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-60" windowWidth="19770" windowHeight="8430" activeTab="1"/>
  </bookViews>
  <sheets>
    <sheet name="all data" sheetId="1" r:id="rId1"/>
    <sheet name="selected data" sheetId="2" r:id="rId2"/>
  </sheets>
  <calcPr calcId="144525"/>
</workbook>
</file>

<file path=xl/calcChain.xml><?xml version="1.0" encoding="utf-8"?>
<calcChain xmlns="http://schemas.openxmlformats.org/spreadsheetml/2006/main">
  <c r="E9" i="2" l="1"/>
  <c r="E10" i="2"/>
  <c r="E11" i="2"/>
  <c r="E12" i="2"/>
  <c r="E8" i="2"/>
  <c r="C7" i="2"/>
  <c r="H12" i="2" s="1"/>
  <c r="C12" i="2"/>
  <c r="G12" i="2" s="1"/>
  <c r="C11" i="2"/>
  <c r="G11" i="2" s="1"/>
  <c r="C10" i="2"/>
  <c r="H10" i="2" s="1"/>
  <c r="C9" i="2"/>
  <c r="G9" i="2" s="1"/>
  <c r="C8" i="2"/>
  <c r="H8" i="2" s="1"/>
  <c r="V26" i="1"/>
  <c r="J4" i="1"/>
  <c r="J95" i="1"/>
  <c r="D95" i="1"/>
  <c r="I95" i="1" s="1"/>
  <c r="J94" i="1"/>
  <c r="D94" i="1"/>
  <c r="I94" i="1" s="1"/>
  <c r="J93" i="1"/>
  <c r="D93" i="1"/>
  <c r="I93" i="1" s="1"/>
  <c r="J92" i="1"/>
  <c r="D92" i="1"/>
  <c r="I92" i="1" s="1"/>
  <c r="J91" i="1"/>
  <c r="D91" i="1"/>
  <c r="I91" i="1" s="1"/>
  <c r="J90" i="1"/>
  <c r="D90" i="1"/>
  <c r="I90" i="1" s="1"/>
  <c r="J89" i="1"/>
  <c r="I89" i="1"/>
  <c r="D89" i="1"/>
  <c r="J88" i="1"/>
  <c r="D88" i="1"/>
  <c r="I88" i="1" s="1"/>
  <c r="J87" i="1"/>
  <c r="D87" i="1"/>
  <c r="I87" i="1" s="1"/>
  <c r="J86" i="1"/>
  <c r="D86" i="1"/>
  <c r="I86" i="1" s="1"/>
  <c r="J85" i="1"/>
  <c r="D85" i="1"/>
  <c r="I85" i="1" s="1"/>
  <c r="J82" i="1"/>
  <c r="D82" i="1"/>
  <c r="I82" i="1" s="1"/>
  <c r="J81" i="1"/>
  <c r="D81" i="1"/>
  <c r="I81" i="1" s="1"/>
  <c r="J80" i="1"/>
  <c r="D80" i="1"/>
  <c r="I80" i="1" s="1"/>
  <c r="J79" i="1"/>
  <c r="D79" i="1"/>
  <c r="I79" i="1" s="1"/>
  <c r="J78" i="1"/>
  <c r="D78" i="1"/>
  <c r="I78" i="1" s="1"/>
  <c r="J77" i="1"/>
  <c r="D77" i="1"/>
  <c r="I77" i="1" s="1"/>
  <c r="J76" i="1"/>
  <c r="D76" i="1"/>
  <c r="I76" i="1" s="1"/>
  <c r="J75" i="1"/>
  <c r="D75" i="1"/>
  <c r="I75" i="1" s="1"/>
  <c r="J74" i="1"/>
  <c r="D74" i="1"/>
  <c r="I74" i="1" s="1"/>
  <c r="J73" i="1"/>
  <c r="D73" i="1"/>
  <c r="I73" i="1" s="1"/>
  <c r="J72" i="1"/>
  <c r="D72" i="1"/>
  <c r="I72" i="1" s="1"/>
  <c r="J71" i="1"/>
  <c r="D71" i="1"/>
  <c r="I71" i="1" s="1"/>
  <c r="J70" i="1"/>
  <c r="D70" i="1"/>
  <c r="I70" i="1" s="1"/>
  <c r="J69" i="1"/>
  <c r="D69" i="1"/>
  <c r="I69" i="1" s="1"/>
  <c r="J68" i="1"/>
  <c r="D68" i="1"/>
  <c r="I68" i="1" s="1"/>
  <c r="J62" i="1"/>
  <c r="D62" i="1"/>
  <c r="I62" i="1" s="1"/>
  <c r="J61" i="1"/>
  <c r="D61" i="1"/>
  <c r="I61" i="1" s="1"/>
  <c r="J60" i="1"/>
  <c r="D60" i="1"/>
  <c r="I60" i="1" s="1"/>
  <c r="J59" i="1"/>
  <c r="D59" i="1"/>
  <c r="I59" i="1" s="1"/>
  <c r="J58" i="1"/>
  <c r="D58" i="1"/>
  <c r="I58" i="1" s="1"/>
  <c r="J57" i="1"/>
  <c r="D57" i="1"/>
  <c r="I57" i="1" s="1"/>
  <c r="J56" i="1"/>
  <c r="D56" i="1"/>
  <c r="I56" i="1" s="1"/>
  <c r="J55" i="1"/>
  <c r="D55" i="1"/>
  <c r="I55" i="1" s="1"/>
  <c r="J54" i="1"/>
  <c r="I54" i="1"/>
  <c r="D54" i="1"/>
  <c r="J53" i="1"/>
  <c r="D53" i="1"/>
  <c r="I53" i="1" s="1"/>
  <c r="J52" i="1"/>
  <c r="D52" i="1"/>
  <c r="I52" i="1" s="1"/>
  <c r="J50" i="1"/>
  <c r="D50" i="1"/>
  <c r="I50" i="1" s="1"/>
  <c r="J49" i="1"/>
  <c r="D49" i="1"/>
  <c r="I49" i="1" s="1"/>
  <c r="J48" i="1"/>
  <c r="D48" i="1"/>
  <c r="I48" i="1" s="1"/>
  <c r="J47" i="1"/>
  <c r="D47" i="1"/>
  <c r="I47" i="1" s="1"/>
  <c r="J46" i="1"/>
  <c r="D46" i="1"/>
  <c r="I46" i="1" s="1"/>
  <c r="J45" i="1"/>
  <c r="D45" i="1"/>
  <c r="I45" i="1" s="1"/>
  <c r="J44" i="1"/>
  <c r="D44" i="1"/>
  <c r="I44" i="1" s="1"/>
  <c r="J43" i="1"/>
  <c r="D43" i="1"/>
  <c r="I43" i="1" s="1"/>
  <c r="J42" i="1"/>
  <c r="D42" i="1"/>
  <c r="I42" i="1" s="1"/>
  <c r="J41" i="1"/>
  <c r="D41" i="1"/>
  <c r="I41" i="1" s="1"/>
  <c r="J40" i="1"/>
  <c r="D40" i="1"/>
  <c r="I40" i="1" s="1"/>
  <c r="J39" i="1"/>
  <c r="D39" i="1"/>
  <c r="I39" i="1" s="1"/>
  <c r="J38" i="1"/>
  <c r="D38" i="1"/>
  <c r="I38" i="1" s="1"/>
  <c r="J37" i="1"/>
  <c r="D37" i="1"/>
  <c r="I37" i="1" s="1"/>
  <c r="J36" i="1"/>
  <c r="D36" i="1"/>
  <c r="I36" i="1" s="1"/>
  <c r="J30" i="1"/>
  <c r="D30" i="1"/>
  <c r="I30" i="1" s="1"/>
  <c r="J29" i="1"/>
  <c r="D29" i="1"/>
  <c r="I29" i="1" s="1"/>
  <c r="J28" i="1"/>
  <c r="D28" i="1"/>
  <c r="I28" i="1" s="1"/>
  <c r="J27" i="1"/>
  <c r="I27" i="1"/>
  <c r="D27" i="1"/>
  <c r="J26" i="1"/>
  <c r="D26" i="1"/>
  <c r="I26" i="1" s="1"/>
  <c r="J25" i="1"/>
  <c r="D25" i="1"/>
  <c r="I25" i="1" s="1"/>
  <c r="J24" i="1"/>
  <c r="D24" i="1"/>
  <c r="I24" i="1" s="1"/>
  <c r="J23" i="1"/>
  <c r="D23" i="1"/>
  <c r="I23" i="1" s="1"/>
  <c r="J22" i="1"/>
  <c r="D22" i="1"/>
  <c r="I22" i="1" s="1"/>
  <c r="J21" i="1"/>
  <c r="D21" i="1"/>
  <c r="I21" i="1" s="1"/>
  <c r="J20" i="1"/>
  <c r="I20" i="1"/>
  <c r="D20" i="1"/>
  <c r="J18" i="1"/>
  <c r="D18" i="1"/>
  <c r="I18" i="1" s="1"/>
  <c r="J17" i="1"/>
  <c r="D17" i="1"/>
  <c r="I17" i="1" s="1"/>
  <c r="J16" i="1"/>
  <c r="D16" i="1"/>
  <c r="I16" i="1" s="1"/>
  <c r="J15" i="1"/>
  <c r="D15" i="1"/>
  <c r="I15" i="1" s="1"/>
  <c r="J14" i="1"/>
  <c r="D14" i="1"/>
  <c r="I14" i="1" s="1"/>
  <c r="J13" i="1"/>
  <c r="D13" i="1"/>
  <c r="I13" i="1" s="1"/>
  <c r="J12" i="1"/>
  <c r="D12" i="1"/>
  <c r="I12" i="1" s="1"/>
  <c r="J11" i="1"/>
  <c r="D11" i="1"/>
  <c r="I11" i="1" s="1"/>
  <c r="J10" i="1"/>
  <c r="D10" i="1"/>
  <c r="I10" i="1" s="1"/>
  <c r="J9" i="1"/>
  <c r="D9" i="1"/>
  <c r="I9" i="1" s="1"/>
  <c r="J8" i="1"/>
  <c r="D8" i="1"/>
  <c r="I8" i="1" s="1"/>
  <c r="J7" i="1"/>
  <c r="D7" i="1"/>
  <c r="I7" i="1" s="1"/>
  <c r="J6" i="1"/>
  <c r="D6" i="1"/>
  <c r="I6" i="1" s="1"/>
  <c r="J5" i="1"/>
  <c r="D5" i="1"/>
  <c r="I5" i="1" s="1"/>
  <c r="D4" i="1"/>
  <c r="I4" i="1" s="1"/>
  <c r="G8" i="2" l="1"/>
  <c r="H11" i="2"/>
  <c r="G10" i="2"/>
  <c r="H9" i="2"/>
</calcChain>
</file>

<file path=xl/sharedStrings.xml><?xml version="1.0" encoding="utf-8"?>
<sst xmlns="http://schemas.openxmlformats.org/spreadsheetml/2006/main" count="59" uniqueCount="41">
  <si>
    <t>试样1</t>
  </si>
  <si>
    <t>t</t>
  </si>
  <si>
    <t>m</t>
  </si>
  <si>
    <t>∆m</t>
  </si>
  <si>
    <t>D</t>
  </si>
  <si>
    <t>L</t>
  </si>
  <si>
    <t>W</t>
  </si>
  <si>
    <t>含水量</t>
  </si>
  <si>
    <t>溶胀率</t>
  </si>
  <si>
    <t>浸泡</t>
  </si>
  <si>
    <t>晾干</t>
  </si>
  <si>
    <t>烘干</t>
  </si>
  <si>
    <t>试样2</t>
  </si>
  <si>
    <t>试样3</t>
  </si>
  <si>
    <t>V0=0.18*9.522*4.9</t>
    <phoneticPr fontId="3" type="noConversion"/>
  </si>
  <si>
    <r>
      <t>D</t>
    </r>
    <r>
      <rPr>
        <sz val="11"/>
        <color theme="1"/>
        <rFont val="Calibri"/>
        <family val="3"/>
        <charset val="134"/>
        <scheme val="minor"/>
      </rPr>
      <t>ensity</t>
    </r>
    <phoneticPr fontId="3" type="noConversion"/>
  </si>
  <si>
    <r>
      <t>l</t>
    </r>
    <r>
      <rPr>
        <sz val="11"/>
        <color theme="1"/>
        <rFont val="Calibri"/>
        <family val="3"/>
        <charset val="134"/>
        <scheme val="minor"/>
      </rPr>
      <t>am0</t>
    </r>
    <phoneticPr fontId="3" type="noConversion"/>
  </si>
  <si>
    <t>Density</t>
    <phoneticPr fontId="3" type="noConversion"/>
  </si>
  <si>
    <r>
      <t>∆m</t>
    </r>
    <r>
      <rPr>
        <sz val="12"/>
        <rFont val="宋体"/>
        <family val="3"/>
        <charset val="134"/>
      </rPr>
      <t>/g</t>
    </r>
    <phoneticPr fontId="3" type="noConversion"/>
  </si>
  <si>
    <t>V/cm^3</t>
    <phoneticPr fontId="3" type="noConversion"/>
  </si>
  <si>
    <t>water concent</t>
    <phoneticPr fontId="3" type="noConversion"/>
  </si>
  <si>
    <t>Weight/g</t>
    <phoneticPr fontId="3" type="noConversion"/>
  </si>
  <si>
    <t>CME</t>
    <phoneticPr fontId="3" type="noConversion"/>
  </si>
  <si>
    <t>swelling ratio</t>
    <phoneticPr fontId="3" type="noConversion"/>
  </si>
  <si>
    <t>water content (wt%)</t>
    <phoneticPr fontId="3" type="noConversion"/>
  </si>
  <si>
    <t>dry sample 1</t>
    <phoneticPr fontId="3" type="noConversion"/>
  </si>
  <si>
    <t>dry sample 2</t>
    <phoneticPr fontId="3" type="noConversion"/>
  </si>
  <si>
    <t>dry sample 3</t>
    <phoneticPr fontId="3" type="noConversion"/>
  </si>
  <si>
    <t>air dried</t>
    <phoneticPr fontId="3" type="noConversion"/>
  </si>
  <si>
    <t>immersion</t>
    <phoneticPr fontId="3" type="noConversion"/>
  </si>
  <si>
    <t>sample 2</t>
    <phoneticPr fontId="3" type="noConversion"/>
  </si>
  <si>
    <t>sample 3</t>
    <phoneticPr fontId="3" type="noConversion"/>
  </si>
  <si>
    <t>Nafion 117</t>
    <phoneticPr fontId="3" type="noConversion"/>
  </si>
  <si>
    <t>Nafion 117</t>
    <phoneticPr fontId="3" type="noConversion"/>
  </si>
  <si>
    <t>sample 1</t>
    <phoneticPr fontId="3" type="noConversion"/>
  </si>
  <si>
    <r>
      <t>Depth/</t>
    </r>
    <r>
      <rPr>
        <sz val="12"/>
        <rFont val="Times New Roman"/>
        <family val="1"/>
      </rPr>
      <t>μ</t>
    </r>
    <r>
      <rPr>
        <sz val="12"/>
        <rFont val="宋体"/>
        <family val="3"/>
        <charset val="134"/>
      </rPr>
      <t>m</t>
    </r>
    <phoneticPr fontId="3" type="noConversion"/>
  </si>
  <si>
    <r>
      <t>L</t>
    </r>
    <r>
      <rPr>
        <sz val="12"/>
        <rFont val="宋体"/>
        <family val="3"/>
        <charset val="134"/>
      </rPr>
      <t>ength/cm</t>
    </r>
    <phoneticPr fontId="3" type="noConversion"/>
  </si>
  <si>
    <r>
      <t>W</t>
    </r>
    <r>
      <rPr>
        <sz val="12"/>
        <rFont val="宋体"/>
        <family val="3"/>
        <charset val="134"/>
      </rPr>
      <t>idth/cm</t>
    </r>
    <phoneticPr fontId="3" type="noConversion"/>
  </si>
  <si>
    <r>
      <t>m</t>
    </r>
    <r>
      <rPr>
        <sz val="12"/>
        <rFont val="宋体"/>
        <family val="3"/>
        <charset val="134"/>
      </rPr>
      <t>ass/g</t>
    </r>
    <phoneticPr fontId="3" type="noConversion"/>
  </si>
  <si>
    <t>time/min</t>
    <phoneticPr fontId="3" type="noConversion"/>
  </si>
  <si>
    <t>swelling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</si>
</sst>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1"/>
      <color rgb="FF00B050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b/>
      <sz val="11"/>
      <color rgb="FF00B050"/>
      <name val="Calibri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1"/>
      <color theme="1"/>
      <name val="Calibri"/>
      <family val="3"/>
      <charset val="134"/>
      <scheme val="minor"/>
    </font>
    <font>
      <b/>
      <sz val="11"/>
      <color rgb="FFFF0000"/>
      <name val="Calibri"/>
      <family val="3"/>
      <charset val="13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10" fontId="0" fillId="0" borderId="0" xfId="1" applyNumberFormat="1" applyFont="1" applyAlignment="1">
      <alignment horizontal="right" vertical="center"/>
    </xf>
    <xf numFmtId="10" fontId="0" fillId="0" borderId="0" xfId="1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0" fontId="5" fillId="0" borderId="0" xfId="1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0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0" fontId="8" fillId="0" borderId="0" xfId="1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0" fontId="13" fillId="0" borderId="0" xfId="1" applyNumberFormat="1" applyFont="1" applyAlignment="1">
      <alignment horizontal="right" vertical="center"/>
    </xf>
    <xf numFmtId="0" fontId="13" fillId="0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Overflow="ellipsis" anchor="ctr" anchorCtr="1"/>
          <a:lstStyle/>
          <a:p>
            <a:pPr algn="ctr" defTabSz="914400">
              <a:defRPr sz="1400" b="0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water content, swelling ratio and immersion time</a:t>
            </a:r>
            <a:endParaRPr lang="zh-CN" altLang="zh-CN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water content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data'!$B$36:$B$48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30</c:v>
                </c:pt>
                <c:pt idx="8">
                  <c:v>60</c:v>
                </c:pt>
                <c:pt idx="9">
                  <c:v>120</c:v>
                </c:pt>
                <c:pt idx="10">
                  <c:v>180</c:v>
                </c:pt>
                <c:pt idx="11">
                  <c:v>240</c:v>
                </c:pt>
                <c:pt idx="12">
                  <c:v>300</c:v>
                </c:pt>
              </c:numCache>
            </c:numRef>
          </c:xVal>
          <c:yVal>
            <c:numRef>
              <c:f>'all data'!$I$36:$I$48</c:f>
              <c:numCache>
                <c:formatCode>0.00%</c:formatCode>
                <c:ptCount val="13"/>
                <c:pt idx="0">
                  <c:v>7.7830188679245224E-2</c:v>
                </c:pt>
                <c:pt idx="1">
                  <c:v>0.15389150943396235</c:v>
                </c:pt>
                <c:pt idx="2">
                  <c:v>0.18573113207547171</c:v>
                </c:pt>
                <c:pt idx="3">
                  <c:v>0.16627358490566038</c:v>
                </c:pt>
                <c:pt idx="4">
                  <c:v>0.18749999999999997</c:v>
                </c:pt>
                <c:pt idx="5">
                  <c:v>0.18749999999999997</c:v>
                </c:pt>
                <c:pt idx="6">
                  <c:v>0.18926886792452824</c:v>
                </c:pt>
                <c:pt idx="7">
                  <c:v>0.18867924528301888</c:v>
                </c:pt>
                <c:pt idx="8">
                  <c:v>0.15860849056603779</c:v>
                </c:pt>
                <c:pt idx="9">
                  <c:v>0.17688679245283018</c:v>
                </c:pt>
                <c:pt idx="10">
                  <c:v>0.14386792452830191</c:v>
                </c:pt>
                <c:pt idx="11">
                  <c:v>0.15389150943396235</c:v>
                </c:pt>
                <c:pt idx="12">
                  <c:v>0.1650943396226415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36C-402A-9448-3F399C235A26}"/>
            </c:ext>
          </c:extLst>
        </c:ser>
        <c:ser>
          <c:idx val="1"/>
          <c:order val="1"/>
          <c:tx>
            <c:v>swelling ratio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data'!$B$36:$B$48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30</c:v>
                </c:pt>
                <c:pt idx="8">
                  <c:v>60</c:v>
                </c:pt>
                <c:pt idx="9">
                  <c:v>120</c:v>
                </c:pt>
                <c:pt idx="10">
                  <c:v>180</c:v>
                </c:pt>
                <c:pt idx="11">
                  <c:v>240</c:v>
                </c:pt>
                <c:pt idx="12">
                  <c:v>300</c:v>
                </c:pt>
              </c:numCache>
            </c:numRef>
          </c:xVal>
          <c:yVal>
            <c:numRef>
              <c:f>'all data'!$J$36:$J$48</c:f>
              <c:numCache>
                <c:formatCode>0.00%</c:formatCode>
                <c:ptCount val="13"/>
                <c:pt idx="0">
                  <c:v>0.10869547304735039</c:v>
                </c:pt>
                <c:pt idx="1">
                  <c:v>0.24088339240278556</c:v>
                </c:pt>
                <c:pt idx="2">
                  <c:v>0.24570725879418354</c:v>
                </c:pt>
                <c:pt idx="3">
                  <c:v>0.26410337526725192</c:v>
                </c:pt>
                <c:pt idx="4">
                  <c:v>0.27952280115271799</c:v>
                </c:pt>
                <c:pt idx="5">
                  <c:v>0.27915035662589993</c:v>
                </c:pt>
                <c:pt idx="6">
                  <c:v>0.27920156711890676</c:v>
                </c:pt>
                <c:pt idx="7">
                  <c:v>0.27052822073992089</c:v>
                </c:pt>
                <c:pt idx="8">
                  <c:v>0.20940438886971457</c:v>
                </c:pt>
                <c:pt idx="9">
                  <c:v>0.2177478036251228</c:v>
                </c:pt>
                <c:pt idx="10">
                  <c:v>0.18703835367919308</c:v>
                </c:pt>
                <c:pt idx="11">
                  <c:v>0.19139958153789904</c:v>
                </c:pt>
                <c:pt idx="12">
                  <c:v>0.21633044439684879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36C-402A-9448-3F399C23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95584"/>
        <c:axId val="95469568"/>
      </c:scatterChart>
      <c:valAx>
        <c:axId val="673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69568"/>
        <c:crosses val="autoZero"/>
        <c:crossBetween val="midCat"/>
      </c:valAx>
      <c:valAx>
        <c:axId val="9546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95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sz="90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Overflow="ellipsis" anchor="ctr" anchorCtr="1"/>
          <a:lstStyle/>
          <a:p>
            <a:pPr algn="ctr" defTabSz="914400">
              <a:defRPr sz="1400" b="0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water content, swelling ratio and immersion time</a:t>
            </a:r>
            <a:endParaRPr lang="zh-CN" altLang="en-US"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2167426440116041"/>
          <c:y val="3.006765221748935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'all data'!$I$2</c:f>
              <c:strCache>
                <c:ptCount val="1"/>
                <c:pt idx="0">
                  <c:v>water content (wt%)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data'!$B$4:$B$16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30</c:v>
                </c:pt>
                <c:pt idx="8">
                  <c:v>60</c:v>
                </c:pt>
                <c:pt idx="9">
                  <c:v>120</c:v>
                </c:pt>
                <c:pt idx="10">
                  <c:v>180</c:v>
                </c:pt>
                <c:pt idx="11">
                  <c:v>240</c:v>
                </c:pt>
                <c:pt idx="12">
                  <c:v>300</c:v>
                </c:pt>
              </c:numCache>
            </c:numRef>
          </c:xVal>
          <c:yVal>
            <c:numRef>
              <c:f>'all data'!$I$4:$I$16</c:f>
              <c:numCache>
                <c:formatCode>0.00%</c:formatCode>
                <c:ptCount val="13"/>
                <c:pt idx="0">
                  <c:v>7.1951219512195144E-2</c:v>
                </c:pt>
                <c:pt idx="1">
                  <c:v>0.16036585365853651</c:v>
                </c:pt>
                <c:pt idx="2">
                  <c:v>0.17073170731707316</c:v>
                </c:pt>
                <c:pt idx="3">
                  <c:v>0.14329268292682923</c:v>
                </c:pt>
                <c:pt idx="4">
                  <c:v>0.17560975609756091</c:v>
                </c:pt>
                <c:pt idx="5">
                  <c:v>0.17560975609756091</c:v>
                </c:pt>
                <c:pt idx="6">
                  <c:v>0.17317073170731695</c:v>
                </c:pt>
                <c:pt idx="7">
                  <c:v>0.17621951219512183</c:v>
                </c:pt>
                <c:pt idx="8">
                  <c:v>0.16646341463414627</c:v>
                </c:pt>
                <c:pt idx="9">
                  <c:v>0.16646341463414627</c:v>
                </c:pt>
                <c:pt idx="10">
                  <c:v>0.16829268292682917</c:v>
                </c:pt>
                <c:pt idx="11">
                  <c:v>0.15670731707317073</c:v>
                </c:pt>
                <c:pt idx="12">
                  <c:v>0.15853658536585363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1EA-4391-B4F5-5DAB58ED381E}"/>
            </c:ext>
          </c:extLst>
        </c:ser>
        <c:ser>
          <c:idx val="1"/>
          <c:order val="1"/>
          <c:tx>
            <c:strRef>
              <c:f>'all data'!$J$2</c:f>
              <c:strCache>
                <c:ptCount val="1"/>
                <c:pt idx="0">
                  <c:v>swelling ratio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data'!$B$4:$B$16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30</c:v>
                </c:pt>
                <c:pt idx="8">
                  <c:v>60</c:v>
                </c:pt>
                <c:pt idx="9">
                  <c:v>120</c:v>
                </c:pt>
                <c:pt idx="10">
                  <c:v>180</c:v>
                </c:pt>
                <c:pt idx="11">
                  <c:v>240</c:v>
                </c:pt>
                <c:pt idx="12">
                  <c:v>300</c:v>
                </c:pt>
              </c:numCache>
            </c:numRef>
          </c:xVal>
          <c:yVal>
            <c:numRef>
              <c:f>'all data'!$J$4:$J$16</c:f>
              <c:numCache>
                <c:formatCode>0.00%</c:formatCode>
                <c:ptCount val="13"/>
                <c:pt idx="0">
                  <c:v>0.11608591503657273</c:v>
                </c:pt>
                <c:pt idx="1">
                  <c:v>0.21711941595433748</c:v>
                </c:pt>
                <c:pt idx="2">
                  <c:v>0.25761698019326973</c:v>
                </c:pt>
                <c:pt idx="3">
                  <c:v>0.22005976739976196</c:v>
                </c:pt>
                <c:pt idx="4">
                  <c:v>0.25708017961403229</c:v>
                </c:pt>
                <c:pt idx="5">
                  <c:v>0.25424292153970818</c:v>
                </c:pt>
                <c:pt idx="6">
                  <c:v>0.27370969715015092</c:v>
                </c:pt>
                <c:pt idx="7">
                  <c:v>0.27297043581137559</c:v>
                </c:pt>
                <c:pt idx="8">
                  <c:v>0.24534018763408083</c:v>
                </c:pt>
                <c:pt idx="9">
                  <c:v>0.19072329237060526</c:v>
                </c:pt>
                <c:pt idx="10">
                  <c:v>0.20573072149014449</c:v>
                </c:pt>
                <c:pt idx="11">
                  <c:v>0.2082633062919319</c:v>
                </c:pt>
                <c:pt idx="12">
                  <c:v>0.20283425279374501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1EA-4391-B4F5-5DAB58ED3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71296"/>
        <c:axId val="95471872"/>
      </c:scatterChart>
      <c:valAx>
        <c:axId val="954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71872"/>
        <c:crosses val="autoZero"/>
        <c:crossBetween val="midCat"/>
      </c:valAx>
      <c:valAx>
        <c:axId val="9547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71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sz="90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Overflow="ellipsis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zh-CN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water content, swelling ratio and air dried time</a:t>
            </a:r>
            <a:endParaRPr lang="zh-CN" altLang="zh-CN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0640838460112757"/>
          <c:y val="1.99203187250996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water content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data'!$B$20:$B$29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16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60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'all data'!$I$20:$I$30</c:f>
              <c:numCache>
                <c:formatCode>0.00%</c:formatCode>
                <c:ptCount val="11"/>
                <c:pt idx="0">
                  <c:v>0.11280487804878041</c:v>
                </c:pt>
                <c:pt idx="1">
                  <c:v>7.6219512195121852E-2</c:v>
                </c:pt>
                <c:pt idx="2">
                  <c:v>6.2804878048780502E-2</c:v>
                </c:pt>
                <c:pt idx="3">
                  <c:v>6.5853658536585383E-2</c:v>
                </c:pt>
                <c:pt idx="4">
                  <c:v>6.0365853658536535E-2</c:v>
                </c:pt>
                <c:pt idx="5">
                  <c:v>5.7317073170731654E-2</c:v>
                </c:pt>
                <c:pt idx="6">
                  <c:v>5.243902439024388E-2</c:v>
                </c:pt>
                <c:pt idx="7">
                  <c:v>5.3658536585365867E-2</c:v>
                </c:pt>
                <c:pt idx="8">
                  <c:v>4.9999999999999906E-2</c:v>
                </c:pt>
                <c:pt idx="9">
                  <c:v>4.9999999999999906E-2</c:v>
                </c:pt>
                <c:pt idx="10">
                  <c:v>7.0121951219512091E-2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92B-4D3C-9A0F-BAFF1A414AD0}"/>
            </c:ext>
          </c:extLst>
        </c:ser>
        <c:ser>
          <c:idx val="1"/>
          <c:order val="1"/>
          <c:tx>
            <c:v>swelling ratio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data'!$B$20:$B$29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16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60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'all data'!$J$20:$J$29</c:f>
              <c:numCache>
                <c:formatCode>0.00%</c:formatCode>
                <c:ptCount val="10"/>
                <c:pt idx="0">
                  <c:v>0.13652099393390249</c:v>
                </c:pt>
                <c:pt idx="1">
                  <c:v>9.6477090458804149E-2</c:v>
                </c:pt>
                <c:pt idx="2">
                  <c:v>7.6210005803771352E-2</c:v>
                </c:pt>
                <c:pt idx="3">
                  <c:v>7.8948183828396745E-2</c:v>
                </c:pt>
                <c:pt idx="4">
                  <c:v>7.6966846620795337E-2</c:v>
                </c:pt>
                <c:pt idx="5">
                  <c:v>7.138271499214377E-2</c:v>
                </c:pt>
                <c:pt idx="6">
                  <c:v>6.675799799136084E-2</c:v>
                </c:pt>
                <c:pt idx="7">
                  <c:v>6.6977812126533198E-2</c:v>
                </c:pt>
                <c:pt idx="8">
                  <c:v>6.2574633293355442E-2</c:v>
                </c:pt>
                <c:pt idx="9">
                  <c:v>7.3810152657419303E-2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92B-4D3C-9A0F-BAFF1A414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74176"/>
        <c:axId val="95474752"/>
      </c:scatterChart>
      <c:valAx>
        <c:axId val="954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74752"/>
        <c:crosses val="autoZero"/>
        <c:crossBetween val="midCat"/>
      </c:valAx>
      <c:valAx>
        <c:axId val="9547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74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sz="90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Overflow="ellipsis" anchor="ctr" anchorCtr="1"/>
          <a:lstStyle/>
          <a:p>
            <a:pPr algn="ctr" defTabSz="914400">
              <a:defRPr sz="1400" b="0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water content, swelling ratio and air dried time</a:t>
            </a:r>
            <a:endParaRPr lang="zh-CN" altLang="zh-CN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water content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data'!$B$52:$B$61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16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60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'all data'!$I$52:$I$61</c:f>
              <c:numCache>
                <c:formatCode>0.00%</c:formatCode>
                <c:ptCount val="10"/>
                <c:pt idx="0">
                  <c:v>0.11556603773584909</c:v>
                </c:pt>
                <c:pt idx="1">
                  <c:v>7.3702830188679305E-2</c:v>
                </c:pt>
                <c:pt idx="2">
                  <c:v>6.2499999999999993E-2</c:v>
                </c:pt>
                <c:pt idx="3">
                  <c:v>6.0141509433962188E-2</c:v>
                </c:pt>
                <c:pt idx="4">
                  <c:v>6.0731132075471719E-2</c:v>
                </c:pt>
                <c:pt idx="5">
                  <c:v>5.6014150943396276E-2</c:v>
                </c:pt>
                <c:pt idx="6">
                  <c:v>5.0117924528301931E-2</c:v>
                </c:pt>
                <c:pt idx="7">
                  <c:v>5.30660377358491E-2</c:v>
                </c:pt>
                <c:pt idx="8">
                  <c:v>4.7169811320754762E-2</c:v>
                </c:pt>
                <c:pt idx="9">
                  <c:v>4.4811320754716957E-2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E1C-41C1-8349-CE443947F70F}"/>
            </c:ext>
          </c:extLst>
        </c:ser>
        <c:ser>
          <c:idx val="1"/>
          <c:order val="1"/>
          <c:tx>
            <c:v>swelling ratio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data'!$B$52:$B$61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16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60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'all data'!$J$52:$J$61</c:f>
              <c:numCache>
                <c:formatCode>0.00%</c:formatCode>
                <c:ptCount val="10"/>
                <c:pt idx="0">
                  <c:v>0.11046481915577688</c:v>
                </c:pt>
                <c:pt idx="1">
                  <c:v>7.8355817152199858E-2</c:v>
                </c:pt>
                <c:pt idx="2">
                  <c:v>6.9728810615952153E-2</c:v>
                </c:pt>
                <c:pt idx="3">
                  <c:v>6.361525188100936E-2</c:v>
                </c:pt>
                <c:pt idx="4">
                  <c:v>6.1781799958328554E-2</c:v>
                </c:pt>
                <c:pt idx="5">
                  <c:v>3.8490013912664711E-2</c:v>
                </c:pt>
                <c:pt idx="6">
                  <c:v>4.7034093508172115E-2</c:v>
                </c:pt>
                <c:pt idx="7">
                  <c:v>4.7461978303230623E-2</c:v>
                </c:pt>
                <c:pt idx="8">
                  <c:v>5.1371059669109487E-2</c:v>
                </c:pt>
                <c:pt idx="9">
                  <c:v>6.0050045748406555E-2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E1C-41C1-8349-CE443947F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76480"/>
        <c:axId val="95477056"/>
      </c:scatterChart>
      <c:valAx>
        <c:axId val="954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77056"/>
        <c:crosses val="autoZero"/>
        <c:crossBetween val="midCat"/>
      </c:valAx>
      <c:valAx>
        <c:axId val="9547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76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sz="90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Overflow="ellipsis" anchor="ctr" anchorCtr="1"/>
          <a:lstStyle/>
          <a:p>
            <a:pPr algn="ctr" defTabSz="914400">
              <a:defRPr sz="1400" b="0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water content, swelling ratio and immersion time</a:t>
            </a:r>
            <a:endParaRPr lang="zh-CN" altLang="zh-CN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5670350518823728"/>
          <c:y val="5.19453712353752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water content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data'!$B$68:$B$80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30</c:v>
                </c:pt>
                <c:pt idx="8">
                  <c:v>60</c:v>
                </c:pt>
                <c:pt idx="9">
                  <c:v>120</c:v>
                </c:pt>
                <c:pt idx="10">
                  <c:v>180</c:v>
                </c:pt>
                <c:pt idx="11">
                  <c:v>240</c:v>
                </c:pt>
                <c:pt idx="12">
                  <c:v>300</c:v>
                </c:pt>
              </c:numCache>
            </c:numRef>
          </c:xVal>
          <c:yVal>
            <c:numRef>
              <c:f>'all data'!$I$68:$I$80</c:f>
              <c:numCache>
                <c:formatCode>0.00%</c:formatCode>
                <c:ptCount val="13"/>
                <c:pt idx="0">
                  <c:v>5.0242130750605164E-2</c:v>
                </c:pt>
                <c:pt idx="1">
                  <c:v>0.16041162227602901</c:v>
                </c:pt>
                <c:pt idx="2">
                  <c:v>0.15738498789346242</c:v>
                </c:pt>
                <c:pt idx="3">
                  <c:v>0.13801452784503623</c:v>
                </c:pt>
                <c:pt idx="4">
                  <c:v>0.13922518159806291</c:v>
                </c:pt>
                <c:pt idx="5">
                  <c:v>0.15920096852300236</c:v>
                </c:pt>
                <c:pt idx="6">
                  <c:v>0.16585956416464878</c:v>
                </c:pt>
                <c:pt idx="7">
                  <c:v>0.16404358353510887</c:v>
                </c:pt>
                <c:pt idx="8">
                  <c:v>0.14951573849878932</c:v>
                </c:pt>
                <c:pt idx="9">
                  <c:v>0.15072639225181583</c:v>
                </c:pt>
                <c:pt idx="10">
                  <c:v>0.15375302663438242</c:v>
                </c:pt>
                <c:pt idx="11">
                  <c:v>0.15738498789346242</c:v>
                </c:pt>
                <c:pt idx="12">
                  <c:v>0.1598062953995156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E77-416D-A61D-7284F4089344}"/>
            </c:ext>
          </c:extLst>
        </c:ser>
        <c:ser>
          <c:idx val="1"/>
          <c:order val="1"/>
          <c:tx>
            <c:v>swelling ratio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data'!$B$68:$B$80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30</c:v>
                </c:pt>
                <c:pt idx="8">
                  <c:v>60</c:v>
                </c:pt>
                <c:pt idx="9">
                  <c:v>120</c:v>
                </c:pt>
                <c:pt idx="10">
                  <c:v>180</c:v>
                </c:pt>
                <c:pt idx="11">
                  <c:v>240</c:v>
                </c:pt>
                <c:pt idx="12">
                  <c:v>300</c:v>
                </c:pt>
              </c:numCache>
            </c:numRef>
          </c:xVal>
          <c:yVal>
            <c:numRef>
              <c:f>'all data'!$J$68:$J$80</c:f>
              <c:numCache>
                <c:formatCode>0.00%</c:formatCode>
                <c:ptCount val="13"/>
                <c:pt idx="0">
                  <c:v>0.12390973613377132</c:v>
                </c:pt>
                <c:pt idx="1">
                  <c:v>0.25191032816340009</c:v>
                </c:pt>
                <c:pt idx="2">
                  <c:v>0.23878880768969779</c:v>
                </c:pt>
                <c:pt idx="3">
                  <c:v>0.19157453933687374</c:v>
                </c:pt>
                <c:pt idx="4">
                  <c:v>0.21393882547101195</c:v>
                </c:pt>
                <c:pt idx="5">
                  <c:v>0.21289427255588667</c:v>
                </c:pt>
                <c:pt idx="6">
                  <c:v>0.23927007762275543</c:v>
                </c:pt>
                <c:pt idx="7">
                  <c:v>0.22795255108714141</c:v>
                </c:pt>
                <c:pt idx="8">
                  <c:v>0.18203791486045051</c:v>
                </c:pt>
                <c:pt idx="9">
                  <c:v>0.19409773844833023</c:v>
                </c:pt>
                <c:pt idx="10">
                  <c:v>0.20312456383582544</c:v>
                </c:pt>
                <c:pt idx="11">
                  <c:v>0.2020348106008254</c:v>
                </c:pt>
                <c:pt idx="12">
                  <c:v>0.21664055638983903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E77-416D-A61D-7284F4089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77728"/>
        <c:axId val="100378304"/>
      </c:scatterChart>
      <c:valAx>
        <c:axId val="10037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78304"/>
        <c:crosses val="autoZero"/>
        <c:crossBetween val="midCat"/>
      </c:valAx>
      <c:valAx>
        <c:axId val="10037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77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sz="90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Overflow="ellipsis" anchor="ctr" anchorCtr="1"/>
          <a:lstStyle/>
          <a:p>
            <a:pPr algn="ctr" defTabSz="914400">
              <a:defRPr sz="1400" b="0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water content, swelling ratio and air dried time</a:t>
            </a:r>
            <a:endParaRPr lang="zh-CN" altLang="zh-CN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water content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data'!$B$85:$B$94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16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60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'all data'!$I$85:$I$94</c:f>
              <c:numCache>
                <c:formatCode>0.00%</c:formatCode>
                <c:ptCount val="10"/>
                <c:pt idx="0">
                  <c:v>0.11501210653753019</c:v>
                </c:pt>
                <c:pt idx="1">
                  <c:v>6.9612590799031371E-2</c:v>
                </c:pt>
                <c:pt idx="2">
                  <c:v>5.6295399515738344E-2</c:v>
                </c:pt>
                <c:pt idx="3">
                  <c:v>4.9636803874091917E-2</c:v>
                </c:pt>
                <c:pt idx="4">
                  <c:v>5.2663438256658507E-2</c:v>
                </c:pt>
                <c:pt idx="5">
                  <c:v>4.8426150121065249E-2</c:v>
                </c:pt>
                <c:pt idx="6">
                  <c:v>4.6004842615012073E-2</c:v>
                </c:pt>
                <c:pt idx="7">
                  <c:v>4.5399515738498659E-2</c:v>
                </c:pt>
                <c:pt idx="8">
                  <c:v>4.6610169491525327E-2</c:v>
                </c:pt>
                <c:pt idx="9">
                  <c:v>4.6004842615012073E-2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0D-4A0C-8B43-75F4DAA6BD71}"/>
            </c:ext>
          </c:extLst>
        </c:ser>
        <c:ser>
          <c:idx val="1"/>
          <c:order val="1"/>
          <c:tx>
            <c:v>swelling ratio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data'!$B$85:$B$94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16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60</c:v>
                </c:pt>
                <c:pt idx="8">
                  <c:v>90</c:v>
                </c:pt>
                <c:pt idx="9">
                  <c:v>120</c:v>
                </c:pt>
              </c:numCache>
            </c:numRef>
          </c:xVal>
          <c:yVal>
            <c:numRef>
              <c:f>'all data'!$J$85:$J$94</c:f>
              <c:numCache>
                <c:formatCode>0.00%</c:formatCode>
                <c:ptCount val="10"/>
                <c:pt idx="0">
                  <c:v>0.14514184881639092</c:v>
                </c:pt>
                <c:pt idx="1">
                  <c:v>9.992654569775028E-2</c:v>
                </c:pt>
                <c:pt idx="2">
                  <c:v>8.5938176704579927E-2</c:v>
                </c:pt>
                <c:pt idx="3">
                  <c:v>7.9140819270359986E-2</c:v>
                </c:pt>
                <c:pt idx="4">
                  <c:v>6.9508408885951889E-2</c:v>
                </c:pt>
                <c:pt idx="5">
                  <c:v>6.9419024780593253E-2</c:v>
                </c:pt>
                <c:pt idx="6">
                  <c:v>7.3169823918466159E-2</c:v>
                </c:pt>
                <c:pt idx="7">
                  <c:v>7.8811429031375058E-2</c:v>
                </c:pt>
                <c:pt idx="8">
                  <c:v>6.919838953718882E-2</c:v>
                </c:pt>
                <c:pt idx="9">
                  <c:v>6.1250329357142475E-2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00D-4A0C-8B43-75F4DAA6B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80032"/>
        <c:axId val="100380608"/>
      </c:scatterChart>
      <c:valAx>
        <c:axId val="1003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80608"/>
        <c:crosses val="autoZero"/>
        <c:crossBetween val="midCat"/>
      </c:valAx>
      <c:valAx>
        <c:axId val="1003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9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80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sz="90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34</xdr:row>
      <xdr:rowOff>79375</xdr:rowOff>
    </xdr:from>
    <xdr:to>
      <xdr:col>16</xdr:col>
      <xdr:colOff>542925</xdr:colOff>
      <xdr:row>49</xdr:row>
      <xdr:rowOff>117475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285115</xdr:colOff>
      <xdr:row>1</xdr:row>
      <xdr:rowOff>88900</xdr:rowOff>
    </xdr:from>
    <xdr:to>
      <xdr:col>16</xdr:col>
      <xdr:colOff>561975</xdr:colOff>
      <xdr:row>17</xdr:row>
      <xdr:rowOff>41910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428625</xdr:colOff>
      <xdr:row>17</xdr:row>
      <xdr:rowOff>146050</xdr:rowOff>
    </xdr:from>
    <xdr:to>
      <xdr:col>16</xdr:col>
      <xdr:colOff>495300</xdr:colOff>
      <xdr:row>31</xdr:row>
      <xdr:rowOff>136525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495300</xdr:colOff>
      <xdr:row>50</xdr:row>
      <xdr:rowOff>63500</xdr:rowOff>
    </xdr:from>
    <xdr:to>
      <xdr:col>16</xdr:col>
      <xdr:colOff>571500</xdr:colOff>
      <xdr:row>65</xdr:row>
      <xdr:rowOff>15875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371475</xdr:colOff>
      <xdr:row>66</xdr:row>
      <xdr:rowOff>120650</xdr:rowOff>
    </xdr:from>
    <xdr:to>
      <xdr:col>16</xdr:col>
      <xdr:colOff>552450</xdr:colOff>
      <xdr:row>83</xdr:row>
      <xdr:rowOff>6350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675005</xdr:colOff>
      <xdr:row>84</xdr:row>
      <xdr:rowOff>38100</xdr:rowOff>
    </xdr:from>
    <xdr:to>
      <xdr:col>16</xdr:col>
      <xdr:colOff>352425</xdr:colOff>
      <xdr:row>96</xdr:row>
      <xdr:rowOff>154305</xdr:rowOff>
    </xdr:to>
    <xdr:graphicFrame macro="">
      <xdr:nvGraphicFramePr>
        <xdr:cNvPr id="13" name="图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opLeftCell="B70" workbookViewId="0">
      <selection activeCell="C9" sqref="C9"/>
    </sheetView>
  </sheetViews>
  <sheetFormatPr defaultColWidth="9" defaultRowHeight="15"/>
  <cols>
    <col min="2" max="2" width="12.85546875" customWidth="1"/>
    <col min="6" max="6" width="13.85546875" customWidth="1"/>
    <col min="7" max="7" width="13.7109375" customWidth="1"/>
    <col min="9" max="9" width="13.28515625" customWidth="1"/>
    <col min="10" max="10" width="18" customWidth="1"/>
  </cols>
  <sheetData>
    <row r="1" spans="1:22">
      <c r="B1" s="19" t="s">
        <v>34</v>
      </c>
      <c r="C1" s="19" t="s">
        <v>33</v>
      </c>
    </row>
    <row r="2" spans="1:22" ht="15.75">
      <c r="A2" s="1" t="s">
        <v>0</v>
      </c>
      <c r="B2" s="1" t="s">
        <v>39</v>
      </c>
      <c r="C2" s="1" t="s">
        <v>38</v>
      </c>
      <c r="D2" s="15" t="s">
        <v>18</v>
      </c>
      <c r="E2" s="1" t="s">
        <v>35</v>
      </c>
      <c r="F2" s="1" t="s">
        <v>36</v>
      </c>
      <c r="G2" s="1" t="s">
        <v>37</v>
      </c>
      <c r="H2" s="1"/>
      <c r="I2" s="1" t="s">
        <v>24</v>
      </c>
      <c r="J2" s="1" t="s">
        <v>23</v>
      </c>
    </row>
    <row r="3" spans="1:22">
      <c r="A3" s="1"/>
      <c r="B3" s="1" t="s">
        <v>29</v>
      </c>
      <c r="C3" s="15"/>
      <c r="D3" s="15"/>
      <c r="E3" s="1"/>
      <c r="F3" s="15"/>
      <c r="G3" s="15"/>
      <c r="H3" s="1"/>
      <c r="I3" s="1"/>
      <c r="J3" s="1"/>
    </row>
    <row r="4" spans="1:22">
      <c r="A4" s="2" t="s">
        <v>9</v>
      </c>
      <c r="B4" s="2">
        <v>0</v>
      </c>
      <c r="C4" s="2">
        <v>0.17580000000000001</v>
      </c>
      <c r="D4" s="2">
        <f>C4-0.164</f>
        <v>1.1800000000000005E-2</v>
      </c>
      <c r="E4" s="2">
        <v>186</v>
      </c>
      <c r="F4" s="2">
        <v>9.952</v>
      </c>
      <c r="G4" s="2">
        <v>0.51200000000000001</v>
      </c>
      <c r="H4" s="2"/>
      <c r="I4" s="4">
        <f>D4/C32</f>
        <v>7.1951219512195144E-2</v>
      </c>
      <c r="J4" s="4">
        <f>E4*F4*G4/(182*9.522*0.49)-1</f>
        <v>0.11608591503657273</v>
      </c>
    </row>
    <row r="5" spans="1:22">
      <c r="A5" s="2"/>
      <c r="B5" s="2">
        <v>1</v>
      </c>
      <c r="C5" s="2">
        <v>0.1903</v>
      </c>
      <c r="D5" s="2">
        <f t="shared" ref="D5:D18" si="0">C5-0.164</f>
        <v>2.629999999999999E-2</v>
      </c>
      <c r="E5" s="2">
        <v>192</v>
      </c>
      <c r="F5" s="2">
        <v>10.352</v>
      </c>
      <c r="G5" s="2">
        <v>0.52</v>
      </c>
      <c r="H5" s="2"/>
      <c r="I5" s="4">
        <f>D5/0.164</f>
        <v>0.16036585365853651</v>
      </c>
      <c r="J5" s="4">
        <f t="shared" ref="J5:J18" si="1">E5*F5*G5/(182*9.522*0.49)-1</f>
        <v>0.21711941595433748</v>
      </c>
    </row>
    <row r="6" spans="1:22">
      <c r="A6" s="2"/>
      <c r="B6" s="2">
        <v>2</v>
      </c>
      <c r="C6" s="2">
        <v>0.192</v>
      </c>
      <c r="D6" s="2">
        <f t="shared" si="0"/>
        <v>2.7999999999999997E-2</v>
      </c>
      <c r="E6" s="2">
        <v>193</v>
      </c>
      <c r="F6" s="2">
        <v>10.401</v>
      </c>
      <c r="G6" s="2">
        <v>0.53200000000000003</v>
      </c>
      <c r="H6" s="2"/>
      <c r="I6" s="4">
        <f t="shared" ref="I6:I18" si="2">D6/0.164</f>
        <v>0.17073170731707316</v>
      </c>
      <c r="J6" s="4">
        <f t="shared" si="1"/>
        <v>0.25761698019326973</v>
      </c>
      <c r="R6" s="6"/>
      <c r="S6" s="6"/>
      <c r="T6" s="6"/>
      <c r="U6" s="6"/>
      <c r="V6" s="6"/>
    </row>
    <row r="7" spans="1:22">
      <c r="A7" s="2"/>
      <c r="B7" s="2">
        <v>4</v>
      </c>
      <c r="C7" s="2">
        <v>0.1875</v>
      </c>
      <c r="D7" s="2">
        <f t="shared" si="0"/>
        <v>2.3499999999999993E-2</v>
      </c>
      <c r="E7" s="2">
        <v>189</v>
      </c>
      <c r="F7" s="2">
        <v>10.382</v>
      </c>
      <c r="G7" s="2">
        <v>0.52800000000000002</v>
      </c>
      <c r="H7" s="2"/>
      <c r="I7" s="4">
        <f t="shared" si="2"/>
        <v>0.14329268292682923</v>
      </c>
      <c r="J7" s="4">
        <f t="shared" si="1"/>
        <v>0.22005976739976196</v>
      </c>
    </row>
    <row r="8" spans="1:22">
      <c r="A8" s="2"/>
      <c r="B8" s="2">
        <v>7</v>
      </c>
      <c r="C8" s="2">
        <v>0.1928</v>
      </c>
      <c r="D8" s="2">
        <f t="shared" si="0"/>
        <v>2.8799999999999992E-2</v>
      </c>
      <c r="E8" s="2">
        <v>194</v>
      </c>
      <c r="F8" s="2">
        <v>10.382</v>
      </c>
      <c r="G8" s="2">
        <v>0.53</v>
      </c>
      <c r="H8" s="2"/>
      <c r="I8" s="4">
        <f t="shared" si="2"/>
        <v>0.17560975609756091</v>
      </c>
      <c r="J8" s="4">
        <f t="shared" si="1"/>
        <v>0.25708017961403229</v>
      </c>
      <c r="T8" s="5"/>
      <c r="U8" s="5"/>
    </row>
    <row r="9" spans="1:22">
      <c r="A9" s="2"/>
      <c r="B9" s="2">
        <v>12</v>
      </c>
      <c r="C9" s="2">
        <v>0.1928</v>
      </c>
      <c r="D9" s="2">
        <f t="shared" si="0"/>
        <v>2.8799999999999992E-2</v>
      </c>
      <c r="E9" s="2">
        <v>196</v>
      </c>
      <c r="F9" s="2">
        <v>10.41</v>
      </c>
      <c r="G9" s="2">
        <v>0.52200000000000002</v>
      </c>
      <c r="H9" s="2"/>
      <c r="I9" s="4">
        <f t="shared" si="2"/>
        <v>0.17560975609756091</v>
      </c>
      <c r="J9" s="4">
        <f t="shared" si="1"/>
        <v>0.25424292153970818</v>
      </c>
      <c r="T9" s="5"/>
      <c r="U9" s="5"/>
    </row>
    <row r="10" spans="1:22">
      <c r="A10" s="2"/>
      <c r="B10" s="2">
        <v>18</v>
      </c>
      <c r="C10" s="2">
        <v>0.19239999999999999</v>
      </c>
      <c r="D10" s="2">
        <f t="shared" si="0"/>
        <v>2.8399999999999981E-2</v>
      </c>
      <c r="E10" s="2">
        <v>196</v>
      </c>
      <c r="F10" s="2">
        <v>10.412000000000001</v>
      </c>
      <c r="G10" s="2">
        <v>0.53</v>
      </c>
      <c r="H10" s="2"/>
      <c r="I10" s="4">
        <f t="shared" si="2"/>
        <v>0.17317073170731695</v>
      </c>
      <c r="J10" s="4">
        <f t="shared" si="1"/>
        <v>0.27370969715015092</v>
      </c>
      <c r="T10" s="13"/>
      <c r="U10" s="13"/>
    </row>
    <row r="11" spans="1:22">
      <c r="A11" s="2"/>
      <c r="B11" s="2">
        <v>30</v>
      </c>
      <c r="C11" s="2">
        <v>0.19289999999999999</v>
      </c>
      <c r="D11" s="2">
        <f t="shared" si="0"/>
        <v>2.8899999999999981E-2</v>
      </c>
      <c r="E11" s="2">
        <v>195</v>
      </c>
      <c r="F11" s="2">
        <v>10.42</v>
      </c>
      <c r="G11" s="2">
        <v>0.53200000000000003</v>
      </c>
      <c r="H11" s="2"/>
      <c r="I11" s="4">
        <f t="shared" si="2"/>
        <v>0.17621951219512183</v>
      </c>
      <c r="J11" s="4">
        <f t="shared" si="1"/>
        <v>0.27297043581137559</v>
      </c>
    </row>
    <row r="12" spans="1:22">
      <c r="A12" s="2"/>
      <c r="B12" s="2">
        <v>60</v>
      </c>
      <c r="C12" s="2">
        <v>0.1913</v>
      </c>
      <c r="D12" s="2">
        <f t="shared" si="0"/>
        <v>2.7299999999999991E-2</v>
      </c>
      <c r="E12" s="2">
        <v>194</v>
      </c>
      <c r="F12" s="2">
        <v>10.324</v>
      </c>
      <c r="G12" s="2">
        <v>0.52800000000000002</v>
      </c>
      <c r="H12" s="2"/>
      <c r="I12" s="4">
        <f t="shared" si="2"/>
        <v>0.16646341463414627</v>
      </c>
      <c r="J12" s="4">
        <f t="shared" si="1"/>
        <v>0.24534018763408083</v>
      </c>
    </row>
    <row r="13" spans="1:22">
      <c r="A13" s="2"/>
      <c r="B13" s="2">
        <v>120</v>
      </c>
      <c r="C13" s="2">
        <v>0.1913</v>
      </c>
      <c r="D13" s="2">
        <f t="shared" si="0"/>
        <v>2.7299999999999991E-2</v>
      </c>
      <c r="E13" s="2">
        <v>192</v>
      </c>
      <c r="F13" s="2">
        <v>10.206</v>
      </c>
      <c r="G13" s="2">
        <v>0.51600000000000001</v>
      </c>
      <c r="H13" s="2"/>
      <c r="I13" s="4">
        <f t="shared" si="2"/>
        <v>0.16646341463414627</v>
      </c>
      <c r="J13" s="4">
        <f t="shared" si="1"/>
        <v>0.19072329237060526</v>
      </c>
      <c r="T13" s="13"/>
      <c r="U13" s="13"/>
    </row>
    <row r="14" spans="1:22">
      <c r="A14" s="2"/>
      <c r="B14" s="2">
        <v>180</v>
      </c>
      <c r="C14" s="2">
        <v>0.19159999999999999</v>
      </c>
      <c r="D14" s="2">
        <f t="shared" si="0"/>
        <v>2.7599999999999986E-2</v>
      </c>
      <c r="E14" s="2">
        <v>193</v>
      </c>
      <c r="F14" s="2">
        <v>10.202</v>
      </c>
      <c r="G14" s="2">
        <v>0.52</v>
      </c>
      <c r="H14" s="2"/>
      <c r="I14" s="4">
        <f t="shared" si="2"/>
        <v>0.16829268292682917</v>
      </c>
      <c r="J14" s="4">
        <f t="shared" si="1"/>
        <v>0.20573072149014449</v>
      </c>
      <c r="T14" s="14"/>
      <c r="U14" s="14"/>
    </row>
    <row r="15" spans="1:22">
      <c r="A15" s="2"/>
      <c r="B15" s="2">
        <v>240</v>
      </c>
      <c r="C15" s="2">
        <v>0.18970000000000001</v>
      </c>
      <c r="D15" s="2">
        <f t="shared" si="0"/>
        <v>2.5700000000000001E-2</v>
      </c>
      <c r="E15" s="2">
        <v>194</v>
      </c>
      <c r="F15" s="2">
        <v>10.210000000000001</v>
      </c>
      <c r="G15" s="2">
        <v>0.51800000000000002</v>
      </c>
      <c r="H15" s="2"/>
      <c r="I15" s="4">
        <f t="shared" si="2"/>
        <v>0.15670731707317073</v>
      </c>
      <c r="J15" s="4">
        <f t="shared" si="1"/>
        <v>0.2082633062919319</v>
      </c>
      <c r="T15" s="13"/>
      <c r="U15" s="13"/>
    </row>
    <row r="16" spans="1:22">
      <c r="A16" s="2"/>
      <c r="B16" s="2">
        <v>300</v>
      </c>
      <c r="C16" s="2">
        <v>0.19</v>
      </c>
      <c r="D16" s="2">
        <f t="shared" si="0"/>
        <v>2.5999999999999995E-2</v>
      </c>
      <c r="E16" s="2">
        <v>192</v>
      </c>
      <c r="F16" s="2">
        <v>10.27</v>
      </c>
      <c r="G16" s="2">
        <v>0.51800000000000002</v>
      </c>
      <c r="H16" s="2"/>
      <c r="I16" s="4">
        <f t="shared" si="2"/>
        <v>0.15853658536585363</v>
      </c>
      <c r="J16" s="4">
        <f t="shared" si="1"/>
        <v>0.20283425279374501</v>
      </c>
      <c r="T16" s="13"/>
      <c r="U16" s="13"/>
    </row>
    <row r="17" spans="1:22">
      <c r="A17" s="2"/>
      <c r="B17" s="2">
        <v>1380</v>
      </c>
      <c r="C17" s="2">
        <v>0.19109999999999999</v>
      </c>
      <c r="D17" s="2">
        <f t="shared" si="0"/>
        <v>2.7099999999999985E-2</v>
      </c>
      <c r="E17" s="2">
        <v>196</v>
      </c>
      <c r="F17" s="2">
        <v>10.382</v>
      </c>
      <c r="G17" s="2">
        <v>0.51600000000000001</v>
      </c>
      <c r="H17" s="2"/>
      <c r="I17" s="4">
        <f t="shared" si="2"/>
        <v>0.16524390243902429</v>
      </c>
      <c r="J17" s="4">
        <f t="shared" si="1"/>
        <v>0.23649154877888345</v>
      </c>
      <c r="S17" s="7"/>
    </row>
    <row r="18" spans="1:22">
      <c r="A18" s="2"/>
      <c r="B18" s="2">
        <v>2880</v>
      </c>
      <c r="C18" s="2">
        <v>0.19220000000000001</v>
      </c>
      <c r="D18" s="2">
        <f t="shared" si="0"/>
        <v>2.8200000000000003E-2</v>
      </c>
      <c r="E18" s="2">
        <v>194</v>
      </c>
      <c r="F18" s="2">
        <v>10.242000000000001</v>
      </c>
      <c r="G18" s="2">
        <v>0.52</v>
      </c>
      <c r="H18" s="2"/>
      <c r="I18" s="4">
        <f t="shared" si="2"/>
        <v>0.17195121951219514</v>
      </c>
      <c r="J18" s="4">
        <f t="shared" si="1"/>
        <v>0.21672995420150243</v>
      </c>
    </row>
    <row r="19" spans="1:22">
      <c r="A19" s="2"/>
      <c r="B19" s="17" t="s">
        <v>28</v>
      </c>
      <c r="C19" s="2"/>
      <c r="D19" s="2"/>
      <c r="E19" s="2"/>
      <c r="F19" s="2"/>
      <c r="G19" s="2"/>
      <c r="H19" s="2"/>
      <c r="I19" s="4"/>
      <c r="J19" s="4"/>
      <c r="S19" s="7"/>
      <c r="T19" s="14"/>
      <c r="U19" s="14"/>
    </row>
    <row r="20" spans="1:22">
      <c r="A20" s="2" t="s">
        <v>10</v>
      </c>
      <c r="B20" s="11">
        <v>3</v>
      </c>
      <c r="C20" s="11">
        <v>0.1825</v>
      </c>
      <c r="D20" s="11">
        <f t="shared" ref="D20:D30" si="3">C20-0.164</f>
        <v>1.8499999999999989E-2</v>
      </c>
      <c r="E20" s="11">
        <v>188</v>
      </c>
      <c r="F20" s="11">
        <v>9.968</v>
      </c>
      <c r="G20" s="11">
        <v>0.51500000000000001</v>
      </c>
      <c r="H20" s="11"/>
      <c r="I20" s="12">
        <f t="shared" ref="I20:I30" si="4">D20/0.164</f>
        <v>0.11280487804878041</v>
      </c>
      <c r="J20" s="12">
        <f t="shared" ref="J20:J30" si="5">E20*F20*G20/(182*9.522*0.49)-1</f>
        <v>0.13652099393390249</v>
      </c>
      <c r="T20" s="13"/>
      <c r="U20" s="13"/>
    </row>
    <row r="21" spans="1:22">
      <c r="A21" s="2"/>
      <c r="B21" s="2">
        <v>7</v>
      </c>
      <c r="C21" s="2">
        <v>0.17649999999999999</v>
      </c>
      <c r="D21" s="2">
        <f t="shared" si="3"/>
        <v>1.2499999999999983E-2</v>
      </c>
      <c r="E21" s="2">
        <v>185</v>
      </c>
      <c r="F21" s="2">
        <v>9.83</v>
      </c>
      <c r="G21" s="2">
        <v>0.51200000000000001</v>
      </c>
      <c r="H21" s="2"/>
      <c r="I21" s="4">
        <f t="shared" si="4"/>
        <v>7.6219512195121852E-2</v>
      </c>
      <c r="J21" s="4">
        <f t="shared" si="5"/>
        <v>9.6477090458804149E-2</v>
      </c>
    </row>
    <row r="22" spans="1:22">
      <c r="A22" s="2"/>
      <c r="B22" s="2">
        <v>11</v>
      </c>
      <c r="C22" s="2">
        <v>0.17430000000000001</v>
      </c>
      <c r="D22" s="2">
        <f t="shared" si="3"/>
        <v>1.0300000000000004E-2</v>
      </c>
      <c r="E22" s="2">
        <v>183</v>
      </c>
      <c r="F22" s="2">
        <v>9.7919999999999998</v>
      </c>
      <c r="G22" s="2">
        <v>0.51</v>
      </c>
      <c r="H22" s="2"/>
      <c r="I22" s="4">
        <f t="shared" si="4"/>
        <v>6.2804878048780502E-2</v>
      </c>
      <c r="J22" s="4">
        <f t="shared" si="5"/>
        <v>7.6210005803771352E-2</v>
      </c>
    </row>
    <row r="23" spans="1:22">
      <c r="A23" s="2"/>
      <c r="B23" s="2">
        <v>16</v>
      </c>
      <c r="C23" s="2">
        <v>0.17480000000000001</v>
      </c>
      <c r="D23" s="2">
        <f t="shared" si="3"/>
        <v>1.0800000000000004E-2</v>
      </c>
      <c r="E23" s="2">
        <v>184</v>
      </c>
      <c r="F23" s="2">
        <v>9.8019999999999996</v>
      </c>
      <c r="G23" s="2">
        <v>0.50800000000000001</v>
      </c>
      <c r="H23" s="2"/>
      <c r="I23" s="4">
        <f t="shared" si="4"/>
        <v>6.5853658536585383E-2</v>
      </c>
      <c r="J23" s="4">
        <f t="shared" si="5"/>
        <v>7.8948183828396745E-2</v>
      </c>
    </row>
    <row r="24" spans="1:22">
      <c r="A24" s="2"/>
      <c r="B24" s="11">
        <v>20</v>
      </c>
      <c r="C24" s="11">
        <v>0.1739</v>
      </c>
      <c r="D24" s="11">
        <f t="shared" si="3"/>
        <v>9.8999999999999921E-3</v>
      </c>
      <c r="E24" s="11">
        <v>184</v>
      </c>
      <c r="F24" s="11">
        <v>9.7840000000000007</v>
      </c>
      <c r="G24" s="11">
        <v>0.50800000000000001</v>
      </c>
      <c r="H24" s="11"/>
      <c r="I24" s="12">
        <f t="shared" si="4"/>
        <v>6.0365853658536535E-2</v>
      </c>
      <c r="J24" s="12">
        <f t="shared" si="5"/>
        <v>7.6966846620795337E-2</v>
      </c>
    </row>
    <row r="25" spans="1:22">
      <c r="A25" s="2"/>
      <c r="B25" s="2">
        <v>30</v>
      </c>
      <c r="C25" s="2">
        <v>0.1734</v>
      </c>
      <c r="D25" s="2">
        <f t="shared" si="3"/>
        <v>9.3999999999999917E-3</v>
      </c>
      <c r="E25" s="2">
        <v>183</v>
      </c>
      <c r="F25" s="2">
        <v>9.7100000000000009</v>
      </c>
      <c r="G25" s="2">
        <v>0.51200000000000001</v>
      </c>
      <c r="H25" s="2"/>
      <c r="I25" s="4">
        <f t="shared" si="4"/>
        <v>5.7317073170731654E-2</v>
      </c>
      <c r="J25" s="4">
        <f t="shared" si="5"/>
        <v>7.138271499214377E-2</v>
      </c>
      <c r="S25" s="6" t="s">
        <v>14</v>
      </c>
    </row>
    <row r="26" spans="1:22">
      <c r="A26" s="2"/>
      <c r="B26" s="2">
        <v>40</v>
      </c>
      <c r="C26" s="2">
        <v>0.1726</v>
      </c>
      <c r="D26" s="2">
        <f t="shared" si="3"/>
        <v>8.5999999999999965E-3</v>
      </c>
      <c r="E26" s="2">
        <v>183</v>
      </c>
      <c r="F26" s="2">
        <v>9.7059999999999995</v>
      </c>
      <c r="G26" s="2">
        <v>0.51</v>
      </c>
      <c r="H26" s="2"/>
      <c r="I26" s="4">
        <f t="shared" si="4"/>
        <v>5.243902439024388E-2</v>
      </c>
      <c r="J26" s="4">
        <f t="shared" si="5"/>
        <v>6.675799799136084E-2</v>
      </c>
      <c r="T26" s="6" t="s">
        <v>16</v>
      </c>
      <c r="U26" s="6" t="s">
        <v>15</v>
      </c>
      <c r="V26">
        <f>0.164/(0.18*9.522*4.9)</f>
        <v>1.9527519752562509E-2</v>
      </c>
    </row>
    <row r="27" spans="1:22">
      <c r="A27" s="2"/>
      <c r="B27" s="2">
        <v>60</v>
      </c>
      <c r="C27" s="2">
        <v>0.17280000000000001</v>
      </c>
      <c r="D27" s="2">
        <f t="shared" si="3"/>
        <v>8.8000000000000023E-3</v>
      </c>
      <c r="E27" s="2">
        <v>183</v>
      </c>
      <c r="F27" s="2">
        <v>9.7080000000000002</v>
      </c>
      <c r="G27" s="2">
        <v>0.51</v>
      </c>
      <c r="H27" s="2"/>
      <c r="I27" s="4">
        <f t="shared" si="4"/>
        <v>5.3658536585365867E-2</v>
      </c>
      <c r="J27" s="4">
        <f t="shared" si="5"/>
        <v>6.6977812126533198E-2</v>
      </c>
    </row>
    <row r="28" spans="1:22">
      <c r="A28" s="2"/>
      <c r="B28" s="2">
        <v>90</v>
      </c>
      <c r="C28" s="2">
        <v>0.17219999999999999</v>
      </c>
      <c r="D28" s="2">
        <f t="shared" si="3"/>
        <v>8.1999999999999851E-3</v>
      </c>
      <c r="E28" s="2">
        <v>183</v>
      </c>
      <c r="F28" s="2">
        <v>9.7059999999999995</v>
      </c>
      <c r="G28" s="2">
        <v>0.50800000000000001</v>
      </c>
      <c r="H28" s="2"/>
      <c r="I28" s="4">
        <f t="shared" si="4"/>
        <v>4.9999999999999906E-2</v>
      </c>
      <c r="J28" s="4">
        <f t="shared" si="5"/>
        <v>6.2574633293355442E-2</v>
      </c>
    </row>
    <row r="29" spans="1:22">
      <c r="A29" s="2"/>
      <c r="B29" s="2">
        <v>120</v>
      </c>
      <c r="C29" s="2">
        <v>0.17219999999999999</v>
      </c>
      <c r="D29" s="2">
        <f t="shared" si="3"/>
        <v>8.1999999999999851E-3</v>
      </c>
      <c r="E29" s="2">
        <v>183</v>
      </c>
      <c r="F29" s="2">
        <v>9.7319999999999993</v>
      </c>
      <c r="G29" s="2">
        <v>0.51200000000000001</v>
      </c>
      <c r="H29" s="2"/>
      <c r="I29" s="4">
        <f t="shared" si="4"/>
        <v>4.9999999999999906E-2</v>
      </c>
      <c r="J29" s="4">
        <f t="shared" si="5"/>
        <v>7.3810152657419303E-2</v>
      </c>
    </row>
    <row r="30" spans="1:22">
      <c r="A30" s="2"/>
      <c r="B30" s="2">
        <v>1440</v>
      </c>
      <c r="C30" s="2">
        <v>0.17549999999999999</v>
      </c>
      <c r="D30" s="2">
        <f t="shared" si="3"/>
        <v>1.1499999999999982E-2</v>
      </c>
      <c r="E30" s="2">
        <v>185</v>
      </c>
      <c r="F30" s="2">
        <v>9.7620000000000005</v>
      </c>
      <c r="G30" s="2">
        <v>0.51</v>
      </c>
      <c r="H30" s="2"/>
      <c r="I30" s="4">
        <f t="shared" si="4"/>
        <v>7.0121951219512091E-2</v>
      </c>
      <c r="J30" s="4">
        <f t="shared" si="5"/>
        <v>8.463861665898631E-2</v>
      </c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22">
      <c r="A32" s="3" t="s">
        <v>11</v>
      </c>
      <c r="B32" s="16" t="s">
        <v>25</v>
      </c>
      <c r="C32" s="3">
        <v>0.16400000000000001</v>
      </c>
      <c r="D32" s="3"/>
      <c r="E32" s="3">
        <v>182</v>
      </c>
      <c r="F32" s="3">
        <v>9.5220000000000002</v>
      </c>
      <c r="G32" s="3">
        <v>0.49</v>
      </c>
      <c r="H32" s="2"/>
      <c r="I32" s="2"/>
      <c r="J32" s="2"/>
    </row>
    <row r="33" spans="1:2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21">
      <c r="A34" s="2"/>
      <c r="B34" s="18" t="s">
        <v>30</v>
      </c>
      <c r="C34" s="19" t="s">
        <v>33</v>
      </c>
      <c r="D34" s="18"/>
      <c r="E34" s="2"/>
      <c r="F34" s="2"/>
      <c r="G34" s="2"/>
      <c r="H34" s="2"/>
      <c r="I34" s="2"/>
      <c r="J34" s="2"/>
    </row>
    <row r="35" spans="1:21">
      <c r="A35" s="1" t="s">
        <v>12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/>
      <c r="I35" s="1" t="s">
        <v>7</v>
      </c>
      <c r="J35" s="1" t="s">
        <v>8</v>
      </c>
    </row>
    <row r="36" spans="1:21">
      <c r="A36" s="2" t="s">
        <v>9</v>
      </c>
      <c r="B36" s="2">
        <v>0</v>
      </c>
      <c r="C36" s="2">
        <v>0.18279999999999999</v>
      </c>
      <c r="D36" s="2">
        <f>C36-0.1696</f>
        <v>1.319999999999999E-2</v>
      </c>
      <c r="E36" s="2">
        <v>186</v>
      </c>
      <c r="F36" s="2">
        <v>9.9779999999999998</v>
      </c>
      <c r="G36" s="2">
        <v>0.52200000000000002</v>
      </c>
      <c r="H36" s="2"/>
      <c r="I36" s="4">
        <f>D36/0.1696</f>
        <v>7.7830188679245224E-2</v>
      </c>
      <c r="J36" s="4">
        <f>E36*F36*G36/(182*9.564*0.502)-1</f>
        <v>0.10869547304735039</v>
      </c>
    </row>
    <row r="37" spans="1:21">
      <c r="A37" s="2"/>
      <c r="B37" s="2">
        <v>1</v>
      </c>
      <c r="C37" s="2">
        <v>0.19570000000000001</v>
      </c>
      <c r="D37" s="2">
        <f t="shared" ref="D37:D49" si="6">C37-0.1696</f>
        <v>2.6100000000000012E-2</v>
      </c>
      <c r="E37" s="2">
        <v>195</v>
      </c>
      <c r="F37" s="2">
        <v>10.374000000000001</v>
      </c>
      <c r="G37" s="2">
        <v>0.53600000000000003</v>
      </c>
      <c r="H37" s="2"/>
      <c r="I37" s="4">
        <f t="shared" ref="I37:I50" si="7">D37/0.1696</f>
        <v>0.15389150943396235</v>
      </c>
      <c r="J37" s="4">
        <f t="shared" ref="J37:J62" si="8">E37*F37*G37/(182*9.564*0.502)-1</f>
        <v>0.24088339240278556</v>
      </c>
    </row>
    <row r="38" spans="1:21">
      <c r="A38" s="2"/>
      <c r="B38" s="2">
        <v>2</v>
      </c>
      <c r="C38" s="2">
        <v>0.2011</v>
      </c>
      <c r="D38" s="2">
        <f t="shared" si="6"/>
        <v>3.15E-2</v>
      </c>
      <c r="E38" s="2">
        <v>196</v>
      </c>
      <c r="F38" s="2">
        <v>10.4</v>
      </c>
      <c r="G38" s="2">
        <v>0.53400000000000003</v>
      </c>
      <c r="H38" s="2"/>
      <c r="I38" s="4">
        <f t="shared" si="7"/>
        <v>0.18573113207547171</v>
      </c>
      <c r="J38" s="4">
        <f t="shared" si="8"/>
        <v>0.24570725879418354</v>
      </c>
    </row>
    <row r="39" spans="1:21">
      <c r="A39" s="2"/>
      <c r="B39" s="2">
        <v>4</v>
      </c>
      <c r="C39" s="2">
        <v>0.1978</v>
      </c>
      <c r="D39" s="2">
        <f t="shared" si="6"/>
        <v>2.8200000000000003E-2</v>
      </c>
      <c r="E39" s="2">
        <v>198</v>
      </c>
      <c r="F39" s="2">
        <v>10.407999999999999</v>
      </c>
      <c r="G39" s="2">
        <v>0.53600000000000003</v>
      </c>
      <c r="H39" s="2"/>
      <c r="I39" s="4">
        <f t="shared" si="7"/>
        <v>0.16627358490566038</v>
      </c>
      <c r="J39" s="4">
        <f t="shared" si="8"/>
        <v>0.26410337526725192</v>
      </c>
    </row>
    <row r="40" spans="1:21">
      <c r="A40" s="2"/>
      <c r="B40" s="2">
        <v>7</v>
      </c>
      <c r="C40" s="2">
        <v>0.2014</v>
      </c>
      <c r="D40" s="2">
        <f t="shared" si="6"/>
        <v>3.1799999999999995E-2</v>
      </c>
      <c r="E40" s="2">
        <v>197</v>
      </c>
      <c r="F40" s="2">
        <v>10.51</v>
      </c>
      <c r="G40" s="2">
        <v>0.54</v>
      </c>
      <c r="H40" s="2"/>
      <c r="I40" s="8">
        <f t="shared" si="7"/>
        <v>0.18749999999999997</v>
      </c>
      <c r="J40" s="8">
        <f t="shared" si="8"/>
        <v>0.27952280115271799</v>
      </c>
    </row>
    <row r="41" spans="1:21">
      <c r="A41" s="2"/>
      <c r="B41" s="11">
        <v>12</v>
      </c>
      <c r="C41" s="11">
        <v>0.2014</v>
      </c>
      <c r="D41" s="11">
        <f t="shared" si="6"/>
        <v>3.1799999999999995E-2</v>
      </c>
      <c r="E41" s="11">
        <v>197</v>
      </c>
      <c r="F41" s="11">
        <v>10.545999999999999</v>
      </c>
      <c r="G41" s="11">
        <v>0.53800000000000003</v>
      </c>
      <c r="H41" s="11"/>
      <c r="I41" s="12">
        <f t="shared" si="7"/>
        <v>0.18749999999999997</v>
      </c>
      <c r="J41" s="12">
        <f t="shared" si="8"/>
        <v>0.27915035662589993</v>
      </c>
      <c r="T41" s="7"/>
      <c r="U41" s="7"/>
    </row>
    <row r="42" spans="1:21">
      <c r="A42" s="2"/>
      <c r="B42" s="2">
        <v>18</v>
      </c>
      <c r="C42" s="2">
        <v>0.20169999999999999</v>
      </c>
      <c r="D42" s="2">
        <f t="shared" si="6"/>
        <v>3.209999999999999E-2</v>
      </c>
      <c r="E42" s="2">
        <v>196</v>
      </c>
      <c r="F42" s="2">
        <v>10.522</v>
      </c>
      <c r="G42" s="2">
        <v>0.54200000000000004</v>
      </c>
      <c r="H42" s="2"/>
      <c r="I42" s="4">
        <f t="shared" si="7"/>
        <v>0.18926886792452824</v>
      </c>
      <c r="J42" s="4">
        <f t="shared" si="8"/>
        <v>0.27920156711890676</v>
      </c>
    </row>
    <row r="43" spans="1:21">
      <c r="A43" s="2"/>
      <c r="B43" s="2">
        <v>30</v>
      </c>
      <c r="C43" s="2">
        <v>0.2016</v>
      </c>
      <c r="D43" s="2">
        <f t="shared" si="6"/>
        <v>3.2000000000000001E-2</v>
      </c>
      <c r="E43" s="2">
        <v>197</v>
      </c>
      <c r="F43" s="2">
        <v>10.513999999999999</v>
      </c>
      <c r="G43" s="2">
        <v>0.53600000000000003</v>
      </c>
      <c r="H43" s="2"/>
      <c r="I43" s="4">
        <f t="shared" si="7"/>
        <v>0.18867924528301888</v>
      </c>
      <c r="J43" s="4">
        <f t="shared" si="8"/>
        <v>0.27052822073992089</v>
      </c>
      <c r="T43" s="7"/>
      <c r="U43" s="7"/>
    </row>
    <row r="44" spans="1:21">
      <c r="A44" s="2"/>
      <c r="B44" s="2">
        <v>60</v>
      </c>
      <c r="C44" s="2">
        <v>0.19650000000000001</v>
      </c>
      <c r="D44" s="2">
        <f t="shared" si="6"/>
        <v>2.6900000000000007E-2</v>
      </c>
      <c r="E44" s="2">
        <v>194</v>
      </c>
      <c r="F44" s="2">
        <v>10.278</v>
      </c>
      <c r="G44" s="2">
        <v>0.53</v>
      </c>
      <c r="H44" s="2"/>
      <c r="I44" s="4">
        <f t="shared" si="7"/>
        <v>0.15860849056603779</v>
      </c>
      <c r="J44" s="4">
        <f t="shared" si="8"/>
        <v>0.20940438886971457</v>
      </c>
    </row>
    <row r="45" spans="1:21">
      <c r="A45" s="2"/>
      <c r="B45" s="2">
        <v>120</v>
      </c>
      <c r="C45" s="2">
        <v>0.1996</v>
      </c>
      <c r="D45" s="2">
        <f t="shared" si="6"/>
        <v>0.03</v>
      </c>
      <c r="E45" s="2">
        <v>194</v>
      </c>
      <c r="F45" s="2">
        <v>10.31</v>
      </c>
      <c r="G45" s="2">
        <v>0.53200000000000003</v>
      </c>
      <c r="H45" s="2"/>
      <c r="I45" s="4">
        <f t="shared" si="7"/>
        <v>0.17688679245283018</v>
      </c>
      <c r="J45" s="4">
        <f t="shared" si="8"/>
        <v>0.2177478036251228</v>
      </c>
    </row>
    <row r="46" spans="1:21">
      <c r="A46" s="2"/>
      <c r="B46" s="2">
        <v>180</v>
      </c>
      <c r="C46" s="2">
        <v>0.19400000000000001</v>
      </c>
      <c r="D46" s="2">
        <f t="shared" si="6"/>
        <v>2.4400000000000005E-2</v>
      </c>
      <c r="E46" s="2">
        <v>194</v>
      </c>
      <c r="F46" s="2">
        <v>10.183999999999999</v>
      </c>
      <c r="G46" s="2">
        <v>0.52500000000000002</v>
      </c>
      <c r="H46" s="2"/>
      <c r="I46" s="4">
        <f t="shared" si="7"/>
        <v>0.14386792452830191</v>
      </c>
      <c r="J46" s="4">
        <f t="shared" si="8"/>
        <v>0.18703835367919308</v>
      </c>
    </row>
    <row r="47" spans="1:21">
      <c r="A47" s="2"/>
      <c r="B47" s="2">
        <v>240</v>
      </c>
      <c r="C47" s="2">
        <v>0.19570000000000001</v>
      </c>
      <c r="D47" s="2">
        <f t="shared" si="6"/>
        <v>2.6100000000000012E-2</v>
      </c>
      <c r="E47" s="2">
        <v>193</v>
      </c>
      <c r="F47" s="2">
        <v>10.215999999999999</v>
      </c>
      <c r="G47" s="2">
        <v>0.52800000000000002</v>
      </c>
      <c r="H47" s="2"/>
      <c r="I47" s="4">
        <f t="shared" si="7"/>
        <v>0.15389150943396235</v>
      </c>
      <c r="J47" s="4">
        <f t="shared" si="8"/>
        <v>0.19139958153789904</v>
      </c>
    </row>
    <row r="48" spans="1:21">
      <c r="A48" s="2"/>
      <c r="B48" s="2">
        <v>300</v>
      </c>
      <c r="C48" s="2">
        <v>0.1976</v>
      </c>
      <c r="D48" s="2">
        <f t="shared" si="6"/>
        <v>2.7999999999999997E-2</v>
      </c>
      <c r="E48" s="2">
        <v>194</v>
      </c>
      <c r="F48" s="2">
        <v>10.298</v>
      </c>
      <c r="G48" s="2">
        <v>0.53200000000000003</v>
      </c>
      <c r="H48" s="2"/>
      <c r="I48" s="4">
        <f t="shared" si="7"/>
        <v>0.1650943396226415</v>
      </c>
      <c r="J48" s="4">
        <f t="shared" si="8"/>
        <v>0.21633044439684879</v>
      </c>
    </row>
    <row r="49" spans="1:10">
      <c r="A49" s="2"/>
      <c r="B49" s="2">
        <v>1380</v>
      </c>
      <c r="C49" s="2">
        <v>0.1978</v>
      </c>
      <c r="D49" s="2">
        <f t="shared" si="6"/>
        <v>2.8200000000000003E-2</v>
      </c>
      <c r="E49" s="2">
        <v>195</v>
      </c>
      <c r="F49" s="2">
        <v>10.334</v>
      </c>
      <c r="G49" s="2">
        <v>0.53400000000000003</v>
      </c>
      <c r="H49" s="2"/>
      <c r="I49" s="4">
        <f t="shared" si="7"/>
        <v>0.16627358490566038</v>
      </c>
      <c r="J49" s="4">
        <f t="shared" si="8"/>
        <v>0.23148649353116313</v>
      </c>
    </row>
    <row r="50" spans="1:10">
      <c r="A50" s="2"/>
      <c r="B50" s="2">
        <v>2880</v>
      </c>
      <c r="C50" s="2">
        <v>0.1978</v>
      </c>
      <c r="D50" s="2">
        <f t="shared" ref="D50:D62" si="9">C50-0.1696</f>
        <v>2.8200000000000003E-2</v>
      </c>
      <c r="E50" s="2">
        <v>196</v>
      </c>
      <c r="F50" s="2">
        <v>10.332000000000001</v>
      </c>
      <c r="G50" s="2">
        <v>0.53500000000000003</v>
      </c>
      <c r="H50" s="2"/>
      <c r="I50" s="4">
        <f t="shared" si="7"/>
        <v>0.16627358490566038</v>
      </c>
      <c r="J50" s="4">
        <f t="shared" si="8"/>
        <v>0.23987978209736105</v>
      </c>
    </row>
    <row r="51" spans="1:10">
      <c r="A51" s="2"/>
      <c r="B51" s="17" t="s">
        <v>28</v>
      </c>
      <c r="C51" s="2"/>
      <c r="D51" s="2"/>
      <c r="E51" s="2"/>
      <c r="F51" s="2"/>
      <c r="G51" s="2"/>
      <c r="H51" s="2"/>
      <c r="I51" s="4"/>
      <c r="J51" s="4"/>
    </row>
    <row r="52" spans="1:10">
      <c r="A52" s="2" t="s">
        <v>10</v>
      </c>
      <c r="B52" s="2">
        <v>3</v>
      </c>
      <c r="C52" s="2">
        <v>0.18920000000000001</v>
      </c>
      <c r="D52" s="2">
        <f t="shared" si="9"/>
        <v>1.9600000000000006E-2</v>
      </c>
      <c r="E52" s="2">
        <v>188</v>
      </c>
      <c r="F52" s="2">
        <v>10.022</v>
      </c>
      <c r="G52" s="2">
        <v>0.51500000000000001</v>
      </c>
      <c r="H52" s="2"/>
      <c r="I52" s="4">
        <f t="shared" ref="I52:I62" si="10">D52/0.1696</f>
        <v>0.11556603773584909</v>
      </c>
      <c r="J52" s="4">
        <f t="shared" si="8"/>
        <v>0.11046481915577688</v>
      </c>
    </row>
    <row r="53" spans="1:10">
      <c r="A53" s="2"/>
      <c r="B53" s="2">
        <v>7</v>
      </c>
      <c r="C53" s="2">
        <v>0.18210000000000001</v>
      </c>
      <c r="D53" s="2">
        <f t="shared" si="9"/>
        <v>1.2500000000000011E-2</v>
      </c>
      <c r="E53" s="2">
        <v>186</v>
      </c>
      <c r="F53" s="2">
        <v>9.8559999999999999</v>
      </c>
      <c r="G53" s="2">
        <v>0.51400000000000001</v>
      </c>
      <c r="H53" s="2"/>
      <c r="I53" s="4">
        <f t="shared" si="10"/>
        <v>7.3702830188679305E-2</v>
      </c>
      <c r="J53" s="4">
        <f t="shared" si="8"/>
        <v>7.8355817152199858E-2</v>
      </c>
    </row>
    <row r="54" spans="1:10">
      <c r="A54" s="2"/>
      <c r="B54" s="2">
        <v>11</v>
      </c>
      <c r="C54" s="2">
        <v>0.1802</v>
      </c>
      <c r="D54" s="2">
        <f t="shared" si="9"/>
        <v>1.0599999999999998E-2</v>
      </c>
      <c r="E54" s="2">
        <v>185</v>
      </c>
      <c r="F54" s="2">
        <v>9.83</v>
      </c>
      <c r="G54" s="2">
        <v>0.51400000000000001</v>
      </c>
      <c r="H54" s="2"/>
      <c r="I54" s="4">
        <f t="shared" si="10"/>
        <v>6.2499999999999993E-2</v>
      </c>
      <c r="J54" s="4">
        <f t="shared" si="8"/>
        <v>6.9728810615952153E-2</v>
      </c>
    </row>
    <row r="55" spans="1:10">
      <c r="A55" s="2"/>
      <c r="B55" s="2">
        <v>16</v>
      </c>
      <c r="C55" s="2">
        <v>0.17979999999999999</v>
      </c>
      <c r="D55" s="2">
        <f t="shared" si="9"/>
        <v>1.0199999999999987E-2</v>
      </c>
      <c r="E55" s="2">
        <v>185</v>
      </c>
      <c r="F55" s="2">
        <v>9.8119999999999994</v>
      </c>
      <c r="G55" s="2">
        <v>0.51200000000000001</v>
      </c>
      <c r="H55" s="2"/>
      <c r="I55" s="4">
        <f t="shared" si="10"/>
        <v>6.0141509433962188E-2</v>
      </c>
      <c r="J55" s="4">
        <f t="shared" si="8"/>
        <v>6.361525188100936E-2</v>
      </c>
    </row>
    <row r="56" spans="1:10">
      <c r="A56" s="2"/>
      <c r="B56" s="2">
        <v>20</v>
      </c>
      <c r="C56" s="2">
        <v>0.1799</v>
      </c>
      <c r="D56" s="2">
        <f t="shared" si="9"/>
        <v>1.0300000000000004E-2</v>
      </c>
      <c r="E56" s="2">
        <v>184</v>
      </c>
      <c r="F56" s="2">
        <v>9.81</v>
      </c>
      <c r="G56" s="2">
        <v>0.51400000000000001</v>
      </c>
      <c r="H56" s="2"/>
      <c r="I56" s="4">
        <f t="shared" si="10"/>
        <v>6.0731132075471719E-2</v>
      </c>
      <c r="J56" s="4">
        <f t="shared" si="8"/>
        <v>6.1781799958328554E-2</v>
      </c>
    </row>
    <row r="57" spans="1:10">
      <c r="A57" s="2"/>
      <c r="B57" s="2">
        <v>30</v>
      </c>
      <c r="C57" s="2">
        <v>0.17910000000000001</v>
      </c>
      <c r="D57" s="2">
        <f t="shared" si="9"/>
        <v>9.5000000000000084E-3</v>
      </c>
      <c r="E57" s="2">
        <v>183</v>
      </c>
      <c r="F57" s="2">
        <v>9.7420000000000009</v>
      </c>
      <c r="G57" s="2">
        <v>0.50900000000000001</v>
      </c>
      <c r="H57" s="2"/>
      <c r="I57" s="4">
        <f t="shared" si="10"/>
        <v>5.6014150943396276E-2</v>
      </c>
      <c r="J57" s="4">
        <f t="shared" si="8"/>
        <v>3.8490013912664711E-2</v>
      </c>
    </row>
    <row r="58" spans="1:10">
      <c r="A58" s="2"/>
      <c r="B58" s="2">
        <v>40</v>
      </c>
      <c r="C58" s="2">
        <v>0.17810000000000001</v>
      </c>
      <c r="D58" s="2">
        <f t="shared" si="9"/>
        <v>8.5000000000000075E-3</v>
      </c>
      <c r="E58" s="2">
        <v>184</v>
      </c>
      <c r="F58" s="2">
        <v>9.7880000000000003</v>
      </c>
      <c r="G58" s="2">
        <v>0.50800000000000001</v>
      </c>
      <c r="H58" s="2"/>
      <c r="I58" s="4">
        <f t="shared" si="10"/>
        <v>5.0117924528301931E-2</v>
      </c>
      <c r="J58" s="4">
        <f t="shared" si="8"/>
        <v>4.7034093508172115E-2</v>
      </c>
    </row>
    <row r="59" spans="1:10">
      <c r="A59" s="2"/>
      <c r="B59" s="2">
        <v>60</v>
      </c>
      <c r="C59" s="2">
        <v>0.17860000000000001</v>
      </c>
      <c r="D59" s="2">
        <f t="shared" si="9"/>
        <v>9.000000000000008E-3</v>
      </c>
      <c r="E59" s="2">
        <v>184</v>
      </c>
      <c r="F59" s="2">
        <v>9.7919999999999998</v>
      </c>
      <c r="G59" s="2">
        <v>0.50800000000000001</v>
      </c>
      <c r="H59" s="2"/>
      <c r="I59" s="4">
        <f t="shared" si="10"/>
        <v>5.30660377358491E-2</v>
      </c>
      <c r="J59" s="4">
        <f t="shared" si="8"/>
        <v>4.7461978303230623E-2</v>
      </c>
    </row>
    <row r="60" spans="1:10">
      <c r="A60" s="2"/>
      <c r="B60" s="2">
        <v>90</v>
      </c>
      <c r="C60" s="2">
        <v>0.17760000000000001</v>
      </c>
      <c r="D60" s="2">
        <f t="shared" si="9"/>
        <v>8.0000000000000071E-3</v>
      </c>
      <c r="E60" s="2">
        <v>184</v>
      </c>
      <c r="F60" s="2">
        <v>9.7899999999999991</v>
      </c>
      <c r="G60" s="2">
        <v>0.51</v>
      </c>
      <c r="H60" s="2"/>
      <c r="I60" s="4">
        <f t="shared" si="10"/>
        <v>4.7169811320754762E-2</v>
      </c>
      <c r="J60" s="4">
        <f t="shared" si="8"/>
        <v>5.1371059669109487E-2</v>
      </c>
    </row>
    <row r="61" spans="1:10">
      <c r="A61" s="2"/>
      <c r="B61" s="2">
        <v>120</v>
      </c>
      <c r="C61" s="2">
        <v>0.1772</v>
      </c>
      <c r="D61" s="2">
        <f t="shared" si="9"/>
        <v>7.5999999999999956E-3</v>
      </c>
      <c r="E61" s="2">
        <v>184</v>
      </c>
      <c r="F61" s="2">
        <v>9.7940000000000005</v>
      </c>
      <c r="G61" s="2">
        <v>0.51400000000000001</v>
      </c>
      <c r="H61" s="2"/>
      <c r="I61" s="4">
        <f t="shared" si="10"/>
        <v>4.4811320754716957E-2</v>
      </c>
      <c r="J61" s="4">
        <f t="shared" si="8"/>
        <v>6.0050045748406555E-2</v>
      </c>
    </row>
    <row r="62" spans="1:10">
      <c r="A62" s="2"/>
      <c r="B62" s="2">
        <v>1440</v>
      </c>
      <c r="C62" s="2">
        <v>0.18179999999999999</v>
      </c>
      <c r="D62" s="2">
        <f t="shared" si="9"/>
        <v>1.2199999999999989E-2</v>
      </c>
      <c r="E62" s="2">
        <v>186</v>
      </c>
      <c r="F62" s="2">
        <v>9.9939999999999998</v>
      </c>
      <c r="G62" s="2">
        <v>0.52</v>
      </c>
      <c r="H62" s="2"/>
      <c r="I62" s="4">
        <f t="shared" si="10"/>
        <v>7.1933962264150872E-2</v>
      </c>
      <c r="J62" s="4">
        <f t="shared" si="8"/>
        <v>0.1062186100552085</v>
      </c>
    </row>
    <row r="63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3" t="s">
        <v>11</v>
      </c>
      <c r="B64" s="16" t="s">
        <v>26</v>
      </c>
      <c r="C64" s="3">
        <v>0.1696</v>
      </c>
      <c r="D64" s="3"/>
      <c r="E64" s="3">
        <v>182</v>
      </c>
      <c r="F64" s="3">
        <v>9.5640000000000001</v>
      </c>
      <c r="G64" s="3">
        <v>0.502</v>
      </c>
      <c r="H64" s="2"/>
      <c r="I64" s="2"/>
      <c r="J64" s="2"/>
    </row>
    <row r="65" spans="1:2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22">
      <c r="A66" s="2"/>
      <c r="B66" s="18" t="s">
        <v>31</v>
      </c>
      <c r="C66" s="19" t="s">
        <v>32</v>
      </c>
      <c r="D66" s="2"/>
      <c r="E66" s="2"/>
      <c r="F66" s="2"/>
      <c r="G66" s="2"/>
      <c r="H66" s="2"/>
      <c r="I66" s="2"/>
      <c r="J66" s="2"/>
    </row>
    <row r="67" spans="1:22">
      <c r="A67" s="1" t="s">
        <v>13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1" t="s">
        <v>6</v>
      </c>
      <c r="H67" s="1"/>
      <c r="I67" s="1" t="s">
        <v>7</v>
      </c>
      <c r="J67" s="1" t="s">
        <v>8</v>
      </c>
      <c r="T67" s="6"/>
      <c r="U67" s="6"/>
      <c r="V67" s="6"/>
    </row>
    <row r="68" spans="1:22">
      <c r="A68" s="2" t="s">
        <v>9</v>
      </c>
      <c r="B68" s="2">
        <v>0</v>
      </c>
      <c r="C68" s="2">
        <v>0.17349999999999999</v>
      </c>
      <c r="D68" s="2">
        <f>C68-0.1652</f>
        <v>8.2999999999999741E-3</v>
      </c>
      <c r="E68" s="2">
        <v>185</v>
      </c>
      <c r="F68" s="2">
        <v>9.8840000000000003</v>
      </c>
      <c r="G68" s="2">
        <v>0.52</v>
      </c>
      <c r="H68" s="2"/>
      <c r="I68" s="4">
        <f>D68/0.1652</f>
        <v>5.0242130750605164E-2</v>
      </c>
      <c r="J68" s="4">
        <f>E68*F68*G68/(182*9.448*0.492)-1</f>
        <v>0.12390973613377132</v>
      </c>
    </row>
    <row r="69" spans="1:22">
      <c r="A69" s="2"/>
      <c r="B69" s="2">
        <v>1</v>
      </c>
      <c r="C69" s="2">
        <v>0.19170000000000001</v>
      </c>
      <c r="D69" s="2">
        <f t="shared" ref="D69:D95" si="11">C69-0.1652</f>
        <v>2.6499999999999996E-2</v>
      </c>
      <c r="E69" s="2">
        <v>195</v>
      </c>
      <c r="F69" s="2">
        <v>10.247999999999999</v>
      </c>
      <c r="G69" s="2">
        <v>0.53</v>
      </c>
      <c r="H69" s="2"/>
      <c r="I69" s="4">
        <f t="shared" ref="I69:I82" si="12">D69/0.1652</f>
        <v>0.16041162227602901</v>
      </c>
      <c r="J69" s="4">
        <f t="shared" ref="J69:J95" si="13">E69*F69*G69/(182*9.448*0.492)-1</f>
        <v>0.25191032816340009</v>
      </c>
    </row>
    <row r="70" spans="1:22">
      <c r="A70" s="2"/>
      <c r="B70" s="2">
        <v>2</v>
      </c>
      <c r="C70" s="2">
        <v>0.19120000000000001</v>
      </c>
      <c r="D70" s="2">
        <f t="shared" si="11"/>
        <v>2.5999999999999995E-2</v>
      </c>
      <c r="E70" s="2">
        <v>195</v>
      </c>
      <c r="F70" s="2">
        <v>10.295999999999999</v>
      </c>
      <c r="G70" s="2">
        <v>0.52200000000000002</v>
      </c>
      <c r="H70" s="2"/>
      <c r="I70" s="4">
        <f t="shared" si="12"/>
        <v>0.15738498789346242</v>
      </c>
      <c r="J70" s="4">
        <f t="shared" si="13"/>
        <v>0.23878880768969779</v>
      </c>
    </row>
    <row r="71" spans="1:22">
      <c r="A71" s="2"/>
      <c r="B71" s="2">
        <v>4</v>
      </c>
      <c r="C71" s="2">
        <v>0.188</v>
      </c>
      <c r="D71" s="2">
        <f t="shared" si="11"/>
        <v>2.2799999999999987E-2</v>
      </c>
      <c r="E71" s="2">
        <v>192</v>
      </c>
      <c r="F71" s="2">
        <v>10.135999999999999</v>
      </c>
      <c r="G71" s="2">
        <v>0.51800000000000002</v>
      </c>
      <c r="H71" s="2"/>
      <c r="I71" s="4">
        <f t="shared" si="12"/>
        <v>0.13801452784503623</v>
      </c>
      <c r="J71" s="4">
        <f t="shared" si="13"/>
        <v>0.19157453933687374</v>
      </c>
    </row>
    <row r="72" spans="1:22">
      <c r="A72" s="2"/>
      <c r="B72" s="11">
        <v>7</v>
      </c>
      <c r="C72" s="11">
        <v>0.18820000000000001</v>
      </c>
      <c r="D72" s="11">
        <f t="shared" si="11"/>
        <v>2.2999999999999993E-2</v>
      </c>
      <c r="E72" s="11">
        <v>192</v>
      </c>
      <c r="F72" s="11">
        <v>10.208</v>
      </c>
      <c r="G72" s="11">
        <v>0.52400000000000002</v>
      </c>
      <c r="H72" s="11"/>
      <c r="I72" s="12">
        <f t="shared" si="12"/>
        <v>0.13922518159806291</v>
      </c>
      <c r="J72" s="12">
        <f t="shared" si="13"/>
        <v>0.21393882547101195</v>
      </c>
    </row>
    <row r="73" spans="1:22">
      <c r="A73" s="2"/>
      <c r="B73" s="2">
        <v>12</v>
      </c>
      <c r="C73" s="2">
        <v>0.1915</v>
      </c>
      <c r="D73" s="2">
        <f t="shared" si="11"/>
        <v>2.629999999999999E-2</v>
      </c>
      <c r="E73" s="2">
        <v>195</v>
      </c>
      <c r="F73" s="2">
        <v>10.198</v>
      </c>
      <c r="G73" s="2">
        <v>0.51600000000000001</v>
      </c>
      <c r="H73" s="2"/>
      <c r="I73" s="4">
        <f t="shared" si="12"/>
        <v>0.15920096852300236</v>
      </c>
      <c r="J73" s="4">
        <f t="shared" si="13"/>
        <v>0.21289427255588667</v>
      </c>
    </row>
    <row r="74" spans="1:22">
      <c r="A74" s="2"/>
      <c r="B74" s="2">
        <v>18</v>
      </c>
      <c r="C74" s="2">
        <v>0.19259999999999999</v>
      </c>
      <c r="D74" s="2">
        <f t="shared" si="11"/>
        <v>2.739999999999998E-2</v>
      </c>
      <c r="E74" s="2">
        <v>195</v>
      </c>
      <c r="F74" s="2">
        <v>10.3</v>
      </c>
      <c r="G74" s="2">
        <v>0.52200000000000002</v>
      </c>
      <c r="H74" s="2"/>
      <c r="I74" s="4">
        <f t="shared" si="12"/>
        <v>0.16585956416464878</v>
      </c>
      <c r="J74" s="4">
        <f t="shared" si="13"/>
        <v>0.23927007762275543</v>
      </c>
    </row>
    <row r="75" spans="1:22">
      <c r="A75" s="2"/>
      <c r="B75" s="2">
        <v>30</v>
      </c>
      <c r="C75" s="2">
        <v>0.1923</v>
      </c>
      <c r="D75" s="2">
        <f t="shared" si="11"/>
        <v>2.7099999999999985E-2</v>
      </c>
      <c r="E75" s="2">
        <v>194</v>
      </c>
      <c r="F75" s="2">
        <v>10.298</v>
      </c>
      <c r="G75" s="2">
        <v>0.52</v>
      </c>
      <c r="H75" s="2"/>
      <c r="I75" s="4">
        <f t="shared" si="12"/>
        <v>0.16404358353510887</v>
      </c>
      <c r="J75" s="4">
        <f t="shared" si="13"/>
        <v>0.22795255108714141</v>
      </c>
    </row>
    <row r="76" spans="1:22">
      <c r="A76" s="2"/>
      <c r="B76" s="2">
        <v>60</v>
      </c>
      <c r="C76" s="2">
        <v>0.18990000000000001</v>
      </c>
      <c r="D76" s="2">
        <f t="shared" si="11"/>
        <v>2.47E-2</v>
      </c>
      <c r="E76" s="2">
        <v>193</v>
      </c>
      <c r="F76" s="2">
        <v>10.119999999999999</v>
      </c>
      <c r="G76" s="2">
        <v>0.51200000000000001</v>
      </c>
      <c r="H76" s="2"/>
      <c r="I76" s="4">
        <f t="shared" si="12"/>
        <v>0.14951573849878932</v>
      </c>
      <c r="J76" s="4">
        <f t="shared" si="13"/>
        <v>0.18203791486045051</v>
      </c>
    </row>
    <row r="77" spans="1:22">
      <c r="A77" s="2"/>
      <c r="B77" s="2">
        <v>120</v>
      </c>
      <c r="C77" s="2">
        <v>0.19009999999999999</v>
      </c>
      <c r="D77" s="2">
        <f t="shared" si="11"/>
        <v>2.4899999999999978E-2</v>
      </c>
      <c r="E77" s="2">
        <v>193</v>
      </c>
      <c r="F77" s="2">
        <v>10.144</v>
      </c>
      <c r="G77" s="2">
        <v>0.51600000000000001</v>
      </c>
      <c r="H77" s="2"/>
      <c r="I77" s="4">
        <f t="shared" si="12"/>
        <v>0.15072639225181583</v>
      </c>
      <c r="J77" s="4">
        <f t="shared" si="13"/>
        <v>0.19409773844833023</v>
      </c>
    </row>
    <row r="78" spans="1:22">
      <c r="A78" s="2"/>
      <c r="B78" s="2">
        <v>180</v>
      </c>
      <c r="C78" s="2">
        <v>0.19059999999999999</v>
      </c>
      <c r="D78" s="2">
        <f t="shared" si="11"/>
        <v>2.5399999999999978E-2</v>
      </c>
      <c r="E78" s="2">
        <v>194</v>
      </c>
      <c r="F78" s="2">
        <v>10.167999999999999</v>
      </c>
      <c r="G78" s="2">
        <v>0.51600000000000001</v>
      </c>
      <c r="H78" s="2"/>
      <c r="I78" s="4">
        <f t="shared" si="12"/>
        <v>0.15375302663438242</v>
      </c>
      <c r="J78" s="4">
        <f t="shared" si="13"/>
        <v>0.20312456383582544</v>
      </c>
      <c r="T78" s="7"/>
      <c r="U78" s="7"/>
    </row>
    <row r="79" spans="1:22">
      <c r="A79" s="2"/>
      <c r="B79" s="2">
        <v>240</v>
      </c>
      <c r="C79" s="2">
        <v>0.19120000000000001</v>
      </c>
      <c r="D79" s="2">
        <f t="shared" si="11"/>
        <v>2.5999999999999995E-2</v>
      </c>
      <c r="E79" s="2">
        <v>193</v>
      </c>
      <c r="F79" s="2">
        <v>10.172000000000001</v>
      </c>
      <c r="G79" s="2">
        <v>0.51800000000000002</v>
      </c>
      <c r="H79" s="2"/>
      <c r="I79" s="4">
        <f t="shared" si="12"/>
        <v>0.15738498789346242</v>
      </c>
      <c r="J79" s="4">
        <f t="shared" si="13"/>
        <v>0.2020348106008254</v>
      </c>
    </row>
    <row r="80" spans="1:22">
      <c r="A80" s="2"/>
      <c r="B80" s="2">
        <v>300</v>
      </c>
      <c r="C80" s="2">
        <v>0.19159999999999999</v>
      </c>
      <c r="D80" s="2">
        <f t="shared" si="11"/>
        <v>2.6399999999999979E-2</v>
      </c>
      <c r="E80" s="2">
        <v>193</v>
      </c>
      <c r="F80" s="2">
        <v>10.256</v>
      </c>
      <c r="G80" s="2">
        <v>0.52</v>
      </c>
      <c r="H80" s="2"/>
      <c r="I80" s="4">
        <f t="shared" si="12"/>
        <v>0.1598062953995156</v>
      </c>
      <c r="J80" s="4">
        <f t="shared" si="13"/>
        <v>0.21664055638983903</v>
      </c>
      <c r="T80" s="7"/>
      <c r="U80" s="7"/>
    </row>
    <row r="81" spans="1:10">
      <c r="A81" s="2"/>
      <c r="B81" s="2">
        <v>1380</v>
      </c>
      <c r="C81" s="2">
        <v>0.191</v>
      </c>
      <c r="D81" s="2">
        <f t="shared" si="11"/>
        <v>2.579999999999999E-2</v>
      </c>
      <c r="E81" s="2">
        <v>195</v>
      </c>
      <c r="F81" s="2">
        <v>10.298</v>
      </c>
      <c r="G81" s="2">
        <v>0.51900000000000002</v>
      </c>
      <c r="H81" s="2"/>
      <c r="I81" s="4">
        <f t="shared" si="12"/>
        <v>0.15617433414043577</v>
      </c>
      <c r="J81" s="4">
        <f t="shared" si="13"/>
        <v>0.23190858379038626</v>
      </c>
    </row>
    <row r="82" spans="1:10">
      <c r="A82" s="2"/>
      <c r="B82" s="2">
        <v>2880</v>
      </c>
      <c r="C82" s="2">
        <v>0.18970000000000001</v>
      </c>
      <c r="D82" s="2">
        <f t="shared" si="11"/>
        <v>2.4499999999999994E-2</v>
      </c>
      <c r="E82" s="2">
        <v>193</v>
      </c>
      <c r="F82" s="2">
        <v>10.204000000000001</v>
      </c>
      <c r="G82" s="2">
        <v>0.52200000000000002</v>
      </c>
      <c r="H82" s="2"/>
      <c r="I82" s="4">
        <f t="shared" si="12"/>
        <v>0.14830508474576265</v>
      </c>
      <c r="J82" s="4">
        <f t="shared" si="13"/>
        <v>0.21512760333984615</v>
      </c>
    </row>
    <row r="83" spans="1:10">
      <c r="A83" s="2"/>
      <c r="B83" s="2"/>
      <c r="C83" s="2"/>
      <c r="D83" s="2"/>
      <c r="E83" s="2"/>
      <c r="F83" s="2"/>
      <c r="G83" s="2"/>
      <c r="H83" s="2"/>
      <c r="I83" s="5"/>
      <c r="J83" s="5"/>
    </row>
    <row r="84" spans="1:10">
      <c r="A84" s="2"/>
      <c r="B84" s="17" t="s">
        <v>28</v>
      </c>
      <c r="C84" s="2"/>
      <c r="D84" s="2"/>
      <c r="E84" s="2"/>
      <c r="F84" s="2"/>
      <c r="G84" s="2"/>
      <c r="H84" s="2"/>
      <c r="I84" s="4"/>
      <c r="J84" s="4"/>
    </row>
    <row r="85" spans="1:10">
      <c r="A85" s="2" t="s">
        <v>10</v>
      </c>
      <c r="B85" s="2">
        <v>3</v>
      </c>
      <c r="C85" s="2">
        <v>0.1842</v>
      </c>
      <c r="D85" s="2">
        <f t="shared" si="11"/>
        <v>1.8999999999999989E-2</v>
      </c>
      <c r="E85" s="2">
        <v>189</v>
      </c>
      <c r="F85" s="2">
        <v>9.9339999999999993</v>
      </c>
      <c r="G85" s="2">
        <v>0.51600000000000001</v>
      </c>
      <c r="H85" s="2"/>
      <c r="I85" s="4">
        <f t="shared" ref="I85:I95" si="14">D85/0.1652</f>
        <v>0.11501210653753019</v>
      </c>
      <c r="J85" s="4">
        <f t="shared" si="13"/>
        <v>0.14514184881639092</v>
      </c>
    </row>
    <row r="86" spans="1:10">
      <c r="A86" s="2"/>
      <c r="B86" s="2">
        <v>7</v>
      </c>
      <c r="C86" s="2">
        <v>0.1767</v>
      </c>
      <c r="D86" s="2">
        <f t="shared" si="11"/>
        <v>1.1499999999999982E-2</v>
      </c>
      <c r="E86" s="2">
        <v>185</v>
      </c>
      <c r="F86" s="2">
        <v>9.7859999999999996</v>
      </c>
      <c r="G86" s="2">
        <v>0.51400000000000001</v>
      </c>
      <c r="H86" s="2"/>
      <c r="I86" s="4">
        <f t="shared" si="14"/>
        <v>6.9612590799031371E-2</v>
      </c>
      <c r="J86" s="4">
        <f t="shared" si="13"/>
        <v>9.992654569775028E-2</v>
      </c>
    </row>
    <row r="87" spans="1:10">
      <c r="A87" s="2"/>
      <c r="B87" s="2">
        <v>11</v>
      </c>
      <c r="C87" s="2">
        <v>0.17449999999999999</v>
      </c>
      <c r="D87" s="2">
        <f t="shared" si="11"/>
        <v>9.299999999999975E-3</v>
      </c>
      <c r="E87" s="2">
        <v>184</v>
      </c>
      <c r="F87" s="2">
        <v>9.7520000000000007</v>
      </c>
      <c r="G87" s="2">
        <v>0.51200000000000001</v>
      </c>
      <c r="H87" s="2"/>
      <c r="I87" s="4">
        <f t="shared" si="14"/>
        <v>5.6295399515738344E-2</v>
      </c>
      <c r="J87" s="4">
        <f t="shared" si="13"/>
        <v>8.5938176704579927E-2</v>
      </c>
    </row>
    <row r="88" spans="1:10">
      <c r="A88" s="2"/>
      <c r="B88" s="2">
        <v>16</v>
      </c>
      <c r="C88" s="2">
        <v>0.1734</v>
      </c>
      <c r="D88" s="2">
        <f t="shared" si="11"/>
        <v>8.1999999999999851E-3</v>
      </c>
      <c r="E88" s="2">
        <v>183</v>
      </c>
      <c r="F88" s="2">
        <v>9.7059999999999995</v>
      </c>
      <c r="G88" s="2">
        <v>0.51400000000000001</v>
      </c>
      <c r="H88" s="2"/>
      <c r="I88" s="4">
        <f t="shared" si="14"/>
        <v>4.9636803874091917E-2</v>
      </c>
      <c r="J88" s="4">
        <f t="shared" si="13"/>
        <v>7.9140819270359986E-2</v>
      </c>
    </row>
    <row r="89" spans="1:10">
      <c r="A89" s="2"/>
      <c r="B89" s="11">
        <v>20</v>
      </c>
      <c r="C89" s="11">
        <v>0.1739</v>
      </c>
      <c r="D89" s="11">
        <f t="shared" si="11"/>
        <v>8.6999999999999855E-3</v>
      </c>
      <c r="E89" s="11">
        <v>182</v>
      </c>
      <c r="F89" s="11">
        <v>9.7100000000000009</v>
      </c>
      <c r="G89" s="11">
        <v>0.51200000000000001</v>
      </c>
      <c r="H89" s="11"/>
      <c r="I89" s="12">
        <f t="shared" si="14"/>
        <v>5.2663438256658507E-2</v>
      </c>
      <c r="J89" s="12">
        <f t="shared" si="13"/>
        <v>6.9508408885951889E-2</v>
      </c>
    </row>
    <row r="90" spans="1:10">
      <c r="A90" s="2"/>
      <c r="B90" s="2">
        <v>30</v>
      </c>
      <c r="C90" s="2">
        <v>0.17319999999999999</v>
      </c>
      <c r="D90" s="2">
        <f t="shared" si="11"/>
        <v>7.9999999999999793E-3</v>
      </c>
      <c r="E90" s="2">
        <v>183</v>
      </c>
      <c r="F90" s="2">
        <v>9.6940000000000008</v>
      </c>
      <c r="G90" s="2">
        <v>0.51</v>
      </c>
      <c r="H90" s="2"/>
      <c r="I90" s="4">
        <f t="shared" si="14"/>
        <v>4.8426150121065249E-2</v>
      </c>
      <c r="J90" s="4">
        <f t="shared" si="13"/>
        <v>6.9419024780593253E-2</v>
      </c>
    </row>
    <row r="91" spans="1:10">
      <c r="A91" s="2"/>
      <c r="B91" s="9">
        <v>40</v>
      </c>
      <c r="C91" s="9">
        <v>0.17280000000000001</v>
      </c>
      <c r="D91" s="9">
        <f t="shared" si="11"/>
        <v>7.5999999999999956E-3</v>
      </c>
      <c r="E91" s="9">
        <v>183</v>
      </c>
      <c r="F91" s="9">
        <v>9.69</v>
      </c>
      <c r="G91" s="9">
        <v>0.51200000000000001</v>
      </c>
      <c r="H91" s="9"/>
      <c r="I91" s="10">
        <f t="shared" si="14"/>
        <v>4.6004842615012073E-2</v>
      </c>
      <c r="J91" s="10">
        <f t="shared" si="13"/>
        <v>7.3169823918466159E-2</v>
      </c>
    </row>
    <row r="92" spans="1:10">
      <c r="A92" s="2"/>
      <c r="B92" s="2">
        <v>60</v>
      </c>
      <c r="C92" s="2">
        <v>0.17269999999999999</v>
      </c>
      <c r="D92" s="2">
        <f t="shared" si="11"/>
        <v>7.4999999999999789E-3</v>
      </c>
      <c r="E92" s="2">
        <v>184</v>
      </c>
      <c r="F92" s="2">
        <v>9.6880000000000006</v>
      </c>
      <c r="G92" s="2">
        <v>0.51200000000000001</v>
      </c>
      <c r="H92" s="2"/>
      <c r="I92" s="4">
        <f t="shared" si="14"/>
        <v>4.5399515738498659E-2</v>
      </c>
      <c r="J92" s="4">
        <f t="shared" si="13"/>
        <v>7.8811429031375058E-2</v>
      </c>
    </row>
    <row r="93" spans="1:10">
      <c r="A93" s="2"/>
      <c r="B93" s="2">
        <v>90</v>
      </c>
      <c r="C93" s="2">
        <v>0.1729</v>
      </c>
      <c r="D93" s="2">
        <f t="shared" si="11"/>
        <v>7.6999999999999846E-3</v>
      </c>
      <c r="E93" s="2">
        <v>183</v>
      </c>
      <c r="F93" s="2">
        <v>9.6920000000000002</v>
      </c>
      <c r="G93" s="2">
        <v>0.51</v>
      </c>
      <c r="H93" s="2"/>
      <c r="I93" s="4">
        <f t="shared" si="14"/>
        <v>4.6610169491525327E-2</v>
      </c>
      <c r="J93" s="4">
        <f t="shared" si="13"/>
        <v>6.919838953718882E-2</v>
      </c>
    </row>
    <row r="94" spans="1:10">
      <c r="A94" s="2"/>
      <c r="B94" s="11">
        <v>120</v>
      </c>
      <c r="C94" s="11">
        <v>0.17280000000000001</v>
      </c>
      <c r="D94" s="11">
        <f t="shared" si="11"/>
        <v>7.5999999999999956E-3</v>
      </c>
      <c r="E94" s="11">
        <v>183</v>
      </c>
      <c r="F94" s="11">
        <v>9.6959999999999997</v>
      </c>
      <c r="G94" s="11">
        <v>0.50600000000000001</v>
      </c>
      <c r="H94" s="11"/>
      <c r="I94" s="12">
        <f t="shared" si="14"/>
        <v>4.6004842615012073E-2</v>
      </c>
      <c r="J94" s="12">
        <f t="shared" si="13"/>
        <v>6.1250329357142475E-2</v>
      </c>
    </row>
    <row r="95" spans="1:10">
      <c r="A95" s="2"/>
      <c r="B95" s="2">
        <v>1440</v>
      </c>
      <c r="C95" s="2">
        <v>0.1754</v>
      </c>
      <c r="D95" s="2">
        <f t="shared" si="11"/>
        <v>1.0199999999999987E-2</v>
      </c>
      <c r="E95" s="2">
        <v>185</v>
      </c>
      <c r="F95" s="2">
        <v>9.8680000000000003</v>
      </c>
      <c r="G95" s="2">
        <v>0.51200000000000001</v>
      </c>
      <c r="H95" s="2"/>
      <c r="I95" s="4">
        <f t="shared" si="14"/>
        <v>6.1743341404358269E-2</v>
      </c>
      <c r="J95" s="4">
        <f t="shared" si="13"/>
        <v>0.10482744711694969</v>
      </c>
    </row>
    <row r="96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3" t="s">
        <v>11</v>
      </c>
      <c r="B97" s="16" t="s">
        <v>27</v>
      </c>
      <c r="C97" s="3">
        <v>0.16520000000000001</v>
      </c>
      <c r="D97" s="3"/>
      <c r="E97" s="3">
        <v>182</v>
      </c>
      <c r="F97" s="3">
        <v>9.4480000000000004</v>
      </c>
      <c r="G97" s="3">
        <v>0.49199999999999999</v>
      </c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</sheetData>
  <phoneticPr fontId="3" type="noConversion"/>
  <pageMargins left="0.75" right="0.75" top="1" bottom="1" header="0.51180555555555596" footer="0.51180555555555596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2"/>
  <sheetViews>
    <sheetView tabSelected="1" workbookViewId="0">
      <selection activeCell="J14" sqref="J14"/>
    </sheetView>
  </sheetViews>
  <sheetFormatPr defaultRowHeight="15"/>
  <cols>
    <col min="1" max="3" width="9.140625" style="20"/>
    <col min="4" max="5" width="15.85546875" style="20" customWidth="1"/>
    <col min="6" max="6" width="12.42578125" style="20" customWidth="1"/>
    <col min="7" max="7" width="11.7109375" style="20" customWidth="1"/>
    <col min="8" max="16384" width="9.140625" style="20"/>
  </cols>
  <sheetData>
    <row r="4" spans="2:17">
      <c r="B4" s="20" t="s">
        <v>21</v>
      </c>
      <c r="C4" s="20" t="s">
        <v>19</v>
      </c>
      <c r="D4" s="20" t="s">
        <v>20</v>
      </c>
      <c r="E4" s="20" t="s">
        <v>20</v>
      </c>
      <c r="F4" s="20" t="s">
        <v>40</v>
      </c>
      <c r="G4" s="20" t="s">
        <v>17</v>
      </c>
      <c r="H4" s="20" t="s">
        <v>22</v>
      </c>
    </row>
    <row r="6" spans="2:17">
      <c r="D6" s="21"/>
      <c r="E6" s="21"/>
      <c r="F6" s="21"/>
    </row>
    <row r="7" spans="2:17">
      <c r="B7" s="22">
        <v>0.16400000000000001</v>
      </c>
      <c r="C7" s="20">
        <f>0.182*9.522*0.49/10</f>
        <v>8.4917196E-2</v>
      </c>
      <c r="D7" s="21">
        <v>0</v>
      </c>
      <c r="E7" s="21"/>
      <c r="F7" s="21"/>
    </row>
    <row r="8" spans="2:17">
      <c r="B8" s="20">
        <v>0.17280000000000001</v>
      </c>
      <c r="C8" s="20">
        <f>(0.183*9.69*5.06)/10/10</f>
        <v>8.9727461999999994E-2</v>
      </c>
      <c r="D8" s="20">
        <v>4.6004842615012101E-2</v>
      </c>
      <c r="E8" s="20">
        <f>D8*100</f>
        <v>4.6004842615012098</v>
      </c>
      <c r="F8" s="20">
        <v>6.1250329357142502E-2</v>
      </c>
      <c r="G8" s="20">
        <f>B8/C8</f>
        <v>1.9258318038684747</v>
      </c>
      <c r="H8" s="20">
        <f>1/(C7)*(C8-C7)/D8</f>
        <v>1.2313170647593645</v>
      </c>
    </row>
    <row r="9" spans="2:17">
      <c r="B9" s="20">
        <v>0.1739</v>
      </c>
      <c r="C9" s="20">
        <f>0.184*9.784*5.08/100</f>
        <v>9.1453004800000015E-2</v>
      </c>
      <c r="D9" s="20">
        <v>6.03658536585365E-2</v>
      </c>
      <c r="E9" s="20">
        <f t="shared" ref="E9:E12" si="0">D9*100</f>
        <v>6.0365853658536501</v>
      </c>
      <c r="F9" s="20">
        <v>7.6966846620795296E-2</v>
      </c>
      <c r="G9" s="20">
        <f>B9/C9</f>
        <v>1.9015230869702378</v>
      </c>
      <c r="H9" s="20">
        <f>1/(C7)*(C9-C7)/D9</f>
        <v>1.275006348061662</v>
      </c>
    </row>
    <row r="10" spans="2:17">
      <c r="B10" s="20">
        <v>0.1825</v>
      </c>
      <c r="C10" s="20">
        <f>0.188*9.968*5.15/100</f>
        <v>9.6510176000000017E-2</v>
      </c>
      <c r="D10" s="20">
        <v>0.11280487804878001</v>
      </c>
      <c r="E10" s="20">
        <f t="shared" si="0"/>
        <v>11.280487804878</v>
      </c>
      <c r="F10" s="20">
        <v>0.13652099393390199</v>
      </c>
      <c r="G10" s="20">
        <f>B10/C10</f>
        <v>1.8909923032364997</v>
      </c>
      <c r="H10" s="20">
        <f>1/(C7)*(C10-C7)/D10</f>
        <v>1.2102401624410875</v>
      </c>
    </row>
    <row r="11" spans="2:17">
      <c r="B11" s="20">
        <v>0.18820000000000001</v>
      </c>
      <c r="C11" s="20">
        <f>0.192*10.21*5.24/100</f>
        <v>0.10272076800000002</v>
      </c>
      <c r="D11" s="20">
        <v>0.13922518159806299</v>
      </c>
      <c r="E11" s="20">
        <f t="shared" si="0"/>
        <v>13.9225181598063</v>
      </c>
      <c r="F11" s="20">
        <v>0.21393882547101201</v>
      </c>
      <c r="G11" s="20">
        <f>B11/C11</f>
        <v>1.8321514107059633</v>
      </c>
      <c r="H11" s="20">
        <f>1/(C7)*(C11-C7)/D11</f>
        <v>1.5058915871512015</v>
      </c>
      <c r="O11" s="22"/>
      <c r="P11" s="22"/>
      <c r="Q11" s="22"/>
    </row>
    <row r="12" spans="2:17">
      <c r="B12" s="20">
        <v>0.2014</v>
      </c>
      <c r="C12" s="20">
        <f>0.197*10.546*5.38/100</f>
        <v>0.1117728356</v>
      </c>
      <c r="D12" s="20">
        <v>0.1875</v>
      </c>
      <c r="E12" s="20">
        <f t="shared" si="0"/>
        <v>18.75</v>
      </c>
      <c r="F12" s="20">
        <v>0.27952280115271799</v>
      </c>
      <c r="G12" s="20">
        <f>B12/C12</f>
        <v>1.8018689328125088</v>
      </c>
      <c r="H12" s="20">
        <f>1/(C7)*(C12-C7)/D12</f>
        <v>1.6867028660092196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selected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desheng</dc:creator>
  <cp:lastModifiedBy>Lucillo, Dorina Monique</cp:lastModifiedBy>
  <dcterms:created xsi:type="dcterms:W3CDTF">2016-04-29T01:03:00Z</dcterms:created>
  <dcterms:modified xsi:type="dcterms:W3CDTF">2017-06-06T01:08:00Z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