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o\Dropbox\2017-2020 - Thèse à Nancy\10. Paper 3 - Interpretation\Submit to PCCP\Submission 1\"/>
    </mc:Choice>
  </mc:AlternateContent>
  <xr:revisionPtr revIDLastSave="0" documentId="13_ncr:1_{3BA93195-9DD8-4F93-B766-243231AC7578}" xr6:coauthVersionLast="46" xr6:coauthVersionMax="46" xr10:uidLastSave="{00000000-0000-0000-0000-000000000000}"/>
  <bookViews>
    <workbookView xWindow="-120" yWindow="-120" windowWidth="29040" windowHeight="15840" xr2:uid="{025A5C55-5437-4019-8879-8395F4147CBF}"/>
  </bookViews>
  <sheets>
    <sheet name="PHF calculation of CH4-N2" sheetId="1" r:id="rId1"/>
    <sheet name="PHF calculation of CH4-CO2" sheetId="2" r:id="rId2"/>
    <sheet name="Data Fabre 199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3" l="1"/>
  <c r="I41" i="3"/>
  <c r="I40" i="3"/>
  <c r="I39" i="3"/>
  <c r="I38" i="3"/>
  <c r="I37" i="3"/>
  <c r="I36" i="3"/>
  <c r="I35" i="3"/>
  <c r="I34" i="3"/>
  <c r="D34" i="3"/>
  <c r="I33" i="3"/>
  <c r="D33" i="3"/>
  <c r="I32" i="3"/>
  <c r="D32" i="3"/>
  <c r="I31" i="3"/>
  <c r="D31" i="3"/>
  <c r="I30" i="3"/>
  <c r="D30" i="3"/>
  <c r="I29" i="3"/>
  <c r="D29" i="3"/>
  <c r="I28" i="3"/>
  <c r="D28" i="3"/>
  <c r="I27" i="3"/>
  <c r="D27" i="3"/>
  <c r="I26" i="3"/>
  <c r="D26" i="3"/>
  <c r="I25" i="3"/>
  <c r="D25" i="3"/>
  <c r="I24" i="3"/>
  <c r="D24" i="3"/>
  <c r="I23" i="3"/>
  <c r="D23" i="3"/>
  <c r="I22" i="3"/>
  <c r="D22" i="3"/>
  <c r="I21" i="3"/>
  <c r="D21" i="3"/>
  <c r="I20" i="3"/>
  <c r="D20" i="3"/>
  <c r="I19" i="3"/>
  <c r="D19" i="3"/>
  <c r="I18" i="3"/>
  <c r="D18" i="3"/>
  <c r="I17" i="3"/>
  <c r="D17" i="3"/>
  <c r="I16" i="3"/>
  <c r="D16" i="3"/>
  <c r="I15" i="3"/>
  <c r="D15" i="3"/>
  <c r="I14" i="3"/>
  <c r="D14" i="3"/>
  <c r="I13" i="3"/>
  <c r="D13" i="3"/>
  <c r="I12" i="3"/>
  <c r="D12" i="3"/>
  <c r="I11" i="3"/>
  <c r="D11" i="3"/>
  <c r="I10" i="3"/>
  <c r="D10" i="3"/>
  <c r="I9" i="3"/>
  <c r="D9" i="3"/>
  <c r="I8" i="3"/>
  <c r="D8" i="3"/>
  <c r="I7" i="3"/>
  <c r="D7" i="3"/>
  <c r="I6" i="3"/>
  <c r="D6" i="3"/>
  <c r="I5" i="3"/>
  <c r="D5" i="3"/>
  <c r="I4" i="3"/>
  <c r="D4" i="3"/>
  <c r="BA328" i="2"/>
  <c r="AX328" i="2"/>
  <c r="AO328" i="2"/>
  <c r="AN328" i="2"/>
  <c r="AM328" i="2"/>
  <c r="AE328" i="2"/>
  <c r="AD328" i="2"/>
  <c r="AC328" i="2"/>
  <c r="AB328" i="2"/>
  <c r="AA328" i="2"/>
  <c r="W328" i="2"/>
  <c r="P328" i="2"/>
  <c r="O328" i="2"/>
  <c r="N328" i="2"/>
  <c r="M328" i="2"/>
  <c r="L328" i="2"/>
  <c r="K328" i="2"/>
  <c r="J328" i="2"/>
  <c r="Q328" i="2" s="1"/>
  <c r="I328" i="2"/>
  <c r="T328" i="2" s="1"/>
  <c r="H328" i="2"/>
  <c r="BD327" i="2"/>
  <c r="BH327" i="2" s="1"/>
  <c r="BA327" i="2"/>
  <c r="AX327" i="2"/>
  <c r="AM327" i="2"/>
  <c r="AO327" i="2" s="1"/>
  <c r="AE327" i="2"/>
  <c r="AC327" i="2"/>
  <c r="AD327" i="2" s="1"/>
  <c r="AB327" i="2"/>
  <c r="AA327" i="2"/>
  <c r="W327" i="2"/>
  <c r="V327" i="2"/>
  <c r="S327" i="2"/>
  <c r="K327" i="2"/>
  <c r="J327" i="2"/>
  <c r="I327" i="2"/>
  <c r="H327" i="2"/>
  <c r="P327" i="2" s="1"/>
  <c r="BH326" i="2"/>
  <c r="BA326" i="2"/>
  <c r="AX326" i="2"/>
  <c r="BD326" i="2" s="1"/>
  <c r="AO326" i="2"/>
  <c r="AN326" i="2"/>
  <c r="AM326" i="2"/>
  <c r="AE326" i="2"/>
  <c r="AC326" i="2"/>
  <c r="AB326" i="2"/>
  <c r="AD326" i="2" s="1"/>
  <c r="AA326" i="2"/>
  <c r="W326" i="2"/>
  <c r="N326" i="2"/>
  <c r="M326" i="2"/>
  <c r="L326" i="2"/>
  <c r="K326" i="2"/>
  <c r="J326" i="2"/>
  <c r="I326" i="2"/>
  <c r="S326" i="2" s="1"/>
  <c r="H326" i="2"/>
  <c r="V326" i="2" s="1"/>
  <c r="BA325" i="2"/>
  <c r="AX325" i="2"/>
  <c r="BD325" i="2" s="1"/>
  <c r="BH325" i="2" s="1"/>
  <c r="AO325" i="2"/>
  <c r="AM325" i="2"/>
  <c r="AN325" i="2" s="1"/>
  <c r="AE325" i="2"/>
  <c r="AD325" i="2"/>
  <c r="AC325" i="2"/>
  <c r="AB325" i="2"/>
  <c r="AA325" i="2"/>
  <c r="W325" i="2"/>
  <c r="S325" i="2"/>
  <c r="R325" i="2"/>
  <c r="Q325" i="2"/>
  <c r="P325" i="2"/>
  <c r="O325" i="2"/>
  <c r="M325" i="2"/>
  <c r="K325" i="2"/>
  <c r="J325" i="2"/>
  <c r="I325" i="2"/>
  <c r="H325" i="2"/>
  <c r="N325" i="2" s="1"/>
  <c r="BH324" i="2"/>
  <c r="BD324" i="2"/>
  <c r="BA324" i="2"/>
  <c r="AX324" i="2"/>
  <c r="AN324" i="2"/>
  <c r="AM324" i="2"/>
  <c r="AO324" i="2" s="1"/>
  <c r="AE324" i="2"/>
  <c r="AD324" i="2"/>
  <c r="AC324" i="2"/>
  <c r="AB324" i="2"/>
  <c r="AA324" i="2"/>
  <c r="W324" i="2"/>
  <c r="X324" i="2" s="1"/>
  <c r="V324" i="2"/>
  <c r="L324" i="2"/>
  <c r="K324" i="2"/>
  <c r="J324" i="2"/>
  <c r="I324" i="2"/>
  <c r="T324" i="2" s="1"/>
  <c r="H324" i="2"/>
  <c r="P324" i="2" s="1"/>
  <c r="BA323" i="2"/>
  <c r="AX323" i="2"/>
  <c r="BD323" i="2" s="1"/>
  <c r="BH323" i="2" s="1"/>
  <c r="AM323" i="2"/>
  <c r="AO323" i="2" s="1"/>
  <c r="AE323" i="2"/>
  <c r="AC323" i="2"/>
  <c r="AD323" i="2" s="1"/>
  <c r="AB323" i="2"/>
  <c r="AA323" i="2"/>
  <c r="X323" i="2"/>
  <c r="W323" i="2"/>
  <c r="V323" i="2"/>
  <c r="Q323" i="2"/>
  <c r="P323" i="2"/>
  <c r="O323" i="2"/>
  <c r="N323" i="2"/>
  <c r="M323" i="2"/>
  <c r="K323" i="2"/>
  <c r="J323" i="2"/>
  <c r="I323" i="2"/>
  <c r="T323" i="2" s="1"/>
  <c r="H323" i="2"/>
  <c r="L323" i="2" s="1"/>
  <c r="BD322" i="2"/>
  <c r="BH322" i="2" s="1"/>
  <c r="BA322" i="2"/>
  <c r="AX322" i="2"/>
  <c r="AM322" i="2"/>
  <c r="AO322" i="2" s="1"/>
  <c r="AE322" i="2"/>
  <c r="AD322" i="2"/>
  <c r="AC322" i="2"/>
  <c r="AB322" i="2"/>
  <c r="AA322" i="2"/>
  <c r="W322" i="2"/>
  <c r="K322" i="2"/>
  <c r="J322" i="2"/>
  <c r="I322" i="2"/>
  <c r="H322" i="2"/>
  <c r="BD321" i="2"/>
  <c r="BH321" i="2" s="1"/>
  <c r="BA321" i="2"/>
  <c r="AX321" i="2"/>
  <c r="AO321" i="2"/>
  <c r="AN321" i="2"/>
  <c r="AM321" i="2"/>
  <c r="AE321" i="2"/>
  <c r="AC321" i="2"/>
  <c r="AB321" i="2"/>
  <c r="AD321" i="2" s="1"/>
  <c r="AA321" i="2"/>
  <c r="W321" i="2"/>
  <c r="V321" i="2"/>
  <c r="P321" i="2"/>
  <c r="O321" i="2"/>
  <c r="N321" i="2"/>
  <c r="M321" i="2"/>
  <c r="L321" i="2"/>
  <c r="K321" i="2"/>
  <c r="J321" i="2"/>
  <c r="I321" i="2"/>
  <c r="X321" i="2" s="1"/>
  <c r="H321" i="2"/>
  <c r="BA320" i="2"/>
  <c r="AX320" i="2"/>
  <c r="AN320" i="2"/>
  <c r="AM320" i="2"/>
  <c r="AO320" i="2" s="1"/>
  <c r="AE320" i="2"/>
  <c r="AC320" i="2"/>
  <c r="AB320" i="2"/>
  <c r="AD320" i="2" s="1"/>
  <c r="AA320" i="2"/>
  <c r="W320" i="2"/>
  <c r="R320" i="2"/>
  <c r="K320" i="2"/>
  <c r="J320" i="2"/>
  <c r="I320" i="2"/>
  <c r="H320" i="2"/>
  <c r="T320" i="2" s="1"/>
  <c r="BH319" i="2"/>
  <c r="BD319" i="2"/>
  <c r="BA319" i="2"/>
  <c r="AX319" i="2"/>
  <c r="AO319" i="2"/>
  <c r="AM319" i="2"/>
  <c r="AN319" i="2" s="1"/>
  <c r="AE319" i="2"/>
  <c r="AC319" i="2"/>
  <c r="AB319" i="2"/>
  <c r="AD319" i="2" s="1"/>
  <c r="AA319" i="2"/>
  <c r="X319" i="2"/>
  <c r="W319" i="2"/>
  <c r="V319" i="2"/>
  <c r="P319" i="2"/>
  <c r="N319" i="2"/>
  <c r="M319" i="2"/>
  <c r="L319" i="2"/>
  <c r="K319" i="2"/>
  <c r="J319" i="2"/>
  <c r="S319" i="2" s="1"/>
  <c r="I319" i="2"/>
  <c r="T319" i="2" s="1"/>
  <c r="H319" i="2"/>
  <c r="O319" i="2" s="1"/>
  <c r="BA318" i="2"/>
  <c r="AX318" i="2"/>
  <c r="AO318" i="2"/>
  <c r="AN318" i="2"/>
  <c r="AM318" i="2"/>
  <c r="AE318" i="2"/>
  <c r="AD318" i="2"/>
  <c r="AC318" i="2"/>
  <c r="AB318" i="2"/>
  <c r="AA318" i="2"/>
  <c r="W318" i="2"/>
  <c r="V318" i="2"/>
  <c r="S318" i="2"/>
  <c r="R318" i="2"/>
  <c r="Q318" i="2"/>
  <c r="P318" i="2"/>
  <c r="O318" i="2"/>
  <c r="N318" i="2"/>
  <c r="M318" i="2"/>
  <c r="L318" i="2"/>
  <c r="K318" i="2"/>
  <c r="J318" i="2"/>
  <c r="I318" i="2"/>
  <c r="X318" i="2" s="1"/>
  <c r="H318" i="2"/>
  <c r="BD317" i="2"/>
  <c r="BH317" i="2" s="1"/>
  <c r="BA317" i="2"/>
  <c r="AX317" i="2"/>
  <c r="AM317" i="2"/>
  <c r="AE317" i="2"/>
  <c r="AC317" i="2"/>
  <c r="AB317" i="2"/>
  <c r="AD317" i="2" s="1"/>
  <c r="AA317" i="2"/>
  <c r="W317" i="2"/>
  <c r="V317" i="2"/>
  <c r="X317" i="2" s="1"/>
  <c r="K317" i="2"/>
  <c r="J317" i="2"/>
  <c r="I317" i="2"/>
  <c r="H317" i="2"/>
  <c r="P317" i="2" s="1"/>
  <c r="BA316" i="2"/>
  <c r="AX316" i="2"/>
  <c r="AN316" i="2"/>
  <c r="AM316" i="2"/>
  <c r="AO316" i="2" s="1"/>
  <c r="AE316" i="2"/>
  <c r="AD316" i="2"/>
  <c r="AC316" i="2"/>
  <c r="AB316" i="2"/>
  <c r="AA316" i="2"/>
  <c r="W316" i="2"/>
  <c r="V316" i="2"/>
  <c r="S316" i="2"/>
  <c r="R316" i="2"/>
  <c r="Q316" i="2"/>
  <c r="P316" i="2"/>
  <c r="O316" i="2"/>
  <c r="N316" i="2"/>
  <c r="M316" i="2"/>
  <c r="L316" i="2"/>
  <c r="K316" i="2"/>
  <c r="J316" i="2"/>
  <c r="I316" i="2"/>
  <c r="X316" i="2" s="1"/>
  <c r="H316" i="2"/>
  <c r="BD315" i="2"/>
  <c r="BH315" i="2" s="1"/>
  <c r="BA315" i="2"/>
  <c r="AX315" i="2"/>
  <c r="AO315" i="2"/>
  <c r="AN315" i="2"/>
  <c r="AM315" i="2"/>
  <c r="AE315" i="2"/>
  <c r="AC315" i="2"/>
  <c r="AB315" i="2"/>
  <c r="AD315" i="2" s="1"/>
  <c r="AA315" i="2"/>
  <c r="X315" i="2"/>
  <c r="W315" i="2"/>
  <c r="V315" i="2"/>
  <c r="P315" i="2"/>
  <c r="N315" i="2"/>
  <c r="M315" i="2"/>
  <c r="L315" i="2"/>
  <c r="K315" i="2"/>
  <c r="J315" i="2"/>
  <c r="I315" i="2"/>
  <c r="T315" i="2" s="1"/>
  <c r="H315" i="2"/>
  <c r="O315" i="2" s="1"/>
  <c r="BA314" i="2"/>
  <c r="AX314" i="2"/>
  <c r="AM314" i="2"/>
  <c r="AO314" i="2" s="1"/>
  <c r="AE314" i="2"/>
  <c r="AD314" i="2"/>
  <c r="AC314" i="2"/>
  <c r="AB314" i="2"/>
  <c r="AA314" i="2"/>
  <c r="W314" i="2"/>
  <c r="T314" i="2"/>
  <c r="S314" i="2"/>
  <c r="R314" i="2"/>
  <c r="K314" i="2"/>
  <c r="J314" i="2"/>
  <c r="I314" i="2"/>
  <c r="H314" i="2"/>
  <c r="BH313" i="2"/>
  <c r="BD313" i="2"/>
  <c r="BA313" i="2"/>
  <c r="AX313" i="2"/>
  <c r="AO313" i="2"/>
  <c r="AN313" i="2"/>
  <c r="AM313" i="2"/>
  <c r="AE313" i="2"/>
  <c r="AC313" i="2"/>
  <c r="AB313" i="2"/>
  <c r="AA313" i="2"/>
  <c r="X313" i="2"/>
  <c r="W313" i="2"/>
  <c r="V313" i="2"/>
  <c r="P313" i="2"/>
  <c r="O313" i="2"/>
  <c r="N313" i="2"/>
  <c r="M313" i="2"/>
  <c r="L313" i="2"/>
  <c r="K313" i="2"/>
  <c r="J313" i="2"/>
  <c r="I313" i="2"/>
  <c r="T313" i="2" s="1"/>
  <c r="H313" i="2"/>
  <c r="BA312" i="2"/>
  <c r="AX312" i="2"/>
  <c r="BD312" i="2" s="1"/>
  <c r="BH312" i="2" s="1"/>
  <c r="AM312" i="2"/>
  <c r="AO312" i="2" s="1"/>
  <c r="AE312" i="2"/>
  <c r="AD312" i="2"/>
  <c r="AC312" i="2"/>
  <c r="AB312" i="2"/>
  <c r="AA312" i="2"/>
  <c r="W312" i="2"/>
  <c r="V312" i="2"/>
  <c r="T312" i="2"/>
  <c r="K312" i="2"/>
  <c r="J312" i="2"/>
  <c r="I312" i="2"/>
  <c r="Q312" i="2" s="1"/>
  <c r="H312" i="2"/>
  <c r="BH311" i="2"/>
  <c r="BD311" i="2"/>
  <c r="BA311" i="2"/>
  <c r="AX311" i="2"/>
  <c r="AM311" i="2"/>
  <c r="AN311" i="2" s="1"/>
  <c r="AE311" i="2"/>
  <c r="AD311" i="2"/>
  <c r="AC311" i="2"/>
  <c r="AB311" i="2"/>
  <c r="AA311" i="2"/>
  <c r="W311" i="2"/>
  <c r="P311" i="2"/>
  <c r="O311" i="2"/>
  <c r="N311" i="2"/>
  <c r="M311" i="2"/>
  <c r="K311" i="2"/>
  <c r="R311" i="2" s="1"/>
  <c r="J311" i="2"/>
  <c r="I311" i="2"/>
  <c r="H311" i="2"/>
  <c r="L311" i="2" s="1"/>
  <c r="BD310" i="2"/>
  <c r="BH310" i="2" s="1"/>
  <c r="BA310" i="2"/>
  <c r="AX310" i="2"/>
  <c r="AM310" i="2"/>
  <c r="AO310" i="2" s="1"/>
  <c r="AE310" i="2"/>
  <c r="AC310" i="2"/>
  <c r="AD310" i="2" s="1"/>
  <c r="AB310" i="2"/>
  <c r="AA310" i="2"/>
  <c r="W310" i="2"/>
  <c r="R310" i="2"/>
  <c r="K310" i="2"/>
  <c r="J310" i="2"/>
  <c r="I310" i="2"/>
  <c r="T310" i="2" s="1"/>
  <c r="H310" i="2"/>
  <c r="BA309" i="2"/>
  <c r="AX309" i="2"/>
  <c r="BD309" i="2" s="1"/>
  <c r="BH309" i="2" s="1"/>
  <c r="AO309" i="2"/>
  <c r="AM309" i="2"/>
  <c r="AN309" i="2" s="1"/>
  <c r="AE309" i="2"/>
  <c r="AC309" i="2"/>
  <c r="AD309" i="2" s="1"/>
  <c r="AB309" i="2"/>
  <c r="AA309" i="2"/>
  <c r="W309" i="2"/>
  <c r="S309" i="2"/>
  <c r="R309" i="2"/>
  <c r="Q309" i="2"/>
  <c r="P309" i="2"/>
  <c r="O309" i="2"/>
  <c r="M309" i="2"/>
  <c r="K309" i="2"/>
  <c r="J309" i="2"/>
  <c r="I309" i="2"/>
  <c r="H309" i="2"/>
  <c r="N309" i="2" s="1"/>
  <c r="BD308" i="2"/>
  <c r="BH308" i="2" s="1"/>
  <c r="BA308" i="2"/>
  <c r="AX308" i="2"/>
  <c r="AO308" i="2"/>
  <c r="AM308" i="2"/>
  <c r="AN308" i="2" s="1"/>
  <c r="AE308" i="2"/>
  <c r="AC308" i="2"/>
  <c r="AB308" i="2"/>
  <c r="AD308" i="2" s="1"/>
  <c r="AA308" i="2"/>
  <c r="W308" i="2"/>
  <c r="T308" i="2"/>
  <c r="N308" i="2"/>
  <c r="L308" i="2"/>
  <c r="K308" i="2"/>
  <c r="J308" i="2"/>
  <c r="I308" i="2"/>
  <c r="S308" i="2" s="1"/>
  <c r="H308" i="2"/>
  <c r="BA307" i="2"/>
  <c r="AX307" i="2"/>
  <c r="AO307" i="2"/>
  <c r="AN307" i="2"/>
  <c r="AM307" i="2"/>
  <c r="AE307" i="2"/>
  <c r="AC307" i="2"/>
  <c r="AB307" i="2"/>
  <c r="AD307" i="2" s="1"/>
  <c r="AA307" i="2"/>
  <c r="W307" i="2"/>
  <c r="V307" i="2"/>
  <c r="T307" i="2"/>
  <c r="S307" i="2"/>
  <c r="O307" i="2"/>
  <c r="K307" i="2"/>
  <c r="J307" i="2"/>
  <c r="Q307" i="2" s="1"/>
  <c r="I307" i="2"/>
  <c r="H307" i="2"/>
  <c r="R307" i="2" s="1"/>
  <c r="BA306" i="2"/>
  <c r="BD306" i="2" s="1"/>
  <c r="BH306" i="2" s="1"/>
  <c r="AX306" i="2"/>
  <c r="AO306" i="2"/>
  <c r="AN306" i="2"/>
  <c r="AM306" i="2"/>
  <c r="AE306" i="2"/>
  <c r="AC306" i="2"/>
  <c r="AD306" i="2" s="1"/>
  <c r="AB306" i="2"/>
  <c r="AA306" i="2"/>
  <c r="W306" i="2"/>
  <c r="P306" i="2"/>
  <c r="O306" i="2"/>
  <c r="N306" i="2"/>
  <c r="M306" i="2"/>
  <c r="L306" i="2"/>
  <c r="K306" i="2"/>
  <c r="J306" i="2"/>
  <c r="I306" i="2"/>
  <c r="H306" i="2"/>
  <c r="BD305" i="2"/>
  <c r="BH305" i="2" s="1"/>
  <c r="BA305" i="2"/>
  <c r="AX305" i="2"/>
  <c r="AM305" i="2"/>
  <c r="AE305" i="2"/>
  <c r="AC305" i="2"/>
  <c r="AB305" i="2"/>
  <c r="AD305" i="2" s="1"/>
  <c r="AA305" i="2"/>
  <c r="W305" i="2"/>
  <c r="V305" i="2"/>
  <c r="X305" i="2" s="1"/>
  <c r="S305" i="2"/>
  <c r="Q305" i="2"/>
  <c r="N305" i="2"/>
  <c r="L305" i="2"/>
  <c r="K305" i="2"/>
  <c r="J305" i="2"/>
  <c r="I305" i="2"/>
  <c r="H305" i="2"/>
  <c r="T305" i="2" s="1"/>
  <c r="BA304" i="2"/>
  <c r="AX304" i="2"/>
  <c r="BD304" i="2" s="1"/>
  <c r="BH304" i="2" s="1"/>
  <c r="AO304" i="2"/>
  <c r="AN304" i="2"/>
  <c r="AM304" i="2"/>
  <c r="AE304" i="2"/>
  <c r="AC304" i="2"/>
  <c r="AB304" i="2"/>
  <c r="AD304" i="2" s="1"/>
  <c r="AA304" i="2"/>
  <c r="W304" i="2"/>
  <c r="V304" i="2"/>
  <c r="S304" i="2"/>
  <c r="R304" i="2"/>
  <c r="Q304" i="2"/>
  <c r="P304" i="2"/>
  <c r="O304" i="2"/>
  <c r="N304" i="2"/>
  <c r="M304" i="2"/>
  <c r="L304" i="2"/>
  <c r="K304" i="2"/>
  <c r="J304" i="2"/>
  <c r="I304" i="2"/>
  <c r="H304" i="2"/>
  <c r="BH303" i="2"/>
  <c r="BD303" i="2"/>
  <c r="BA303" i="2"/>
  <c r="AX303" i="2"/>
  <c r="AM303" i="2"/>
  <c r="AE303" i="2"/>
  <c r="AD303" i="2"/>
  <c r="AC303" i="2"/>
  <c r="AB303" i="2"/>
  <c r="AA303" i="2"/>
  <c r="W303" i="2"/>
  <c r="V303" i="2"/>
  <c r="X303" i="2" s="1"/>
  <c r="Q303" i="2"/>
  <c r="P303" i="2"/>
  <c r="N303" i="2"/>
  <c r="M303" i="2"/>
  <c r="L303" i="2"/>
  <c r="K303" i="2"/>
  <c r="J303" i="2"/>
  <c r="I303" i="2"/>
  <c r="S303" i="2" s="1"/>
  <c r="H303" i="2"/>
  <c r="O303" i="2" s="1"/>
  <c r="BA302" i="2"/>
  <c r="AX302" i="2"/>
  <c r="BD302" i="2" s="1"/>
  <c r="BH302" i="2" s="1"/>
  <c r="AM302" i="2"/>
  <c r="AO302" i="2" s="1"/>
  <c r="AE302" i="2"/>
  <c r="AD302" i="2"/>
  <c r="AC302" i="2"/>
  <c r="AB302" i="2"/>
  <c r="AA302" i="2"/>
  <c r="W302" i="2"/>
  <c r="T302" i="2"/>
  <c r="Q302" i="2"/>
  <c r="P302" i="2"/>
  <c r="O302" i="2"/>
  <c r="K302" i="2"/>
  <c r="J302" i="2"/>
  <c r="I302" i="2"/>
  <c r="H302" i="2"/>
  <c r="M302" i="2" s="1"/>
  <c r="BD301" i="2"/>
  <c r="BH301" i="2" s="1"/>
  <c r="BA301" i="2"/>
  <c r="AX301" i="2"/>
  <c r="AO301" i="2"/>
  <c r="AM301" i="2"/>
  <c r="AN301" i="2" s="1"/>
  <c r="AE301" i="2"/>
  <c r="AC301" i="2"/>
  <c r="AB301" i="2"/>
  <c r="AD301" i="2" s="1"/>
  <c r="AA301" i="2"/>
  <c r="W301" i="2"/>
  <c r="K301" i="2"/>
  <c r="J301" i="2"/>
  <c r="I301" i="2"/>
  <c r="H301" i="2"/>
  <c r="BA300" i="2"/>
  <c r="AX300" i="2"/>
  <c r="BD300" i="2" s="1"/>
  <c r="BH300" i="2" s="1"/>
  <c r="AO300" i="2"/>
  <c r="AM300" i="2"/>
  <c r="AN300" i="2" s="1"/>
  <c r="AE300" i="2"/>
  <c r="AD300" i="2"/>
  <c r="AC300" i="2"/>
  <c r="AB300" i="2"/>
  <c r="AA300" i="2"/>
  <c r="W300" i="2"/>
  <c r="P300" i="2"/>
  <c r="O300" i="2"/>
  <c r="N300" i="2"/>
  <c r="M300" i="2"/>
  <c r="K300" i="2"/>
  <c r="J300" i="2"/>
  <c r="Q300" i="2" s="1"/>
  <c r="I300" i="2"/>
  <c r="H300" i="2"/>
  <c r="L300" i="2" s="1"/>
  <c r="BD299" i="2"/>
  <c r="BH299" i="2" s="1"/>
  <c r="BA299" i="2"/>
  <c r="AX299" i="2"/>
  <c r="AM299" i="2"/>
  <c r="AO299" i="2" s="1"/>
  <c r="AE299" i="2"/>
  <c r="AC299" i="2"/>
  <c r="AB299" i="2"/>
  <c r="AD299" i="2" s="1"/>
  <c r="AA299" i="2"/>
  <c r="W299" i="2"/>
  <c r="M299" i="2"/>
  <c r="K299" i="2"/>
  <c r="J299" i="2"/>
  <c r="I299" i="2"/>
  <c r="H299" i="2"/>
  <c r="BA298" i="2"/>
  <c r="BD298" i="2" s="1"/>
  <c r="BH298" i="2" s="1"/>
  <c r="AX298" i="2"/>
  <c r="AO298" i="2"/>
  <c r="AM298" i="2"/>
  <c r="AN298" i="2" s="1"/>
  <c r="AE298" i="2"/>
  <c r="AD298" i="2"/>
  <c r="AC298" i="2"/>
  <c r="AB298" i="2"/>
  <c r="AA298" i="2"/>
  <c r="W298" i="2"/>
  <c r="R298" i="2"/>
  <c r="M298" i="2"/>
  <c r="K298" i="2"/>
  <c r="J298" i="2"/>
  <c r="S298" i="2" s="1"/>
  <c r="I298" i="2"/>
  <c r="H298" i="2"/>
  <c r="BA297" i="2"/>
  <c r="AX297" i="2"/>
  <c r="AN297" i="2"/>
  <c r="AM297" i="2"/>
  <c r="AO297" i="2" s="1"/>
  <c r="AE297" i="2"/>
  <c r="AC297" i="2"/>
  <c r="AD297" i="2" s="1"/>
  <c r="AB297" i="2"/>
  <c r="AA297" i="2"/>
  <c r="X297" i="2"/>
  <c r="W297" i="2"/>
  <c r="P297" i="2"/>
  <c r="O297" i="2"/>
  <c r="N297" i="2"/>
  <c r="M297" i="2"/>
  <c r="L297" i="2"/>
  <c r="K297" i="2"/>
  <c r="Q297" i="2" s="1"/>
  <c r="J297" i="2"/>
  <c r="I297" i="2"/>
  <c r="H297" i="2"/>
  <c r="V297" i="2" s="1"/>
  <c r="BD296" i="2"/>
  <c r="BH296" i="2" s="1"/>
  <c r="BA296" i="2"/>
  <c r="AX296" i="2"/>
  <c r="AM296" i="2"/>
  <c r="AE296" i="2"/>
  <c r="AC296" i="2"/>
  <c r="AB296" i="2"/>
  <c r="AA296" i="2"/>
  <c r="W296" i="2"/>
  <c r="O296" i="2"/>
  <c r="M296" i="2"/>
  <c r="K296" i="2"/>
  <c r="J296" i="2"/>
  <c r="I296" i="2"/>
  <c r="H296" i="2"/>
  <c r="V296" i="2" s="1"/>
  <c r="BA295" i="2"/>
  <c r="AX295" i="2"/>
  <c r="AO295" i="2"/>
  <c r="AN295" i="2"/>
  <c r="AM295" i="2"/>
  <c r="AE295" i="2"/>
  <c r="AD295" i="2"/>
  <c r="AC295" i="2"/>
  <c r="AB295" i="2"/>
  <c r="AA295" i="2"/>
  <c r="W295" i="2"/>
  <c r="T295" i="2"/>
  <c r="S295" i="2"/>
  <c r="R295" i="2"/>
  <c r="L295" i="2"/>
  <c r="K295" i="2"/>
  <c r="J295" i="2"/>
  <c r="I295" i="2"/>
  <c r="H295" i="2"/>
  <c r="BA294" i="2"/>
  <c r="AX294" i="2"/>
  <c r="AM294" i="2"/>
  <c r="AN294" i="2" s="1"/>
  <c r="AE294" i="2"/>
  <c r="AC294" i="2"/>
  <c r="AD294" i="2" s="1"/>
  <c r="AB294" i="2"/>
  <c r="AA294" i="2"/>
  <c r="X294" i="2"/>
  <c r="W294" i="2"/>
  <c r="V294" i="2"/>
  <c r="P294" i="2"/>
  <c r="O294" i="2"/>
  <c r="N294" i="2"/>
  <c r="M294" i="2"/>
  <c r="L294" i="2"/>
  <c r="K294" i="2"/>
  <c r="Q294" i="2" s="1"/>
  <c r="J294" i="2"/>
  <c r="I294" i="2"/>
  <c r="T294" i="2" s="1"/>
  <c r="H294" i="2"/>
  <c r="BA293" i="2"/>
  <c r="AX293" i="2"/>
  <c r="AM293" i="2"/>
  <c r="AE293" i="2"/>
  <c r="AD293" i="2"/>
  <c r="AC293" i="2"/>
  <c r="AB293" i="2"/>
  <c r="AA293" i="2"/>
  <c r="W293" i="2"/>
  <c r="T293" i="2"/>
  <c r="R293" i="2"/>
  <c r="Q293" i="2"/>
  <c r="P293" i="2"/>
  <c r="K293" i="2"/>
  <c r="J293" i="2"/>
  <c r="I293" i="2"/>
  <c r="H293" i="2"/>
  <c r="BA292" i="2"/>
  <c r="AX292" i="2"/>
  <c r="AO292" i="2"/>
  <c r="AM292" i="2"/>
  <c r="AN292" i="2" s="1"/>
  <c r="AE292" i="2"/>
  <c r="AD292" i="2"/>
  <c r="AC292" i="2"/>
  <c r="AB292" i="2"/>
  <c r="AA292" i="2"/>
  <c r="W292" i="2"/>
  <c r="P292" i="2"/>
  <c r="M292" i="2"/>
  <c r="K292" i="2"/>
  <c r="J292" i="2"/>
  <c r="I292" i="2"/>
  <c r="H292" i="2"/>
  <c r="BA291" i="2"/>
  <c r="BD291" i="2" s="1"/>
  <c r="BH291" i="2" s="1"/>
  <c r="AX291" i="2"/>
  <c r="AO291" i="2"/>
  <c r="AN291" i="2"/>
  <c r="AM291" i="2"/>
  <c r="AE291" i="2"/>
  <c r="AD291" i="2"/>
  <c r="AC291" i="2"/>
  <c r="AB291" i="2"/>
  <c r="AA291" i="2"/>
  <c r="W291" i="2"/>
  <c r="V291" i="2"/>
  <c r="T291" i="2"/>
  <c r="P291" i="2"/>
  <c r="O291" i="2"/>
  <c r="N291" i="2"/>
  <c r="M291" i="2"/>
  <c r="K291" i="2"/>
  <c r="J291" i="2"/>
  <c r="I291" i="2"/>
  <c r="R291" i="2" s="1"/>
  <c r="H291" i="2"/>
  <c r="BA290" i="2"/>
  <c r="BD290" i="2" s="1"/>
  <c r="BH290" i="2" s="1"/>
  <c r="AX290" i="2"/>
  <c r="AM290" i="2"/>
  <c r="AN290" i="2" s="1"/>
  <c r="AE290" i="2"/>
  <c r="AC290" i="2"/>
  <c r="AB290" i="2"/>
  <c r="AD290" i="2" s="1"/>
  <c r="AA290" i="2"/>
  <c r="W290" i="2"/>
  <c r="V290" i="2"/>
  <c r="S290" i="2"/>
  <c r="M290" i="2"/>
  <c r="K290" i="2"/>
  <c r="J290" i="2"/>
  <c r="I290" i="2"/>
  <c r="H290" i="2"/>
  <c r="T290" i="2" s="1"/>
  <c r="BA289" i="2"/>
  <c r="AX289" i="2"/>
  <c r="AN289" i="2"/>
  <c r="AM289" i="2"/>
  <c r="AO289" i="2" s="1"/>
  <c r="AE289" i="2"/>
  <c r="AC289" i="2"/>
  <c r="AB289" i="2"/>
  <c r="AD289" i="2" s="1"/>
  <c r="AA289" i="2"/>
  <c r="X289" i="2"/>
  <c r="W289" i="2"/>
  <c r="V289" i="2"/>
  <c r="P289" i="2"/>
  <c r="O289" i="2"/>
  <c r="N289" i="2"/>
  <c r="M289" i="2"/>
  <c r="L289" i="2"/>
  <c r="K289" i="2"/>
  <c r="R289" i="2" s="1"/>
  <c r="J289" i="2"/>
  <c r="I289" i="2"/>
  <c r="T289" i="2" s="1"/>
  <c r="H289" i="2"/>
  <c r="BA288" i="2"/>
  <c r="AX288" i="2"/>
  <c r="AM288" i="2"/>
  <c r="AO288" i="2" s="1"/>
  <c r="AE288" i="2"/>
  <c r="AD288" i="2"/>
  <c r="AC288" i="2"/>
  <c r="AB288" i="2"/>
  <c r="AA288" i="2"/>
  <c r="X288" i="2"/>
  <c r="W288" i="2"/>
  <c r="V288" i="2"/>
  <c r="S288" i="2"/>
  <c r="R288" i="2"/>
  <c r="P288" i="2"/>
  <c r="O288" i="2"/>
  <c r="L288" i="2"/>
  <c r="K288" i="2"/>
  <c r="J288" i="2"/>
  <c r="I288" i="2"/>
  <c r="T288" i="2" s="1"/>
  <c r="H288" i="2"/>
  <c r="N288" i="2" s="1"/>
  <c r="BH287" i="2"/>
  <c r="BD287" i="2"/>
  <c r="BA287" i="2"/>
  <c r="AX287" i="2"/>
  <c r="AM287" i="2"/>
  <c r="AE287" i="2"/>
  <c r="AD287" i="2"/>
  <c r="AC287" i="2"/>
  <c r="AB287" i="2"/>
  <c r="AA287" i="2"/>
  <c r="W287" i="2"/>
  <c r="X287" i="2" s="1"/>
  <c r="V287" i="2"/>
  <c r="Q287" i="2"/>
  <c r="P287" i="2"/>
  <c r="O287" i="2"/>
  <c r="N287" i="2"/>
  <c r="L287" i="2"/>
  <c r="K287" i="2"/>
  <c r="J287" i="2"/>
  <c r="I287" i="2"/>
  <c r="H287" i="2"/>
  <c r="M287" i="2" s="1"/>
  <c r="BD286" i="2"/>
  <c r="BH286" i="2" s="1"/>
  <c r="BA286" i="2"/>
  <c r="AX286" i="2"/>
  <c r="AO286" i="2"/>
  <c r="AN286" i="2"/>
  <c r="AM286" i="2"/>
  <c r="AE286" i="2"/>
  <c r="AC286" i="2"/>
  <c r="AB286" i="2"/>
  <c r="AD286" i="2" s="1"/>
  <c r="AA286" i="2"/>
  <c r="W286" i="2"/>
  <c r="V286" i="2"/>
  <c r="P286" i="2"/>
  <c r="O286" i="2"/>
  <c r="N286" i="2"/>
  <c r="K286" i="2"/>
  <c r="J286" i="2"/>
  <c r="S286" i="2" s="1"/>
  <c r="I286" i="2"/>
  <c r="H286" i="2"/>
  <c r="M286" i="2" s="1"/>
  <c r="BH285" i="2"/>
  <c r="BD285" i="2"/>
  <c r="BA285" i="2"/>
  <c r="AX285" i="2"/>
  <c r="AO285" i="2"/>
  <c r="AN285" i="2"/>
  <c r="AM285" i="2"/>
  <c r="AE285" i="2"/>
  <c r="AC285" i="2"/>
  <c r="AB285" i="2"/>
  <c r="AA285" i="2"/>
  <c r="W285" i="2"/>
  <c r="T285" i="2"/>
  <c r="K285" i="2"/>
  <c r="J285" i="2"/>
  <c r="I285" i="2"/>
  <c r="H285" i="2"/>
  <c r="BA284" i="2"/>
  <c r="AX284" i="2"/>
  <c r="BD284" i="2" s="1"/>
  <c r="BH284" i="2" s="1"/>
  <c r="AO284" i="2"/>
  <c r="AN284" i="2"/>
  <c r="AM284" i="2"/>
  <c r="AE284" i="2"/>
  <c r="AC284" i="2"/>
  <c r="AB284" i="2"/>
  <c r="AD284" i="2" s="1"/>
  <c r="AA284" i="2"/>
  <c r="W284" i="2"/>
  <c r="Q284" i="2"/>
  <c r="N284" i="2"/>
  <c r="K284" i="2"/>
  <c r="J284" i="2"/>
  <c r="I284" i="2"/>
  <c r="H284" i="2"/>
  <c r="BA283" i="2"/>
  <c r="AX283" i="2"/>
  <c r="AM283" i="2"/>
  <c r="AE283" i="2"/>
  <c r="AC283" i="2"/>
  <c r="AB283" i="2"/>
  <c r="AD283" i="2" s="1"/>
  <c r="AA283" i="2"/>
  <c r="W283" i="2"/>
  <c r="T283" i="2"/>
  <c r="S283" i="2"/>
  <c r="R283" i="2"/>
  <c r="N283" i="2"/>
  <c r="K283" i="2"/>
  <c r="J283" i="2"/>
  <c r="I283" i="2"/>
  <c r="H283" i="2"/>
  <c r="BA282" i="2"/>
  <c r="AX282" i="2"/>
  <c r="AO282" i="2"/>
  <c r="AN282" i="2"/>
  <c r="AM282" i="2"/>
  <c r="AE282" i="2"/>
  <c r="AC282" i="2"/>
  <c r="AB282" i="2"/>
  <c r="AA282" i="2"/>
  <c r="W282" i="2"/>
  <c r="Q282" i="2"/>
  <c r="N282" i="2"/>
  <c r="L282" i="2"/>
  <c r="K282" i="2"/>
  <c r="J282" i="2"/>
  <c r="I282" i="2"/>
  <c r="H282" i="2"/>
  <c r="T282" i="2" s="1"/>
  <c r="BA281" i="2"/>
  <c r="AX281" i="2"/>
  <c r="BD281" i="2" s="1"/>
  <c r="BH281" i="2" s="1"/>
  <c r="AM281" i="2"/>
  <c r="AE281" i="2"/>
  <c r="AC281" i="2"/>
  <c r="AB281" i="2"/>
  <c r="AD281" i="2" s="1"/>
  <c r="AA281" i="2"/>
  <c r="W281" i="2"/>
  <c r="V281" i="2"/>
  <c r="X281" i="2" s="1"/>
  <c r="N281" i="2"/>
  <c r="L281" i="2"/>
  <c r="K281" i="2"/>
  <c r="J281" i="2"/>
  <c r="I281" i="2"/>
  <c r="H281" i="2"/>
  <c r="T281" i="2" s="1"/>
  <c r="BA280" i="2"/>
  <c r="AX280" i="2"/>
  <c r="AO280" i="2"/>
  <c r="AN280" i="2"/>
  <c r="AM280" i="2"/>
  <c r="AE280" i="2"/>
  <c r="AC280" i="2"/>
  <c r="AB280" i="2"/>
  <c r="AA280" i="2"/>
  <c r="W280" i="2"/>
  <c r="Q280" i="2"/>
  <c r="O280" i="2"/>
  <c r="N280" i="2"/>
  <c r="M280" i="2"/>
  <c r="K280" i="2"/>
  <c r="J280" i="2"/>
  <c r="I280" i="2"/>
  <c r="H280" i="2"/>
  <c r="S280" i="2" s="1"/>
  <c r="BA279" i="2"/>
  <c r="AX279" i="2"/>
  <c r="AO279" i="2"/>
  <c r="AM279" i="2"/>
  <c r="AN279" i="2" s="1"/>
  <c r="AE279" i="2"/>
  <c r="AC279" i="2"/>
  <c r="AB279" i="2"/>
  <c r="AD279" i="2" s="1"/>
  <c r="AA279" i="2"/>
  <c r="X279" i="2"/>
  <c r="W279" i="2"/>
  <c r="V279" i="2"/>
  <c r="S279" i="2"/>
  <c r="N279" i="2"/>
  <c r="M279" i="2"/>
  <c r="K279" i="2"/>
  <c r="J279" i="2"/>
  <c r="I279" i="2"/>
  <c r="H279" i="2"/>
  <c r="BA278" i="2"/>
  <c r="AX278" i="2"/>
  <c r="BD278" i="2" s="1"/>
  <c r="BH278" i="2" s="1"/>
  <c r="AM278" i="2"/>
  <c r="AN278" i="2" s="1"/>
  <c r="AE278" i="2"/>
  <c r="AC278" i="2"/>
  <c r="AB278" i="2"/>
  <c r="AD278" i="2" s="1"/>
  <c r="AA278" i="2"/>
  <c r="W278" i="2"/>
  <c r="S278" i="2"/>
  <c r="Q278" i="2"/>
  <c r="L278" i="2"/>
  <c r="K278" i="2"/>
  <c r="J278" i="2"/>
  <c r="I278" i="2"/>
  <c r="H278" i="2"/>
  <c r="BA277" i="2"/>
  <c r="AX277" i="2"/>
  <c r="AO277" i="2"/>
  <c r="AM277" i="2"/>
  <c r="AN277" i="2" s="1"/>
  <c r="AE277" i="2"/>
  <c r="AC277" i="2"/>
  <c r="AB277" i="2"/>
  <c r="AD277" i="2" s="1"/>
  <c r="AA277" i="2"/>
  <c r="W277" i="2"/>
  <c r="K277" i="2"/>
  <c r="J277" i="2"/>
  <c r="I277" i="2"/>
  <c r="H277" i="2"/>
  <c r="BA276" i="2"/>
  <c r="AX276" i="2"/>
  <c r="AN276" i="2"/>
  <c r="AM276" i="2"/>
  <c r="AO276" i="2" s="1"/>
  <c r="AE276" i="2"/>
  <c r="AC276" i="2"/>
  <c r="AB276" i="2"/>
  <c r="AA276" i="2"/>
  <c r="W276" i="2"/>
  <c r="T276" i="2"/>
  <c r="O276" i="2"/>
  <c r="M276" i="2"/>
  <c r="K276" i="2"/>
  <c r="R276" i="2" s="1"/>
  <c r="J276" i="2"/>
  <c r="I276" i="2"/>
  <c r="H276" i="2"/>
  <c r="BA275" i="2"/>
  <c r="AX275" i="2"/>
  <c r="AN275" i="2"/>
  <c r="AM275" i="2"/>
  <c r="AO275" i="2" s="1"/>
  <c r="AE275" i="2"/>
  <c r="AC275" i="2"/>
  <c r="AB275" i="2"/>
  <c r="AD275" i="2" s="1"/>
  <c r="AA275" i="2"/>
  <c r="W275" i="2"/>
  <c r="V275" i="2"/>
  <c r="R275" i="2"/>
  <c r="O275" i="2"/>
  <c r="M275" i="2"/>
  <c r="K275" i="2"/>
  <c r="J275" i="2"/>
  <c r="I275" i="2"/>
  <c r="H275" i="2"/>
  <c r="BA274" i="2"/>
  <c r="AX274" i="2"/>
  <c r="AM274" i="2"/>
  <c r="AO274" i="2" s="1"/>
  <c r="AE274" i="2"/>
  <c r="AC274" i="2"/>
  <c r="AB274" i="2"/>
  <c r="AD274" i="2" s="1"/>
  <c r="AA274" i="2"/>
  <c r="W274" i="2"/>
  <c r="K274" i="2"/>
  <c r="J274" i="2"/>
  <c r="I274" i="2"/>
  <c r="H274" i="2"/>
  <c r="BD273" i="2"/>
  <c r="BH273" i="2" s="1"/>
  <c r="BA273" i="2"/>
  <c r="AX273" i="2"/>
  <c r="AN273" i="2"/>
  <c r="AM273" i="2"/>
  <c r="AO273" i="2" s="1"/>
  <c r="AE273" i="2"/>
  <c r="AC273" i="2"/>
  <c r="AB273" i="2"/>
  <c r="AD273" i="2" s="1"/>
  <c r="AA273" i="2"/>
  <c r="W273" i="2"/>
  <c r="T273" i="2"/>
  <c r="Q273" i="2"/>
  <c r="P273" i="2"/>
  <c r="O273" i="2"/>
  <c r="N273" i="2"/>
  <c r="K273" i="2"/>
  <c r="J273" i="2"/>
  <c r="I273" i="2"/>
  <c r="H273" i="2"/>
  <c r="R273" i="2" s="1"/>
  <c r="BD272" i="2"/>
  <c r="BH272" i="2" s="1"/>
  <c r="BA272" i="2"/>
  <c r="AX272" i="2"/>
  <c r="AM272" i="2"/>
  <c r="AE272" i="2"/>
  <c r="AD272" i="2"/>
  <c r="AC272" i="2"/>
  <c r="AB272" i="2"/>
  <c r="AA272" i="2"/>
  <c r="W272" i="2"/>
  <c r="T272" i="2"/>
  <c r="P272" i="2"/>
  <c r="N272" i="2"/>
  <c r="L272" i="2"/>
  <c r="K272" i="2"/>
  <c r="J272" i="2"/>
  <c r="I272" i="2"/>
  <c r="R272" i="2" s="1"/>
  <c r="H272" i="2"/>
  <c r="V272" i="2" s="1"/>
  <c r="BA271" i="2"/>
  <c r="AX271" i="2"/>
  <c r="AM271" i="2"/>
  <c r="AO271" i="2" s="1"/>
  <c r="AE271" i="2"/>
  <c r="AC271" i="2"/>
  <c r="AB271" i="2"/>
  <c r="AD271" i="2" s="1"/>
  <c r="AA271" i="2"/>
  <c r="W271" i="2"/>
  <c r="N271" i="2"/>
  <c r="K271" i="2"/>
  <c r="J271" i="2"/>
  <c r="I271" i="2"/>
  <c r="H271" i="2"/>
  <c r="BD270" i="2"/>
  <c r="BH270" i="2" s="1"/>
  <c r="BA270" i="2"/>
  <c r="AX270" i="2"/>
  <c r="AN270" i="2"/>
  <c r="AM270" i="2"/>
  <c r="AO270" i="2" s="1"/>
  <c r="AE270" i="2"/>
  <c r="AC270" i="2"/>
  <c r="AB270" i="2"/>
  <c r="AD270" i="2" s="1"/>
  <c r="AA270" i="2"/>
  <c r="W270" i="2"/>
  <c r="P270" i="2"/>
  <c r="L270" i="2"/>
  <c r="K270" i="2"/>
  <c r="J270" i="2"/>
  <c r="I270" i="2"/>
  <c r="H270" i="2"/>
  <c r="BD269" i="2"/>
  <c r="BH269" i="2" s="1"/>
  <c r="BA269" i="2"/>
  <c r="AX269" i="2"/>
  <c r="AN269" i="2"/>
  <c r="AM269" i="2"/>
  <c r="AO269" i="2" s="1"/>
  <c r="AE269" i="2"/>
  <c r="AD269" i="2"/>
  <c r="AC269" i="2"/>
  <c r="AB269" i="2"/>
  <c r="AA269" i="2"/>
  <c r="W269" i="2"/>
  <c r="T269" i="2"/>
  <c r="R269" i="2"/>
  <c r="N269" i="2"/>
  <c r="K269" i="2"/>
  <c r="J269" i="2"/>
  <c r="I269" i="2"/>
  <c r="H269" i="2"/>
  <c r="BD268" i="2"/>
  <c r="BH268" i="2" s="1"/>
  <c r="BA268" i="2"/>
  <c r="AX268" i="2"/>
  <c r="AM268" i="2"/>
  <c r="AO268" i="2" s="1"/>
  <c r="AE268" i="2"/>
  <c r="AD268" i="2"/>
  <c r="AC268" i="2"/>
  <c r="AB268" i="2"/>
  <c r="AA268" i="2"/>
  <c r="W268" i="2"/>
  <c r="K268" i="2"/>
  <c r="J268" i="2"/>
  <c r="I268" i="2"/>
  <c r="H268" i="2"/>
  <c r="V268" i="2" s="1"/>
  <c r="BA267" i="2"/>
  <c r="AX267" i="2"/>
  <c r="AN267" i="2"/>
  <c r="AM267" i="2"/>
  <c r="AO267" i="2" s="1"/>
  <c r="AE267" i="2"/>
  <c r="AD267" i="2"/>
  <c r="AC267" i="2"/>
  <c r="AB267" i="2"/>
  <c r="AA267" i="2"/>
  <c r="W267" i="2"/>
  <c r="P267" i="2"/>
  <c r="N267" i="2"/>
  <c r="L267" i="2"/>
  <c r="K267" i="2"/>
  <c r="J267" i="2"/>
  <c r="I267" i="2"/>
  <c r="H267" i="2"/>
  <c r="M267" i="2" s="1"/>
  <c r="BA266" i="2"/>
  <c r="AX266" i="2"/>
  <c r="BD266" i="2" s="1"/>
  <c r="BH266" i="2" s="1"/>
  <c r="AM266" i="2"/>
  <c r="AE266" i="2"/>
  <c r="AD266" i="2"/>
  <c r="AC266" i="2"/>
  <c r="AB266" i="2"/>
  <c r="AA266" i="2"/>
  <c r="W266" i="2"/>
  <c r="Q266" i="2"/>
  <c r="P266" i="2"/>
  <c r="O266" i="2"/>
  <c r="N266" i="2"/>
  <c r="L266" i="2"/>
  <c r="K266" i="2"/>
  <c r="J266" i="2"/>
  <c r="I266" i="2"/>
  <c r="H266" i="2"/>
  <c r="M266" i="2" s="1"/>
  <c r="BA265" i="2"/>
  <c r="BD265" i="2" s="1"/>
  <c r="BH265" i="2" s="1"/>
  <c r="AX265" i="2"/>
  <c r="AM265" i="2"/>
  <c r="AE265" i="2"/>
  <c r="AC265" i="2"/>
  <c r="AB265" i="2"/>
  <c r="AD265" i="2" s="1"/>
  <c r="AA265" i="2"/>
  <c r="W265" i="2"/>
  <c r="K265" i="2"/>
  <c r="J265" i="2"/>
  <c r="I265" i="2"/>
  <c r="H265" i="2"/>
  <c r="V265" i="2" s="1"/>
  <c r="BA264" i="2"/>
  <c r="AX264" i="2"/>
  <c r="BD264" i="2" s="1"/>
  <c r="BH264" i="2" s="1"/>
  <c r="AM264" i="2"/>
  <c r="AE264" i="2"/>
  <c r="AC264" i="2"/>
  <c r="AB264" i="2"/>
  <c r="AD264" i="2" s="1"/>
  <c r="AA264" i="2"/>
  <c r="W264" i="2"/>
  <c r="P264" i="2"/>
  <c r="O264" i="2"/>
  <c r="N264" i="2"/>
  <c r="M264" i="2"/>
  <c r="L264" i="2"/>
  <c r="K264" i="2"/>
  <c r="J264" i="2"/>
  <c r="I264" i="2"/>
  <c r="H264" i="2"/>
  <c r="V264" i="2" s="1"/>
  <c r="BD263" i="2"/>
  <c r="BH263" i="2" s="1"/>
  <c r="BA263" i="2"/>
  <c r="AX263" i="2"/>
  <c r="AM263" i="2"/>
  <c r="AO263" i="2" s="1"/>
  <c r="AE263" i="2"/>
  <c r="AD263" i="2"/>
  <c r="AC263" i="2"/>
  <c r="AB263" i="2"/>
  <c r="AA263" i="2"/>
  <c r="W263" i="2"/>
  <c r="V263" i="2"/>
  <c r="T263" i="2"/>
  <c r="P263" i="2"/>
  <c r="O263" i="2"/>
  <c r="N263" i="2"/>
  <c r="K263" i="2"/>
  <c r="J263" i="2"/>
  <c r="I263" i="2"/>
  <c r="S263" i="2" s="1"/>
  <c r="H263" i="2"/>
  <c r="BH262" i="2"/>
  <c r="BD262" i="2"/>
  <c r="BA262" i="2"/>
  <c r="AX262" i="2"/>
  <c r="AM262" i="2"/>
  <c r="AN262" i="2" s="1"/>
  <c r="AE262" i="2"/>
  <c r="AC262" i="2"/>
  <c r="AB262" i="2"/>
  <c r="AD262" i="2" s="1"/>
  <c r="AA262" i="2"/>
  <c r="W262" i="2"/>
  <c r="T262" i="2"/>
  <c r="P262" i="2"/>
  <c r="N262" i="2"/>
  <c r="L262" i="2"/>
  <c r="K262" i="2"/>
  <c r="J262" i="2"/>
  <c r="I262" i="2"/>
  <c r="H262" i="2"/>
  <c r="O262" i="2" s="1"/>
  <c r="BD261" i="2"/>
  <c r="BH261" i="2" s="1"/>
  <c r="BA261" i="2"/>
  <c r="AX261" i="2"/>
  <c r="AM261" i="2"/>
  <c r="AE261" i="2"/>
  <c r="AC261" i="2"/>
  <c r="AD261" i="2" s="1"/>
  <c r="AB261" i="2"/>
  <c r="AA261" i="2"/>
  <c r="W261" i="2"/>
  <c r="V261" i="2"/>
  <c r="O261" i="2"/>
  <c r="L261" i="2"/>
  <c r="K261" i="2"/>
  <c r="J261" i="2"/>
  <c r="I261" i="2"/>
  <c r="T261" i="2" s="1"/>
  <c r="H261" i="2"/>
  <c r="BH260" i="2"/>
  <c r="BA260" i="2"/>
  <c r="AX260" i="2"/>
  <c r="BD260" i="2" s="1"/>
  <c r="AO260" i="2"/>
  <c r="AM260" i="2"/>
  <c r="AN260" i="2" s="1"/>
  <c r="AE260" i="2"/>
  <c r="AC260" i="2"/>
  <c r="AB260" i="2"/>
  <c r="AD260" i="2" s="1"/>
  <c r="AA260" i="2"/>
  <c r="W260" i="2"/>
  <c r="T260" i="2"/>
  <c r="R260" i="2"/>
  <c r="P260" i="2"/>
  <c r="O260" i="2"/>
  <c r="N260" i="2"/>
  <c r="M260" i="2"/>
  <c r="L260" i="2"/>
  <c r="K260" i="2"/>
  <c r="J260" i="2"/>
  <c r="I260" i="2"/>
  <c r="Q260" i="2" s="1"/>
  <c r="H260" i="2"/>
  <c r="BA259" i="2"/>
  <c r="BD259" i="2" s="1"/>
  <c r="BH259" i="2" s="1"/>
  <c r="AX259" i="2"/>
  <c r="AO259" i="2"/>
  <c r="AN259" i="2"/>
  <c r="AM259" i="2"/>
  <c r="AE259" i="2"/>
  <c r="AC259" i="2"/>
  <c r="AB259" i="2"/>
  <c r="AD259" i="2" s="1"/>
  <c r="AA259" i="2"/>
  <c r="W259" i="2"/>
  <c r="S259" i="2"/>
  <c r="R259" i="2"/>
  <c r="M259" i="2"/>
  <c r="L259" i="2"/>
  <c r="K259" i="2"/>
  <c r="J259" i="2"/>
  <c r="I259" i="2"/>
  <c r="H259" i="2"/>
  <c r="T259" i="2" s="1"/>
  <c r="BA258" i="2"/>
  <c r="AX258" i="2"/>
  <c r="AM258" i="2"/>
  <c r="AN258" i="2" s="1"/>
  <c r="AE258" i="2"/>
  <c r="AC258" i="2"/>
  <c r="AB258" i="2"/>
  <c r="AD258" i="2" s="1"/>
  <c r="AA258" i="2"/>
  <c r="X258" i="2"/>
  <c r="W258" i="2"/>
  <c r="V258" i="2"/>
  <c r="S258" i="2"/>
  <c r="R258" i="2"/>
  <c r="P258" i="2"/>
  <c r="O258" i="2"/>
  <c r="N258" i="2"/>
  <c r="M258" i="2"/>
  <c r="L258" i="2"/>
  <c r="K258" i="2"/>
  <c r="J258" i="2"/>
  <c r="I258" i="2"/>
  <c r="T258" i="2" s="1"/>
  <c r="H258" i="2"/>
  <c r="BA257" i="2"/>
  <c r="AX257" i="2"/>
  <c r="AO257" i="2"/>
  <c r="AN257" i="2"/>
  <c r="AM257" i="2"/>
  <c r="AE257" i="2"/>
  <c r="AC257" i="2"/>
  <c r="AB257" i="2"/>
  <c r="AD257" i="2" s="1"/>
  <c r="AA257" i="2"/>
  <c r="W257" i="2"/>
  <c r="S257" i="2"/>
  <c r="R257" i="2"/>
  <c r="Q257" i="2"/>
  <c r="M257" i="2"/>
  <c r="L257" i="2"/>
  <c r="K257" i="2"/>
  <c r="J257" i="2"/>
  <c r="I257" i="2"/>
  <c r="H257" i="2"/>
  <c r="BH256" i="2"/>
  <c r="BA256" i="2"/>
  <c r="AX256" i="2"/>
  <c r="BD256" i="2" s="1"/>
  <c r="AO256" i="2"/>
  <c r="AN256" i="2"/>
  <c r="AM256" i="2"/>
  <c r="AE256" i="2"/>
  <c r="AC256" i="2"/>
  <c r="AB256" i="2"/>
  <c r="AD256" i="2" s="1"/>
  <c r="AA256" i="2"/>
  <c r="X256" i="2"/>
  <c r="W256" i="2"/>
  <c r="V256" i="2"/>
  <c r="P256" i="2"/>
  <c r="O256" i="2"/>
  <c r="N256" i="2"/>
  <c r="M256" i="2"/>
  <c r="L256" i="2"/>
  <c r="K256" i="2"/>
  <c r="J256" i="2"/>
  <c r="I256" i="2"/>
  <c r="T256" i="2" s="1"/>
  <c r="H256" i="2"/>
  <c r="BA255" i="2"/>
  <c r="AX255" i="2"/>
  <c r="AO255" i="2"/>
  <c r="AN255" i="2"/>
  <c r="AM255" i="2"/>
  <c r="AE255" i="2"/>
  <c r="AC255" i="2"/>
  <c r="AB255" i="2"/>
  <c r="AA255" i="2"/>
  <c r="W255" i="2"/>
  <c r="K255" i="2"/>
  <c r="J255" i="2"/>
  <c r="I255" i="2"/>
  <c r="H255" i="2"/>
  <c r="BA254" i="2"/>
  <c r="AX254" i="2"/>
  <c r="AM254" i="2"/>
  <c r="AE254" i="2"/>
  <c r="AD254" i="2"/>
  <c r="AC254" i="2"/>
  <c r="AB254" i="2"/>
  <c r="AA254" i="2"/>
  <c r="W254" i="2"/>
  <c r="V254" i="2"/>
  <c r="S254" i="2"/>
  <c r="P254" i="2"/>
  <c r="O254" i="2"/>
  <c r="N254" i="2"/>
  <c r="M254" i="2"/>
  <c r="L254" i="2"/>
  <c r="K254" i="2"/>
  <c r="R254" i="2" s="1"/>
  <c r="J254" i="2"/>
  <c r="I254" i="2"/>
  <c r="H254" i="2"/>
  <c r="BH253" i="2"/>
  <c r="BA253" i="2"/>
  <c r="BD253" i="2" s="1"/>
  <c r="AX253" i="2"/>
  <c r="AO253" i="2"/>
  <c r="AN253" i="2"/>
  <c r="AM253" i="2"/>
  <c r="AE253" i="2"/>
  <c r="AC253" i="2"/>
  <c r="AB253" i="2"/>
  <c r="AA253" i="2"/>
  <c r="W253" i="2"/>
  <c r="V253" i="2"/>
  <c r="O253" i="2"/>
  <c r="M253" i="2"/>
  <c r="L253" i="2"/>
  <c r="K253" i="2"/>
  <c r="J253" i="2"/>
  <c r="I253" i="2"/>
  <c r="H253" i="2"/>
  <c r="BA252" i="2"/>
  <c r="AX252" i="2"/>
  <c r="AM252" i="2"/>
  <c r="AN252" i="2" s="1"/>
  <c r="AE252" i="2"/>
  <c r="AC252" i="2"/>
  <c r="AD252" i="2" s="1"/>
  <c r="AB252" i="2"/>
  <c r="AA252" i="2"/>
  <c r="W252" i="2"/>
  <c r="V252" i="2"/>
  <c r="S252" i="2"/>
  <c r="R252" i="2"/>
  <c r="P252" i="2"/>
  <c r="O252" i="2"/>
  <c r="N252" i="2"/>
  <c r="M252" i="2"/>
  <c r="L252" i="2"/>
  <c r="K252" i="2"/>
  <c r="J252" i="2"/>
  <c r="I252" i="2"/>
  <c r="H252" i="2"/>
  <c r="BD251" i="2"/>
  <c r="BH251" i="2" s="1"/>
  <c r="BA251" i="2"/>
  <c r="AX251" i="2"/>
  <c r="AO251" i="2"/>
  <c r="AN251" i="2"/>
  <c r="AM251" i="2"/>
  <c r="AE251" i="2"/>
  <c r="AC251" i="2"/>
  <c r="AB251" i="2"/>
  <c r="AA251" i="2"/>
  <c r="W251" i="2"/>
  <c r="T251" i="2"/>
  <c r="K251" i="2"/>
  <c r="J251" i="2"/>
  <c r="I251" i="2"/>
  <c r="H251" i="2"/>
  <c r="BA250" i="2"/>
  <c r="AX250" i="2"/>
  <c r="BD250" i="2" s="1"/>
  <c r="BH250" i="2" s="1"/>
  <c r="AO250" i="2"/>
  <c r="AN250" i="2"/>
  <c r="AM250" i="2"/>
  <c r="AE250" i="2"/>
  <c r="AD250" i="2"/>
  <c r="AC250" i="2"/>
  <c r="AB250" i="2"/>
  <c r="AA250" i="2"/>
  <c r="W250" i="2"/>
  <c r="V250" i="2"/>
  <c r="Q250" i="2"/>
  <c r="P250" i="2"/>
  <c r="O250" i="2"/>
  <c r="N250" i="2"/>
  <c r="M250" i="2"/>
  <c r="L250" i="2"/>
  <c r="K250" i="2"/>
  <c r="J250" i="2"/>
  <c r="I250" i="2"/>
  <c r="H250" i="2"/>
  <c r="BH249" i="2"/>
  <c r="BA249" i="2"/>
  <c r="BD249" i="2" s="1"/>
  <c r="AX249" i="2"/>
  <c r="AN249" i="2"/>
  <c r="AM249" i="2"/>
  <c r="AO249" i="2" s="1"/>
  <c r="AE249" i="2"/>
  <c r="AC249" i="2"/>
  <c r="AB249" i="2"/>
  <c r="AD249" i="2" s="1"/>
  <c r="AA249" i="2"/>
  <c r="W249" i="2"/>
  <c r="V249" i="2"/>
  <c r="S249" i="2"/>
  <c r="M249" i="2"/>
  <c r="L249" i="2"/>
  <c r="K249" i="2"/>
  <c r="J249" i="2"/>
  <c r="I249" i="2"/>
  <c r="H249" i="2"/>
  <c r="BA248" i="2"/>
  <c r="AX248" i="2"/>
  <c r="AO248" i="2"/>
  <c r="AM248" i="2"/>
  <c r="AN248" i="2" s="1"/>
  <c r="AE248" i="2"/>
  <c r="AD248" i="2"/>
  <c r="AC248" i="2"/>
  <c r="AB248" i="2"/>
  <c r="AA248" i="2"/>
  <c r="W248" i="2"/>
  <c r="Q248" i="2"/>
  <c r="P248" i="2"/>
  <c r="N248" i="2"/>
  <c r="M248" i="2"/>
  <c r="L248" i="2"/>
  <c r="K248" i="2"/>
  <c r="J248" i="2"/>
  <c r="I248" i="2"/>
  <c r="S248" i="2" s="1"/>
  <c r="H248" i="2"/>
  <c r="O248" i="2" s="1"/>
  <c r="BA247" i="2"/>
  <c r="BD247" i="2" s="1"/>
  <c r="BH247" i="2" s="1"/>
  <c r="AX247" i="2"/>
  <c r="AM247" i="2"/>
  <c r="AE247" i="2"/>
  <c r="AC247" i="2"/>
  <c r="AB247" i="2"/>
  <c r="AD247" i="2" s="1"/>
  <c r="AA247" i="2"/>
  <c r="W247" i="2"/>
  <c r="T247" i="2"/>
  <c r="R247" i="2"/>
  <c r="N247" i="2"/>
  <c r="K247" i="2"/>
  <c r="J247" i="2"/>
  <c r="I247" i="2"/>
  <c r="H247" i="2"/>
  <c r="BA246" i="2"/>
  <c r="AX246" i="2"/>
  <c r="AO246" i="2"/>
  <c r="AN246" i="2"/>
  <c r="AM246" i="2"/>
  <c r="AE246" i="2"/>
  <c r="AD246" i="2"/>
  <c r="AC246" i="2"/>
  <c r="AB246" i="2"/>
  <c r="AA246" i="2"/>
  <c r="W246" i="2"/>
  <c r="T246" i="2"/>
  <c r="P246" i="2"/>
  <c r="N246" i="2"/>
  <c r="L246" i="2"/>
  <c r="K246" i="2"/>
  <c r="J246" i="2"/>
  <c r="I246" i="2"/>
  <c r="H246" i="2"/>
  <c r="BD245" i="2"/>
  <c r="BH245" i="2" s="1"/>
  <c r="BA245" i="2"/>
  <c r="AX245" i="2"/>
  <c r="AM245" i="2"/>
  <c r="AE245" i="2"/>
  <c r="AC245" i="2"/>
  <c r="AB245" i="2"/>
  <c r="AD245" i="2" s="1"/>
  <c r="AA245" i="2"/>
  <c r="W245" i="2"/>
  <c r="S245" i="2"/>
  <c r="N245" i="2"/>
  <c r="K245" i="2"/>
  <c r="J245" i="2"/>
  <c r="I245" i="2"/>
  <c r="H245" i="2"/>
  <c r="BD244" i="2"/>
  <c r="BH244" i="2" s="1"/>
  <c r="BA244" i="2"/>
  <c r="AX244" i="2"/>
  <c r="AM244" i="2"/>
  <c r="AO244" i="2" s="1"/>
  <c r="AE244" i="2"/>
  <c r="AC244" i="2"/>
  <c r="AB244" i="2"/>
  <c r="AD244" i="2" s="1"/>
  <c r="AA244" i="2"/>
  <c r="W244" i="2"/>
  <c r="N244" i="2"/>
  <c r="K244" i="2"/>
  <c r="J244" i="2"/>
  <c r="Q244" i="2" s="1"/>
  <c r="I244" i="2"/>
  <c r="H244" i="2"/>
  <c r="T244" i="2" s="1"/>
  <c r="BA243" i="2"/>
  <c r="AX243" i="2"/>
  <c r="BD243" i="2" s="1"/>
  <c r="BH243" i="2" s="1"/>
  <c r="AM243" i="2"/>
  <c r="AE243" i="2"/>
  <c r="AD243" i="2"/>
  <c r="AC243" i="2"/>
  <c r="AB243" i="2"/>
  <c r="AA243" i="2"/>
  <c r="W243" i="2"/>
  <c r="K243" i="2"/>
  <c r="J243" i="2"/>
  <c r="I243" i="2"/>
  <c r="H243" i="2"/>
  <c r="BA242" i="2"/>
  <c r="AX242" i="2"/>
  <c r="AO242" i="2"/>
  <c r="AN242" i="2"/>
  <c r="AM242" i="2"/>
  <c r="AE242" i="2"/>
  <c r="AC242" i="2"/>
  <c r="AB242" i="2"/>
  <c r="AD242" i="2" s="1"/>
  <c r="AA242" i="2"/>
  <c r="W242" i="2"/>
  <c r="P242" i="2"/>
  <c r="N242" i="2"/>
  <c r="L242" i="2"/>
  <c r="K242" i="2"/>
  <c r="J242" i="2"/>
  <c r="I242" i="2"/>
  <c r="T242" i="2" s="1"/>
  <c r="H242" i="2"/>
  <c r="O242" i="2" s="1"/>
  <c r="BA241" i="2"/>
  <c r="AX241" i="2"/>
  <c r="BD241" i="2" s="1"/>
  <c r="BH241" i="2" s="1"/>
  <c r="AM241" i="2"/>
  <c r="AE241" i="2"/>
  <c r="AC241" i="2"/>
  <c r="AB241" i="2"/>
  <c r="AD241" i="2" s="1"/>
  <c r="AA241" i="2"/>
  <c r="W241" i="2"/>
  <c r="T241" i="2"/>
  <c r="Q241" i="2"/>
  <c r="O241" i="2"/>
  <c r="K241" i="2"/>
  <c r="J241" i="2"/>
  <c r="S241" i="2" s="1"/>
  <c r="I241" i="2"/>
  <c r="H241" i="2"/>
  <c r="BH240" i="2"/>
  <c r="BD240" i="2"/>
  <c r="BA240" i="2"/>
  <c r="AX240" i="2"/>
  <c r="AM240" i="2"/>
  <c r="AE240" i="2"/>
  <c r="AD240" i="2"/>
  <c r="AC240" i="2"/>
  <c r="AB240" i="2"/>
  <c r="AA240" i="2"/>
  <c r="W240" i="2"/>
  <c r="V240" i="2"/>
  <c r="X240" i="2" s="1"/>
  <c r="T240" i="2"/>
  <c r="L240" i="2"/>
  <c r="K240" i="2"/>
  <c r="J240" i="2"/>
  <c r="I240" i="2"/>
  <c r="H240" i="2"/>
  <c r="BH239" i="2"/>
  <c r="BD239" i="2"/>
  <c r="BA239" i="2"/>
  <c r="AX239" i="2"/>
  <c r="AO239" i="2"/>
  <c r="AM239" i="2"/>
  <c r="AN239" i="2" s="1"/>
  <c r="AE239" i="2"/>
  <c r="AD239" i="2"/>
  <c r="AC239" i="2"/>
  <c r="AB239" i="2"/>
  <c r="AA239" i="2"/>
  <c r="W239" i="2"/>
  <c r="K239" i="2"/>
  <c r="J239" i="2"/>
  <c r="I239" i="2"/>
  <c r="H239" i="2"/>
  <c r="BA238" i="2"/>
  <c r="BD238" i="2" s="1"/>
  <c r="BH238" i="2" s="1"/>
  <c r="AX238" i="2"/>
  <c r="AN238" i="2"/>
  <c r="AM238" i="2"/>
  <c r="AO238" i="2" s="1"/>
  <c r="AE238" i="2"/>
  <c r="AC238" i="2"/>
  <c r="AB238" i="2"/>
  <c r="AD238" i="2" s="1"/>
  <c r="AA238" i="2"/>
  <c r="W238" i="2"/>
  <c r="V238" i="2"/>
  <c r="Q238" i="2"/>
  <c r="N238" i="2"/>
  <c r="K238" i="2"/>
  <c r="J238" i="2"/>
  <c r="I238" i="2"/>
  <c r="H238" i="2"/>
  <c r="BH237" i="2"/>
  <c r="BD237" i="2"/>
  <c r="BA237" i="2"/>
  <c r="AX237" i="2"/>
  <c r="AO237" i="2"/>
  <c r="AM237" i="2"/>
  <c r="AN237" i="2" s="1"/>
  <c r="AE237" i="2"/>
  <c r="AD237" i="2"/>
  <c r="AC237" i="2"/>
  <c r="AB237" i="2"/>
  <c r="AA237" i="2"/>
  <c r="W237" i="2"/>
  <c r="P237" i="2"/>
  <c r="K237" i="2"/>
  <c r="J237" i="2"/>
  <c r="S237" i="2" s="1"/>
  <c r="I237" i="2"/>
  <c r="H237" i="2"/>
  <c r="T237" i="2" s="1"/>
  <c r="BH236" i="2"/>
  <c r="BA236" i="2"/>
  <c r="BD236" i="2" s="1"/>
  <c r="AX236" i="2"/>
  <c r="AN236" i="2"/>
  <c r="AM236" i="2"/>
  <c r="AO236" i="2" s="1"/>
  <c r="AE236" i="2"/>
  <c r="AC236" i="2"/>
  <c r="AB236" i="2"/>
  <c r="AD236" i="2" s="1"/>
  <c r="AA236" i="2"/>
  <c r="W236" i="2"/>
  <c r="P236" i="2"/>
  <c r="K236" i="2"/>
  <c r="S236" i="2" s="1"/>
  <c r="J236" i="2"/>
  <c r="I236" i="2"/>
  <c r="H236" i="2"/>
  <c r="BA235" i="2"/>
  <c r="BD235" i="2" s="1"/>
  <c r="BH235" i="2" s="1"/>
  <c r="AX235" i="2"/>
  <c r="AO235" i="2"/>
  <c r="AM235" i="2"/>
  <c r="AN235" i="2" s="1"/>
  <c r="AE235" i="2"/>
  <c r="AC235" i="2"/>
  <c r="AB235" i="2"/>
  <c r="AD235" i="2" s="1"/>
  <c r="AA235" i="2"/>
  <c r="X235" i="2"/>
  <c r="W235" i="2"/>
  <c r="V235" i="2"/>
  <c r="S235" i="2"/>
  <c r="P235" i="2"/>
  <c r="N235" i="2"/>
  <c r="M235" i="2"/>
  <c r="L235" i="2"/>
  <c r="K235" i="2"/>
  <c r="J235" i="2"/>
  <c r="I235" i="2"/>
  <c r="H235" i="2"/>
  <c r="O235" i="2" s="1"/>
  <c r="BD234" i="2"/>
  <c r="BH234" i="2" s="1"/>
  <c r="BA234" i="2"/>
  <c r="AX234" i="2"/>
  <c r="AM234" i="2"/>
  <c r="AE234" i="2"/>
  <c r="AC234" i="2"/>
  <c r="AD234" i="2" s="1"/>
  <c r="AB234" i="2"/>
  <c r="AA234" i="2"/>
  <c r="W234" i="2"/>
  <c r="T234" i="2"/>
  <c r="P234" i="2"/>
  <c r="M234" i="2"/>
  <c r="K234" i="2"/>
  <c r="R234" i="2" s="1"/>
  <c r="J234" i="2"/>
  <c r="I234" i="2"/>
  <c r="H234" i="2"/>
  <c r="BA233" i="2"/>
  <c r="BD233" i="2" s="1"/>
  <c r="BH233" i="2" s="1"/>
  <c r="AX233" i="2"/>
  <c r="AO233" i="2"/>
  <c r="AN233" i="2"/>
  <c r="AM233" i="2"/>
  <c r="AE233" i="2"/>
  <c r="AD233" i="2"/>
  <c r="AC233" i="2"/>
  <c r="AB233" i="2"/>
  <c r="AA233" i="2"/>
  <c r="W233" i="2"/>
  <c r="V233" i="2"/>
  <c r="Q233" i="2"/>
  <c r="P233" i="2"/>
  <c r="N233" i="2"/>
  <c r="M233" i="2"/>
  <c r="L233" i="2"/>
  <c r="K233" i="2"/>
  <c r="J233" i="2"/>
  <c r="I233" i="2"/>
  <c r="H233" i="2"/>
  <c r="O233" i="2" s="1"/>
  <c r="BA232" i="2"/>
  <c r="AX232" i="2"/>
  <c r="AM232" i="2"/>
  <c r="AE232" i="2"/>
  <c r="AD232" i="2"/>
  <c r="AC232" i="2"/>
  <c r="AB232" i="2"/>
  <c r="AA232" i="2"/>
  <c r="W232" i="2"/>
  <c r="T232" i="2"/>
  <c r="R232" i="2"/>
  <c r="P232" i="2"/>
  <c r="O232" i="2"/>
  <c r="M232" i="2"/>
  <c r="K232" i="2"/>
  <c r="J232" i="2"/>
  <c r="I232" i="2"/>
  <c r="H232" i="2"/>
  <c r="BD231" i="2"/>
  <c r="BH231" i="2" s="1"/>
  <c r="BA231" i="2"/>
  <c r="AX231" i="2"/>
  <c r="AO231" i="2"/>
  <c r="AN231" i="2"/>
  <c r="AM231" i="2"/>
  <c r="AE231" i="2"/>
  <c r="AC231" i="2"/>
  <c r="AB231" i="2"/>
  <c r="AD231" i="2" s="1"/>
  <c r="AA231" i="2"/>
  <c r="X231" i="2"/>
  <c r="W231" i="2"/>
  <c r="V231" i="2"/>
  <c r="P231" i="2"/>
  <c r="N231" i="2"/>
  <c r="M231" i="2"/>
  <c r="L231" i="2"/>
  <c r="K231" i="2"/>
  <c r="J231" i="2"/>
  <c r="Q231" i="2" s="1"/>
  <c r="I231" i="2"/>
  <c r="H231" i="2"/>
  <c r="O231" i="2" s="1"/>
  <c r="BH230" i="2"/>
  <c r="BA230" i="2"/>
  <c r="BD230" i="2" s="1"/>
  <c r="AX230" i="2"/>
  <c r="AO230" i="2"/>
  <c r="AM230" i="2"/>
  <c r="AN230" i="2" s="1"/>
  <c r="AE230" i="2"/>
  <c r="AC230" i="2"/>
  <c r="AD230" i="2" s="1"/>
  <c r="AB230" i="2"/>
  <c r="AA230" i="2"/>
  <c r="W230" i="2"/>
  <c r="K230" i="2"/>
  <c r="J230" i="2"/>
  <c r="I230" i="2"/>
  <c r="H230" i="2"/>
  <c r="BA229" i="2"/>
  <c r="AX229" i="2"/>
  <c r="AM229" i="2"/>
  <c r="AE229" i="2"/>
  <c r="AB229" i="2"/>
  <c r="AD229" i="2" s="1"/>
  <c r="AA229" i="2"/>
  <c r="X229" i="2"/>
  <c r="W229" i="2"/>
  <c r="V229" i="2"/>
  <c r="P229" i="2"/>
  <c r="N229" i="2"/>
  <c r="M229" i="2"/>
  <c r="L229" i="2"/>
  <c r="K229" i="2"/>
  <c r="J229" i="2"/>
  <c r="I229" i="2"/>
  <c r="H229" i="2"/>
  <c r="O229" i="2" s="1"/>
  <c r="B229" i="2"/>
  <c r="AC229" i="2" s="1"/>
  <c r="BA228" i="2"/>
  <c r="AX228" i="2"/>
  <c r="AN228" i="2"/>
  <c r="AM228" i="2"/>
  <c r="AO228" i="2" s="1"/>
  <c r="AE228" i="2"/>
  <c r="AA228" i="2"/>
  <c r="W228" i="2"/>
  <c r="T228" i="2"/>
  <c r="S228" i="2"/>
  <c r="R228" i="2"/>
  <c r="Q228" i="2"/>
  <c r="P228" i="2"/>
  <c r="N228" i="2"/>
  <c r="L228" i="2"/>
  <c r="K228" i="2"/>
  <c r="J228" i="2"/>
  <c r="I228" i="2"/>
  <c r="H228" i="2"/>
  <c r="M228" i="2" s="1"/>
  <c r="B228" i="2"/>
  <c r="BH227" i="2"/>
  <c r="BD227" i="2"/>
  <c r="BA227" i="2"/>
  <c r="AX227" i="2"/>
  <c r="AO227" i="2"/>
  <c r="AN227" i="2"/>
  <c r="AM227" i="2"/>
  <c r="AE227" i="2"/>
  <c r="AA227" i="2"/>
  <c r="W227" i="2"/>
  <c r="V227" i="2"/>
  <c r="X227" i="2" s="1"/>
  <c r="P227" i="2"/>
  <c r="O227" i="2"/>
  <c r="N227" i="2"/>
  <c r="M227" i="2"/>
  <c r="L227" i="2"/>
  <c r="K227" i="2"/>
  <c r="S227" i="2" s="1"/>
  <c r="J227" i="2"/>
  <c r="I227" i="2"/>
  <c r="T227" i="2" s="1"/>
  <c r="H227" i="2"/>
  <c r="B227" i="2"/>
  <c r="BA226" i="2"/>
  <c r="AX226" i="2"/>
  <c r="BD226" i="2" s="1"/>
  <c r="BH226" i="2" s="1"/>
  <c r="AO226" i="2"/>
  <c r="AM226" i="2"/>
  <c r="AN226" i="2" s="1"/>
  <c r="AE226" i="2"/>
  <c r="AD226" i="2"/>
  <c r="AB226" i="2"/>
  <c r="AA226" i="2"/>
  <c r="W226" i="2"/>
  <c r="V226" i="2"/>
  <c r="S226" i="2"/>
  <c r="P226" i="2"/>
  <c r="N226" i="2"/>
  <c r="L226" i="2"/>
  <c r="K226" i="2"/>
  <c r="J226" i="2"/>
  <c r="I226" i="2"/>
  <c r="R226" i="2" s="1"/>
  <c r="H226" i="2"/>
  <c r="B226" i="2"/>
  <c r="AC226" i="2" s="1"/>
  <c r="BA225" i="2"/>
  <c r="AX225" i="2"/>
  <c r="AO225" i="2"/>
  <c r="AN225" i="2"/>
  <c r="AM225" i="2"/>
  <c r="AE225" i="2"/>
  <c r="AA225" i="2"/>
  <c r="W225" i="2"/>
  <c r="T225" i="2"/>
  <c r="R225" i="2"/>
  <c r="Q225" i="2"/>
  <c r="M225" i="2"/>
  <c r="K225" i="2"/>
  <c r="J225" i="2"/>
  <c r="I225" i="2"/>
  <c r="H225" i="2"/>
  <c r="S225" i="2" s="1"/>
  <c r="B225" i="2"/>
  <c r="BA224" i="2"/>
  <c r="BD224" i="2" s="1"/>
  <c r="BH224" i="2" s="1"/>
  <c r="AX224" i="2"/>
  <c r="AM224" i="2"/>
  <c r="AO224" i="2" s="1"/>
  <c r="AE224" i="2"/>
  <c r="AC224" i="2"/>
  <c r="AB224" i="2"/>
  <c r="AD224" i="2" s="1"/>
  <c r="AA224" i="2"/>
  <c r="X224" i="2"/>
  <c r="W224" i="2"/>
  <c r="T224" i="2"/>
  <c r="N224" i="2"/>
  <c r="M224" i="2"/>
  <c r="L224" i="2"/>
  <c r="K224" i="2"/>
  <c r="J224" i="2"/>
  <c r="I224" i="2"/>
  <c r="H224" i="2"/>
  <c r="V224" i="2" s="1"/>
  <c r="B224" i="2"/>
  <c r="BA223" i="2"/>
  <c r="AX223" i="2"/>
  <c r="BD223" i="2" s="1"/>
  <c r="BH223" i="2" s="1"/>
  <c r="AO223" i="2"/>
  <c r="AM223" i="2"/>
  <c r="AN223" i="2" s="1"/>
  <c r="AE223" i="2"/>
  <c r="AC223" i="2"/>
  <c r="AD223" i="2" s="1"/>
  <c r="AA223" i="2"/>
  <c r="W223" i="2"/>
  <c r="P223" i="2"/>
  <c r="O223" i="2"/>
  <c r="K223" i="2"/>
  <c r="J223" i="2"/>
  <c r="I223" i="2"/>
  <c r="R223" i="2" s="1"/>
  <c r="H223" i="2"/>
  <c r="B223" i="2"/>
  <c r="AB223" i="2" s="1"/>
  <c r="BD222" i="2"/>
  <c r="BH222" i="2" s="1"/>
  <c r="BA222" i="2"/>
  <c r="AX222" i="2"/>
  <c r="AN222" i="2"/>
  <c r="AM222" i="2"/>
  <c r="AO222" i="2" s="1"/>
  <c r="AE222" i="2"/>
  <c r="AC222" i="2"/>
  <c r="AB222" i="2"/>
  <c r="AD222" i="2" s="1"/>
  <c r="AA222" i="2"/>
  <c r="W222" i="2"/>
  <c r="V222" i="2"/>
  <c r="O222" i="2"/>
  <c r="M222" i="2"/>
  <c r="K222" i="2"/>
  <c r="J222" i="2"/>
  <c r="I222" i="2"/>
  <c r="H222" i="2"/>
  <c r="B222" i="2"/>
  <c r="BD221" i="2"/>
  <c r="BH221" i="2" s="1"/>
  <c r="BA221" i="2"/>
  <c r="AX221" i="2"/>
  <c r="AO221" i="2"/>
  <c r="AN221" i="2"/>
  <c r="AM221" i="2"/>
  <c r="AE221" i="2"/>
  <c r="AC221" i="2"/>
  <c r="AD221" i="2" s="1"/>
  <c r="AA221" i="2"/>
  <c r="W221" i="2"/>
  <c r="T221" i="2"/>
  <c r="O221" i="2"/>
  <c r="M221" i="2"/>
  <c r="L221" i="2"/>
  <c r="K221" i="2"/>
  <c r="J221" i="2"/>
  <c r="R221" i="2" s="1"/>
  <c r="I221" i="2"/>
  <c r="H221" i="2"/>
  <c r="N221" i="2" s="1"/>
  <c r="B221" i="2"/>
  <c r="AB221" i="2" s="1"/>
  <c r="BH220" i="2"/>
  <c r="BA220" i="2"/>
  <c r="AX220" i="2"/>
  <c r="BD220" i="2" s="1"/>
  <c r="AO220" i="2"/>
  <c r="AN220" i="2"/>
  <c r="AM220" i="2"/>
  <c r="AE220" i="2"/>
  <c r="AA220" i="2"/>
  <c r="W220" i="2"/>
  <c r="V220" i="2"/>
  <c r="S220" i="2"/>
  <c r="Q220" i="2"/>
  <c r="N220" i="2"/>
  <c r="L220" i="2"/>
  <c r="K220" i="2"/>
  <c r="J220" i="2"/>
  <c r="I220" i="2"/>
  <c r="T220" i="2" s="1"/>
  <c r="H220" i="2"/>
  <c r="M220" i="2" s="1"/>
  <c r="B220" i="2"/>
  <c r="AC220" i="2" s="1"/>
  <c r="BA219" i="2"/>
  <c r="BD219" i="2" s="1"/>
  <c r="BH219" i="2" s="1"/>
  <c r="AX219" i="2"/>
  <c r="AO219" i="2"/>
  <c r="AN219" i="2"/>
  <c r="AM219" i="2"/>
  <c r="AE219" i="2"/>
  <c r="AA219" i="2"/>
  <c r="W219" i="2"/>
  <c r="V219" i="2"/>
  <c r="O219" i="2"/>
  <c r="N219" i="2"/>
  <c r="L219" i="2"/>
  <c r="K219" i="2"/>
  <c r="J219" i="2"/>
  <c r="S219" i="2" s="1"/>
  <c r="I219" i="2"/>
  <c r="T219" i="2" s="1"/>
  <c r="H219" i="2"/>
  <c r="P219" i="2" s="1"/>
  <c r="B219" i="2"/>
  <c r="AC219" i="2" s="1"/>
  <c r="BA218" i="2"/>
  <c r="BD218" i="2" s="1"/>
  <c r="BH218" i="2" s="1"/>
  <c r="AX218" i="2"/>
  <c r="AM218" i="2"/>
  <c r="AE218" i="2"/>
  <c r="AC218" i="2"/>
  <c r="AA218" i="2"/>
  <c r="W218" i="2"/>
  <c r="V218" i="2"/>
  <c r="P218" i="2"/>
  <c r="N218" i="2"/>
  <c r="K218" i="2"/>
  <c r="S218" i="2" s="1"/>
  <c r="J218" i="2"/>
  <c r="I218" i="2"/>
  <c r="T218" i="2" s="1"/>
  <c r="H218" i="2"/>
  <c r="O218" i="2" s="1"/>
  <c r="B218" i="2"/>
  <c r="AB218" i="2" s="1"/>
  <c r="AD218" i="2" s="1"/>
  <c r="BA217" i="2"/>
  <c r="AX217" i="2"/>
  <c r="AM217" i="2"/>
  <c r="AO217" i="2" s="1"/>
  <c r="AE217" i="2"/>
  <c r="AB217" i="2"/>
  <c r="AD217" i="2" s="1"/>
  <c r="AA217" i="2"/>
  <c r="X217" i="2"/>
  <c r="W217" i="2"/>
  <c r="V217" i="2"/>
  <c r="P217" i="2"/>
  <c r="O217" i="2"/>
  <c r="N217" i="2"/>
  <c r="L217" i="2"/>
  <c r="K217" i="2"/>
  <c r="J217" i="2"/>
  <c r="I217" i="2"/>
  <c r="H217" i="2"/>
  <c r="M217" i="2" s="1"/>
  <c r="D217" i="2"/>
  <c r="B217" i="2"/>
  <c r="AC217" i="2" s="1"/>
  <c r="BA216" i="2"/>
  <c r="AX216" i="2"/>
  <c r="AO216" i="2"/>
  <c r="AM216" i="2"/>
  <c r="AN216" i="2" s="1"/>
  <c r="AE216" i="2"/>
  <c r="AA216" i="2"/>
  <c r="W216" i="2"/>
  <c r="O216" i="2"/>
  <c r="K216" i="2"/>
  <c r="J216" i="2"/>
  <c r="I216" i="2"/>
  <c r="H216" i="2"/>
  <c r="T216" i="2" s="1"/>
  <c r="D216" i="2"/>
  <c r="B216" i="2"/>
  <c r="AC216" i="2" s="1"/>
  <c r="BD215" i="2"/>
  <c r="BH215" i="2" s="1"/>
  <c r="BA215" i="2"/>
  <c r="AX215" i="2"/>
  <c r="AO215" i="2"/>
  <c r="AM215" i="2"/>
  <c r="AN215" i="2" s="1"/>
  <c r="AE215" i="2"/>
  <c r="AA215" i="2"/>
  <c r="W215" i="2"/>
  <c r="T215" i="2"/>
  <c r="O215" i="2"/>
  <c r="N215" i="2"/>
  <c r="K215" i="2"/>
  <c r="J215" i="2"/>
  <c r="I215" i="2"/>
  <c r="S215" i="2" s="1"/>
  <c r="H215" i="2"/>
  <c r="L215" i="2" s="1"/>
  <c r="D215" i="2"/>
  <c r="B215" i="2"/>
  <c r="BA214" i="2"/>
  <c r="AX214" i="2"/>
  <c r="AM214" i="2"/>
  <c r="AE214" i="2"/>
  <c r="AC214" i="2"/>
  <c r="AB214" i="2"/>
  <c r="AD214" i="2" s="1"/>
  <c r="AA214" i="2"/>
  <c r="W214" i="2"/>
  <c r="Q214" i="2"/>
  <c r="P214" i="2"/>
  <c r="O214" i="2"/>
  <c r="N214" i="2"/>
  <c r="L214" i="2"/>
  <c r="K214" i="2"/>
  <c r="J214" i="2"/>
  <c r="I214" i="2"/>
  <c r="R214" i="2" s="1"/>
  <c r="H214" i="2"/>
  <c r="M214" i="2" s="1"/>
  <c r="D214" i="2"/>
  <c r="B214" i="2"/>
  <c r="BH213" i="2"/>
  <c r="BD213" i="2"/>
  <c r="BA213" i="2"/>
  <c r="AX213" i="2"/>
  <c r="AN213" i="2"/>
  <c r="AM213" i="2"/>
  <c r="AO213" i="2" s="1"/>
  <c r="AE213" i="2"/>
  <c r="AC213" i="2"/>
  <c r="AA213" i="2"/>
  <c r="W213" i="2"/>
  <c r="X213" i="2" s="1"/>
  <c r="P213" i="2"/>
  <c r="O213" i="2"/>
  <c r="N213" i="2"/>
  <c r="L213" i="2"/>
  <c r="K213" i="2"/>
  <c r="J213" i="2"/>
  <c r="S213" i="2" s="1"/>
  <c r="I213" i="2"/>
  <c r="H213" i="2"/>
  <c r="V213" i="2" s="1"/>
  <c r="D213" i="2"/>
  <c r="B213" i="2"/>
  <c r="AB213" i="2" s="1"/>
  <c r="BD212" i="2"/>
  <c r="BH212" i="2" s="1"/>
  <c r="BA212" i="2"/>
  <c r="AX212" i="2"/>
  <c r="AO212" i="2"/>
  <c r="AN212" i="2"/>
  <c r="AM212" i="2"/>
  <c r="AE212" i="2"/>
  <c r="AC212" i="2"/>
  <c r="AB212" i="2"/>
  <c r="AD212" i="2" s="1"/>
  <c r="AA212" i="2"/>
  <c r="W212" i="2"/>
  <c r="P212" i="2"/>
  <c r="O212" i="2"/>
  <c r="N212" i="2"/>
  <c r="M212" i="2"/>
  <c r="L212" i="2"/>
  <c r="K212" i="2"/>
  <c r="J212" i="2"/>
  <c r="I212" i="2"/>
  <c r="R212" i="2" s="1"/>
  <c r="H212" i="2"/>
  <c r="V212" i="2" s="1"/>
  <c r="D212" i="2"/>
  <c r="B212" i="2"/>
  <c r="BA211" i="2"/>
  <c r="AX211" i="2"/>
  <c r="BD211" i="2" s="1"/>
  <c r="BH211" i="2" s="1"/>
  <c r="AM211" i="2"/>
  <c r="AE211" i="2"/>
  <c r="AC211" i="2"/>
  <c r="AA211" i="2"/>
  <c r="W211" i="2"/>
  <c r="T211" i="2"/>
  <c r="P211" i="2"/>
  <c r="O211" i="2"/>
  <c r="L211" i="2"/>
  <c r="K211" i="2"/>
  <c r="J211" i="2"/>
  <c r="I211" i="2"/>
  <c r="H211" i="2"/>
  <c r="M211" i="2" s="1"/>
  <c r="D211" i="2"/>
  <c r="B211" i="2"/>
  <c r="AB211" i="2" s="1"/>
  <c r="AD211" i="2" s="1"/>
  <c r="BA210" i="2"/>
  <c r="AX210" i="2"/>
  <c r="AN210" i="2"/>
  <c r="AM210" i="2"/>
  <c r="AO210" i="2" s="1"/>
  <c r="AE210" i="2"/>
  <c r="AD210" i="2"/>
  <c r="AC210" i="2"/>
  <c r="AB210" i="2"/>
  <c r="AA210" i="2"/>
  <c r="X210" i="2"/>
  <c r="W210" i="2"/>
  <c r="O210" i="2"/>
  <c r="N210" i="2"/>
  <c r="L210" i="2"/>
  <c r="K210" i="2"/>
  <c r="J210" i="2"/>
  <c r="Q210" i="2" s="1"/>
  <c r="I210" i="2"/>
  <c r="H210" i="2"/>
  <c r="V210" i="2" s="1"/>
  <c r="D210" i="2"/>
  <c r="B210" i="2"/>
  <c r="BD209" i="2"/>
  <c r="BH209" i="2" s="1"/>
  <c r="BA209" i="2"/>
  <c r="AX209" i="2"/>
  <c r="AM209" i="2"/>
  <c r="AE209" i="2"/>
  <c r="AC209" i="2"/>
  <c r="AA209" i="2"/>
  <c r="W209" i="2"/>
  <c r="P209" i="2"/>
  <c r="O209" i="2"/>
  <c r="N209" i="2"/>
  <c r="L209" i="2"/>
  <c r="K209" i="2"/>
  <c r="J209" i="2"/>
  <c r="I209" i="2"/>
  <c r="H209" i="2"/>
  <c r="M209" i="2" s="1"/>
  <c r="D209" i="2"/>
  <c r="B209" i="2"/>
  <c r="AB209" i="2" s="1"/>
  <c r="BA208" i="2"/>
  <c r="AX208" i="2"/>
  <c r="AN208" i="2"/>
  <c r="AM208" i="2"/>
  <c r="AO208" i="2" s="1"/>
  <c r="AE208" i="2"/>
  <c r="AB208" i="2"/>
  <c r="AD208" i="2" s="1"/>
  <c r="AA208" i="2"/>
  <c r="W208" i="2"/>
  <c r="V208" i="2"/>
  <c r="Q208" i="2"/>
  <c r="P208" i="2"/>
  <c r="O208" i="2"/>
  <c r="N208" i="2"/>
  <c r="M208" i="2"/>
  <c r="L208" i="2"/>
  <c r="K208" i="2"/>
  <c r="J208" i="2"/>
  <c r="I208" i="2"/>
  <c r="H208" i="2"/>
  <c r="D208" i="2"/>
  <c r="B208" i="2"/>
  <c r="AC208" i="2" s="1"/>
  <c r="BA207" i="2"/>
  <c r="AX207" i="2"/>
  <c r="AO207" i="2"/>
  <c r="AN207" i="2"/>
  <c r="AM207" i="2"/>
  <c r="AE207" i="2"/>
  <c r="AC207" i="2"/>
  <c r="AA207" i="2"/>
  <c r="W207" i="2"/>
  <c r="T207" i="2"/>
  <c r="Q207" i="2"/>
  <c r="L207" i="2"/>
  <c r="K207" i="2"/>
  <c r="J207" i="2"/>
  <c r="I207" i="2"/>
  <c r="H207" i="2"/>
  <c r="M207" i="2" s="1"/>
  <c r="D207" i="2"/>
  <c r="B207" i="2"/>
  <c r="AB207" i="2" s="1"/>
  <c r="AD207" i="2" s="1"/>
  <c r="BA206" i="2"/>
  <c r="AX206" i="2"/>
  <c r="BD206" i="2" s="1"/>
  <c r="BH206" i="2" s="1"/>
  <c r="AO206" i="2"/>
  <c r="AM206" i="2"/>
  <c r="AN206" i="2" s="1"/>
  <c r="AE206" i="2"/>
  <c r="AA206" i="2"/>
  <c r="X206" i="2"/>
  <c r="W206" i="2"/>
  <c r="V206" i="2"/>
  <c r="P206" i="2"/>
  <c r="M206" i="2"/>
  <c r="K206" i="2"/>
  <c r="R206" i="2" s="1"/>
  <c r="J206" i="2"/>
  <c r="I206" i="2"/>
  <c r="H206" i="2"/>
  <c r="D206" i="2"/>
  <c r="B206" i="2"/>
  <c r="BA205" i="2"/>
  <c r="AX205" i="2"/>
  <c r="AN205" i="2"/>
  <c r="AM205" i="2"/>
  <c r="AO205" i="2" s="1"/>
  <c r="AE205" i="2"/>
  <c r="AD205" i="2"/>
  <c r="AB205" i="2"/>
  <c r="AA205" i="2"/>
  <c r="W205" i="2"/>
  <c r="V205" i="2"/>
  <c r="Q205" i="2"/>
  <c r="P205" i="2"/>
  <c r="O205" i="2"/>
  <c r="N205" i="2"/>
  <c r="M205" i="2"/>
  <c r="L205" i="2"/>
  <c r="K205" i="2"/>
  <c r="J205" i="2"/>
  <c r="I205" i="2"/>
  <c r="S205" i="2" s="1"/>
  <c r="H205" i="2"/>
  <c r="D205" i="2"/>
  <c r="B205" i="2"/>
  <c r="AC205" i="2" s="1"/>
  <c r="BA204" i="2"/>
  <c r="AX204" i="2"/>
  <c r="AO204" i="2"/>
  <c r="AN204" i="2"/>
  <c r="AM204" i="2"/>
  <c r="AE204" i="2"/>
  <c r="AC204" i="2"/>
  <c r="AA204" i="2"/>
  <c r="W204" i="2"/>
  <c r="S204" i="2"/>
  <c r="Q204" i="2"/>
  <c r="O204" i="2"/>
  <c r="M204" i="2"/>
  <c r="L204" i="2"/>
  <c r="K204" i="2"/>
  <c r="J204" i="2"/>
  <c r="I204" i="2"/>
  <c r="R204" i="2" s="1"/>
  <c r="H204" i="2"/>
  <c r="T204" i="2" s="1"/>
  <c r="D204" i="2"/>
  <c r="B204" i="2"/>
  <c r="AB204" i="2" s="1"/>
  <c r="AD204" i="2" s="1"/>
  <c r="BA203" i="2"/>
  <c r="AX203" i="2"/>
  <c r="BD203" i="2" s="1"/>
  <c r="BH203" i="2" s="1"/>
  <c r="AM203" i="2"/>
  <c r="AE203" i="2"/>
  <c r="AD203" i="2"/>
  <c r="AC203" i="2"/>
  <c r="AA203" i="2"/>
  <c r="X203" i="2"/>
  <c r="W203" i="2"/>
  <c r="V203" i="2"/>
  <c r="R203" i="2"/>
  <c r="P203" i="2"/>
  <c r="M203" i="2"/>
  <c r="K203" i="2"/>
  <c r="J203" i="2"/>
  <c r="I203" i="2"/>
  <c r="T203" i="2" s="1"/>
  <c r="H203" i="2"/>
  <c r="O203" i="2" s="1"/>
  <c r="D203" i="2"/>
  <c r="B203" i="2"/>
  <c r="AB203" i="2" s="1"/>
  <c r="BA202" i="2"/>
  <c r="AX202" i="2"/>
  <c r="AN202" i="2"/>
  <c r="AM202" i="2"/>
  <c r="AO202" i="2" s="1"/>
  <c r="AE202" i="2"/>
  <c r="AB202" i="2"/>
  <c r="AA202" i="2"/>
  <c r="W202" i="2"/>
  <c r="V202" i="2"/>
  <c r="P202" i="2"/>
  <c r="O202" i="2"/>
  <c r="N202" i="2"/>
  <c r="M202" i="2"/>
  <c r="L202" i="2"/>
  <c r="K202" i="2"/>
  <c r="J202" i="2"/>
  <c r="I202" i="2"/>
  <c r="H202" i="2"/>
  <c r="D202" i="2"/>
  <c r="B202" i="2"/>
  <c r="AC202" i="2" s="1"/>
  <c r="AD202" i="2" s="1"/>
  <c r="BD201" i="2"/>
  <c r="BH201" i="2" s="1"/>
  <c r="BA201" i="2"/>
  <c r="AX201" i="2"/>
  <c r="AO201" i="2"/>
  <c r="AN201" i="2"/>
  <c r="AM201" i="2"/>
  <c r="AE201" i="2"/>
  <c r="AC201" i="2"/>
  <c r="AA201" i="2"/>
  <c r="W201" i="2"/>
  <c r="T201" i="2"/>
  <c r="S201" i="2"/>
  <c r="O201" i="2"/>
  <c r="M201" i="2"/>
  <c r="L201" i="2"/>
  <c r="K201" i="2"/>
  <c r="J201" i="2"/>
  <c r="I201" i="2"/>
  <c r="R201" i="2" s="1"/>
  <c r="H201" i="2"/>
  <c r="Q201" i="2" s="1"/>
  <c r="D201" i="2"/>
  <c r="B201" i="2"/>
  <c r="AB201" i="2" s="1"/>
  <c r="BH200" i="2"/>
  <c r="BA200" i="2"/>
  <c r="AX200" i="2"/>
  <c r="BD200" i="2" s="1"/>
  <c r="AM200" i="2"/>
  <c r="AN200" i="2" s="1"/>
  <c r="AE200" i="2"/>
  <c r="AD200" i="2"/>
  <c r="AC200" i="2"/>
  <c r="AA200" i="2"/>
  <c r="W200" i="2"/>
  <c r="V200" i="2"/>
  <c r="O200" i="2"/>
  <c r="M200" i="2"/>
  <c r="K200" i="2"/>
  <c r="J200" i="2"/>
  <c r="I200" i="2"/>
  <c r="T200" i="2" s="1"/>
  <c r="H200" i="2"/>
  <c r="X200" i="2" s="1"/>
  <c r="D200" i="2"/>
  <c r="B200" i="2"/>
  <c r="AB200" i="2" s="1"/>
  <c r="BA199" i="2"/>
  <c r="AX199" i="2"/>
  <c r="AN199" i="2"/>
  <c r="AM199" i="2"/>
  <c r="AO199" i="2" s="1"/>
  <c r="AE199" i="2"/>
  <c r="AD199" i="2"/>
  <c r="AC199" i="2"/>
  <c r="AB199" i="2"/>
  <c r="AA199" i="2"/>
  <c r="W199" i="2"/>
  <c r="V199" i="2"/>
  <c r="P199" i="2"/>
  <c r="O199" i="2"/>
  <c r="N199" i="2"/>
  <c r="M199" i="2"/>
  <c r="L199" i="2"/>
  <c r="K199" i="2"/>
  <c r="J199" i="2"/>
  <c r="I199" i="2"/>
  <c r="H199" i="2"/>
  <c r="D199" i="2"/>
  <c r="B199" i="2"/>
  <c r="BA198" i="2"/>
  <c r="AX198" i="2"/>
  <c r="AO198" i="2"/>
  <c r="AN198" i="2"/>
  <c r="AM198" i="2"/>
  <c r="AE198" i="2"/>
  <c r="AC198" i="2"/>
  <c r="AA198" i="2"/>
  <c r="W198" i="2"/>
  <c r="S198" i="2"/>
  <c r="Q198" i="2"/>
  <c r="K198" i="2"/>
  <c r="J198" i="2"/>
  <c r="I198" i="2"/>
  <c r="H198" i="2"/>
  <c r="T198" i="2" s="1"/>
  <c r="D198" i="2"/>
  <c r="B198" i="2"/>
  <c r="AB198" i="2" s="1"/>
  <c r="AD198" i="2" s="1"/>
  <c r="BA197" i="2"/>
  <c r="AX197" i="2"/>
  <c r="BD197" i="2" s="1"/>
  <c r="BH197" i="2" s="1"/>
  <c r="AO197" i="2"/>
  <c r="AM197" i="2"/>
  <c r="AN197" i="2" s="1"/>
  <c r="AE197" i="2"/>
  <c r="AC197" i="2"/>
  <c r="AA197" i="2"/>
  <c r="W197" i="2"/>
  <c r="T197" i="2"/>
  <c r="P197" i="2"/>
  <c r="M197" i="2"/>
  <c r="K197" i="2"/>
  <c r="J197" i="2"/>
  <c r="I197" i="2"/>
  <c r="X197" i="2" s="1"/>
  <c r="H197" i="2"/>
  <c r="V197" i="2" s="1"/>
  <c r="D197" i="2"/>
  <c r="B197" i="2"/>
  <c r="AB197" i="2" s="1"/>
  <c r="AD197" i="2" s="1"/>
  <c r="BA196" i="2"/>
  <c r="AX196" i="2"/>
  <c r="AM196" i="2"/>
  <c r="AO196" i="2" s="1"/>
  <c r="AE196" i="2"/>
  <c r="AD196" i="2"/>
  <c r="AC196" i="2"/>
  <c r="AB196" i="2"/>
  <c r="AA196" i="2"/>
  <c r="W196" i="2"/>
  <c r="V196" i="2"/>
  <c r="P196" i="2"/>
  <c r="O196" i="2"/>
  <c r="N196" i="2"/>
  <c r="M196" i="2"/>
  <c r="L196" i="2"/>
  <c r="K196" i="2"/>
  <c r="J196" i="2"/>
  <c r="I196" i="2"/>
  <c r="H196" i="2"/>
  <c r="BA195" i="2"/>
  <c r="AX195" i="2"/>
  <c r="BD195" i="2" s="1"/>
  <c r="BH195" i="2" s="1"/>
  <c r="AO195" i="2"/>
  <c r="AM195" i="2"/>
  <c r="AN195" i="2" s="1"/>
  <c r="AE195" i="2"/>
  <c r="AC195" i="2"/>
  <c r="AD195" i="2" s="1"/>
  <c r="AB195" i="2"/>
  <c r="AA195" i="2"/>
  <c r="W195" i="2"/>
  <c r="T195" i="2"/>
  <c r="R195" i="2"/>
  <c r="Q195" i="2"/>
  <c r="M195" i="2"/>
  <c r="K195" i="2"/>
  <c r="J195" i="2"/>
  <c r="I195" i="2"/>
  <c r="H195" i="2"/>
  <c r="S195" i="2" s="1"/>
  <c r="BA194" i="2"/>
  <c r="AX194" i="2"/>
  <c r="AN194" i="2"/>
  <c r="AM194" i="2"/>
  <c r="AO194" i="2" s="1"/>
  <c r="AE194" i="2"/>
  <c r="AC194" i="2"/>
  <c r="AB194" i="2"/>
  <c r="AD194" i="2" s="1"/>
  <c r="AA194" i="2"/>
  <c r="W194" i="2"/>
  <c r="V194" i="2"/>
  <c r="P194" i="2"/>
  <c r="O194" i="2"/>
  <c r="N194" i="2"/>
  <c r="M194" i="2"/>
  <c r="L194" i="2"/>
  <c r="K194" i="2"/>
  <c r="J194" i="2"/>
  <c r="I194" i="2"/>
  <c r="H194" i="2"/>
  <c r="BH193" i="2"/>
  <c r="BD193" i="2"/>
  <c r="BA193" i="2"/>
  <c r="AX193" i="2"/>
  <c r="AO193" i="2"/>
  <c r="AM193" i="2"/>
  <c r="AN193" i="2" s="1"/>
  <c r="AE193" i="2"/>
  <c r="AC193" i="2"/>
  <c r="AD193" i="2" s="1"/>
  <c r="AB193" i="2"/>
  <c r="AA193" i="2"/>
  <c r="W193" i="2"/>
  <c r="T193" i="2"/>
  <c r="O193" i="2"/>
  <c r="K193" i="2"/>
  <c r="J193" i="2"/>
  <c r="I193" i="2"/>
  <c r="H193" i="2"/>
  <c r="BA192" i="2"/>
  <c r="AX192" i="2"/>
  <c r="AO192" i="2"/>
  <c r="AN192" i="2"/>
  <c r="AM192" i="2"/>
  <c r="AE192" i="2"/>
  <c r="AD192" i="2"/>
  <c r="AC192" i="2"/>
  <c r="AB192" i="2"/>
  <c r="AA192" i="2"/>
  <c r="W192" i="2"/>
  <c r="V192" i="2"/>
  <c r="Q192" i="2"/>
  <c r="P192" i="2"/>
  <c r="O192" i="2"/>
  <c r="N192" i="2"/>
  <c r="M192" i="2"/>
  <c r="L192" i="2"/>
  <c r="K192" i="2"/>
  <c r="J192" i="2"/>
  <c r="I192" i="2"/>
  <c r="S192" i="2" s="1"/>
  <c r="H192" i="2"/>
  <c r="BA191" i="2"/>
  <c r="BD191" i="2" s="1"/>
  <c r="BH191" i="2" s="1"/>
  <c r="AX191" i="2"/>
  <c r="AM191" i="2"/>
  <c r="AN191" i="2" s="1"/>
  <c r="AE191" i="2"/>
  <c r="AC191" i="2"/>
  <c r="AD191" i="2" s="1"/>
  <c r="AB191" i="2"/>
  <c r="AA191" i="2"/>
  <c r="W191" i="2"/>
  <c r="K191" i="2"/>
  <c r="J191" i="2"/>
  <c r="I191" i="2"/>
  <c r="H191" i="2"/>
  <c r="BA190" i="2"/>
  <c r="AX190" i="2"/>
  <c r="AM190" i="2"/>
  <c r="AE190" i="2"/>
  <c r="AC190" i="2"/>
  <c r="AB190" i="2"/>
  <c r="AD190" i="2" s="1"/>
  <c r="AA190" i="2"/>
  <c r="W190" i="2"/>
  <c r="V190" i="2"/>
  <c r="S190" i="2"/>
  <c r="Q190" i="2"/>
  <c r="P190" i="2"/>
  <c r="O190" i="2"/>
  <c r="N190" i="2"/>
  <c r="M190" i="2"/>
  <c r="L190" i="2"/>
  <c r="K190" i="2"/>
  <c r="J190" i="2"/>
  <c r="I190" i="2"/>
  <c r="H190" i="2"/>
  <c r="BD189" i="2"/>
  <c r="BH189" i="2" s="1"/>
  <c r="BA189" i="2"/>
  <c r="AX189" i="2"/>
  <c r="AO189" i="2"/>
  <c r="AM189" i="2"/>
  <c r="AN189" i="2" s="1"/>
  <c r="AE189" i="2"/>
  <c r="AD189" i="2"/>
  <c r="AC189" i="2"/>
  <c r="AB189" i="2"/>
  <c r="AA189" i="2"/>
  <c r="W189" i="2"/>
  <c r="Q189" i="2"/>
  <c r="P189" i="2"/>
  <c r="M189" i="2"/>
  <c r="K189" i="2"/>
  <c r="J189" i="2"/>
  <c r="S189" i="2" s="1"/>
  <c r="I189" i="2"/>
  <c r="H189" i="2"/>
  <c r="T189" i="2" s="1"/>
  <c r="BA188" i="2"/>
  <c r="BD188" i="2" s="1"/>
  <c r="BH188" i="2" s="1"/>
  <c r="AX188" i="2"/>
  <c r="AO188" i="2"/>
  <c r="AN188" i="2"/>
  <c r="AM188" i="2"/>
  <c r="AE188" i="2"/>
  <c r="AD188" i="2"/>
  <c r="AC188" i="2"/>
  <c r="AB188" i="2"/>
  <c r="AA188" i="2"/>
  <c r="W188" i="2"/>
  <c r="V188" i="2"/>
  <c r="P188" i="2"/>
  <c r="O188" i="2"/>
  <c r="N188" i="2"/>
  <c r="M188" i="2"/>
  <c r="L188" i="2"/>
  <c r="K188" i="2"/>
  <c r="J188" i="2"/>
  <c r="I188" i="2"/>
  <c r="S188" i="2" s="1"/>
  <c r="H188" i="2"/>
  <c r="BA187" i="2"/>
  <c r="AX187" i="2"/>
  <c r="BD187" i="2" s="1"/>
  <c r="BH187" i="2" s="1"/>
  <c r="AM187" i="2"/>
  <c r="AN187" i="2" s="1"/>
  <c r="AE187" i="2"/>
  <c r="AC187" i="2"/>
  <c r="AD187" i="2" s="1"/>
  <c r="AB187" i="2"/>
  <c r="AA187" i="2"/>
  <c r="W187" i="2"/>
  <c r="T187" i="2"/>
  <c r="K187" i="2"/>
  <c r="J187" i="2"/>
  <c r="Q187" i="2" s="1"/>
  <c r="I187" i="2"/>
  <c r="H187" i="2"/>
  <c r="BA186" i="2"/>
  <c r="AX186" i="2"/>
  <c r="AO186" i="2"/>
  <c r="AM186" i="2"/>
  <c r="AN186" i="2" s="1"/>
  <c r="AE186" i="2"/>
  <c r="AD186" i="2"/>
  <c r="AC186" i="2"/>
  <c r="AB186" i="2"/>
  <c r="AA186" i="2"/>
  <c r="W186" i="2"/>
  <c r="V186" i="2"/>
  <c r="P186" i="2"/>
  <c r="O186" i="2"/>
  <c r="N186" i="2"/>
  <c r="M186" i="2"/>
  <c r="L186" i="2"/>
  <c r="K186" i="2"/>
  <c r="J186" i="2"/>
  <c r="I186" i="2"/>
  <c r="X186" i="2" s="1"/>
  <c r="H186" i="2"/>
  <c r="BD185" i="2"/>
  <c r="BH185" i="2" s="1"/>
  <c r="BA185" i="2"/>
  <c r="AX185" i="2"/>
  <c r="AO185" i="2"/>
  <c r="AM185" i="2"/>
  <c r="AN185" i="2" s="1"/>
  <c r="AE185" i="2"/>
  <c r="AC185" i="2"/>
  <c r="AD185" i="2" s="1"/>
  <c r="AB185" i="2"/>
  <c r="AA185" i="2"/>
  <c r="X185" i="2"/>
  <c r="W185" i="2"/>
  <c r="V185" i="2"/>
  <c r="P185" i="2"/>
  <c r="O185" i="2"/>
  <c r="M185" i="2"/>
  <c r="K185" i="2"/>
  <c r="J185" i="2"/>
  <c r="I185" i="2"/>
  <c r="H185" i="2"/>
  <c r="BA184" i="2"/>
  <c r="BD184" i="2" s="1"/>
  <c r="BH184" i="2" s="1"/>
  <c r="AX184" i="2"/>
  <c r="AO184" i="2"/>
  <c r="AM184" i="2"/>
  <c r="AN184" i="2" s="1"/>
  <c r="AE184" i="2"/>
  <c r="AD184" i="2"/>
  <c r="AC184" i="2"/>
  <c r="AB184" i="2"/>
  <c r="AA184" i="2"/>
  <c r="X184" i="2"/>
  <c r="W184" i="2"/>
  <c r="V184" i="2"/>
  <c r="P184" i="2"/>
  <c r="O184" i="2"/>
  <c r="N184" i="2"/>
  <c r="M184" i="2"/>
  <c r="L184" i="2"/>
  <c r="K184" i="2"/>
  <c r="J184" i="2"/>
  <c r="I184" i="2"/>
  <c r="H184" i="2"/>
  <c r="BD183" i="2"/>
  <c r="BH183" i="2" s="1"/>
  <c r="BA183" i="2"/>
  <c r="AX183" i="2"/>
  <c r="AO183" i="2"/>
  <c r="AM183" i="2"/>
  <c r="AN183" i="2" s="1"/>
  <c r="AE183" i="2"/>
  <c r="AC183" i="2"/>
  <c r="AD183" i="2" s="1"/>
  <c r="AB183" i="2"/>
  <c r="AA183" i="2"/>
  <c r="W183" i="2"/>
  <c r="V183" i="2"/>
  <c r="P183" i="2"/>
  <c r="O183" i="2"/>
  <c r="M183" i="2"/>
  <c r="K183" i="2"/>
  <c r="J183" i="2"/>
  <c r="I183" i="2"/>
  <c r="X183" i="2" s="1"/>
  <c r="H183" i="2"/>
  <c r="BA182" i="2"/>
  <c r="BD182" i="2" s="1"/>
  <c r="BH182" i="2" s="1"/>
  <c r="AX182" i="2"/>
  <c r="AO182" i="2"/>
  <c r="AM182" i="2"/>
  <c r="AN182" i="2" s="1"/>
  <c r="AE182" i="2"/>
  <c r="AD182" i="2"/>
  <c r="AC182" i="2"/>
  <c r="AB182" i="2"/>
  <c r="AA182" i="2"/>
  <c r="W182" i="2"/>
  <c r="V182" i="2"/>
  <c r="P182" i="2"/>
  <c r="O182" i="2"/>
  <c r="N182" i="2"/>
  <c r="M182" i="2"/>
  <c r="L182" i="2"/>
  <c r="K182" i="2"/>
  <c r="J182" i="2"/>
  <c r="I182" i="2"/>
  <c r="X182" i="2" s="1"/>
  <c r="H182" i="2"/>
  <c r="BA181" i="2"/>
  <c r="BD181" i="2" s="1"/>
  <c r="BH181" i="2" s="1"/>
  <c r="AX181" i="2"/>
  <c r="AO181" i="2"/>
  <c r="AM181" i="2"/>
  <c r="AN181" i="2" s="1"/>
  <c r="AE181" i="2"/>
  <c r="AC181" i="2"/>
  <c r="AD181" i="2" s="1"/>
  <c r="AB181" i="2"/>
  <c r="AA181" i="2"/>
  <c r="W181" i="2"/>
  <c r="V181" i="2"/>
  <c r="P181" i="2"/>
  <c r="O181" i="2"/>
  <c r="M181" i="2"/>
  <c r="K181" i="2"/>
  <c r="J181" i="2"/>
  <c r="I181" i="2"/>
  <c r="X181" i="2" s="1"/>
  <c r="H181" i="2"/>
  <c r="BA180" i="2"/>
  <c r="BD180" i="2" s="1"/>
  <c r="BH180" i="2" s="1"/>
  <c r="AX180" i="2"/>
  <c r="AM180" i="2"/>
  <c r="AN180" i="2" s="1"/>
  <c r="AE180" i="2"/>
  <c r="AD180" i="2"/>
  <c r="AC180" i="2"/>
  <c r="AB180" i="2"/>
  <c r="AA180" i="2"/>
  <c r="X180" i="2"/>
  <c r="W180" i="2"/>
  <c r="V180" i="2"/>
  <c r="P180" i="2"/>
  <c r="O180" i="2"/>
  <c r="N180" i="2"/>
  <c r="M180" i="2"/>
  <c r="L180" i="2"/>
  <c r="K180" i="2"/>
  <c r="J180" i="2"/>
  <c r="Q180" i="2" s="1"/>
  <c r="I180" i="2"/>
  <c r="H180" i="2"/>
  <c r="BH179" i="2"/>
  <c r="BA179" i="2"/>
  <c r="AX179" i="2"/>
  <c r="BD179" i="2" s="1"/>
  <c r="AO179" i="2"/>
  <c r="AM179" i="2"/>
  <c r="AN179" i="2" s="1"/>
  <c r="AE179" i="2"/>
  <c r="AC179" i="2"/>
  <c r="AD179" i="2" s="1"/>
  <c r="AB179" i="2"/>
  <c r="AA179" i="2"/>
  <c r="W179" i="2"/>
  <c r="V179" i="2"/>
  <c r="P179" i="2"/>
  <c r="O179" i="2"/>
  <c r="M179" i="2"/>
  <c r="K179" i="2"/>
  <c r="J179" i="2"/>
  <c r="S179" i="2" s="1"/>
  <c r="I179" i="2"/>
  <c r="X179" i="2" s="1"/>
  <c r="H179" i="2"/>
  <c r="BH178" i="2"/>
  <c r="BA178" i="2"/>
  <c r="BD178" i="2" s="1"/>
  <c r="AX178" i="2"/>
  <c r="AM178" i="2"/>
  <c r="AN178" i="2" s="1"/>
  <c r="AE178" i="2"/>
  <c r="AC178" i="2"/>
  <c r="AB178" i="2"/>
  <c r="AD178" i="2" s="1"/>
  <c r="AA178" i="2"/>
  <c r="X178" i="2"/>
  <c r="W178" i="2"/>
  <c r="V178" i="2"/>
  <c r="P178" i="2"/>
  <c r="O178" i="2"/>
  <c r="N178" i="2"/>
  <c r="M178" i="2"/>
  <c r="L178" i="2"/>
  <c r="K178" i="2"/>
  <c r="J178" i="2"/>
  <c r="I178" i="2"/>
  <c r="Q178" i="2" s="1"/>
  <c r="H178" i="2"/>
  <c r="BA177" i="2"/>
  <c r="AX177" i="2"/>
  <c r="AO177" i="2"/>
  <c r="AM177" i="2"/>
  <c r="AN177" i="2" s="1"/>
  <c r="AE177" i="2"/>
  <c r="AC177" i="2"/>
  <c r="AD177" i="2" s="1"/>
  <c r="AB177" i="2"/>
  <c r="AA177" i="2"/>
  <c r="W177" i="2"/>
  <c r="V177" i="2"/>
  <c r="X177" i="2" s="1"/>
  <c r="K177" i="2"/>
  <c r="J177" i="2"/>
  <c r="I177" i="2"/>
  <c r="H177" i="2"/>
  <c r="S177" i="2" s="1"/>
  <c r="BA176" i="2"/>
  <c r="BD176" i="2" s="1"/>
  <c r="BH176" i="2" s="1"/>
  <c r="AX176" i="2"/>
  <c r="AO176" i="2"/>
  <c r="AM176" i="2"/>
  <c r="AN176" i="2" s="1"/>
  <c r="AE176" i="2"/>
  <c r="AC176" i="2"/>
  <c r="AB176" i="2"/>
  <c r="AD176" i="2" s="1"/>
  <c r="AA176" i="2"/>
  <c r="W176" i="2"/>
  <c r="P176" i="2"/>
  <c r="N176" i="2"/>
  <c r="M176" i="2"/>
  <c r="K176" i="2"/>
  <c r="J176" i="2"/>
  <c r="I176" i="2"/>
  <c r="H176" i="2"/>
  <c r="BA175" i="2"/>
  <c r="BD175" i="2" s="1"/>
  <c r="BH175" i="2" s="1"/>
  <c r="AX175" i="2"/>
  <c r="AO175" i="2"/>
  <c r="AM175" i="2"/>
  <c r="AN175" i="2" s="1"/>
  <c r="AE175" i="2"/>
  <c r="AC175" i="2"/>
  <c r="AB175" i="2"/>
  <c r="AA175" i="2"/>
  <c r="W175" i="2"/>
  <c r="V175" i="2"/>
  <c r="N175" i="2"/>
  <c r="K175" i="2"/>
  <c r="J175" i="2"/>
  <c r="I175" i="2"/>
  <c r="H175" i="2"/>
  <c r="BA174" i="2"/>
  <c r="BD174" i="2" s="1"/>
  <c r="BH174" i="2" s="1"/>
  <c r="AX174" i="2"/>
  <c r="AM174" i="2"/>
  <c r="AE174" i="2"/>
  <c r="AC174" i="2"/>
  <c r="AB174" i="2"/>
  <c r="AA174" i="2"/>
  <c r="W174" i="2"/>
  <c r="P174" i="2"/>
  <c r="O174" i="2"/>
  <c r="N174" i="2"/>
  <c r="M174" i="2"/>
  <c r="L174" i="2"/>
  <c r="K174" i="2"/>
  <c r="J174" i="2"/>
  <c r="I174" i="2"/>
  <c r="T174" i="2" s="1"/>
  <c r="H174" i="2"/>
  <c r="BA173" i="2"/>
  <c r="AX173" i="2"/>
  <c r="BD173" i="2" s="1"/>
  <c r="BH173" i="2" s="1"/>
  <c r="AM173" i="2"/>
  <c r="AE173" i="2"/>
  <c r="AC173" i="2"/>
  <c r="AD173" i="2" s="1"/>
  <c r="AB173" i="2"/>
  <c r="AA173" i="2"/>
  <c r="W173" i="2"/>
  <c r="V173" i="2"/>
  <c r="S173" i="2"/>
  <c r="K173" i="2"/>
  <c r="J173" i="2"/>
  <c r="I173" i="2"/>
  <c r="Q173" i="2" s="1"/>
  <c r="H173" i="2"/>
  <c r="BA172" i="2"/>
  <c r="BD172" i="2" s="1"/>
  <c r="BH172" i="2" s="1"/>
  <c r="AX172" i="2"/>
  <c r="AO172" i="2"/>
  <c r="AM172" i="2"/>
  <c r="AN172" i="2" s="1"/>
  <c r="AE172" i="2"/>
  <c r="AC172" i="2"/>
  <c r="AB172" i="2"/>
  <c r="AD172" i="2" s="1"/>
  <c r="AA172" i="2"/>
  <c r="W172" i="2"/>
  <c r="S172" i="2"/>
  <c r="P172" i="2"/>
  <c r="N172" i="2"/>
  <c r="L172" i="2"/>
  <c r="K172" i="2"/>
  <c r="J172" i="2"/>
  <c r="I172" i="2"/>
  <c r="T172" i="2" s="1"/>
  <c r="H172" i="2"/>
  <c r="V172" i="2" s="1"/>
  <c r="BA171" i="2"/>
  <c r="AX171" i="2"/>
  <c r="AM171" i="2"/>
  <c r="AE171" i="2"/>
  <c r="AC171" i="2"/>
  <c r="AD171" i="2" s="1"/>
  <c r="AB171" i="2"/>
  <c r="AA171" i="2"/>
  <c r="W171" i="2"/>
  <c r="K171" i="2"/>
  <c r="J171" i="2"/>
  <c r="I171" i="2"/>
  <c r="H171" i="2"/>
  <c r="BA170" i="2"/>
  <c r="BD170" i="2" s="1"/>
  <c r="BH170" i="2" s="1"/>
  <c r="AX170" i="2"/>
  <c r="AM170" i="2"/>
  <c r="AN170" i="2" s="1"/>
  <c r="AE170" i="2"/>
  <c r="AC170" i="2"/>
  <c r="AD170" i="2" s="1"/>
  <c r="AB170" i="2"/>
  <c r="AA170" i="2"/>
  <c r="W170" i="2"/>
  <c r="V170" i="2"/>
  <c r="S170" i="2"/>
  <c r="P170" i="2"/>
  <c r="O170" i="2"/>
  <c r="N170" i="2"/>
  <c r="M170" i="2"/>
  <c r="L170" i="2"/>
  <c r="K170" i="2"/>
  <c r="R170" i="2" s="1"/>
  <c r="J170" i="2"/>
  <c r="I170" i="2"/>
  <c r="H170" i="2"/>
  <c r="BA169" i="2"/>
  <c r="AX169" i="2"/>
  <c r="BD169" i="2" s="1"/>
  <c r="BH169" i="2" s="1"/>
  <c r="AO169" i="2"/>
  <c r="AN169" i="2"/>
  <c r="AM169" i="2"/>
  <c r="AE169" i="2"/>
  <c r="AC169" i="2"/>
  <c r="AB169" i="2"/>
  <c r="AA169" i="2"/>
  <c r="W169" i="2"/>
  <c r="S169" i="2"/>
  <c r="L169" i="2"/>
  <c r="K169" i="2"/>
  <c r="J169" i="2"/>
  <c r="I169" i="2"/>
  <c r="T169" i="2" s="1"/>
  <c r="H169" i="2"/>
  <c r="V169" i="2" s="1"/>
  <c r="BA168" i="2"/>
  <c r="BD168" i="2" s="1"/>
  <c r="BH168" i="2" s="1"/>
  <c r="AX168" i="2"/>
  <c r="AM168" i="2"/>
  <c r="AN168" i="2" s="1"/>
  <c r="AE168" i="2"/>
  <c r="AD168" i="2"/>
  <c r="AC168" i="2"/>
  <c r="AB168" i="2"/>
  <c r="AA168" i="2"/>
  <c r="X168" i="2"/>
  <c r="W168" i="2"/>
  <c r="V168" i="2"/>
  <c r="P168" i="2"/>
  <c r="O168" i="2"/>
  <c r="N168" i="2"/>
  <c r="M168" i="2"/>
  <c r="L168" i="2"/>
  <c r="K168" i="2"/>
  <c r="J168" i="2"/>
  <c r="I168" i="2"/>
  <c r="H168" i="2"/>
  <c r="BA167" i="2"/>
  <c r="AX167" i="2"/>
  <c r="AO167" i="2"/>
  <c r="AN167" i="2"/>
  <c r="AM167" i="2"/>
  <c r="AE167" i="2"/>
  <c r="AC167" i="2"/>
  <c r="AB167" i="2"/>
  <c r="AA167" i="2"/>
  <c r="W167" i="2"/>
  <c r="V167" i="2"/>
  <c r="O167" i="2"/>
  <c r="M167" i="2"/>
  <c r="L167" i="2"/>
  <c r="K167" i="2"/>
  <c r="J167" i="2"/>
  <c r="I167" i="2"/>
  <c r="H167" i="2"/>
  <c r="BA166" i="2"/>
  <c r="AX166" i="2"/>
  <c r="AM166" i="2"/>
  <c r="AE166" i="2"/>
  <c r="AD166" i="2"/>
  <c r="AC166" i="2"/>
  <c r="AB166" i="2"/>
  <c r="AA166" i="2"/>
  <c r="W166" i="2"/>
  <c r="V166" i="2"/>
  <c r="S166" i="2"/>
  <c r="P166" i="2"/>
  <c r="O166" i="2"/>
  <c r="N166" i="2"/>
  <c r="M166" i="2"/>
  <c r="L166" i="2"/>
  <c r="K166" i="2"/>
  <c r="J166" i="2"/>
  <c r="I166" i="2"/>
  <c r="H166" i="2"/>
  <c r="BA165" i="2"/>
  <c r="AX165" i="2"/>
  <c r="AO165" i="2"/>
  <c r="AN165" i="2"/>
  <c r="AM165" i="2"/>
  <c r="AE165" i="2"/>
  <c r="AC165" i="2"/>
  <c r="AB165" i="2"/>
  <c r="AD165" i="2" s="1"/>
  <c r="AA165" i="2"/>
  <c r="W165" i="2"/>
  <c r="V165" i="2"/>
  <c r="S165" i="2"/>
  <c r="O165" i="2"/>
  <c r="L165" i="2"/>
  <c r="K165" i="2"/>
  <c r="J165" i="2"/>
  <c r="I165" i="2"/>
  <c r="H165" i="2"/>
  <c r="BA164" i="2"/>
  <c r="AX164" i="2"/>
  <c r="AO164" i="2"/>
  <c r="AM164" i="2"/>
  <c r="AN164" i="2" s="1"/>
  <c r="AE164" i="2"/>
  <c r="AD164" i="2"/>
  <c r="AC164" i="2"/>
  <c r="AB164" i="2"/>
  <c r="AA164" i="2"/>
  <c r="W164" i="2"/>
  <c r="V164" i="2"/>
  <c r="S164" i="2"/>
  <c r="P164" i="2"/>
  <c r="O164" i="2"/>
  <c r="N164" i="2"/>
  <c r="M164" i="2"/>
  <c r="L164" i="2"/>
  <c r="K164" i="2"/>
  <c r="J164" i="2"/>
  <c r="I164" i="2"/>
  <c r="X164" i="2" s="1"/>
  <c r="H164" i="2"/>
  <c r="BA163" i="2"/>
  <c r="AX163" i="2"/>
  <c r="AO163" i="2"/>
  <c r="AN163" i="2"/>
  <c r="AM163" i="2"/>
  <c r="AE163" i="2"/>
  <c r="AC163" i="2"/>
  <c r="AB163" i="2"/>
  <c r="AA163" i="2"/>
  <c r="W163" i="2"/>
  <c r="T163" i="2"/>
  <c r="Q163" i="2"/>
  <c r="O163" i="2"/>
  <c r="L163" i="2"/>
  <c r="K163" i="2"/>
  <c r="J163" i="2"/>
  <c r="I163" i="2"/>
  <c r="H163" i="2"/>
  <c r="V163" i="2" s="1"/>
  <c r="BA162" i="2"/>
  <c r="AX162" i="2"/>
  <c r="BD162" i="2" s="1"/>
  <c r="BH162" i="2" s="1"/>
  <c r="AM162" i="2"/>
  <c r="AE162" i="2"/>
  <c r="AC162" i="2"/>
  <c r="AB162" i="2"/>
  <c r="AA162" i="2"/>
  <c r="X162" i="2"/>
  <c r="W162" i="2"/>
  <c r="V162" i="2"/>
  <c r="S162" i="2"/>
  <c r="P162" i="2"/>
  <c r="O162" i="2"/>
  <c r="N162" i="2"/>
  <c r="M162" i="2"/>
  <c r="L162" i="2"/>
  <c r="K162" i="2"/>
  <c r="J162" i="2"/>
  <c r="I162" i="2"/>
  <c r="H162" i="2"/>
  <c r="BA161" i="2"/>
  <c r="AX161" i="2"/>
  <c r="AO161" i="2"/>
  <c r="AN161" i="2"/>
  <c r="AM161" i="2"/>
  <c r="AE161" i="2"/>
  <c r="AC161" i="2"/>
  <c r="AB161" i="2"/>
  <c r="AD161" i="2" s="1"/>
  <c r="AA161" i="2"/>
  <c r="W161" i="2"/>
  <c r="T161" i="2"/>
  <c r="S161" i="2"/>
  <c r="O161" i="2"/>
  <c r="L161" i="2"/>
  <c r="K161" i="2"/>
  <c r="J161" i="2"/>
  <c r="I161" i="2"/>
  <c r="H161" i="2"/>
  <c r="BH160" i="2"/>
  <c r="BA160" i="2"/>
  <c r="AX160" i="2"/>
  <c r="BD160" i="2" s="1"/>
  <c r="AO160" i="2"/>
  <c r="AM160" i="2"/>
  <c r="AN160" i="2" s="1"/>
  <c r="AE160" i="2"/>
  <c r="AC160" i="2"/>
  <c r="AB160" i="2"/>
  <c r="AD160" i="2" s="1"/>
  <c r="AA160" i="2"/>
  <c r="W160" i="2"/>
  <c r="V160" i="2"/>
  <c r="P160" i="2"/>
  <c r="O160" i="2"/>
  <c r="N160" i="2"/>
  <c r="M160" i="2"/>
  <c r="L160" i="2"/>
  <c r="K160" i="2"/>
  <c r="J160" i="2"/>
  <c r="I160" i="2"/>
  <c r="H160" i="2"/>
  <c r="BA159" i="2"/>
  <c r="BD159" i="2" s="1"/>
  <c r="BH159" i="2" s="1"/>
  <c r="AX159" i="2"/>
  <c r="AO159" i="2"/>
  <c r="AN159" i="2"/>
  <c r="AM159" i="2"/>
  <c r="AE159" i="2"/>
  <c r="AC159" i="2"/>
  <c r="AB159" i="2"/>
  <c r="AD159" i="2" s="1"/>
  <c r="AA159" i="2"/>
  <c r="W159" i="2"/>
  <c r="V159" i="2"/>
  <c r="O159" i="2"/>
  <c r="L159" i="2"/>
  <c r="K159" i="2"/>
  <c r="J159" i="2"/>
  <c r="I159" i="2"/>
  <c r="S159" i="2" s="1"/>
  <c r="H159" i="2"/>
  <c r="M159" i="2" s="1"/>
  <c r="BA158" i="2"/>
  <c r="AX158" i="2"/>
  <c r="AO158" i="2"/>
  <c r="AM158" i="2"/>
  <c r="AN158" i="2" s="1"/>
  <c r="AE158" i="2"/>
  <c r="AD158" i="2"/>
  <c r="AC158" i="2"/>
  <c r="AB158" i="2"/>
  <c r="AA158" i="2"/>
  <c r="W158" i="2"/>
  <c r="V158" i="2"/>
  <c r="R158" i="2"/>
  <c r="P158" i="2"/>
  <c r="O158" i="2"/>
  <c r="N158" i="2"/>
  <c r="M158" i="2"/>
  <c r="L158" i="2"/>
  <c r="K158" i="2"/>
  <c r="J158" i="2"/>
  <c r="I158" i="2"/>
  <c r="X158" i="2" s="1"/>
  <c r="H158" i="2"/>
  <c r="BD157" i="2"/>
  <c r="BH157" i="2" s="1"/>
  <c r="BA157" i="2"/>
  <c r="AX157" i="2"/>
  <c r="AO157" i="2"/>
  <c r="AN157" i="2"/>
  <c r="AM157" i="2"/>
  <c r="AE157" i="2"/>
  <c r="AC157" i="2"/>
  <c r="AB157" i="2"/>
  <c r="AD157" i="2" s="1"/>
  <c r="AA157" i="2"/>
  <c r="W157" i="2"/>
  <c r="O157" i="2"/>
  <c r="N157" i="2"/>
  <c r="L157" i="2"/>
  <c r="K157" i="2"/>
  <c r="J157" i="2"/>
  <c r="I157" i="2"/>
  <c r="R157" i="2" s="1"/>
  <c r="H157" i="2"/>
  <c r="M157" i="2" s="1"/>
  <c r="BA156" i="2"/>
  <c r="AX156" i="2"/>
  <c r="AO156" i="2"/>
  <c r="AN156" i="2"/>
  <c r="AM156" i="2"/>
  <c r="AE156" i="2"/>
  <c r="AC156" i="2"/>
  <c r="AD156" i="2" s="1"/>
  <c r="AB156" i="2"/>
  <c r="AA156" i="2"/>
  <c r="W156" i="2"/>
  <c r="V156" i="2"/>
  <c r="P156" i="2"/>
  <c r="O156" i="2"/>
  <c r="N156" i="2"/>
  <c r="M156" i="2"/>
  <c r="K156" i="2"/>
  <c r="J156" i="2"/>
  <c r="I156" i="2"/>
  <c r="X156" i="2" s="1"/>
  <c r="H156" i="2"/>
  <c r="L156" i="2" s="1"/>
  <c r="BD155" i="2"/>
  <c r="BH155" i="2" s="1"/>
  <c r="BA155" i="2"/>
  <c r="AX155" i="2"/>
  <c r="AN155" i="2"/>
  <c r="AM155" i="2"/>
  <c r="AO155" i="2" s="1"/>
  <c r="AE155" i="2"/>
  <c r="AC155" i="2"/>
  <c r="AB155" i="2"/>
  <c r="AA155" i="2"/>
  <c r="W155" i="2"/>
  <c r="T155" i="2"/>
  <c r="O155" i="2"/>
  <c r="N155" i="2"/>
  <c r="L155" i="2"/>
  <c r="K155" i="2"/>
  <c r="J155" i="2"/>
  <c r="I155" i="2"/>
  <c r="S155" i="2" s="1"/>
  <c r="H155" i="2"/>
  <c r="P155" i="2" s="1"/>
  <c r="BA154" i="2"/>
  <c r="AX154" i="2"/>
  <c r="AN154" i="2"/>
  <c r="AM154" i="2"/>
  <c r="AO154" i="2" s="1"/>
  <c r="AE154" i="2"/>
  <c r="AD154" i="2"/>
  <c r="AC154" i="2"/>
  <c r="AB154" i="2"/>
  <c r="AA154" i="2"/>
  <c r="W154" i="2"/>
  <c r="V154" i="2"/>
  <c r="X154" i="2" s="1"/>
  <c r="T154" i="2"/>
  <c r="R154" i="2"/>
  <c r="P154" i="2"/>
  <c r="N154" i="2"/>
  <c r="M154" i="2"/>
  <c r="K154" i="2"/>
  <c r="J154" i="2"/>
  <c r="I154" i="2"/>
  <c r="H154" i="2"/>
  <c r="BD153" i="2"/>
  <c r="BH153" i="2" s="1"/>
  <c r="BA153" i="2"/>
  <c r="AX153" i="2"/>
  <c r="AO153" i="2"/>
  <c r="AN153" i="2"/>
  <c r="AM153" i="2"/>
  <c r="AE153" i="2"/>
  <c r="AC153" i="2"/>
  <c r="AB153" i="2"/>
  <c r="AD153" i="2" s="1"/>
  <c r="AA153" i="2"/>
  <c r="W153" i="2"/>
  <c r="O153" i="2"/>
  <c r="N153" i="2"/>
  <c r="K153" i="2"/>
  <c r="J153" i="2"/>
  <c r="I153" i="2"/>
  <c r="H153" i="2"/>
  <c r="BH152" i="2"/>
  <c r="BD152" i="2"/>
  <c r="BA152" i="2"/>
  <c r="AX152" i="2"/>
  <c r="AM152" i="2"/>
  <c r="AE152" i="2"/>
  <c r="AD152" i="2"/>
  <c r="AC152" i="2"/>
  <c r="AB152" i="2"/>
  <c r="AA152" i="2"/>
  <c r="W152" i="2"/>
  <c r="V152" i="2"/>
  <c r="X152" i="2" s="1"/>
  <c r="K152" i="2"/>
  <c r="J152" i="2"/>
  <c r="I152" i="2"/>
  <c r="H152" i="2"/>
  <c r="T152" i="2" s="1"/>
  <c r="BD151" i="2"/>
  <c r="BH151" i="2" s="1"/>
  <c r="BA151" i="2"/>
  <c r="AX151" i="2"/>
  <c r="AO151" i="2"/>
  <c r="AN151" i="2"/>
  <c r="AM151" i="2"/>
  <c r="AE151" i="2"/>
  <c r="AD151" i="2"/>
  <c r="AC151" i="2"/>
  <c r="AB151" i="2"/>
  <c r="AA151" i="2"/>
  <c r="W151" i="2"/>
  <c r="T151" i="2"/>
  <c r="S151" i="2"/>
  <c r="Q151" i="2"/>
  <c r="P151" i="2"/>
  <c r="O151" i="2"/>
  <c r="N151" i="2"/>
  <c r="L151" i="2"/>
  <c r="K151" i="2"/>
  <c r="J151" i="2"/>
  <c r="I151" i="2"/>
  <c r="H151" i="2"/>
  <c r="BH150" i="2"/>
  <c r="BD150" i="2"/>
  <c r="BA150" i="2"/>
  <c r="AX150" i="2"/>
  <c r="AM150" i="2"/>
  <c r="AN150" i="2" s="1"/>
  <c r="AE150" i="2"/>
  <c r="AD150" i="2"/>
  <c r="AC150" i="2"/>
  <c r="AB150" i="2"/>
  <c r="AA150" i="2"/>
  <c r="W150" i="2"/>
  <c r="V150" i="2"/>
  <c r="T150" i="2"/>
  <c r="R150" i="2"/>
  <c r="P150" i="2"/>
  <c r="N150" i="2"/>
  <c r="M150" i="2"/>
  <c r="K150" i="2"/>
  <c r="J150" i="2"/>
  <c r="I150" i="2"/>
  <c r="H150" i="2"/>
  <c r="X150" i="2" s="1"/>
  <c r="BA149" i="2"/>
  <c r="AX149" i="2"/>
  <c r="AO149" i="2"/>
  <c r="AN149" i="2"/>
  <c r="AM149" i="2"/>
  <c r="AE149" i="2"/>
  <c r="AD149" i="2"/>
  <c r="AC149" i="2"/>
  <c r="AB149" i="2"/>
  <c r="AA149" i="2"/>
  <c r="W149" i="2"/>
  <c r="T149" i="2"/>
  <c r="L149" i="2"/>
  <c r="K149" i="2"/>
  <c r="J149" i="2"/>
  <c r="I149" i="2"/>
  <c r="R149" i="2" s="1"/>
  <c r="H149" i="2"/>
  <c r="BH148" i="2"/>
  <c r="BD148" i="2"/>
  <c r="BA148" i="2"/>
  <c r="AX148" i="2"/>
  <c r="AO148" i="2"/>
  <c r="AM148" i="2"/>
  <c r="AN148" i="2" s="1"/>
  <c r="AE148" i="2"/>
  <c r="AC148" i="2"/>
  <c r="AB148" i="2"/>
  <c r="AD148" i="2" s="1"/>
  <c r="AA148" i="2"/>
  <c r="W148" i="2"/>
  <c r="V148" i="2"/>
  <c r="T148" i="2"/>
  <c r="R148" i="2"/>
  <c r="P148" i="2"/>
  <c r="K148" i="2"/>
  <c r="J148" i="2"/>
  <c r="I148" i="2"/>
  <c r="H148" i="2"/>
  <c r="L148" i="2" s="1"/>
  <c r="BD147" i="2"/>
  <c r="BH147" i="2" s="1"/>
  <c r="BA147" i="2"/>
  <c r="AX147" i="2"/>
  <c r="AO147" i="2"/>
  <c r="AN147" i="2"/>
  <c r="AM147" i="2"/>
  <c r="AE147" i="2"/>
  <c r="AD147" i="2"/>
  <c r="AC147" i="2"/>
  <c r="AB147" i="2"/>
  <c r="AA147" i="2"/>
  <c r="W147" i="2"/>
  <c r="T147" i="2"/>
  <c r="S147" i="2"/>
  <c r="Q147" i="2"/>
  <c r="P147" i="2"/>
  <c r="K147" i="2"/>
  <c r="J147" i="2"/>
  <c r="I147" i="2"/>
  <c r="H147" i="2"/>
  <c r="BD146" i="2"/>
  <c r="BH146" i="2" s="1"/>
  <c r="BA146" i="2"/>
  <c r="AX146" i="2"/>
  <c r="AO146" i="2"/>
  <c r="AM146" i="2"/>
  <c r="AN146" i="2" s="1"/>
  <c r="AE146" i="2"/>
  <c r="AD146" i="2"/>
  <c r="AC146" i="2"/>
  <c r="AB146" i="2"/>
  <c r="AA146" i="2"/>
  <c r="W146" i="2"/>
  <c r="K146" i="2"/>
  <c r="J146" i="2"/>
  <c r="I146" i="2"/>
  <c r="H146" i="2"/>
  <c r="BA145" i="2"/>
  <c r="AX145" i="2"/>
  <c r="AO145" i="2"/>
  <c r="AN145" i="2"/>
  <c r="AM145" i="2"/>
  <c r="AE145" i="2"/>
  <c r="AD145" i="2"/>
  <c r="AC145" i="2"/>
  <c r="AB145" i="2"/>
  <c r="AA145" i="2"/>
  <c r="W145" i="2"/>
  <c r="V145" i="2"/>
  <c r="T145" i="2"/>
  <c r="S145" i="2"/>
  <c r="Q145" i="2"/>
  <c r="P145" i="2"/>
  <c r="O145" i="2"/>
  <c r="N145" i="2"/>
  <c r="L145" i="2"/>
  <c r="K145" i="2"/>
  <c r="J145" i="2"/>
  <c r="I145" i="2"/>
  <c r="H145" i="2"/>
  <c r="BH144" i="2"/>
  <c r="BD144" i="2"/>
  <c r="BA144" i="2"/>
  <c r="AX144" i="2"/>
  <c r="AM144" i="2"/>
  <c r="AE144" i="2"/>
  <c r="AD144" i="2"/>
  <c r="AC144" i="2"/>
  <c r="AB144" i="2"/>
  <c r="AA144" i="2"/>
  <c r="W144" i="2"/>
  <c r="V144" i="2"/>
  <c r="T144" i="2"/>
  <c r="P144" i="2"/>
  <c r="O144" i="2"/>
  <c r="N144" i="2"/>
  <c r="M144" i="2"/>
  <c r="K144" i="2"/>
  <c r="R144" i="2" s="1"/>
  <c r="J144" i="2"/>
  <c r="I144" i="2"/>
  <c r="H144" i="2"/>
  <c r="L144" i="2" s="1"/>
  <c r="BD143" i="2"/>
  <c r="BH143" i="2" s="1"/>
  <c r="BA143" i="2"/>
  <c r="AX143" i="2"/>
  <c r="AO143" i="2"/>
  <c r="AN143" i="2"/>
  <c r="AM143" i="2"/>
  <c r="AE143" i="2"/>
  <c r="AC143" i="2"/>
  <c r="AD143" i="2" s="1"/>
  <c r="AB143" i="2"/>
  <c r="AA143" i="2"/>
  <c r="W143" i="2"/>
  <c r="T143" i="2"/>
  <c r="S143" i="2"/>
  <c r="Q143" i="2"/>
  <c r="P143" i="2"/>
  <c r="O143" i="2"/>
  <c r="N143" i="2"/>
  <c r="L143" i="2"/>
  <c r="K143" i="2"/>
  <c r="J143" i="2"/>
  <c r="I143" i="2"/>
  <c r="H143" i="2"/>
  <c r="V143" i="2" s="1"/>
  <c r="BD142" i="2"/>
  <c r="BH142" i="2" s="1"/>
  <c r="BA142" i="2"/>
  <c r="AX142" i="2"/>
  <c r="AO142" i="2"/>
  <c r="AM142" i="2"/>
  <c r="AN142" i="2" s="1"/>
  <c r="AE142" i="2"/>
  <c r="AC142" i="2"/>
  <c r="AD142" i="2" s="1"/>
  <c r="AB142" i="2"/>
  <c r="AA142" i="2"/>
  <c r="W142" i="2"/>
  <c r="P142" i="2"/>
  <c r="O142" i="2"/>
  <c r="N142" i="2"/>
  <c r="M142" i="2"/>
  <c r="K142" i="2"/>
  <c r="J142" i="2"/>
  <c r="I142" i="2"/>
  <c r="T142" i="2" s="1"/>
  <c r="H142" i="2"/>
  <c r="L142" i="2" s="1"/>
  <c r="BA141" i="2"/>
  <c r="AX141" i="2"/>
  <c r="AO141" i="2"/>
  <c r="AN141" i="2"/>
  <c r="AM141" i="2"/>
  <c r="AE141" i="2"/>
  <c r="AC141" i="2"/>
  <c r="AB141" i="2"/>
  <c r="AA141" i="2"/>
  <c r="W141" i="2"/>
  <c r="P141" i="2"/>
  <c r="O141" i="2"/>
  <c r="L141" i="2"/>
  <c r="K141" i="2"/>
  <c r="J141" i="2"/>
  <c r="I141" i="2"/>
  <c r="H141" i="2"/>
  <c r="V141" i="2" s="1"/>
  <c r="BH140" i="2"/>
  <c r="BD140" i="2"/>
  <c r="BA140" i="2"/>
  <c r="AX140" i="2"/>
  <c r="AO140" i="2"/>
  <c r="AM140" i="2"/>
  <c r="AN140" i="2" s="1"/>
  <c r="AE140" i="2"/>
  <c r="AC140" i="2"/>
  <c r="AB140" i="2"/>
  <c r="AA140" i="2"/>
  <c r="W140" i="2"/>
  <c r="P140" i="2"/>
  <c r="O140" i="2"/>
  <c r="M140" i="2"/>
  <c r="K140" i="2"/>
  <c r="J140" i="2"/>
  <c r="I140" i="2"/>
  <c r="H140" i="2"/>
  <c r="L140" i="2" s="1"/>
  <c r="BA139" i="2"/>
  <c r="AX139" i="2"/>
  <c r="AO139" i="2"/>
  <c r="AN139" i="2"/>
  <c r="AM139" i="2"/>
  <c r="AE139" i="2"/>
  <c r="AC139" i="2"/>
  <c r="AB139" i="2"/>
  <c r="AD139" i="2" s="1"/>
  <c r="AA139" i="2"/>
  <c r="W139" i="2"/>
  <c r="P139" i="2"/>
  <c r="O139" i="2"/>
  <c r="N139" i="2"/>
  <c r="M139" i="2"/>
  <c r="L139" i="2"/>
  <c r="K139" i="2"/>
  <c r="J139" i="2"/>
  <c r="I139" i="2"/>
  <c r="H139" i="2"/>
  <c r="BA138" i="2"/>
  <c r="BD138" i="2" s="1"/>
  <c r="BH138" i="2" s="1"/>
  <c r="AX138" i="2"/>
  <c r="AO138" i="2"/>
  <c r="AM138" i="2"/>
  <c r="AN138" i="2" s="1"/>
  <c r="AE138" i="2"/>
  <c r="AD138" i="2"/>
  <c r="AC138" i="2"/>
  <c r="AB138" i="2"/>
  <c r="AA138" i="2"/>
  <c r="W138" i="2"/>
  <c r="R138" i="2"/>
  <c r="P138" i="2"/>
  <c r="O138" i="2"/>
  <c r="N138" i="2"/>
  <c r="M138" i="2"/>
  <c r="K138" i="2"/>
  <c r="J138" i="2"/>
  <c r="S138" i="2" s="1"/>
  <c r="I138" i="2"/>
  <c r="T138" i="2" s="1"/>
  <c r="H138" i="2"/>
  <c r="L138" i="2" s="1"/>
  <c r="BA137" i="2"/>
  <c r="AX137" i="2"/>
  <c r="AO137" i="2"/>
  <c r="AN137" i="2"/>
  <c r="AM137" i="2"/>
  <c r="AE137" i="2"/>
  <c r="AC137" i="2"/>
  <c r="AD137" i="2" s="1"/>
  <c r="AB137" i="2"/>
  <c r="AA137" i="2"/>
  <c r="W137" i="2"/>
  <c r="T137" i="2"/>
  <c r="S137" i="2"/>
  <c r="Q137" i="2"/>
  <c r="P137" i="2"/>
  <c r="O137" i="2"/>
  <c r="N137" i="2"/>
  <c r="M137" i="2"/>
  <c r="L137" i="2"/>
  <c r="K137" i="2"/>
  <c r="J137" i="2"/>
  <c r="I137" i="2"/>
  <c r="H137" i="2"/>
  <c r="BD136" i="2"/>
  <c r="BH136" i="2" s="1"/>
  <c r="BA136" i="2"/>
  <c r="AX136" i="2"/>
  <c r="AM136" i="2"/>
  <c r="AN136" i="2" s="1"/>
  <c r="AE136" i="2"/>
  <c r="AD136" i="2"/>
  <c r="AC136" i="2"/>
  <c r="AB136" i="2"/>
  <c r="AA136" i="2"/>
  <c r="W136" i="2"/>
  <c r="V136" i="2"/>
  <c r="T136" i="2"/>
  <c r="S136" i="2"/>
  <c r="R136" i="2"/>
  <c r="P136" i="2"/>
  <c r="O136" i="2"/>
  <c r="N136" i="2"/>
  <c r="M136" i="2"/>
  <c r="K136" i="2"/>
  <c r="J136" i="2"/>
  <c r="I136" i="2"/>
  <c r="H136" i="2"/>
  <c r="L136" i="2" s="1"/>
  <c r="BH135" i="2"/>
  <c r="BA135" i="2"/>
  <c r="BD135" i="2" s="1"/>
  <c r="AX135" i="2"/>
  <c r="AO135" i="2"/>
  <c r="AN135" i="2"/>
  <c r="AM135" i="2"/>
  <c r="AE135" i="2"/>
  <c r="AC135" i="2"/>
  <c r="AD135" i="2" s="1"/>
  <c r="AB135" i="2"/>
  <c r="AA135" i="2"/>
  <c r="W135" i="2"/>
  <c r="S135" i="2"/>
  <c r="Q135" i="2"/>
  <c r="P135" i="2"/>
  <c r="O135" i="2"/>
  <c r="N135" i="2"/>
  <c r="M135" i="2"/>
  <c r="K135" i="2"/>
  <c r="J135" i="2"/>
  <c r="I135" i="2"/>
  <c r="H135" i="2"/>
  <c r="V135" i="2" s="1"/>
  <c r="BD134" i="2"/>
  <c r="BH134" i="2" s="1"/>
  <c r="BA134" i="2"/>
  <c r="AX134" i="2"/>
  <c r="AO134" i="2"/>
  <c r="AM134" i="2"/>
  <c r="AN134" i="2" s="1"/>
  <c r="AE134" i="2"/>
  <c r="AD134" i="2"/>
  <c r="AC134" i="2"/>
  <c r="AB134" i="2"/>
  <c r="AA134" i="2"/>
  <c r="W134" i="2"/>
  <c r="Q134" i="2"/>
  <c r="P134" i="2"/>
  <c r="K134" i="2"/>
  <c r="J134" i="2"/>
  <c r="I134" i="2"/>
  <c r="H134" i="2"/>
  <c r="V134" i="2" s="1"/>
  <c r="BH133" i="2"/>
  <c r="BD133" i="2"/>
  <c r="BA133" i="2"/>
  <c r="AX133" i="2"/>
  <c r="AO133" i="2"/>
  <c r="AN133" i="2"/>
  <c r="AM133" i="2"/>
  <c r="AE133" i="2"/>
  <c r="AC133" i="2"/>
  <c r="AB133" i="2"/>
  <c r="AD133" i="2" s="1"/>
  <c r="AA133" i="2"/>
  <c r="W133" i="2"/>
  <c r="K133" i="2"/>
  <c r="J133" i="2"/>
  <c r="I133" i="2"/>
  <c r="H133" i="2"/>
  <c r="BH132" i="2"/>
  <c r="BA132" i="2"/>
  <c r="AX132" i="2"/>
  <c r="BD132" i="2" s="1"/>
  <c r="AO132" i="2"/>
  <c r="AM132" i="2"/>
  <c r="AN132" i="2" s="1"/>
  <c r="AE132" i="2"/>
  <c r="AC132" i="2"/>
  <c r="AB132" i="2"/>
  <c r="AD132" i="2" s="1"/>
  <c r="AA132" i="2"/>
  <c r="W132" i="2"/>
  <c r="N132" i="2"/>
  <c r="M132" i="2"/>
  <c r="K132" i="2"/>
  <c r="J132" i="2"/>
  <c r="I132" i="2"/>
  <c r="H132" i="2"/>
  <c r="L132" i="2" s="1"/>
  <c r="BD131" i="2"/>
  <c r="BH131" i="2" s="1"/>
  <c r="BA131" i="2"/>
  <c r="AX131" i="2"/>
  <c r="AO131" i="2"/>
  <c r="AN131" i="2"/>
  <c r="AM131" i="2"/>
  <c r="AE131" i="2"/>
  <c r="AD131" i="2"/>
  <c r="AC131" i="2"/>
  <c r="AB131" i="2"/>
  <c r="AA131" i="2"/>
  <c r="W131" i="2"/>
  <c r="T131" i="2"/>
  <c r="S131" i="2"/>
  <c r="Q131" i="2"/>
  <c r="P131" i="2"/>
  <c r="O131" i="2"/>
  <c r="N131" i="2"/>
  <c r="M131" i="2"/>
  <c r="L131" i="2"/>
  <c r="K131" i="2"/>
  <c r="J131" i="2"/>
  <c r="I131" i="2"/>
  <c r="H131" i="2"/>
  <c r="V131" i="2" s="1"/>
  <c r="X131" i="2" s="1"/>
  <c r="BD130" i="2"/>
  <c r="BH130" i="2" s="1"/>
  <c r="BA130" i="2"/>
  <c r="AX130" i="2"/>
  <c r="AM130" i="2"/>
  <c r="AE130" i="2"/>
  <c r="AD130" i="2"/>
  <c r="AC130" i="2"/>
  <c r="AB130" i="2"/>
  <c r="AA130" i="2"/>
  <c r="W130" i="2"/>
  <c r="V130" i="2"/>
  <c r="K130" i="2"/>
  <c r="J130" i="2"/>
  <c r="I130" i="2"/>
  <c r="H130" i="2"/>
  <c r="BH129" i="2"/>
  <c r="BD129" i="2"/>
  <c r="BA129" i="2"/>
  <c r="AX129" i="2"/>
  <c r="AM129" i="2"/>
  <c r="AO129" i="2" s="1"/>
  <c r="AE129" i="2"/>
  <c r="AD129" i="2"/>
  <c r="AC129" i="2"/>
  <c r="AB129" i="2"/>
  <c r="AA129" i="2"/>
  <c r="W129" i="2"/>
  <c r="K129" i="2"/>
  <c r="J129" i="2"/>
  <c r="I129" i="2"/>
  <c r="H129" i="2"/>
  <c r="BH128" i="2"/>
  <c r="BD128" i="2"/>
  <c r="BA128" i="2"/>
  <c r="AX128" i="2"/>
  <c r="AM128" i="2"/>
  <c r="AE128" i="2"/>
  <c r="AD128" i="2"/>
  <c r="AC128" i="2"/>
  <c r="AB128" i="2"/>
  <c r="AA128" i="2"/>
  <c r="W128" i="2"/>
  <c r="V128" i="2"/>
  <c r="T128" i="2"/>
  <c r="S128" i="2"/>
  <c r="R128" i="2"/>
  <c r="O128" i="2"/>
  <c r="N128" i="2"/>
  <c r="M128" i="2"/>
  <c r="K128" i="2"/>
  <c r="J128" i="2"/>
  <c r="I128" i="2"/>
  <c r="H128" i="2"/>
  <c r="BA127" i="2"/>
  <c r="AX127" i="2"/>
  <c r="AO127" i="2"/>
  <c r="AN127" i="2"/>
  <c r="AM127" i="2"/>
  <c r="AE127" i="2"/>
  <c r="AC127" i="2"/>
  <c r="AB127" i="2"/>
  <c r="AD127" i="2" s="1"/>
  <c r="AA127" i="2"/>
  <c r="W127" i="2"/>
  <c r="O127" i="2"/>
  <c r="N127" i="2"/>
  <c r="M127" i="2"/>
  <c r="L127" i="2"/>
  <c r="K127" i="2"/>
  <c r="J127" i="2"/>
  <c r="I127" i="2"/>
  <c r="Q127" i="2" s="1"/>
  <c r="H127" i="2"/>
  <c r="BA126" i="2"/>
  <c r="AX126" i="2"/>
  <c r="AO126" i="2"/>
  <c r="AM126" i="2"/>
  <c r="AN126" i="2" s="1"/>
  <c r="AE126" i="2"/>
  <c r="AD126" i="2"/>
  <c r="AC126" i="2"/>
  <c r="AB126" i="2"/>
  <c r="AA126" i="2"/>
  <c r="W126" i="2"/>
  <c r="P126" i="2"/>
  <c r="O126" i="2"/>
  <c r="N126" i="2"/>
  <c r="M126" i="2"/>
  <c r="K126" i="2"/>
  <c r="J126" i="2"/>
  <c r="I126" i="2"/>
  <c r="H126" i="2"/>
  <c r="L126" i="2" s="1"/>
  <c r="BA125" i="2"/>
  <c r="AX125" i="2"/>
  <c r="AN125" i="2"/>
  <c r="AM125" i="2"/>
  <c r="AO125" i="2" s="1"/>
  <c r="AE125" i="2"/>
  <c r="AD125" i="2"/>
  <c r="AC125" i="2"/>
  <c r="AB125" i="2"/>
  <c r="AA125" i="2"/>
  <c r="W125" i="2"/>
  <c r="P125" i="2"/>
  <c r="O125" i="2"/>
  <c r="N125" i="2"/>
  <c r="M125" i="2"/>
  <c r="L125" i="2"/>
  <c r="K125" i="2"/>
  <c r="J125" i="2"/>
  <c r="I125" i="2"/>
  <c r="T125" i="2" s="1"/>
  <c r="H125" i="2"/>
  <c r="V125" i="2" s="1"/>
  <c r="X125" i="2" s="1"/>
  <c r="BA124" i="2"/>
  <c r="AX124" i="2"/>
  <c r="AO124" i="2"/>
  <c r="AM124" i="2"/>
  <c r="AN124" i="2" s="1"/>
  <c r="AE124" i="2"/>
  <c r="AC124" i="2"/>
  <c r="AB124" i="2"/>
  <c r="AD124" i="2" s="1"/>
  <c r="AA124" i="2"/>
  <c r="W124" i="2"/>
  <c r="S124" i="2"/>
  <c r="R124" i="2"/>
  <c r="Q124" i="2"/>
  <c r="P124" i="2"/>
  <c r="O124" i="2"/>
  <c r="N124" i="2"/>
  <c r="M124" i="2"/>
  <c r="K124" i="2"/>
  <c r="J124" i="2"/>
  <c r="I124" i="2"/>
  <c r="T124" i="2" s="1"/>
  <c r="H124" i="2"/>
  <c r="L124" i="2" s="1"/>
  <c r="BA123" i="2"/>
  <c r="AX123" i="2"/>
  <c r="AM123" i="2"/>
  <c r="AE123" i="2"/>
  <c r="AD123" i="2"/>
  <c r="AC123" i="2"/>
  <c r="AB123" i="2"/>
  <c r="AA123" i="2"/>
  <c r="W123" i="2"/>
  <c r="V123" i="2"/>
  <c r="Q123" i="2"/>
  <c r="K123" i="2"/>
  <c r="J123" i="2"/>
  <c r="I123" i="2"/>
  <c r="H123" i="2"/>
  <c r="O123" i="2" s="1"/>
  <c r="BD122" i="2"/>
  <c r="BH122" i="2" s="1"/>
  <c r="BA122" i="2"/>
  <c r="AX122" i="2"/>
  <c r="AO122" i="2"/>
  <c r="AM122" i="2"/>
  <c r="AN122" i="2" s="1"/>
  <c r="AE122" i="2"/>
  <c r="AD122" i="2"/>
  <c r="AC122" i="2"/>
  <c r="AB122" i="2"/>
  <c r="AA122" i="2"/>
  <c r="W122" i="2"/>
  <c r="K122" i="2"/>
  <c r="R122" i="2" s="1"/>
  <c r="J122" i="2"/>
  <c r="I122" i="2"/>
  <c r="H122" i="2"/>
  <c r="L122" i="2" s="1"/>
  <c r="BH121" i="2"/>
  <c r="BD121" i="2"/>
  <c r="BA121" i="2"/>
  <c r="AX121" i="2"/>
  <c r="AO121" i="2"/>
  <c r="AN121" i="2"/>
  <c r="AM121" i="2"/>
  <c r="AE121" i="2"/>
  <c r="AC121" i="2"/>
  <c r="AB121" i="2"/>
  <c r="AA121" i="2"/>
  <c r="W121" i="2"/>
  <c r="V121" i="2"/>
  <c r="O121" i="2"/>
  <c r="N121" i="2"/>
  <c r="M121" i="2"/>
  <c r="L121" i="2"/>
  <c r="K121" i="2"/>
  <c r="J121" i="2"/>
  <c r="I121" i="2"/>
  <c r="X121" i="2" s="1"/>
  <c r="H121" i="2"/>
  <c r="P121" i="2" s="1"/>
  <c r="BA120" i="2"/>
  <c r="AX120" i="2"/>
  <c r="AO120" i="2"/>
  <c r="AN120" i="2"/>
  <c r="AM120" i="2"/>
  <c r="AE120" i="2"/>
  <c r="AC120" i="2"/>
  <c r="AD120" i="2" s="1"/>
  <c r="AB120" i="2"/>
  <c r="AA120" i="2"/>
  <c r="W120" i="2"/>
  <c r="V120" i="2"/>
  <c r="T120" i="2"/>
  <c r="Q120" i="2"/>
  <c r="O120" i="2"/>
  <c r="K120" i="2"/>
  <c r="J120" i="2"/>
  <c r="I120" i="2"/>
  <c r="R120" i="2" s="1"/>
  <c r="H120" i="2"/>
  <c r="BH119" i="2"/>
  <c r="BD119" i="2"/>
  <c r="BA119" i="2"/>
  <c r="AX119" i="2"/>
  <c r="AM119" i="2"/>
  <c r="AN119" i="2" s="1"/>
  <c r="AE119" i="2"/>
  <c r="AC119" i="2"/>
  <c r="AB119" i="2"/>
  <c r="AA119" i="2"/>
  <c r="X119" i="2"/>
  <c r="W119" i="2"/>
  <c r="V119" i="2"/>
  <c r="O119" i="2"/>
  <c r="N119" i="2"/>
  <c r="M119" i="2"/>
  <c r="L119" i="2"/>
  <c r="K119" i="2"/>
  <c r="J119" i="2"/>
  <c r="I119" i="2"/>
  <c r="H119" i="2"/>
  <c r="P119" i="2" s="1"/>
  <c r="BA118" i="2"/>
  <c r="AX118" i="2"/>
  <c r="AO118" i="2"/>
  <c r="AN118" i="2"/>
  <c r="AM118" i="2"/>
  <c r="AE118" i="2"/>
  <c r="AC118" i="2"/>
  <c r="AD118" i="2" s="1"/>
  <c r="AB118" i="2"/>
  <c r="AA118" i="2"/>
  <c r="W118" i="2"/>
  <c r="V118" i="2"/>
  <c r="T118" i="2"/>
  <c r="S118" i="2"/>
  <c r="Q118" i="2"/>
  <c r="O118" i="2"/>
  <c r="K118" i="2"/>
  <c r="J118" i="2"/>
  <c r="I118" i="2"/>
  <c r="H118" i="2"/>
  <c r="BH117" i="2"/>
  <c r="BD117" i="2"/>
  <c r="BA117" i="2"/>
  <c r="AX117" i="2"/>
  <c r="AO117" i="2"/>
  <c r="AM117" i="2"/>
  <c r="AN117" i="2" s="1"/>
  <c r="AE117" i="2"/>
  <c r="AC117" i="2"/>
  <c r="AB117" i="2"/>
  <c r="AA117" i="2"/>
  <c r="W117" i="2"/>
  <c r="V117" i="2"/>
  <c r="O117" i="2"/>
  <c r="N117" i="2"/>
  <c r="M117" i="2"/>
  <c r="L117" i="2"/>
  <c r="K117" i="2"/>
  <c r="J117" i="2"/>
  <c r="I117" i="2"/>
  <c r="H117" i="2"/>
  <c r="P117" i="2" s="1"/>
  <c r="BA116" i="2"/>
  <c r="AX116" i="2"/>
  <c r="AO116" i="2"/>
  <c r="AN116" i="2"/>
  <c r="AM116" i="2"/>
  <c r="AE116" i="2"/>
  <c r="AD116" i="2"/>
  <c r="AC116" i="2"/>
  <c r="AB116" i="2"/>
  <c r="AA116" i="2"/>
  <c r="W116" i="2"/>
  <c r="Q116" i="2"/>
  <c r="P116" i="2"/>
  <c r="K116" i="2"/>
  <c r="J116" i="2"/>
  <c r="I116" i="2"/>
  <c r="T116" i="2" s="1"/>
  <c r="H116" i="2"/>
  <c r="V116" i="2" s="1"/>
  <c r="BH115" i="2"/>
  <c r="BD115" i="2"/>
  <c r="BA115" i="2"/>
  <c r="AX115" i="2"/>
  <c r="AM115" i="2"/>
  <c r="AN115" i="2" s="1"/>
  <c r="AE115" i="2"/>
  <c r="AC115" i="2"/>
  <c r="AB115" i="2"/>
  <c r="AA115" i="2"/>
  <c r="W115" i="2"/>
  <c r="V115" i="2"/>
  <c r="O115" i="2"/>
  <c r="N115" i="2"/>
  <c r="M115" i="2"/>
  <c r="L115" i="2"/>
  <c r="K115" i="2"/>
  <c r="J115" i="2"/>
  <c r="I115" i="2"/>
  <c r="H115" i="2"/>
  <c r="P115" i="2" s="1"/>
  <c r="BA114" i="2"/>
  <c r="AX114" i="2"/>
  <c r="AO114" i="2"/>
  <c r="AM114" i="2"/>
  <c r="AN114" i="2" s="1"/>
  <c r="AE114" i="2"/>
  <c r="AC114" i="2"/>
  <c r="AD114" i="2" s="1"/>
  <c r="AB114" i="2"/>
  <c r="AA114" i="2"/>
  <c r="W114" i="2"/>
  <c r="V114" i="2"/>
  <c r="T114" i="2"/>
  <c r="K114" i="2"/>
  <c r="J114" i="2"/>
  <c r="I114" i="2"/>
  <c r="R114" i="2" s="1"/>
  <c r="H114" i="2"/>
  <c r="S114" i="2" s="1"/>
  <c r="BH113" i="2"/>
  <c r="BD113" i="2"/>
  <c r="BA113" i="2"/>
  <c r="AX113" i="2"/>
  <c r="AO113" i="2"/>
  <c r="AM113" i="2"/>
  <c r="AN113" i="2" s="1"/>
  <c r="AE113" i="2"/>
  <c r="AC113" i="2"/>
  <c r="AB113" i="2"/>
  <c r="AA113" i="2"/>
  <c r="W113" i="2"/>
  <c r="V113" i="2"/>
  <c r="O113" i="2"/>
  <c r="N113" i="2"/>
  <c r="M113" i="2"/>
  <c r="L113" i="2"/>
  <c r="K113" i="2"/>
  <c r="J113" i="2"/>
  <c r="I113" i="2"/>
  <c r="H113" i="2"/>
  <c r="P113" i="2" s="1"/>
  <c r="BA112" i="2"/>
  <c r="AX112" i="2"/>
  <c r="AO112" i="2"/>
  <c r="AM112" i="2"/>
  <c r="AN112" i="2" s="1"/>
  <c r="AE112" i="2"/>
  <c r="AC112" i="2"/>
  <c r="AD112" i="2" s="1"/>
  <c r="AB112" i="2"/>
  <c r="AA112" i="2"/>
  <c r="W112" i="2"/>
  <c r="T112" i="2"/>
  <c r="K112" i="2"/>
  <c r="J112" i="2"/>
  <c r="I112" i="2"/>
  <c r="R112" i="2" s="1"/>
  <c r="H112" i="2"/>
  <c r="V112" i="2" s="1"/>
  <c r="BH111" i="2"/>
  <c r="BD111" i="2"/>
  <c r="BA111" i="2"/>
  <c r="AX111" i="2"/>
  <c r="AO111" i="2"/>
  <c r="AM111" i="2"/>
  <c r="AN111" i="2" s="1"/>
  <c r="AE111" i="2"/>
  <c r="AC111" i="2"/>
  <c r="AB111" i="2"/>
  <c r="AA111" i="2"/>
  <c r="W111" i="2"/>
  <c r="X111" i="2" s="1"/>
  <c r="V111" i="2"/>
  <c r="O111" i="2"/>
  <c r="N111" i="2"/>
  <c r="M111" i="2"/>
  <c r="L111" i="2"/>
  <c r="K111" i="2"/>
  <c r="J111" i="2"/>
  <c r="I111" i="2"/>
  <c r="H111" i="2"/>
  <c r="P111" i="2" s="1"/>
  <c r="BA110" i="2"/>
  <c r="AX110" i="2"/>
  <c r="AO110" i="2"/>
  <c r="AM110" i="2"/>
  <c r="AN110" i="2" s="1"/>
  <c r="AE110" i="2"/>
  <c r="AC110" i="2"/>
  <c r="AD110" i="2" s="1"/>
  <c r="AB110" i="2"/>
  <c r="AA110" i="2"/>
  <c r="W110" i="2"/>
  <c r="T110" i="2"/>
  <c r="K110" i="2"/>
  <c r="J110" i="2"/>
  <c r="I110" i="2"/>
  <c r="R110" i="2" s="1"/>
  <c r="H110" i="2"/>
  <c r="V110" i="2" s="1"/>
  <c r="BH109" i="2"/>
  <c r="BD109" i="2"/>
  <c r="BA109" i="2"/>
  <c r="AX109" i="2"/>
  <c r="AO109" i="2"/>
  <c r="AM109" i="2"/>
  <c r="AN109" i="2" s="1"/>
  <c r="AE109" i="2"/>
  <c r="AC109" i="2"/>
  <c r="AB109" i="2"/>
  <c r="AA109" i="2"/>
  <c r="W109" i="2"/>
  <c r="V109" i="2"/>
  <c r="O109" i="2"/>
  <c r="N109" i="2"/>
  <c r="M109" i="2"/>
  <c r="L109" i="2"/>
  <c r="K109" i="2"/>
  <c r="J109" i="2"/>
  <c r="I109" i="2"/>
  <c r="H109" i="2"/>
  <c r="P109" i="2" s="1"/>
  <c r="BA108" i="2"/>
  <c r="AX108" i="2"/>
  <c r="AO108" i="2"/>
  <c r="AM108" i="2"/>
  <c r="AN108" i="2" s="1"/>
  <c r="AE108" i="2"/>
  <c r="AD108" i="2"/>
  <c r="AC108" i="2"/>
  <c r="AB108" i="2"/>
  <c r="AA108" i="2"/>
  <c r="W108" i="2"/>
  <c r="T108" i="2"/>
  <c r="K108" i="2"/>
  <c r="J108" i="2"/>
  <c r="I108" i="2"/>
  <c r="R108" i="2" s="1"/>
  <c r="H108" i="2"/>
  <c r="V108" i="2" s="1"/>
  <c r="BH107" i="2"/>
  <c r="BD107" i="2"/>
  <c r="BA107" i="2"/>
  <c r="AX107" i="2"/>
  <c r="AO107" i="2"/>
  <c r="AM107" i="2"/>
  <c r="AN107" i="2" s="1"/>
  <c r="AE107" i="2"/>
  <c r="AC107" i="2"/>
  <c r="AB107" i="2"/>
  <c r="AA107" i="2"/>
  <c r="W107" i="2"/>
  <c r="V107" i="2"/>
  <c r="O107" i="2"/>
  <c r="N107" i="2"/>
  <c r="M107" i="2"/>
  <c r="L107" i="2"/>
  <c r="K107" i="2"/>
  <c r="J107" i="2"/>
  <c r="I107" i="2"/>
  <c r="X107" i="2" s="1"/>
  <c r="H107" i="2"/>
  <c r="P107" i="2" s="1"/>
  <c r="BA106" i="2"/>
  <c r="AX106" i="2"/>
  <c r="AO106" i="2"/>
  <c r="AM106" i="2"/>
  <c r="AN106" i="2" s="1"/>
  <c r="AE106" i="2"/>
  <c r="AD106" i="2"/>
  <c r="AC106" i="2"/>
  <c r="AB106" i="2"/>
  <c r="AA106" i="2"/>
  <c r="W106" i="2"/>
  <c r="T106" i="2"/>
  <c r="N106" i="2"/>
  <c r="K106" i="2"/>
  <c r="J106" i="2"/>
  <c r="I106" i="2"/>
  <c r="S106" i="2" s="1"/>
  <c r="H106" i="2"/>
  <c r="V106" i="2" s="1"/>
  <c r="BH105" i="2"/>
  <c r="BD105" i="2"/>
  <c r="BA105" i="2"/>
  <c r="AX105" i="2"/>
  <c r="AO105" i="2"/>
  <c r="AN105" i="2"/>
  <c r="AM105" i="2"/>
  <c r="AE105" i="2"/>
  <c r="AC105" i="2"/>
  <c r="AB105" i="2"/>
  <c r="AD105" i="2" s="1"/>
  <c r="AA105" i="2"/>
  <c r="W105" i="2"/>
  <c r="K105" i="2"/>
  <c r="J105" i="2"/>
  <c r="I105" i="2"/>
  <c r="H105" i="2"/>
  <c r="BA104" i="2"/>
  <c r="AX104" i="2"/>
  <c r="BD104" i="2" s="1"/>
  <c r="BH104" i="2" s="1"/>
  <c r="AM104" i="2"/>
  <c r="AO104" i="2" s="1"/>
  <c r="AE104" i="2"/>
  <c r="AC104" i="2"/>
  <c r="AB104" i="2"/>
  <c r="AD104" i="2" s="1"/>
  <c r="AA104" i="2"/>
  <c r="W104" i="2"/>
  <c r="R104" i="2"/>
  <c r="Q104" i="2"/>
  <c r="O104" i="2"/>
  <c r="N104" i="2"/>
  <c r="K104" i="2"/>
  <c r="J104" i="2"/>
  <c r="I104" i="2"/>
  <c r="T104" i="2" s="1"/>
  <c r="H104" i="2"/>
  <c r="V104" i="2" s="1"/>
  <c r="BD103" i="2"/>
  <c r="BH103" i="2" s="1"/>
  <c r="BA103" i="2"/>
  <c r="AX103" i="2"/>
  <c r="AO103" i="2"/>
  <c r="AN103" i="2"/>
  <c r="AM103" i="2"/>
  <c r="AE103" i="2"/>
  <c r="AC103" i="2"/>
  <c r="AB103" i="2"/>
  <c r="AD103" i="2" s="1"/>
  <c r="AA103" i="2"/>
  <c r="W103" i="2"/>
  <c r="M103" i="2"/>
  <c r="L103" i="2"/>
  <c r="K103" i="2"/>
  <c r="J103" i="2"/>
  <c r="I103" i="2"/>
  <c r="T103" i="2" s="1"/>
  <c r="H103" i="2"/>
  <c r="P103" i="2" s="1"/>
  <c r="BA102" i="2"/>
  <c r="AX102" i="2"/>
  <c r="AM102" i="2"/>
  <c r="AO102" i="2" s="1"/>
  <c r="AE102" i="2"/>
  <c r="AD102" i="2"/>
  <c r="AC102" i="2"/>
  <c r="AB102" i="2"/>
  <c r="AA102" i="2"/>
  <c r="W102" i="2"/>
  <c r="V102" i="2"/>
  <c r="K102" i="2"/>
  <c r="J102" i="2"/>
  <c r="I102" i="2"/>
  <c r="H102" i="2"/>
  <c r="BH101" i="2"/>
  <c r="BD101" i="2"/>
  <c r="BA101" i="2"/>
  <c r="AX101" i="2"/>
  <c r="AM101" i="2"/>
  <c r="AO101" i="2" s="1"/>
  <c r="AE101" i="2"/>
  <c r="AC101" i="2"/>
  <c r="AB101" i="2"/>
  <c r="AA101" i="2"/>
  <c r="W101" i="2"/>
  <c r="V101" i="2"/>
  <c r="T101" i="2"/>
  <c r="O101" i="2"/>
  <c r="N101" i="2"/>
  <c r="M101" i="2"/>
  <c r="L101" i="2"/>
  <c r="K101" i="2"/>
  <c r="J101" i="2"/>
  <c r="I101" i="2"/>
  <c r="H101" i="2"/>
  <c r="P101" i="2" s="1"/>
  <c r="BA100" i="2"/>
  <c r="AX100" i="2"/>
  <c r="AM100" i="2"/>
  <c r="AO100" i="2" s="1"/>
  <c r="AE100" i="2"/>
  <c r="AD100" i="2"/>
  <c r="AC100" i="2"/>
  <c r="AB100" i="2"/>
  <c r="AA100" i="2"/>
  <c r="W100" i="2"/>
  <c r="T100" i="2"/>
  <c r="N100" i="2"/>
  <c r="K100" i="2"/>
  <c r="J100" i="2"/>
  <c r="I100" i="2"/>
  <c r="S100" i="2" s="1"/>
  <c r="H100" i="2"/>
  <c r="V100" i="2" s="1"/>
  <c r="BH99" i="2"/>
  <c r="BD99" i="2"/>
  <c r="BA99" i="2"/>
  <c r="AX99" i="2"/>
  <c r="AO99" i="2"/>
  <c r="AN99" i="2"/>
  <c r="AM99" i="2"/>
  <c r="AE99" i="2"/>
  <c r="AC99" i="2"/>
  <c r="AB99" i="2"/>
  <c r="AD99" i="2" s="1"/>
  <c r="AA99" i="2"/>
  <c r="W99" i="2"/>
  <c r="K99" i="2"/>
  <c r="J99" i="2"/>
  <c r="I99" i="2"/>
  <c r="H99" i="2"/>
  <c r="BA98" i="2"/>
  <c r="AX98" i="2"/>
  <c r="BD98" i="2" s="1"/>
  <c r="BH98" i="2" s="1"/>
  <c r="AM98" i="2"/>
  <c r="AO98" i="2" s="1"/>
  <c r="AE98" i="2"/>
  <c r="AC98" i="2"/>
  <c r="AB98" i="2"/>
  <c r="AD98" i="2" s="1"/>
  <c r="AA98" i="2"/>
  <c r="W98" i="2"/>
  <c r="S98" i="2"/>
  <c r="R98" i="2"/>
  <c r="P98" i="2"/>
  <c r="O98" i="2"/>
  <c r="N98" i="2"/>
  <c r="K98" i="2"/>
  <c r="J98" i="2"/>
  <c r="I98" i="2"/>
  <c r="H98" i="2"/>
  <c r="V98" i="2" s="1"/>
  <c r="BD97" i="2"/>
  <c r="BH97" i="2" s="1"/>
  <c r="BA97" i="2"/>
  <c r="AX97" i="2"/>
  <c r="AO97" i="2"/>
  <c r="AN97" i="2"/>
  <c r="AM97" i="2"/>
  <c r="AE97" i="2"/>
  <c r="AC97" i="2"/>
  <c r="AB97" i="2"/>
  <c r="AD97" i="2" s="1"/>
  <c r="AA97" i="2"/>
  <c r="W97" i="2"/>
  <c r="O97" i="2"/>
  <c r="N97" i="2"/>
  <c r="L97" i="2"/>
  <c r="K97" i="2"/>
  <c r="J97" i="2"/>
  <c r="I97" i="2"/>
  <c r="T97" i="2" s="1"/>
  <c r="H97" i="2"/>
  <c r="P97" i="2" s="1"/>
  <c r="BA96" i="2"/>
  <c r="AX96" i="2"/>
  <c r="BD96" i="2" s="1"/>
  <c r="BH96" i="2" s="1"/>
  <c r="AM96" i="2"/>
  <c r="AE96" i="2"/>
  <c r="AC96" i="2"/>
  <c r="AB96" i="2"/>
  <c r="AD96" i="2" s="1"/>
  <c r="AA96" i="2"/>
  <c r="W96" i="2"/>
  <c r="T96" i="2"/>
  <c r="N96" i="2"/>
  <c r="K96" i="2"/>
  <c r="J96" i="2"/>
  <c r="I96" i="2"/>
  <c r="H96" i="2"/>
  <c r="V96" i="2" s="1"/>
  <c r="BA95" i="2"/>
  <c r="AX95" i="2"/>
  <c r="AO95" i="2"/>
  <c r="AN95" i="2"/>
  <c r="AM95" i="2"/>
  <c r="AE95" i="2"/>
  <c r="AC95" i="2"/>
  <c r="AB95" i="2"/>
  <c r="AD95" i="2" s="1"/>
  <c r="AA95" i="2"/>
  <c r="W95" i="2"/>
  <c r="V95" i="2"/>
  <c r="O95" i="2"/>
  <c r="K95" i="2"/>
  <c r="J95" i="2"/>
  <c r="Q95" i="2" s="1"/>
  <c r="I95" i="2"/>
  <c r="H95" i="2"/>
  <c r="P95" i="2" s="1"/>
  <c r="BA94" i="2"/>
  <c r="AX94" i="2"/>
  <c r="AM94" i="2"/>
  <c r="AE94" i="2"/>
  <c r="AD94" i="2"/>
  <c r="AC94" i="2"/>
  <c r="AB94" i="2"/>
  <c r="AA94" i="2"/>
  <c r="W94" i="2"/>
  <c r="V94" i="2"/>
  <c r="T94" i="2"/>
  <c r="R94" i="2"/>
  <c r="Q94" i="2"/>
  <c r="P94" i="2"/>
  <c r="O94" i="2"/>
  <c r="N94" i="2"/>
  <c r="K94" i="2"/>
  <c r="J94" i="2"/>
  <c r="I94" i="2"/>
  <c r="H94" i="2"/>
  <c r="S94" i="2" s="1"/>
  <c r="BH93" i="2"/>
  <c r="BA93" i="2"/>
  <c r="BD93" i="2" s="1"/>
  <c r="AX93" i="2"/>
  <c r="AM93" i="2"/>
  <c r="AE93" i="2"/>
  <c r="AC93" i="2"/>
  <c r="AB93" i="2"/>
  <c r="AA93" i="2"/>
  <c r="W93" i="2"/>
  <c r="V93" i="2"/>
  <c r="T93" i="2"/>
  <c r="Q93" i="2"/>
  <c r="O93" i="2"/>
  <c r="N93" i="2"/>
  <c r="M93" i="2"/>
  <c r="L93" i="2"/>
  <c r="K93" i="2"/>
  <c r="J93" i="2"/>
  <c r="I93" i="2"/>
  <c r="H93" i="2"/>
  <c r="P93" i="2" s="1"/>
  <c r="BA92" i="2"/>
  <c r="AX92" i="2"/>
  <c r="AM92" i="2"/>
  <c r="AN92" i="2" s="1"/>
  <c r="AE92" i="2"/>
  <c r="AC92" i="2"/>
  <c r="AD92" i="2" s="1"/>
  <c r="AB92" i="2"/>
  <c r="AA92" i="2"/>
  <c r="W92" i="2"/>
  <c r="T92" i="2"/>
  <c r="S92" i="2"/>
  <c r="Q92" i="2"/>
  <c r="P92" i="2"/>
  <c r="O92" i="2"/>
  <c r="N92" i="2"/>
  <c r="M92" i="2"/>
  <c r="K92" i="2"/>
  <c r="J92" i="2"/>
  <c r="I92" i="2"/>
  <c r="H92" i="2"/>
  <c r="L92" i="2" s="1"/>
  <c r="BA91" i="2"/>
  <c r="BD91" i="2" s="1"/>
  <c r="BH91" i="2" s="1"/>
  <c r="AX91" i="2"/>
  <c r="AM91" i="2"/>
  <c r="AE91" i="2"/>
  <c r="AC91" i="2"/>
  <c r="AB91" i="2"/>
  <c r="AA91" i="2"/>
  <c r="W91" i="2"/>
  <c r="V91" i="2"/>
  <c r="T91" i="2"/>
  <c r="Q91" i="2"/>
  <c r="O91" i="2"/>
  <c r="N91" i="2"/>
  <c r="M91" i="2"/>
  <c r="L91" i="2"/>
  <c r="K91" i="2"/>
  <c r="J91" i="2"/>
  <c r="I91" i="2"/>
  <c r="H91" i="2"/>
  <c r="P91" i="2" s="1"/>
  <c r="BA90" i="2"/>
  <c r="AX90" i="2"/>
  <c r="AM90" i="2"/>
  <c r="AN90" i="2" s="1"/>
  <c r="AE90" i="2"/>
  <c r="AC90" i="2"/>
  <c r="AD90" i="2" s="1"/>
  <c r="AB90" i="2"/>
  <c r="AA90" i="2"/>
  <c r="W90" i="2"/>
  <c r="T90" i="2"/>
  <c r="S90" i="2"/>
  <c r="Q90" i="2"/>
  <c r="P90" i="2"/>
  <c r="O90" i="2"/>
  <c r="N90" i="2"/>
  <c r="M90" i="2"/>
  <c r="K90" i="2"/>
  <c r="J90" i="2"/>
  <c r="I90" i="2"/>
  <c r="H90" i="2"/>
  <c r="L90" i="2" s="1"/>
  <c r="BA89" i="2"/>
  <c r="BD89" i="2" s="1"/>
  <c r="BH89" i="2" s="1"/>
  <c r="AX89" i="2"/>
  <c r="AM89" i="2"/>
  <c r="AE89" i="2"/>
  <c r="AD89" i="2"/>
  <c r="AC89" i="2"/>
  <c r="AB89" i="2"/>
  <c r="AA89" i="2"/>
  <c r="W89" i="2"/>
  <c r="P89" i="2"/>
  <c r="O89" i="2"/>
  <c r="N89" i="2"/>
  <c r="K89" i="2"/>
  <c r="J89" i="2"/>
  <c r="S89" i="2" s="1"/>
  <c r="I89" i="2"/>
  <c r="H89" i="2"/>
  <c r="M89" i="2" s="1"/>
  <c r="BD88" i="2"/>
  <c r="BH88" i="2" s="1"/>
  <c r="BA88" i="2"/>
  <c r="AX88" i="2"/>
  <c r="AM88" i="2"/>
  <c r="AN88" i="2" s="1"/>
  <c r="AE88" i="2"/>
  <c r="AC88" i="2"/>
  <c r="AB88" i="2"/>
  <c r="AD88" i="2" s="1"/>
  <c r="AA88" i="2"/>
  <c r="W88" i="2"/>
  <c r="M88" i="2"/>
  <c r="K88" i="2"/>
  <c r="J88" i="2"/>
  <c r="I88" i="2"/>
  <c r="H88" i="2"/>
  <c r="V88" i="2" s="1"/>
  <c r="BA87" i="2"/>
  <c r="AX87" i="2"/>
  <c r="AM87" i="2"/>
  <c r="AN87" i="2" s="1"/>
  <c r="AE87" i="2"/>
  <c r="AC87" i="2"/>
  <c r="AD87" i="2" s="1"/>
  <c r="AB87" i="2"/>
  <c r="AA87" i="2"/>
  <c r="W87" i="2"/>
  <c r="O87" i="2"/>
  <c r="N87" i="2"/>
  <c r="L87" i="2"/>
  <c r="K87" i="2"/>
  <c r="J87" i="2"/>
  <c r="I87" i="2"/>
  <c r="H87" i="2"/>
  <c r="V87" i="2" s="1"/>
  <c r="BA86" i="2"/>
  <c r="AX86" i="2"/>
  <c r="AO86" i="2"/>
  <c r="AM86" i="2"/>
  <c r="AN86" i="2" s="1"/>
  <c r="AE86" i="2"/>
  <c r="AC86" i="2"/>
  <c r="AD86" i="2" s="1"/>
  <c r="AB86" i="2"/>
  <c r="AA86" i="2"/>
  <c r="W86" i="2"/>
  <c r="Q86" i="2"/>
  <c r="P86" i="2"/>
  <c r="O86" i="2"/>
  <c r="N86" i="2"/>
  <c r="M86" i="2"/>
  <c r="K86" i="2"/>
  <c r="R86" i="2" s="1"/>
  <c r="J86" i="2"/>
  <c r="S86" i="2" s="1"/>
  <c r="I86" i="2"/>
  <c r="T86" i="2" s="1"/>
  <c r="H86" i="2"/>
  <c r="L86" i="2" s="1"/>
  <c r="BD85" i="2"/>
  <c r="BH85" i="2" s="1"/>
  <c r="BA85" i="2"/>
  <c r="AX85" i="2"/>
  <c r="AM85" i="2"/>
  <c r="AO85" i="2" s="1"/>
  <c r="AE85" i="2"/>
  <c r="AC85" i="2"/>
  <c r="AD85" i="2" s="1"/>
  <c r="AB85" i="2"/>
  <c r="AA85" i="2"/>
  <c r="W85" i="2"/>
  <c r="K85" i="2"/>
  <c r="J85" i="2"/>
  <c r="I85" i="2"/>
  <c r="H85" i="2"/>
  <c r="BA84" i="2"/>
  <c r="BD84" i="2" s="1"/>
  <c r="BH84" i="2" s="1"/>
  <c r="AX84" i="2"/>
  <c r="AM84" i="2"/>
  <c r="AN84" i="2" s="1"/>
  <c r="AE84" i="2"/>
  <c r="AD84" i="2"/>
  <c r="AC84" i="2"/>
  <c r="AB84" i="2"/>
  <c r="AA84" i="2"/>
  <c r="W84" i="2"/>
  <c r="T84" i="2"/>
  <c r="K84" i="2"/>
  <c r="J84" i="2"/>
  <c r="I84" i="2"/>
  <c r="H84" i="2"/>
  <c r="BA83" i="2"/>
  <c r="AX83" i="2"/>
  <c r="AO83" i="2"/>
  <c r="AN83" i="2"/>
  <c r="AM83" i="2"/>
  <c r="AE83" i="2"/>
  <c r="AC83" i="2"/>
  <c r="AB83" i="2"/>
  <c r="AD83" i="2" s="1"/>
  <c r="AA83" i="2"/>
  <c r="X83" i="2"/>
  <c r="W83" i="2"/>
  <c r="V83" i="2"/>
  <c r="Q83" i="2"/>
  <c r="P83" i="2"/>
  <c r="O83" i="2"/>
  <c r="N83" i="2"/>
  <c r="M83" i="2"/>
  <c r="L83" i="2"/>
  <c r="K83" i="2"/>
  <c r="J83" i="2"/>
  <c r="I83" i="2"/>
  <c r="T83" i="2" s="1"/>
  <c r="H83" i="2"/>
  <c r="BA82" i="2"/>
  <c r="BD82" i="2" s="1"/>
  <c r="BH82" i="2" s="1"/>
  <c r="AX82" i="2"/>
  <c r="AM82" i="2"/>
  <c r="AE82" i="2"/>
  <c r="AD82" i="2"/>
  <c r="AC82" i="2"/>
  <c r="AB82" i="2"/>
  <c r="AA82" i="2"/>
  <c r="W82" i="2"/>
  <c r="K82" i="2"/>
  <c r="J82" i="2"/>
  <c r="I82" i="2"/>
  <c r="H82" i="2"/>
  <c r="BA81" i="2"/>
  <c r="AX81" i="2"/>
  <c r="AM81" i="2"/>
  <c r="AO81" i="2" s="1"/>
  <c r="AE81" i="2"/>
  <c r="AC81" i="2"/>
  <c r="AB81" i="2"/>
  <c r="AD81" i="2" s="1"/>
  <c r="AA81" i="2"/>
  <c r="X81" i="2"/>
  <c r="W81" i="2"/>
  <c r="V81" i="2"/>
  <c r="P81" i="2"/>
  <c r="O81" i="2"/>
  <c r="N81" i="2"/>
  <c r="M81" i="2"/>
  <c r="L81" i="2"/>
  <c r="K81" i="2"/>
  <c r="Q81" i="2" s="1"/>
  <c r="J81" i="2"/>
  <c r="I81" i="2"/>
  <c r="T81" i="2" s="1"/>
  <c r="H81" i="2"/>
  <c r="BD80" i="2"/>
  <c r="BH80" i="2" s="1"/>
  <c r="BA80" i="2"/>
  <c r="AX80" i="2"/>
  <c r="AM80" i="2"/>
  <c r="AE80" i="2"/>
  <c r="AD80" i="2"/>
  <c r="AC80" i="2"/>
  <c r="AB80" i="2"/>
  <c r="AA80" i="2"/>
  <c r="W80" i="2"/>
  <c r="T80" i="2"/>
  <c r="S80" i="2"/>
  <c r="R80" i="2"/>
  <c r="K80" i="2"/>
  <c r="J80" i="2"/>
  <c r="I80" i="2"/>
  <c r="H80" i="2"/>
  <c r="BA79" i="2"/>
  <c r="AX79" i="2"/>
  <c r="AN79" i="2"/>
  <c r="AM79" i="2"/>
  <c r="AO79" i="2" s="1"/>
  <c r="AE79" i="2"/>
  <c r="AD79" i="2"/>
  <c r="AC79" i="2"/>
  <c r="AB79" i="2"/>
  <c r="AA79" i="2"/>
  <c r="X79" i="2"/>
  <c r="W79" i="2"/>
  <c r="V79" i="2"/>
  <c r="P79" i="2"/>
  <c r="O79" i="2"/>
  <c r="N79" i="2"/>
  <c r="M79" i="2"/>
  <c r="L79" i="2"/>
  <c r="K79" i="2"/>
  <c r="Q79" i="2" s="1"/>
  <c r="J79" i="2"/>
  <c r="R79" i="2" s="1"/>
  <c r="I79" i="2"/>
  <c r="T79" i="2" s="1"/>
  <c r="H79" i="2"/>
  <c r="BD78" i="2"/>
  <c r="BH78" i="2" s="1"/>
  <c r="BA78" i="2"/>
  <c r="AX78" i="2"/>
  <c r="AM78" i="2"/>
  <c r="AE78" i="2"/>
  <c r="AD78" i="2"/>
  <c r="AC78" i="2"/>
  <c r="AB78" i="2"/>
  <c r="AA78" i="2"/>
  <c r="W78" i="2"/>
  <c r="K78" i="2"/>
  <c r="J78" i="2"/>
  <c r="I78" i="2"/>
  <c r="H78" i="2"/>
  <c r="BA77" i="2"/>
  <c r="AX77" i="2"/>
  <c r="AM77" i="2"/>
  <c r="AO77" i="2" s="1"/>
  <c r="AE77" i="2"/>
  <c r="AC77" i="2"/>
  <c r="AB77" i="2"/>
  <c r="AD77" i="2" s="1"/>
  <c r="AA77" i="2"/>
  <c r="X77" i="2"/>
  <c r="W77" i="2"/>
  <c r="V77" i="2"/>
  <c r="P77" i="2"/>
  <c r="O77" i="2"/>
  <c r="N77" i="2"/>
  <c r="M77" i="2"/>
  <c r="L77" i="2"/>
  <c r="K77" i="2"/>
  <c r="J77" i="2"/>
  <c r="R77" i="2" s="1"/>
  <c r="I77" i="2"/>
  <c r="T77" i="2" s="1"/>
  <c r="H77" i="2"/>
  <c r="BA76" i="2"/>
  <c r="AX76" i="2"/>
  <c r="BD76" i="2" s="1"/>
  <c r="BH76" i="2" s="1"/>
  <c r="AM76" i="2"/>
  <c r="AE76" i="2"/>
  <c r="AD76" i="2"/>
  <c r="AC76" i="2"/>
  <c r="AB76" i="2"/>
  <c r="AA76" i="2"/>
  <c r="W76" i="2"/>
  <c r="K76" i="2"/>
  <c r="J76" i="2"/>
  <c r="I76" i="2"/>
  <c r="H76" i="2"/>
  <c r="BH75" i="2"/>
  <c r="BD75" i="2"/>
  <c r="BA75" i="2"/>
  <c r="AX75" i="2"/>
  <c r="AM75" i="2"/>
  <c r="AO75" i="2" s="1"/>
  <c r="AE75" i="2"/>
  <c r="AD75" i="2"/>
  <c r="AC75" i="2"/>
  <c r="AB75" i="2"/>
  <c r="AA75" i="2"/>
  <c r="X75" i="2"/>
  <c r="W75" i="2"/>
  <c r="V75" i="2"/>
  <c r="P75" i="2"/>
  <c r="O75" i="2"/>
  <c r="N75" i="2"/>
  <c r="M75" i="2"/>
  <c r="L75" i="2"/>
  <c r="K75" i="2"/>
  <c r="Q75" i="2" s="1"/>
  <c r="J75" i="2"/>
  <c r="I75" i="2"/>
  <c r="T75" i="2" s="1"/>
  <c r="H75" i="2"/>
  <c r="BA74" i="2"/>
  <c r="AX74" i="2"/>
  <c r="AM74" i="2"/>
  <c r="AE74" i="2"/>
  <c r="AD74" i="2"/>
  <c r="AC74" i="2"/>
  <c r="AB74" i="2"/>
  <c r="AA74" i="2"/>
  <c r="W74" i="2"/>
  <c r="S74" i="2"/>
  <c r="Q74" i="2"/>
  <c r="P74" i="2"/>
  <c r="K74" i="2"/>
  <c r="J74" i="2"/>
  <c r="I74" i="2"/>
  <c r="H74" i="2"/>
  <c r="T74" i="2" s="1"/>
  <c r="BA73" i="2"/>
  <c r="AX73" i="2"/>
  <c r="BD73" i="2" s="1"/>
  <c r="BH73" i="2" s="1"/>
  <c r="AM73" i="2"/>
  <c r="AO73" i="2" s="1"/>
  <c r="AE73" i="2"/>
  <c r="AD73" i="2"/>
  <c r="AC73" i="2"/>
  <c r="AB73" i="2"/>
  <c r="AA73" i="2"/>
  <c r="W73" i="2"/>
  <c r="X73" i="2" s="1"/>
  <c r="V73" i="2"/>
  <c r="P73" i="2"/>
  <c r="O73" i="2"/>
  <c r="N73" i="2"/>
  <c r="M73" i="2"/>
  <c r="L73" i="2"/>
  <c r="K73" i="2"/>
  <c r="J73" i="2"/>
  <c r="Q73" i="2" s="1"/>
  <c r="I73" i="2"/>
  <c r="T73" i="2" s="1"/>
  <c r="H73" i="2"/>
  <c r="BA72" i="2"/>
  <c r="AX72" i="2"/>
  <c r="BD72" i="2" s="1"/>
  <c r="BH72" i="2" s="1"/>
  <c r="AM72" i="2"/>
  <c r="AE72" i="2"/>
  <c r="AD72" i="2"/>
  <c r="AC72" i="2"/>
  <c r="AB72" i="2"/>
  <c r="AA72" i="2"/>
  <c r="W72" i="2"/>
  <c r="T72" i="2"/>
  <c r="R72" i="2"/>
  <c r="P72" i="2"/>
  <c r="K72" i="2"/>
  <c r="J72" i="2"/>
  <c r="I72" i="2"/>
  <c r="H72" i="2"/>
  <c r="S72" i="2" s="1"/>
  <c r="BD71" i="2"/>
  <c r="BH71" i="2" s="1"/>
  <c r="BA71" i="2"/>
  <c r="AX71" i="2"/>
  <c r="AO71" i="2"/>
  <c r="AN71" i="2"/>
  <c r="AM71" i="2"/>
  <c r="AE71" i="2"/>
  <c r="AC71" i="2"/>
  <c r="AB71" i="2"/>
  <c r="AD71" i="2" s="1"/>
  <c r="AA71" i="2"/>
  <c r="W71" i="2"/>
  <c r="X71" i="2" s="1"/>
  <c r="V71" i="2"/>
  <c r="P71" i="2"/>
  <c r="O71" i="2"/>
  <c r="N71" i="2"/>
  <c r="M71" i="2"/>
  <c r="L71" i="2"/>
  <c r="K71" i="2"/>
  <c r="Q71" i="2" s="1"/>
  <c r="J71" i="2"/>
  <c r="I71" i="2"/>
  <c r="T71" i="2" s="1"/>
  <c r="H71" i="2"/>
  <c r="BD70" i="2"/>
  <c r="BH70" i="2" s="1"/>
  <c r="BA70" i="2"/>
  <c r="AX70" i="2"/>
  <c r="AM70" i="2"/>
  <c r="AE70" i="2"/>
  <c r="AD70" i="2"/>
  <c r="AC70" i="2"/>
  <c r="AB70" i="2"/>
  <c r="AA70" i="2"/>
  <c r="W70" i="2"/>
  <c r="T70" i="2"/>
  <c r="S70" i="2"/>
  <c r="K70" i="2"/>
  <c r="J70" i="2"/>
  <c r="Q70" i="2" s="1"/>
  <c r="I70" i="2"/>
  <c r="H70" i="2"/>
  <c r="R70" i="2" s="1"/>
  <c r="BD69" i="2"/>
  <c r="BH69" i="2" s="1"/>
  <c r="BA69" i="2"/>
  <c r="AX69" i="2"/>
  <c r="AO69" i="2"/>
  <c r="AN69" i="2"/>
  <c r="AM69" i="2"/>
  <c r="AE69" i="2"/>
  <c r="AC69" i="2"/>
  <c r="AB69" i="2"/>
  <c r="AD69" i="2" s="1"/>
  <c r="AA69" i="2"/>
  <c r="X69" i="2"/>
  <c r="W69" i="2"/>
  <c r="V69" i="2"/>
  <c r="P69" i="2"/>
  <c r="O69" i="2"/>
  <c r="N69" i="2"/>
  <c r="M69" i="2"/>
  <c r="L69" i="2"/>
  <c r="K69" i="2"/>
  <c r="J69" i="2"/>
  <c r="I69" i="2"/>
  <c r="T69" i="2" s="1"/>
  <c r="H69" i="2"/>
  <c r="BD68" i="2"/>
  <c r="BH68" i="2" s="1"/>
  <c r="BA68" i="2"/>
  <c r="AX68" i="2"/>
  <c r="AM68" i="2"/>
  <c r="AE68" i="2"/>
  <c r="AD68" i="2"/>
  <c r="AC68" i="2"/>
  <c r="AB68" i="2"/>
  <c r="AA68" i="2"/>
  <c r="W68" i="2"/>
  <c r="V68" i="2"/>
  <c r="T68" i="2"/>
  <c r="P68" i="2"/>
  <c r="K68" i="2"/>
  <c r="R68" i="2" s="1"/>
  <c r="J68" i="2"/>
  <c r="I68" i="2"/>
  <c r="Q68" i="2" s="1"/>
  <c r="H68" i="2"/>
  <c r="X68" i="2" s="1"/>
  <c r="BD67" i="2"/>
  <c r="BH67" i="2" s="1"/>
  <c r="BA67" i="2"/>
  <c r="AX67" i="2"/>
  <c r="AM67" i="2"/>
  <c r="AO67" i="2" s="1"/>
  <c r="AE67" i="2"/>
  <c r="AC67" i="2"/>
  <c r="AD67" i="2" s="1"/>
  <c r="AB67" i="2"/>
  <c r="AA67" i="2"/>
  <c r="W67" i="2"/>
  <c r="X67" i="2" s="1"/>
  <c r="V67" i="2"/>
  <c r="P67" i="2"/>
  <c r="O67" i="2"/>
  <c r="N67" i="2"/>
  <c r="M67" i="2"/>
  <c r="L67" i="2"/>
  <c r="K67" i="2"/>
  <c r="J67" i="2"/>
  <c r="Q67" i="2" s="1"/>
  <c r="I67" i="2"/>
  <c r="T67" i="2" s="1"/>
  <c r="H67" i="2"/>
  <c r="BA66" i="2"/>
  <c r="AX66" i="2"/>
  <c r="AM66" i="2"/>
  <c r="AE66" i="2"/>
  <c r="AC66" i="2"/>
  <c r="AD66" i="2" s="1"/>
  <c r="AB66" i="2"/>
  <c r="AA66" i="2"/>
  <c r="W66" i="2"/>
  <c r="P66" i="2"/>
  <c r="O66" i="2"/>
  <c r="K66" i="2"/>
  <c r="J66" i="2"/>
  <c r="I66" i="2"/>
  <c r="H66" i="2"/>
  <c r="BH65" i="2"/>
  <c r="BD65" i="2"/>
  <c r="BA65" i="2"/>
  <c r="AX65" i="2"/>
  <c r="AO65" i="2"/>
  <c r="AM65" i="2"/>
  <c r="AN65" i="2" s="1"/>
  <c r="AE65" i="2"/>
  <c r="AC65" i="2"/>
  <c r="AB65" i="2"/>
  <c r="AD65" i="2" s="1"/>
  <c r="AA65" i="2"/>
  <c r="W65" i="2"/>
  <c r="X65" i="2" s="1"/>
  <c r="V65" i="2"/>
  <c r="P65" i="2"/>
  <c r="O65" i="2"/>
  <c r="N65" i="2"/>
  <c r="M65" i="2"/>
  <c r="L65" i="2"/>
  <c r="K65" i="2"/>
  <c r="J65" i="2"/>
  <c r="I65" i="2"/>
  <c r="H65" i="2"/>
  <c r="BA64" i="2"/>
  <c r="AX64" i="2"/>
  <c r="BD64" i="2" s="1"/>
  <c r="BH64" i="2" s="1"/>
  <c r="AM64" i="2"/>
  <c r="AE64" i="2"/>
  <c r="AC64" i="2"/>
  <c r="AD64" i="2" s="1"/>
  <c r="AB64" i="2"/>
  <c r="AA64" i="2"/>
  <c r="W64" i="2"/>
  <c r="V64" i="2"/>
  <c r="T64" i="2"/>
  <c r="S64" i="2"/>
  <c r="Q64" i="2"/>
  <c r="O64" i="2"/>
  <c r="K64" i="2"/>
  <c r="J64" i="2"/>
  <c r="I64" i="2"/>
  <c r="R64" i="2" s="1"/>
  <c r="H64" i="2"/>
  <c r="BD63" i="2"/>
  <c r="BH63" i="2" s="1"/>
  <c r="BA63" i="2"/>
  <c r="AX63" i="2"/>
  <c r="AN63" i="2"/>
  <c r="AM63" i="2"/>
  <c r="AO63" i="2" s="1"/>
  <c r="AE63" i="2"/>
  <c r="AC63" i="2"/>
  <c r="AD63" i="2" s="1"/>
  <c r="AB63" i="2"/>
  <c r="AA63" i="2"/>
  <c r="W63" i="2"/>
  <c r="V63" i="2"/>
  <c r="P63" i="2"/>
  <c r="O63" i="2"/>
  <c r="N63" i="2"/>
  <c r="M63" i="2"/>
  <c r="L63" i="2"/>
  <c r="K63" i="2"/>
  <c r="J63" i="2"/>
  <c r="I63" i="2"/>
  <c r="X63" i="2" s="1"/>
  <c r="H63" i="2"/>
  <c r="BA62" i="2"/>
  <c r="BD62" i="2" s="1"/>
  <c r="BH62" i="2" s="1"/>
  <c r="AX62" i="2"/>
  <c r="AM62" i="2"/>
  <c r="AE62" i="2"/>
  <c r="AD62" i="2"/>
  <c r="AC62" i="2"/>
  <c r="AB62" i="2"/>
  <c r="AA62" i="2"/>
  <c r="W62" i="2"/>
  <c r="V62" i="2"/>
  <c r="P62" i="2"/>
  <c r="O62" i="2"/>
  <c r="K62" i="2"/>
  <c r="J62" i="2"/>
  <c r="I62" i="2"/>
  <c r="T62" i="2" s="1"/>
  <c r="H62" i="2"/>
  <c r="BA61" i="2"/>
  <c r="AX61" i="2"/>
  <c r="AM61" i="2"/>
  <c r="AO61" i="2" s="1"/>
  <c r="AE61" i="2"/>
  <c r="AC61" i="2"/>
  <c r="AB61" i="2"/>
  <c r="AA61" i="2"/>
  <c r="W61" i="2"/>
  <c r="V61" i="2"/>
  <c r="P61" i="2"/>
  <c r="O61" i="2"/>
  <c r="N61" i="2"/>
  <c r="M61" i="2"/>
  <c r="L61" i="2"/>
  <c r="K61" i="2"/>
  <c r="J61" i="2"/>
  <c r="R61" i="2" s="1"/>
  <c r="I61" i="2"/>
  <c r="Q61" i="2" s="1"/>
  <c r="H61" i="2"/>
  <c r="BA60" i="2"/>
  <c r="AX60" i="2"/>
  <c r="BD60" i="2" s="1"/>
  <c r="BH60" i="2" s="1"/>
  <c r="AM60" i="2"/>
  <c r="AO60" i="2" s="1"/>
  <c r="AE60" i="2"/>
  <c r="AD60" i="2"/>
  <c r="AC60" i="2"/>
  <c r="AB60" i="2"/>
  <c r="AA60" i="2"/>
  <c r="W60" i="2"/>
  <c r="Q60" i="2"/>
  <c r="P60" i="2"/>
  <c r="O60" i="2"/>
  <c r="K60" i="2"/>
  <c r="J60" i="2"/>
  <c r="I60" i="2"/>
  <c r="T60" i="2" s="1"/>
  <c r="H60" i="2"/>
  <c r="V60" i="2" s="1"/>
  <c r="BD59" i="2"/>
  <c r="BH59" i="2" s="1"/>
  <c r="BA59" i="2"/>
  <c r="AX59" i="2"/>
  <c r="AO59" i="2"/>
  <c r="AN59" i="2"/>
  <c r="AM59" i="2"/>
  <c r="AE59" i="2"/>
  <c r="AD59" i="2"/>
  <c r="AC59" i="2"/>
  <c r="AB59" i="2"/>
  <c r="AA59" i="2"/>
  <c r="W59" i="2"/>
  <c r="V59" i="2"/>
  <c r="P59" i="2"/>
  <c r="O59" i="2"/>
  <c r="N59" i="2"/>
  <c r="M59" i="2"/>
  <c r="L59" i="2"/>
  <c r="K59" i="2"/>
  <c r="J59" i="2"/>
  <c r="I59" i="2"/>
  <c r="R59" i="2" s="1"/>
  <c r="H59" i="2"/>
  <c r="BA58" i="2"/>
  <c r="AX58" i="2"/>
  <c r="AN58" i="2"/>
  <c r="AM58" i="2"/>
  <c r="AO58" i="2" s="1"/>
  <c r="AE58" i="2"/>
  <c r="AC58" i="2"/>
  <c r="AD58" i="2" s="1"/>
  <c r="AB58" i="2"/>
  <c r="AA58" i="2"/>
  <c r="W58" i="2"/>
  <c r="V58" i="2"/>
  <c r="T58" i="2"/>
  <c r="S58" i="2"/>
  <c r="R58" i="2"/>
  <c r="Q58" i="2"/>
  <c r="O58" i="2"/>
  <c r="K58" i="2"/>
  <c r="J58" i="2"/>
  <c r="I58" i="2"/>
  <c r="X58" i="2" s="1"/>
  <c r="H58" i="2"/>
  <c r="P58" i="2" s="1"/>
  <c r="BD57" i="2"/>
  <c r="BH57" i="2" s="1"/>
  <c r="BA57" i="2"/>
  <c r="AX57" i="2"/>
  <c r="AM57" i="2"/>
  <c r="AO57" i="2" s="1"/>
  <c r="AE57" i="2"/>
  <c r="AD57" i="2"/>
  <c r="AC57" i="2"/>
  <c r="AB57" i="2"/>
  <c r="AA57" i="2"/>
  <c r="W57" i="2"/>
  <c r="V57" i="2"/>
  <c r="R57" i="2"/>
  <c r="Q57" i="2"/>
  <c r="P57" i="2"/>
  <c r="O57" i="2"/>
  <c r="N57" i="2"/>
  <c r="M57" i="2"/>
  <c r="L57" i="2"/>
  <c r="K57" i="2"/>
  <c r="J57" i="2"/>
  <c r="I57" i="2"/>
  <c r="H57" i="2"/>
  <c r="BD56" i="2"/>
  <c r="BH56" i="2" s="1"/>
  <c r="BA56" i="2"/>
  <c r="AX56" i="2"/>
  <c r="AM56" i="2"/>
  <c r="AO56" i="2" s="1"/>
  <c r="AE56" i="2"/>
  <c r="AC56" i="2"/>
  <c r="AD56" i="2" s="1"/>
  <c r="AB56" i="2"/>
  <c r="AA56" i="2"/>
  <c r="W56" i="2"/>
  <c r="V56" i="2"/>
  <c r="T56" i="2"/>
  <c r="S56" i="2"/>
  <c r="Q56" i="2"/>
  <c r="O56" i="2"/>
  <c r="L56" i="2"/>
  <c r="K56" i="2"/>
  <c r="J56" i="2"/>
  <c r="I56" i="2"/>
  <c r="R56" i="2" s="1"/>
  <c r="H56" i="2"/>
  <c r="BA55" i="2"/>
  <c r="AX55" i="2"/>
  <c r="AM55" i="2"/>
  <c r="AE55" i="2"/>
  <c r="AC55" i="2"/>
  <c r="AD55" i="2" s="1"/>
  <c r="AB55" i="2"/>
  <c r="AA55" i="2"/>
  <c r="W55" i="2"/>
  <c r="V55" i="2"/>
  <c r="R55" i="2"/>
  <c r="P55" i="2"/>
  <c r="O55" i="2"/>
  <c r="N55" i="2"/>
  <c r="M55" i="2"/>
  <c r="L55" i="2"/>
  <c r="K55" i="2"/>
  <c r="J55" i="2"/>
  <c r="I55" i="2"/>
  <c r="Q55" i="2" s="1"/>
  <c r="H55" i="2"/>
  <c r="BA54" i="2"/>
  <c r="AX54" i="2"/>
  <c r="BD54" i="2" s="1"/>
  <c r="BH54" i="2" s="1"/>
  <c r="AM54" i="2"/>
  <c r="AE54" i="2"/>
  <c r="AC54" i="2"/>
  <c r="AB54" i="2"/>
  <c r="AD54" i="2" s="1"/>
  <c r="AA54" i="2"/>
  <c r="W54" i="2"/>
  <c r="P54" i="2"/>
  <c r="O54" i="2"/>
  <c r="N54" i="2"/>
  <c r="L54" i="2"/>
  <c r="K54" i="2"/>
  <c r="J54" i="2"/>
  <c r="I54" i="2"/>
  <c r="H54" i="2"/>
  <c r="M54" i="2" s="1"/>
  <c r="BA53" i="2"/>
  <c r="AX53" i="2"/>
  <c r="AO53" i="2"/>
  <c r="AM53" i="2"/>
  <c r="AN53" i="2" s="1"/>
  <c r="AE53" i="2"/>
  <c r="AC53" i="2"/>
  <c r="AD53" i="2" s="1"/>
  <c r="AB53" i="2"/>
  <c r="AA53" i="2"/>
  <c r="W53" i="2"/>
  <c r="O53" i="2"/>
  <c r="N53" i="2"/>
  <c r="M53" i="2"/>
  <c r="K53" i="2"/>
  <c r="J53" i="2"/>
  <c r="I53" i="2"/>
  <c r="T53" i="2" s="1"/>
  <c r="H53" i="2"/>
  <c r="BA52" i="2"/>
  <c r="BD52" i="2" s="1"/>
  <c r="BH52" i="2" s="1"/>
  <c r="AX52" i="2"/>
  <c r="AN52" i="2"/>
  <c r="AM52" i="2"/>
  <c r="AO52" i="2" s="1"/>
  <c r="AE52" i="2"/>
  <c r="AC52" i="2"/>
  <c r="AD52" i="2" s="1"/>
  <c r="AB52" i="2"/>
  <c r="AA52" i="2"/>
  <c r="W52" i="2"/>
  <c r="S52" i="2"/>
  <c r="R52" i="2"/>
  <c r="Q52" i="2"/>
  <c r="O52" i="2"/>
  <c r="L52" i="2"/>
  <c r="K52" i="2"/>
  <c r="J52" i="2"/>
  <c r="I52" i="2"/>
  <c r="H52" i="2"/>
  <c r="M52" i="2" s="1"/>
  <c r="BD51" i="2"/>
  <c r="BH51" i="2" s="1"/>
  <c r="BA51" i="2"/>
  <c r="AX51" i="2"/>
  <c r="AN51" i="2"/>
  <c r="AM51" i="2"/>
  <c r="AO51" i="2" s="1"/>
  <c r="AE51" i="2"/>
  <c r="AD51" i="2"/>
  <c r="AC51" i="2"/>
  <c r="AB51" i="2"/>
  <c r="AA51" i="2"/>
  <c r="X51" i="2"/>
  <c r="W51" i="2"/>
  <c r="V51" i="2"/>
  <c r="R51" i="2"/>
  <c r="O51" i="2"/>
  <c r="K51" i="2"/>
  <c r="J51" i="2"/>
  <c r="I51" i="2"/>
  <c r="H51" i="2"/>
  <c r="BA50" i="2"/>
  <c r="AX50" i="2"/>
  <c r="BD50" i="2" s="1"/>
  <c r="BH50" i="2" s="1"/>
  <c r="AN50" i="2"/>
  <c r="AM50" i="2"/>
  <c r="AO50" i="2" s="1"/>
  <c r="AE50" i="2"/>
  <c r="AC50" i="2"/>
  <c r="AB50" i="2"/>
  <c r="AD50" i="2" s="1"/>
  <c r="AA50" i="2"/>
  <c r="W50" i="2"/>
  <c r="P50" i="2"/>
  <c r="O50" i="2"/>
  <c r="N50" i="2"/>
  <c r="L50" i="2"/>
  <c r="K50" i="2"/>
  <c r="J50" i="2"/>
  <c r="I50" i="2"/>
  <c r="S50" i="2" s="1"/>
  <c r="H50" i="2"/>
  <c r="M50" i="2" s="1"/>
  <c r="BA49" i="2"/>
  <c r="AX49" i="2"/>
  <c r="BD49" i="2" s="1"/>
  <c r="BH49" i="2" s="1"/>
  <c r="AO49" i="2"/>
  <c r="AN49" i="2"/>
  <c r="AM49" i="2"/>
  <c r="AE49" i="2"/>
  <c r="AD49" i="2"/>
  <c r="AC49" i="2"/>
  <c r="AB49" i="2"/>
  <c r="AA49" i="2"/>
  <c r="W49" i="2"/>
  <c r="R49" i="2"/>
  <c r="Q49" i="2"/>
  <c r="P49" i="2"/>
  <c r="N49" i="2"/>
  <c r="L49" i="2"/>
  <c r="K49" i="2"/>
  <c r="J49" i="2"/>
  <c r="I49" i="2"/>
  <c r="H49" i="2"/>
  <c r="M49" i="2" s="1"/>
  <c r="BA48" i="2"/>
  <c r="AX48" i="2"/>
  <c r="BD48" i="2" s="1"/>
  <c r="BH48" i="2" s="1"/>
  <c r="AN48" i="2"/>
  <c r="AM48" i="2"/>
  <c r="AO48" i="2" s="1"/>
  <c r="AE48" i="2"/>
  <c r="AC48" i="2"/>
  <c r="AB48" i="2"/>
  <c r="AD48" i="2" s="1"/>
  <c r="AA48" i="2"/>
  <c r="W48" i="2"/>
  <c r="T48" i="2"/>
  <c r="Q48" i="2"/>
  <c r="L48" i="2"/>
  <c r="K48" i="2"/>
  <c r="J48" i="2"/>
  <c r="I48" i="2"/>
  <c r="H48" i="2"/>
  <c r="BA47" i="2"/>
  <c r="AX47" i="2"/>
  <c r="BD47" i="2" s="1"/>
  <c r="BH47" i="2" s="1"/>
  <c r="AM47" i="2"/>
  <c r="AE47" i="2"/>
  <c r="AD47" i="2"/>
  <c r="AC47" i="2"/>
  <c r="AB47" i="2"/>
  <c r="AA47" i="2"/>
  <c r="W47" i="2"/>
  <c r="R47" i="2"/>
  <c r="Q47" i="2"/>
  <c r="P47" i="2"/>
  <c r="N47" i="2"/>
  <c r="L47" i="2"/>
  <c r="K47" i="2"/>
  <c r="J47" i="2"/>
  <c r="I47" i="2"/>
  <c r="H47" i="2"/>
  <c r="M47" i="2" s="1"/>
  <c r="BA46" i="2"/>
  <c r="AX46" i="2"/>
  <c r="BD46" i="2" s="1"/>
  <c r="BH46" i="2" s="1"/>
  <c r="AN46" i="2"/>
  <c r="AM46" i="2"/>
  <c r="AO46" i="2" s="1"/>
  <c r="AE46" i="2"/>
  <c r="AC46" i="2"/>
  <c r="AB46" i="2"/>
  <c r="AD46" i="2" s="1"/>
  <c r="AA46" i="2"/>
  <c r="W46" i="2"/>
  <c r="T46" i="2"/>
  <c r="Q46" i="2"/>
  <c r="L46" i="2"/>
  <c r="K46" i="2"/>
  <c r="J46" i="2"/>
  <c r="I46" i="2"/>
  <c r="H46" i="2"/>
  <c r="BA45" i="2"/>
  <c r="AX45" i="2"/>
  <c r="BD45" i="2" s="1"/>
  <c r="BH45" i="2" s="1"/>
  <c r="AM45" i="2"/>
  <c r="AE45" i="2"/>
  <c r="AD45" i="2"/>
  <c r="AC45" i="2"/>
  <c r="AB45" i="2"/>
  <c r="AA45" i="2"/>
  <c r="W45" i="2"/>
  <c r="R45" i="2"/>
  <c r="Q45" i="2"/>
  <c r="P45" i="2"/>
  <c r="N45" i="2"/>
  <c r="L45" i="2"/>
  <c r="K45" i="2"/>
  <c r="J45" i="2"/>
  <c r="I45" i="2"/>
  <c r="H45" i="2"/>
  <c r="M45" i="2" s="1"/>
  <c r="BA44" i="2"/>
  <c r="AX44" i="2"/>
  <c r="BD44" i="2" s="1"/>
  <c r="BH44" i="2" s="1"/>
  <c r="AN44" i="2"/>
  <c r="AM44" i="2"/>
  <c r="AO44" i="2" s="1"/>
  <c r="AE44" i="2"/>
  <c r="AC44" i="2"/>
  <c r="AB44" i="2"/>
  <c r="AD44" i="2" s="1"/>
  <c r="AA44" i="2"/>
  <c r="W44" i="2"/>
  <c r="T44" i="2"/>
  <c r="Q44" i="2"/>
  <c r="L44" i="2"/>
  <c r="K44" i="2"/>
  <c r="J44" i="2"/>
  <c r="I44" i="2"/>
  <c r="H44" i="2"/>
  <c r="BA43" i="2"/>
  <c r="AX43" i="2"/>
  <c r="BD43" i="2" s="1"/>
  <c r="BH43" i="2" s="1"/>
  <c r="AM43" i="2"/>
  <c r="AE43" i="2"/>
  <c r="AD43" i="2"/>
  <c r="AC43" i="2"/>
  <c r="AB43" i="2"/>
  <c r="AA43" i="2"/>
  <c r="W43" i="2"/>
  <c r="R43" i="2"/>
  <c r="Q43" i="2"/>
  <c r="P43" i="2"/>
  <c r="N43" i="2"/>
  <c r="L43" i="2"/>
  <c r="K43" i="2"/>
  <c r="J43" i="2"/>
  <c r="I43" i="2"/>
  <c r="H43" i="2"/>
  <c r="M43" i="2" s="1"/>
  <c r="BA42" i="2"/>
  <c r="AX42" i="2"/>
  <c r="BD42" i="2" s="1"/>
  <c r="BH42" i="2" s="1"/>
  <c r="AN42" i="2"/>
  <c r="AM42" i="2"/>
  <c r="AO42" i="2" s="1"/>
  <c r="AE42" i="2"/>
  <c r="AC42" i="2"/>
  <c r="AB42" i="2"/>
  <c r="AD42" i="2" s="1"/>
  <c r="AA42" i="2"/>
  <c r="W42" i="2"/>
  <c r="T42" i="2"/>
  <c r="Q42" i="2"/>
  <c r="L42" i="2"/>
  <c r="K42" i="2"/>
  <c r="J42" i="2"/>
  <c r="I42" i="2"/>
  <c r="H42" i="2"/>
  <c r="BA41" i="2"/>
  <c r="AX41" i="2"/>
  <c r="BD41" i="2" s="1"/>
  <c r="BH41" i="2" s="1"/>
  <c r="AN41" i="2"/>
  <c r="AM41" i="2"/>
  <c r="AO41" i="2" s="1"/>
  <c r="AE41" i="2"/>
  <c r="AC41" i="2"/>
  <c r="AB41" i="2"/>
  <c r="AD41" i="2" s="1"/>
  <c r="AA41" i="2"/>
  <c r="W41" i="2"/>
  <c r="R41" i="2"/>
  <c r="Q41" i="2"/>
  <c r="P41" i="2"/>
  <c r="N41" i="2"/>
  <c r="L41" i="2"/>
  <c r="K41" i="2"/>
  <c r="J41" i="2"/>
  <c r="I41" i="2"/>
  <c r="H41" i="2"/>
  <c r="M41" i="2" s="1"/>
  <c r="BD40" i="2"/>
  <c r="BH40" i="2" s="1"/>
  <c r="BA40" i="2"/>
  <c r="AX40" i="2"/>
  <c r="AN40" i="2"/>
  <c r="AM40" i="2"/>
  <c r="AO40" i="2" s="1"/>
  <c r="AE40" i="2"/>
  <c r="AC40" i="2"/>
  <c r="AB40" i="2"/>
  <c r="AD40" i="2" s="1"/>
  <c r="AA40" i="2"/>
  <c r="W40" i="2"/>
  <c r="L40" i="2"/>
  <c r="K40" i="2"/>
  <c r="J40" i="2"/>
  <c r="I40" i="2"/>
  <c r="H40" i="2"/>
  <c r="BA39" i="2"/>
  <c r="AX39" i="2"/>
  <c r="BD39" i="2" s="1"/>
  <c r="BH39" i="2" s="1"/>
  <c r="AM39" i="2"/>
  <c r="AO39" i="2" s="1"/>
  <c r="AE39" i="2"/>
  <c r="AC39" i="2"/>
  <c r="AB39" i="2"/>
  <c r="AD39" i="2" s="1"/>
  <c r="AA39" i="2"/>
  <c r="W39" i="2"/>
  <c r="Q39" i="2"/>
  <c r="P39" i="2"/>
  <c r="N39" i="2"/>
  <c r="L39" i="2"/>
  <c r="K39" i="2"/>
  <c r="R39" i="2" s="1"/>
  <c r="J39" i="2"/>
  <c r="I39" i="2"/>
  <c r="H39" i="2"/>
  <c r="M39" i="2" s="1"/>
  <c r="BD38" i="2"/>
  <c r="BH38" i="2" s="1"/>
  <c r="BA38" i="2"/>
  <c r="AX38" i="2"/>
  <c r="AN38" i="2"/>
  <c r="AM38" i="2"/>
  <c r="AO38" i="2" s="1"/>
  <c r="AE38" i="2"/>
  <c r="AC38" i="2"/>
  <c r="AB38" i="2"/>
  <c r="AD38" i="2" s="1"/>
  <c r="AA38" i="2"/>
  <c r="W38" i="2"/>
  <c r="T38" i="2"/>
  <c r="R38" i="2"/>
  <c r="Q38" i="2"/>
  <c r="L38" i="2"/>
  <c r="K38" i="2"/>
  <c r="J38" i="2"/>
  <c r="I38" i="2"/>
  <c r="S38" i="2" s="1"/>
  <c r="H38" i="2"/>
  <c r="BA37" i="2"/>
  <c r="AX37" i="2"/>
  <c r="BD37" i="2" s="1"/>
  <c r="BH37" i="2" s="1"/>
  <c r="AN37" i="2"/>
  <c r="AM37" i="2"/>
  <c r="AO37" i="2" s="1"/>
  <c r="AE37" i="2"/>
  <c r="AC37" i="2"/>
  <c r="AB37" i="2"/>
  <c r="AD37" i="2" s="1"/>
  <c r="AA37" i="2"/>
  <c r="W37" i="2"/>
  <c r="R37" i="2"/>
  <c r="Q37" i="2"/>
  <c r="P37" i="2"/>
  <c r="N37" i="2"/>
  <c r="L37" i="2"/>
  <c r="K37" i="2"/>
  <c r="J37" i="2"/>
  <c r="I37" i="2"/>
  <c r="H37" i="2"/>
  <c r="M37" i="2" s="1"/>
  <c r="BD36" i="2"/>
  <c r="BH36" i="2" s="1"/>
  <c r="BA36" i="2"/>
  <c r="AX36" i="2"/>
  <c r="AN36" i="2"/>
  <c r="AM36" i="2"/>
  <c r="AO36" i="2" s="1"/>
  <c r="AE36" i="2"/>
  <c r="AC36" i="2"/>
  <c r="AB36" i="2"/>
  <c r="AD36" i="2" s="1"/>
  <c r="AA36" i="2"/>
  <c r="W36" i="2"/>
  <c r="L36" i="2"/>
  <c r="K36" i="2"/>
  <c r="J36" i="2"/>
  <c r="I36" i="2"/>
  <c r="H36" i="2"/>
  <c r="BA35" i="2"/>
  <c r="AX35" i="2"/>
  <c r="BD35" i="2" s="1"/>
  <c r="BH35" i="2" s="1"/>
  <c r="AU35" i="2"/>
  <c r="AO35" i="2"/>
  <c r="AN35" i="2"/>
  <c r="AM35" i="2"/>
  <c r="AE35" i="2"/>
  <c r="AD35" i="2"/>
  <c r="AC35" i="2"/>
  <c r="AB35" i="2"/>
  <c r="AA35" i="2"/>
  <c r="W35" i="2"/>
  <c r="S35" i="2"/>
  <c r="R35" i="2"/>
  <c r="P35" i="2"/>
  <c r="N35" i="2"/>
  <c r="M35" i="2"/>
  <c r="K35" i="2"/>
  <c r="J35" i="2"/>
  <c r="I35" i="2"/>
  <c r="H35" i="2"/>
  <c r="T35" i="2" s="1"/>
  <c r="BA34" i="2"/>
  <c r="BD34" i="2" s="1"/>
  <c r="BH34" i="2" s="1"/>
  <c r="AX34" i="2"/>
  <c r="AU34" i="2"/>
  <c r="AO34" i="2"/>
  <c r="AN34" i="2"/>
  <c r="AM34" i="2"/>
  <c r="AE34" i="2"/>
  <c r="AD34" i="2"/>
  <c r="AC34" i="2"/>
  <c r="AB34" i="2"/>
  <c r="AA34" i="2"/>
  <c r="W34" i="2"/>
  <c r="V34" i="2"/>
  <c r="P34" i="2"/>
  <c r="O34" i="2"/>
  <c r="N34" i="2"/>
  <c r="L34" i="2"/>
  <c r="K34" i="2"/>
  <c r="J34" i="2"/>
  <c r="I34" i="2"/>
  <c r="H34" i="2"/>
  <c r="BD33" i="2"/>
  <c r="BH33" i="2" s="1"/>
  <c r="BA33" i="2"/>
  <c r="AX33" i="2"/>
  <c r="AU33" i="2"/>
  <c r="AN33" i="2"/>
  <c r="AM33" i="2"/>
  <c r="AO33" i="2" s="1"/>
  <c r="AE33" i="2"/>
  <c r="AC33" i="2"/>
  <c r="AB33" i="2"/>
  <c r="AD33" i="2" s="1"/>
  <c r="AA33" i="2"/>
  <c r="W33" i="2"/>
  <c r="T33" i="2"/>
  <c r="R33" i="2"/>
  <c r="Q33" i="2"/>
  <c r="L33" i="2"/>
  <c r="K33" i="2"/>
  <c r="J33" i="2"/>
  <c r="I33" i="2"/>
  <c r="S33" i="2" s="1"/>
  <c r="H33" i="2"/>
  <c r="BA32" i="2"/>
  <c r="AX32" i="2"/>
  <c r="BD32" i="2" s="1"/>
  <c r="BH32" i="2" s="1"/>
  <c r="AU32" i="2"/>
  <c r="AO32" i="2"/>
  <c r="AN32" i="2"/>
  <c r="AM32" i="2"/>
  <c r="AE32" i="2"/>
  <c r="AD32" i="2"/>
  <c r="AC32" i="2"/>
  <c r="AB32" i="2"/>
  <c r="AA32" i="2"/>
  <c r="W32" i="2"/>
  <c r="N32" i="2"/>
  <c r="M32" i="2"/>
  <c r="K32" i="2"/>
  <c r="J32" i="2"/>
  <c r="I32" i="2"/>
  <c r="Q32" i="2" s="1"/>
  <c r="H32" i="2"/>
  <c r="T32" i="2" s="1"/>
  <c r="BA31" i="2"/>
  <c r="BD31" i="2" s="1"/>
  <c r="BH31" i="2" s="1"/>
  <c r="AX31" i="2"/>
  <c r="AU31" i="2"/>
  <c r="AO31" i="2"/>
  <c r="AN31" i="2"/>
  <c r="AM31" i="2"/>
  <c r="AE31" i="2"/>
  <c r="AC31" i="2"/>
  <c r="AB31" i="2"/>
  <c r="AD31" i="2" s="1"/>
  <c r="AA31" i="2"/>
  <c r="W31" i="2"/>
  <c r="V31" i="2"/>
  <c r="P31" i="2"/>
  <c r="O31" i="2"/>
  <c r="N31" i="2"/>
  <c r="L31" i="2"/>
  <c r="K31" i="2"/>
  <c r="J31" i="2"/>
  <c r="I31" i="2"/>
  <c r="H31" i="2"/>
  <c r="X31" i="2" s="1"/>
  <c r="BD30" i="2"/>
  <c r="BH30" i="2" s="1"/>
  <c r="BA30" i="2"/>
  <c r="AX30" i="2"/>
  <c r="AU30" i="2"/>
  <c r="AN30" i="2"/>
  <c r="AM30" i="2"/>
  <c r="AO30" i="2" s="1"/>
  <c r="AE30" i="2"/>
  <c r="AC30" i="2"/>
  <c r="AB30" i="2"/>
  <c r="AD30" i="2" s="1"/>
  <c r="AA30" i="2"/>
  <c r="W30" i="2"/>
  <c r="L30" i="2"/>
  <c r="K30" i="2"/>
  <c r="J30" i="2"/>
  <c r="I30" i="2"/>
  <c r="H30" i="2"/>
  <c r="BA29" i="2"/>
  <c r="AX29" i="2"/>
  <c r="BD29" i="2" s="1"/>
  <c r="BH29" i="2" s="1"/>
  <c r="AU29" i="2"/>
  <c r="AO29" i="2"/>
  <c r="AN29" i="2"/>
  <c r="AM29" i="2"/>
  <c r="AE29" i="2"/>
  <c r="AC29" i="2"/>
  <c r="AB29" i="2"/>
  <c r="AD29" i="2" s="1"/>
  <c r="AA29" i="2"/>
  <c r="W29" i="2"/>
  <c r="K29" i="2"/>
  <c r="J29" i="2"/>
  <c r="I29" i="2"/>
  <c r="H29" i="2"/>
  <c r="BH28" i="2"/>
  <c r="BD28" i="2"/>
  <c r="BA28" i="2"/>
  <c r="AX28" i="2"/>
  <c r="AU28" i="2"/>
  <c r="AO28" i="2"/>
  <c r="AN28" i="2"/>
  <c r="AM28" i="2"/>
  <c r="AE28" i="2"/>
  <c r="AC28" i="2"/>
  <c r="AB28" i="2"/>
  <c r="AD28" i="2" s="1"/>
  <c r="AA28" i="2"/>
  <c r="W28" i="2"/>
  <c r="V28" i="2"/>
  <c r="P28" i="2"/>
  <c r="O28" i="2"/>
  <c r="N28" i="2"/>
  <c r="L28" i="2"/>
  <c r="K28" i="2"/>
  <c r="J28" i="2"/>
  <c r="I28" i="2"/>
  <c r="R28" i="2" s="1"/>
  <c r="H28" i="2"/>
  <c r="BD27" i="2"/>
  <c r="BH27" i="2" s="1"/>
  <c r="BA27" i="2"/>
  <c r="AX27" i="2"/>
  <c r="AU27" i="2"/>
  <c r="AM27" i="2"/>
  <c r="AO27" i="2" s="1"/>
  <c r="AE27" i="2"/>
  <c r="AD27" i="2"/>
  <c r="AC27" i="2"/>
  <c r="AB27" i="2"/>
  <c r="AA27" i="2"/>
  <c r="W27" i="2"/>
  <c r="T27" i="2"/>
  <c r="R27" i="2"/>
  <c r="P27" i="2"/>
  <c r="N27" i="2"/>
  <c r="M27" i="2"/>
  <c r="L27" i="2"/>
  <c r="K27" i="2"/>
  <c r="J27" i="2"/>
  <c r="I27" i="2"/>
  <c r="S27" i="2" s="1"/>
  <c r="H27" i="2"/>
  <c r="Q27" i="2" s="1"/>
  <c r="BD26" i="2"/>
  <c r="BH26" i="2" s="1"/>
  <c r="BA26" i="2"/>
  <c r="AX26" i="2"/>
  <c r="AU26" i="2"/>
  <c r="AO26" i="2"/>
  <c r="AN26" i="2"/>
  <c r="AM26" i="2"/>
  <c r="AE26" i="2"/>
  <c r="AC26" i="2"/>
  <c r="AB26" i="2"/>
  <c r="AD26" i="2" s="1"/>
  <c r="AA26" i="2"/>
  <c r="W26" i="2"/>
  <c r="V26" i="2"/>
  <c r="K26" i="2"/>
  <c r="J26" i="2"/>
  <c r="I26" i="2"/>
  <c r="T26" i="2" s="1"/>
  <c r="H26" i="2"/>
  <c r="BH25" i="2"/>
  <c r="BD25" i="2"/>
  <c r="BA25" i="2"/>
  <c r="AX25" i="2"/>
  <c r="AU25" i="2"/>
  <c r="AO25" i="2"/>
  <c r="AN25" i="2"/>
  <c r="AM25" i="2"/>
  <c r="AE25" i="2"/>
  <c r="AD25" i="2"/>
  <c r="AC25" i="2"/>
  <c r="AB25" i="2"/>
  <c r="AA25" i="2"/>
  <c r="W25" i="2"/>
  <c r="V25" i="2"/>
  <c r="P25" i="2"/>
  <c r="O25" i="2"/>
  <c r="N25" i="2"/>
  <c r="L25" i="2"/>
  <c r="K25" i="2"/>
  <c r="J25" i="2"/>
  <c r="I25" i="2"/>
  <c r="S25" i="2" s="1"/>
  <c r="H25" i="2"/>
  <c r="BD24" i="2"/>
  <c r="BH24" i="2" s="1"/>
  <c r="BA24" i="2"/>
  <c r="AX24" i="2"/>
  <c r="AU24" i="2"/>
  <c r="AO24" i="2"/>
  <c r="AM24" i="2"/>
  <c r="AN24" i="2" s="1"/>
  <c r="AE24" i="2"/>
  <c r="AC24" i="2"/>
  <c r="AB24" i="2"/>
  <c r="AD24" i="2" s="1"/>
  <c r="AA24" i="2"/>
  <c r="W24" i="2"/>
  <c r="K24" i="2"/>
  <c r="J24" i="2"/>
  <c r="I24" i="2"/>
  <c r="H24" i="2"/>
  <c r="T24" i="2" s="1"/>
  <c r="BD23" i="2"/>
  <c r="BH23" i="2" s="1"/>
  <c r="BA23" i="2"/>
  <c r="AX23" i="2"/>
  <c r="AU23" i="2"/>
  <c r="AO23" i="2"/>
  <c r="AN23" i="2"/>
  <c r="AM23" i="2"/>
  <c r="AE23" i="2"/>
  <c r="AD23" i="2"/>
  <c r="AC23" i="2"/>
  <c r="AB23" i="2"/>
  <c r="AA23" i="2"/>
  <c r="W23" i="2"/>
  <c r="N23" i="2"/>
  <c r="M23" i="2"/>
  <c r="K23" i="2"/>
  <c r="J23" i="2"/>
  <c r="I23" i="2"/>
  <c r="T23" i="2" s="1"/>
  <c r="H23" i="2"/>
  <c r="O23" i="2" s="1"/>
  <c r="BA22" i="2"/>
  <c r="AX22" i="2"/>
  <c r="BD22" i="2" s="1"/>
  <c r="BH22" i="2" s="1"/>
  <c r="AU22" i="2"/>
  <c r="AO22" i="2"/>
  <c r="AN22" i="2"/>
  <c r="AM22" i="2"/>
  <c r="AE22" i="2"/>
  <c r="AC22" i="2"/>
  <c r="AD22" i="2" s="1"/>
  <c r="AB22" i="2"/>
  <c r="AA22" i="2"/>
  <c r="W22" i="2"/>
  <c r="S22" i="2"/>
  <c r="R22" i="2"/>
  <c r="P22" i="2"/>
  <c r="O22" i="2"/>
  <c r="N22" i="2"/>
  <c r="L22" i="2"/>
  <c r="K22" i="2"/>
  <c r="J22" i="2"/>
  <c r="I22" i="2"/>
  <c r="T22" i="2" s="1"/>
  <c r="H22" i="2"/>
  <c r="BH21" i="2"/>
  <c r="BD21" i="2"/>
  <c r="BA21" i="2"/>
  <c r="AX21" i="2"/>
  <c r="AU21" i="2"/>
  <c r="AO21" i="2"/>
  <c r="AM21" i="2"/>
  <c r="AN21" i="2" s="1"/>
  <c r="AE21" i="2"/>
  <c r="AC21" i="2"/>
  <c r="AB21" i="2"/>
  <c r="AD21" i="2" s="1"/>
  <c r="AA21" i="2"/>
  <c r="X21" i="2"/>
  <c r="W21" i="2"/>
  <c r="T21" i="2"/>
  <c r="P21" i="2"/>
  <c r="O21" i="2"/>
  <c r="N21" i="2"/>
  <c r="M21" i="2"/>
  <c r="L21" i="2"/>
  <c r="K21" i="2"/>
  <c r="J21" i="2"/>
  <c r="R21" i="2" s="1"/>
  <c r="I21" i="2"/>
  <c r="S21" i="2" s="1"/>
  <c r="H21" i="2"/>
  <c r="V21" i="2" s="1"/>
  <c r="BD20" i="2"/>
  <c r="BH20" i="2" s="1"/>
  <c r="BA20" i="2"/>
  <c r="AX20" i="2"/>
  <c r="AU20" i="2"/>
  <c r="AO20" i="2"/>
  <c r="AN20" i="2"/>
  <c r="AM20" i="2"/>
  <c r="AE20" i="2"/>
  <c r="AD20" i="2"/>
  <c r="AC20" i="2"/>
  <c r="AB20" i="2"/>
  <c r="AA20" i="2"/>
  <c r="W20" i="2"/>
  <c r="Q20" i="2"/>
  <c r="P20" i="2"/>
  <c r="N20" i="2"/>
  <c r="M20" i="2"/>
  <c r="L20" i="2"/>
  <c r="K20" i="2"/>
  <c r="J20" i="2"/>
  <c r="I20" i="2"/>
  <c r="H20" i="2"/>
  <c r="V20" i="2" s="1"/>
  <c r="X20" i="2" s="1"/>
  <c r="BD19" i="2"/>
  <c r="BH19" i="2" s="1"/>
  <c r="BA19" i="2"/>
  <c r="AX19" i="2"/>
  <c r="AU19" i="2"/>
  <c r="AO19" i="2"/>
  <c r="AN19" i="2"/>
  <c r="AM19" i="2"/>
  <c r="AE19" i="2"/>
  <c r="AD19" i="2"/>
  <c r="AC19" i="2"/>
  <c r="AB19" i="2"/>
  <c r="AA19" i="2"/>
  <c r="W19" i="2"/>
  <c r="M19" i="2"/>
  <c r="L19" i="2"/>
  <c r="K19" i="2"/>
  <c r="J19" i="2"/>
  <c r="I19" i="2"/>
  <c r="S19" i="2" s="1"/>
  <c r="H19" i="2"/>
  <c r="V19" i="2" s="1"/>
  <c r="BA18" i="2"/>
  <c r="BD18" i="2" s="1"/>
  <c r="BH18" i="2" s="1"/>
  <c r="AX18" i="2"/>
  <c r="AU18" i="2"/>
  <c r="AN18" i="2"/>
  <c r="AM18" i="2"/>
  <c r="AO18" i="2" s="1"/>
  <c r="AE18" i="2"/>
  <c r="AD18" i="2"/>
  <c r="AC18" i="2"/>
  <c r="AB18" i="2"/>
  <c r="AA18" i="2"/>
  <c r="W18" i="2"/>
  <c r="K18" i="2"/>
  <c r="J18" i="2"/>
  <c r="I18" i="2"/>
  <c r="R18" i="2" s="1"/>
  <c r="H18" i="2"/>
  <c r="T18" i="2" s="1"/>
  <c r="BD17" i="2"/>
  <c r="BH17" i="2" s="1"/>
  <c r="BA17" i="2"/>
  <c r="AX17" i="2"/>
  <c r="AU17" i="2"/>
  <c r="AO17" i="2"/>
  <c r="AN17" i="2"/>
  <c r="AM17" i="2"/>
  <c r="AE17" i="2"/>
  <c r="AD17" i="2"/>
  <c r="AC17" i="2"/>
  <c r="AB17" i="2"/>
  <c r="AA17" i="2"/>
  <c r="W17" i="2"/>
  <c r="Q17" i="2"/>
  <c r="P17" i="2"/>
  <c r="N17" i="2"/>
  <c r="M17" i="2"/>
  <c r="L17" i="2"/>
  <c r="K17" i="2"/>
  <c r="J17" i="2"/>
  <c r="I17" i="2"/>
  <c r="H17" i="2"/>
  <c r="V17" i="2" s="1"/>
  <c r="X17" i="2" s="1"/>
  <c r="BD16" i="2"/>
  <c r="BH16" i="2" s="1"/>
  <c r="BA16" i="2"/>
  <c r="AX16" i="2"/>
  <c r="AU16" i="2"/>
  <c r="AO16" i="2"/>
  <c r="AN16" i="2"/>
  <c r="AM16" i="2"/>
  <c r="AE16" i="2"/>
  <c r="AD16" i="2"/>
  <c r="AC16" i="2"/>
  <c r="AB16" i="2"/>
  <c r="AA16" i="2"/>
  <c r="W16" i="2"/>
  <c r="M16" i="2"/>
  <c r="L16" i="2"/>
  <c r="K16" i="2"/>
  <c r="J16" i="2"/>
  <c r="I16" i="2"/>
  <c r="S16" i="2" s="1"/>
  <c r="H16" i="2"/>
  <c r="V16" i="2" s="1"/>
  <c r="BA15" i="2"/>
  <c r="BD15" i="2" s="1"/>
  <c r="BH15" i="2" s="1"/>
  <c r="AX15" i="2"/>
  <c r="AU15" i="2"/>
  <c r="AN15" i="2"/>
  <c r="AM15" i="2"/>
  <c r="AO15" i="2" s="1"/>
  <c r="AE15" i="2"/>
  <c r="AD15" i="2"/>
  <c r="AC15" i="2"/>
  <c r="AB15" i="2"/>
  <c r="AA15" i="2"/>
  <c r="W15" i="2"/>
  <c r="T15" i="2"/>
  <c r="K15" i="2"/>
  <c r="J15" i="2"/>
  <c r="I15" i="2"/>
  <c r="R15" i="2" s="1"/>
  <c r="H15" i="2"/>
  <c r="BD14" i="2"/>
  <c r="BH14" i="2" s="1"/>
  <c r="BA14" i="2"/>
  <c r="AX14" i="2"/>
  <c r="AU14" i="2"/>
  <c r="AO14" i="2"/>
  <c r="AN14" i="2"/>
  <c r="AM14" i="2"/>
  <c r="AE14" i="2"/>
  <c r="AD14" i="2"/>
  <c r="AC14" i="2"/>
  <c r="AB14" i="2"/>
  <c r="AA14" i="2"/>
  <c r="W14" i="2"/>
  <c r="Q14" i="2"/>
  <c r="P14" i="2"/>
  <c r="N14" i="2"/>
  <c r="M14" i="2"/>
  <c r="L14" i="2"/>
  <c r="K14" i="2"/>
  <c r="J14" i="2"/>
  <c r="I14" i="2"/>
  <c r="H14" i="2"/>
  <c r="V14" i="2" s="1"/>
  <c r="X14" i="2" s="1"/>
  <c r="BD13" i="2"/>
  <c r="BH13" i="2" s="1"/>
  <c r="BA13" i="2"/>
  <c r="AX13" i="2"/>
  <c r="AU13" i="2"/>
  <c r="AO13" i="2"/>
  <c r="AN13" i="2"/>
  <c r="AM13" i="2"/>
  <c r="AE13" i="2"/>
  <c r="AD13" i="2"/>
  <c r="AC13" i="2"/>
  <c r="AB13" i="2"/>
  <c r="AA13" i="2"/>
  <c r="W13" i="2"/>
  <c r="M13" i="2"/>
  <c r="L13" i="2"/>
  <c r="K13" i="2"/>
  <c r="J13" i="2"/>
  <c r="I13" i="2"/>
  <c r="S13" i="2" s="1"/>
  <c r="H13" i="2"/>
  <c r="V13" i="2" s="1"/>
  <c r="BA12" i="2"/>
  <c r="BD12" i="2" s="1"/>
  <c r="BH12" i="2" s="1"/>
  <c r="AX12" i="2"/>
  <c r="AU12" i="2"/>
  <c r="AN12" i="2"/>
  <c r="AM12" i="2"/>
  <c r="AO12" i="2" s="1"/>
  <c r="AE12" i="2"/>
  <c r="AD12" i="2"/>
  <c r="AC12" i="2"/>
  <c r="AB12" i="2"/>
  <c r="AA12" i="2"/>
  <c r="W12" i="2"/>
  <c r="T12" i="2"/>
  <c r="K12" i="2"/>
  <c r="J12" i="2"/>
  <c r="I12" i="2"/>
  <c r="R12" i="2" s="1"/>
  <c r="H12" i="2"/>
  <c r="BD11" i="2"/>
  <c r="BH11" i="2" s="1"/>
  <c r="BA11" i="2"/>
  <c r="AX11" i="2"/>
  <c r="AU11" i="2"/>
  <c r="AO11" i="2"/>
  <c r="AN11" i="2"/>
  <c r="AM11" i="2"/>
  <c r="AE11" i="2"/>
  <c r="AD11" i="2"/>
  <c r="AC11" i="2"/>
  <c r="AB11" i="2"/>
  <c r="AA11" i="2"/>
  <c r="W11" i="2"/>
  <c r="Q11" i="2"/>
  <c r="P11" i="2"/>
  <c r="N11" i="2"/>
  <c r="M11" i="2"/>
  <c r="L11" i="2"/>
  <c r="K11" i="2"/>
  <c r="J11" i="2"/>
  <c r="I11" i="2"/>
  <c r="H11" i="2"/>
  <c r="V11" i="2" s="1"/>
  <c r="X11" i="2" s="1"/>
  <c r="BD10" i="2"/>
  <c r="BH10" i="2" s="1"/>
  <c r="BA10" i="2"/>
  <c r="AX10" i="2"/>
  <c r="AU10" i="2"/>
  <c r="AO10" i="2"/>
  <c r="AN10" i="2"/>
  <c r="AM10" i="2"/>
  <c r="AE10" i="2"/>
  <c r="AD10" i="2"/>
  <c r="AC10" i="2"/>
  <c r="AB10" i="2"/>
  <c r="AA10" i="2"/>
  <c r="W10" i="2"/>
  <c r="M10" i="2"/>
  <c r="L10" i="2"/>
  <c r="K10" i="2"/>
  <c r="J10" i="2"/>
  <c r="I10" i="2"/>
  <c r="S10" i="2" s="1"/>
  <c r="H10" i="2"/>
  <c r="V10" i="2" s="1"/>
  <c r="BA9" i="2"/>
  <c r="BD9" i="2" s="1"/>
  <c r="BH9" i="2" s="1"/>
  <c r="AX9" i="2"/>
  <c r="AU9" i="2"/>
  <c r="AN9" i="2"/>
  <c r="AM9" i="2"/>
  <c r="AO9" i="2" s="1"/>
  <c r="AE9" i="2"/>
  <c r="AD9" i="2"/>
  <c r="AC9" i="2"/>
  <c r="AB9" i="2"/>
  <c r="AA9" i="2"/>
  <c r="W9" i="2"/>
  <c r="T9" i="2"/>
  <c r="K9" i="2"/>
  <c r="J9" i="2"/>
  <c r="I9" i="2"/>
  <c r="H9" i="2"/>
  <c r="BD8" i="2"/>
  <c r="BH8" i="2" s="1"/>
  <c r="BA8" i="2"/>
  <c r="AX8" i="2"/>
  <c r="AU8" i="2"/>
  <c r="AO8" i="2"/>
  <c r="AN8" i="2"/>
  <c r="AM8" i="2"/>
  <c r="AE8" i="2"/>
  <c r="AD8" i="2"/>
  <c r="AC8" i="2"/>
  <c r="AB8" i="2"/>
  <c r="AA8" i="2"/>
  <c r="W8" i="2"/>
  <c r="Q8" i="2"/>
  <c r="P8" i="2"/>
  <c r="N8" i="2"/>
  <c r="M8" i="2"/>
  <c r="L8" i="2"/>
  <c r="K8" i="2"/>
  <c r="J8" i="2"/>
  <c r="I8" i="2"/>
  <c r="H8" i="2"/>
  <c r="V8" i="2" s="1"/>
  <c r="X8" i="2" s="1"/>
  <c r="BD7" i="2"/>
  <c r="BH7" i="2" s="1"/>
  <c r="BA7" i="2"/>
  <c r="AX7" i="2"/>
  <c r="AU7" i="2"/>
  <c r="AO7" i="2"/>
  <c r="AN7" i="2"/>
  <c r="AM7" i="2"/>
  <c r="AE7" i="2"/>
  <c r="AD7" i="2"/>
  <c r="AC7" i="2"/>
  <c r="AB7" i="2"/>
  <c r="AA7" i="2"/>
  <c r="W7" i="2"/>
  <c r="M7" i="2"/>
  <c r="L7" i="2"/>
  <c r="K7" i="2"/>
  <c r="J7" i="2"/>
  <c r="I7" i="2"/>
  <c r="S7" i="2" s="1"/>
  <c r="H7" i="2"/>
  <c r="V7" i="2" s="1"/>
  <c r="BA6" i="2"/>
  <c r="BD6" i="2" s="1"/>
  <c r="BH6" i="2" s="1"/>
  <c r="AX6" i="2"/>
  <c r="AU6" i="2"/>
  <c r="AN6" i="2"/>
  <c r="AM6" i="2"/>
  <c r="AO6" i="2" s="1"/>
  <c r="AE6" i="2"/>
  <c r="AD6" i="2"/>
  <c r="AC6" i="2"/>
  <c r="AB6" i="2"/>
  <c r="AA6" i="2"/>
  <c r="W6" i="2"/>
  <c r="T6" i="2"/>
  <c r="K6" i="2"/>
  <c r="J6" i="2"/>
  <c r="I6" i="2"/>
  <c r="R6" i="2" s="1"/>
  <c r="H6" i="2"/>
  <c r="BD5" i="2"/>
  <c r="BH5" i="2" s="1"/>
  <c r="BA5" i="2"/>
  <c r="AX5" i="2"/>
  <c r="AU5" i="2"/>
  <c r="AN5" i="2"/>
  <c r="AM5" i="2"/>
  <c r="AO5" i="2" s="1"/>
  <c r="AE5" i="2"/>
  <c r="AD5" i="2"/>
  <c r="AC5" i="2"/>
  <c r="AB5" i="2"/>
  <c r="AA5" i="2"/>
  <c r="W5" i="2"/>
  <c r="Q5" i="2"/>
  <c r="P5" i="2"/>
  <c r="N5" i="2"/>
  <c r="M5" i="2"/>
  <c r="L5" i="2"/>
  <c r="K5" i="2"/>
  <c r="J5" i="2"/>
  <c r="I5" i="2"/>
  <c r="H5" i="2"/>
  <c r="V5" i="2" s="1"/>
  <c r="X5" i="2" s="1"/>
  <c r="BD4" i="2"/>
  <c r="BH4" i="2" s="1"/>
  <c r="BA4" i="2"/>
  <c r="AX4" i="2"/>
  <c r="AU4" i="2"/>
  <c r="AO4" i="2"/>
  <c r="AN4" i="2"/>
  <c r="AM4" i="2"/>
  <c r="AE4" i="2"/>
  <c r="AD4" i="2"/>
  <c r="AC4" i="2"/>
  <c r="AB4" i="2"/>
  <c r="AA4" i="2"/>
  <c r="W4" i="2"/>
  <c r="M4" i="2"/>
  <c r="L4" i="2"/>
  <c r="K4" i="2"/>
  <c r="J4" i="2"/>
  <c r="I4" i="2"/>
  <c r="R4" i="2" s="1"/>
  <c r="H4" i="2"/>
  <c r="V4" i="2" s="1"/>
  <c r="BA3" i="2"/>
  <c r="BD3" i="2" s="1"/>
  <c r="BH3" i="2" s="1"/>
  <c r="AX3" i="2"/>
  <c r="AU3" i="2"/>
  <c r="AN3" i="2"/>
  <c r="AM3" i="2"/>
  <c r="AO3" i="2" s="1"/>
  <c r="AE3" i="2"/>
  <c r="AD3" i="2"/>
  <c r="AC3" i="2"/>
  <c r="AB3" i="2"/>
  <c r="AA3" i="2"/>
  <c r="W3" i="2"/>
  <c r="T3" i="2"/>
  <c r="K3" i="2"/>
  <c r="J3" i="2"/>
  <c r="I3" i="2"/>
  <c r="R3" i="2" s="1"/>
  <c r="H3" i="2"/>
  <c r="BB305" i="1"/>
  <c r="AY305" i="1"/>
  <c r="BE305" i="1" s="1"/>
  <c r="BI305" i="1" s="1"/>
  <c r="AP305" i="1"/>
  <c r="AN305" i="1"/>
  <c r="AO305" i="1" s="1"/>
  <c r="AF305" i="1"/>
  <c r="AD305" i="1"/>
  <c r="AC305" i="1"/>
  <c r="AE305" i="1" s="1"/>
  <c r="AB305" i="1"/>
  <c r="X305" i="1"/>
  <c r="T305" i="1"/>
  <c r="P305" i="1"/>
  <c r="O305" i="1"/>
  <c r="N305" i="1"/>
  <c r="L305" i="1"/>
  <c r="K305" i="1"/>
  <c r="J305" i="1"/>
  <c r="U305" i="1" s="1"/>
  <c r="I305" i="1"/>
  <c r="M305" i="1" s="1"/>
  <c r="E305" i="1"/>
  <c r="BE304" i="1"/>
  <c r="BI304" i="1" s="1"/>
  <c r="BB304" i="1"/>
  <c r="AY304" i="1"/>
  <c r="AP304" i="1"/>
  <c r="AN304" i="1"/>
  <c r="AO304" i="1" s="1"/>
  <c r="AF304" i="1"/>
  <c r="AD304" i="1"/>
  <c r="AC304" i="1"/>
  <c r="AE304" i="1" s="1"/>
  <c r="AB304" i="1"/>
  <c r="X304" i="1"/>
  <c r="N304" i="1"/>
  <c r="L304" i="1"/>
  <c r="K304" i="1"/>
  <c r="J304" i="1"/>
  <c r="I304" i="1"/>
  <c r="U304" i="1" s="1"/>
  <c r="E304" i="1"/>
  <c r="BE303" i="1"/>
  <c r="BI303" i="1" s="1"/>
  <c r="BB303" i="1"/>
  <c r="AY303" i="1"/>
  <c r="AP303" i="1"/>
  <c r="AN303" i="1"/>
  <c r="AO303" i="1" s="1"/>
  <c r="AF303" i="1"/>
  <c r="AD303" i="1"/>
  <c r="AC303" i="1"/>
  <c r="AE303" i="1" s="1"/>
  <c r="AB303" i="1"/>
  <c r="X303" i="1"/>
  <c r="T303" i="1"/>
  <c r="P303" i="1"/>
  <c r="O303" i="1"/>
  <c r="N303" i="1"/>
  <c r="L303" i="1"/>
  <c r="K303" i="1"/>
  <c r="J303" i="1"/>
  <c r="S303" i="1" s="1"/>
  <c r="I303" i="1"/>
  <c r="M303" i="1" s="1"/>
  <c r="E303" i="1"/>
  <c r="BE302" i="1"/>
  <c r="BI302" i="1" s="1"/>
  <c r="BB302" i="1"/>
  <c r="AY302" i="1"/>
  <c r="AP302" i="1"/>
  <c r="AN302" i="1"/>
  <c r="AO302" i="1" s="1"/>
  <c r="AF302" i="1"/>
  <c r="AD302" i="1"/>
  <c r="AC302" i="1"/>
  <c r="AE302" i="1" s="1"/>
  <c r="AB302" i="1"/>
  <c r="X302" i="1"/>
  <c r="U302" i="1"/>
  <c r="N302" i="1"/>
  <c r="L302" i="1"/>
  <c r="K302" i="1"/>
  <c r="J302" i="1"/>
  <c r="I302" i="1"/>
  <c r="E302" i="1"/>
  <c r="BE301" i="1"/>
  <c r="BI301" i="1" s="1"/>
  <c r="BB301" i="1"/>
  <c r="AY301" i="1"/>
  <c r="AP301" i="1"/>
  <c r="AN301" i="1"/>
  <c r="AO301" i="1" s="1"/>
  <c r="AF301" i="1"/>
  <c r="AD301" i="1"/>
  <c r="AC301" i="1"/>
  <c r="AB301" i="1"/>
  <c r="X301" i="1"/>
  <c r="T301" i="1"/>
  <c r="P301" i="1"/>
  <c r="O301" i="1"/>
  <c r="N301" i="1"/>
  <c r="L301" i="1"/>
  <c r="K301" i="1"/>
  <c r="J301" i="1"/>
  <c r="U301" i="1" s="1"/>
  <c r="I301" i="1"/>
  <c r="M301" i="1" s="1"/>
  <c r="E301" i="1"/>
  <c r="BE300" i="1"/>
  <c r="BI300" i="1" s="1"/>
  <c r="BB300" i="1"/>
  <c r="AY300" i="1"/>
  <c r="AP300" i="1"/>
  <c r="AN300" i="1"/>
  <c r="AO300" i="1" s="1"/>
  <c r="AF300" i="1"/>
  <c r="AD300" i="1"/>
  <c r="AC300" i="1"/>
  <c r="AE300" i="1" s="1"/>
  <c r="AB300" i="1"/>
  <c r="X300" i="1"/>
  <c r="U300" i="1"/>
  <c r="N300" i="1"/>
  <c r="L300" i="1"/>
  <c r="K300" i="1"/>
  <c r="J300" i="1"/>
  <c r="I300" i="1"/>
  <c r="W300" i="1" s="1"/>
  <c r="E300" i="1"/>
  <c r="BE299" i="1"/>
  <c r="BI299" i="1" s="1"/>
  <c r="BB299" i="1"/>
  <c r="AY299" i="1"/>
  <c r="AP299" i="1"/>
  <c r="AN299" i="1"/>
  <c r="AO299" i="1" s="1"/>
  <c r="AF299" i="1"/>
  <c r="AD299" i="1"/>
  <c r="AC299" i="1"/>
  <c r="AB299" i="1"/>
  <c r="X299" i="1"/>
  <c r="T299" i="1"/>
  <c r="P299" i="1"/>
  <c r="O299" i="1"/>
  <c r="N299" i="1"/>
  <c r="L299" i="1"/>
  <c r="K299" i="1"/>
  <c r="J299" i="1"/>
  <c r="U299" i="1" s="1"/>
  <c r="I299" i="1"/>
  <c r="M299" i="1" s="1"/>
  <c r="E299" i="1"/>
  <c r="BE298" i="1"/>
  <c r="BI298" i="1" s="1"/>
  <c r="BB298" i="1"/>
  <c r="AY298" i="1"/>
  <c r="AP298" i="1"/>
  <c r="AN298" i="1"/>
  <c r="AO298" i="1" s="1"/>
  <c r="AF298" i="1"/>
  <c r="AD298" i="1"/>
  <c r="AC298" i="1"/>
  <c r="AE298" i="1" s="1"/>
  <c r="AB298" i="1"/>
  <c r="X298" i="1"/>
  <c r="L298" i="1"/>
  <c r="K298" i="1"/>
  <c r="J298" i="1"/>
  <c r="I298" i="1"/>
  <c r="E298" i="1"/>
  <c r="BE297" i="1"/>
  <c r="BI297" i="1" s="1"/>
  <c r="BB297" i="1"/>
  <c r="AY297" i="1"/>
  <c r="AP297" i="1"/>
  <c r="AN297" i="1"/>
  <c r="AO297" i="1" s="1"/>
  <c r="AF297" i="1"/>
  <c r="AD297" i="1"/>
  <c r="AC297" i="1"/>
  <c r="AE297" i="1" s="1"/>
  <c r="AB297" i="1"/>
  <c r="X297" i="1"/>
  <c r="T297" i="1"/>
  <c r="P297" i="1"/>
  <c r="O297" i="1"/>
  <c r="N297" i="1"/>
  <c r="L297" i="1"/>
  <c r="K297" i="1"/>
  <c r="J297" i="1"/>
  <c r="U297" i="1" s="1"/>
  <c r="I297" i="1"/>
  <c r="M297" i="1" s="1"/>
  <c r="E297" i="1"/>
  <c r="BE296" i="1"/>
  <c r="BI296" i="1" s="1"/>
  <c r="BB296" i="1"/>
  <c r="AY296" i="1"/>
  <c r="AP296" i="1"/>
  <c r="AN296" i="1"/>
  <c r="AO296" i="1" s="1"/>
  <c r="AF296" i="1"/>
  <c r="AD296" i="1"/>
  <c r="AC296" i="1"/>
  <c r="AE296" i="1" s="1"/>
  <c r="AB296" i="1"/>
  <c r="X296" i="1"/>
  <c r="U296" i="1"/>
  <c r="N296" i="1"/>
  <c r="L296" i="1"/>
  <c r="K296" i="1"/>
  <c r="J296" i="1"/>
  <c r="I296" i="1"/>
  <c r="W296" i="1" s="1"/>
  <c r="E296" i="1"/>
  <c r="BE295" i="1"/>
  <c r="BI295" i="1" s="1"/>
  <c r="BB295" i="1"/>
  <c r="AY295" i="1"/>
  <c r="AP295" i="1"/>
  <c r="AN295" i="1"/>
  <c r="AO295" i="1" s="1"/>
  <c r="AF295" i="1"/>
  <c r="AD295" i="1"/>
  <c r="AC295" i="1"/>
  <c r="AB295" i="1"/>
  <c r="X295" i="1"/>
  <c r="T295" i="1"/>
  <c r="P295" i="1"/>
  <c r="O295" i="1"/>
  <c r="N295" i="1"/>
  <c r="L295" i="1"/>
  <c r="K295" i="1"/>
  <c r="J295" i="1"/>
  <c r="U295" i="1" s="1"/>
  <c r="I295" i="1"/>
  <c r="M295" i="1" s="1"/>
  <c r="E295" i="1"/>
  <c r="BE294" i="1"/>
  <c r="BI294" i="1" s="1"/>
  <c r="BB294" i="1"/>
  <c r="AY294" i="1"/>
  <c r="AP294" i="1"/>
  <c r="AN294" i="1"/>
  <c r="AO294" i="1" s="1"/>
  <c r="AF294" i="1"/>
  <c r="AD294" i="1"/>
  <c r="AC294" i="1"/>
  <c r="AE294" i="1" s="1"/>
  <c r="AB294" i="1"/>
  <c r="X294" i="1"/>
  <c r="U294" i="1"/>
  <c r="N294" i="1"/>
  <c r="L294" i="1"/>
  <c r="K294" i="1"/>
  <c r="J294" i="1"/>
  <c r="I294" i="1"/>
  <c r="W294" i="1" s="1"/>
  <c r="E294" i="1"/>
  <c r="BE293" i="1"/>
  <c r="BI293" i="1" s="1"/>
  <c r="BB293" i="1"/>
  <c r="AY293" i="1"/>
  <c r="AO293" i="1"/>
  <c r="AN293" i="1"/>
  <c r="AP293" i="1" s="1"/>
  <c r="AF293" i="1"/>
  <c r="AE293" i="1"/>
  <c r="AD293" i="1"/>
  <c r="AC293" i="1"/>
  <c r="AB293" i="1"/>
  <c r="X293" i="1"/>
  <c r="P293" i="1"/>
  <c r="L293" i="1"/>
  <c r="K293" i="1"/>
  <c r="J293" i="1"/>
  <c r="I293" i="1"/>
  <c r="U293" i="1" s="1"/>
  <c r="E293" i="1"/>
  <c r="BE292" i="1"/>
  <c r="BI292" i="1" s="1"/>
  <c r="BB292" i="1"/>
  <c r="AY292" i="1"/>
  <c r="AN292" i="1"/>
  <c r="AF292" i="1"/>
  <c r="AD292" i="1"/>
  <c r="AE292" i="1" s="1"/>
  <c r="AC292" i="1"/>
  <c r="AB292" i="1"/>
  <c r="Y292" i="1"/>
  <c r="X292" i="1"/>
  <c r="W292" i="1"/>
  <c r="Q292" i="1"/>
  <c r="P292" i="1"/>
  <c r="O292" i="1"/>
  <c r="N292" i="1"/>
  <c r="M292" i="1"/>
  <c r="L292" i="1"/>
  <c r="K292" i="1"/>
  <c r="J292" i="1"/>
  <c r="U292" i="1" s="1"/>
  <c r="I292" i="1"/>
  <c r="E292" i="1"/>
  <c r="BE291" i="1"/>
  <c r="BI291" i="1" s="1"/>
  <c r="BB291" i="1"/>
  <c r="AY291" i="1"/>
  <c r="AN291" i="1"/>
  <c r="AP291" i="1" s="1"/>
  <c r="AF291" i="1"/>
  <c r="AE291" i="1"/>
  <c r="AD291" i="1"/>
  <c r="AC291" i="1"/>
  <c r="AB291" i="1"/>
  <c r="X291" i="1"/>
  <c r="Q291" i="1"/>
  <c r="O291" i="1"/>
  <c r="M291" i="1"/>
  <c r="L291" i="1"/>
  <c r="K291" i="1"/>
  <c r="J291" i="1"/>
  <c r="I291" i="1"/>
  <c r="P291" i="1" s="1"/>
  <c r="E291" i="1"/>
  <c r="BB290" i="1"/>
  <c r="AY290" i="1"/>
  <c r="AP290" i="1"/>
  <c r="AO290" i="1"/>
  <c r="AN290" i="1"/>
  <c r="AF290" i="1"/>
  <c r="AD290" i="1"/>
  <c r="AC290" i="1"/>
  <c r="AE290" i="1" s="1"/>
  <c r="AB290" i="1"/>
  <c r="Y290" i="1"/>
  <c r="X290" i="1"/>
  <c r="W290" i="1"/>
  <c r="P290" i="1"/>
  <c r="N290" i="1"/>
  <c r="M290" i="1"/>
  <c r="L290" i="1"/>
  <c r="S290" i="1" s="1"/>
  <c r="K290" i="1"/>
  <c r="J290" i="1"/>
  <c r="U290" i="1" s="1"/>
  <c r="I290" i="1"/>
  <c r="Q290" i="1" s="1"/>
  <c r="E290" i="1"/>
  <c r="BB289" i="1"/>
  <c r="BE289" i="1" s="1"/>
  <c r="BI289" i="1" s="1"/>
  <c r="AY289" i="1"/>
  <c r="AP289" i="1"/>
  <c r="AO289" i="1"/>
  <c r="AN289" i="1"/>
  <c r="AF289" i="1"/>
  <c r="AD289" i="1"/>
  <c r="AC289" i="1"/>
  <c r="AE289" i="1" s="1"/>
  <c r="AB289" i="1"/>
  <c r="X289" i="1"/>
  <c r="S289" i="1"/>
  <c r="M289" i="1"/>
  <c r="L289" i="1"/>
  <c r="K289" i="1"/>
  <c r="J289" i="1"/>
  <c r="I289" i="1"/>
  <c r="U289" i="1" s="1"/>
  <c r="E289" i="1"/>
  <c r="BB288" i="1"/>
  <c r="AY288" i="1"/>
  <c r="AP288" i="1"/>
  <c r="AN288" i="1"/>
  <c r="AO288" i="1" s="1"/>
  <c r="AF288" i="1"/>
  <c r="AD288" i="1"/>
  <c r="AC288" i="1"/>
  <c r="AE288" i="1" s="1"/>
  <c r="AB288" i="1"/>
  <c r="X288" i="1"/>
  <c r="P288" i="1"/>
  <c r="O288" i="1"/>
  <c r="N288" i="1"/>
  <c r="L288" i="1"/>
  <c r="K288" i="1"/>
  <c r="J288" i="1"/>
  <c r="S288" i="1" s="1"/>
  <c r="I288" i="1"/>
  <c r="U288" i="1" s="1"/>
  <c r="E288" i="1"/>
  <c r="BE287" i="1"/>
  <c r="BI287" i="1" s="1"/>
  <c r="BB287" i="1"/>
  <c r="AY287" i="1"/>
  <c r="AO287" i="1"/>
  <c r="AN287" i="1"/>
  <c r="AP287" i="1" s="1"/>
  <c r="AF287" i="1"/>
  <c r="AD287" i="1"/>
  <c r="AC287" i="1"/>
  <c r="AB287" i="1"/>
  <c r="X287" i="1"/>
  <c r="W287" i="1"/>
  <c r="U287" i="1"/>
  <c r="P287" i="1"/>
  <c r="O287" i="1"/>
  <c r="L287" i="1"/>
  <c r="K287" i="1"/>
  <c r="J287" i="1"/>
  <c r="I287" i="1"/>
  <c r="E287" i="1"/>
  <c r="BB286" i="1"/>
  <c r="AY286" i="1"/>
  <c r="AN286" i="1"/>
  <c r="AP286" i="1" s="1"/>
  <c r="AF286" i="1"/>
  <c r="AD286" i="1"/>
  <c r="AE286" i="1" s="1"/>
  <c r="AC286" i="1"/>
  <c r="AB286" i="1"/>
  <c r="X286" i="1"/>
  <c r="Y286" i="1" s="1"/>
  <c r="W286" i="1"/>
  <c r="Q286" i="1"/>
  <c r="P286" i="1"/>
  <c r="N286" i="1"/>
  <c r="M286" i="1"/>
  <c r="L286" i="1"/>
  <c r="K286" i="1"/>
  <c r="J286" i="1"/>
  <c r="R286" i="1" s="1"/>
  <c r="I286" i="1"/>
  <c r="O286" i="1" s="1"/>
  <c r="E286" i="1"/>
  <c r="BB285" i="1"/>
  <c r="AY285" i="1"/>
  <c r="AO285" i="1"/>
  <c r="AN285" i="1"/>
  <c r="AP285" i="1" s="1"/>
  <c r="AF285" i="1"/>
  <c r="AD285" i="1"/>
  <c r="AC285" i="1"/>
  <c r="AE285" i="1" s="1"/>
  <c r="AB285" i="1"/>
  <c r="X285" i="1"/>
  <c r="R285" i="1"/>
  <c r="Q285" i="1"/>
  <c r="O285" i="1"/>
  <c r="L285" i="1"/>
  <c r="K285" i="1"/>
  <c r="J285" i="1"/>
  <c r="I285" i="1"/>
  <c r="E285" i="1"/>
  <c r="BB284" i="1"/>
  <c r="AY284" i="1"/>
  <c r="AP284" i="1"/>
  <c r="AN284" i="1"/>
  <c r="AO284" i="1" s="1"/>
  <c r="AF284" i="1"/>
  <c r="AD284" i="1"/>
  <c r="AC284" i="1"/>
  <c r="AB284" i="1"/>
  <c r="X284" i="1"/>
  <c r="W284" i="1"/>
  <c r="P284" i="1"/>
  <c r="O284" i="1"/>
  <c r="N284" i="1"/>
  <c r="M284" i="1"/>
  <c r="L284" i="1"/>
  <c r="T284" i="1" s="1"/>
  <c r="K284" i="1"/>
  <c r="J284" i="1"/>
  <c r="U284" i="1" s="1"/>
  <c r="I284" i="1"/>
  <c r="Q284" i="1" s="1"/>
  <c r="E284" i="1"/>
  <c r="BB283" i="1"/>
  <c r="BE283" i="1" s="1"/>
  <c r="BI283" i="1" s="1"/>
  <c r="AY283" i="1"/>
  <c r="AP283" i="1"/>
  <c r="AO283" i="1"/>
  <c r="AN283" i="1"/>
  <c r="AF283" i="1"/>
  <c r="AE283" i="1"/>
  <c r="AD283" i="1"/>
  <c r="AC283" i="1"/>
  <c r="AB283" i="1"/>
  <c r="X283" i="1"/>
  <c r="M283" i="1"/>
  <c r="L283" i="1"/>
  <c r="K283" i="1"/>
  <c r="T283" i="1" s="1"/>
  <c r="J283" i="1"/>
  <c r="I283" i="1"/>
  <c r="U283" i="1" s="1"/>
  <c r="E283" i="1"/>
  <c r="BB282" i="1"/>
  <c r="AY282" i="1"/>
  <c r="AP282" i="1"/>
  <c r="AN282" i="1"/>
  <c r="AO282" i="1" s="1"/>
  <c r="AF282" i="1"/>
  <c r="AD282" i="1"/>
  <c r="AC282" i="1"/>
  <c r="AE282" i="1" s="1"/>
  <c r="AB282" i="1"/>
  <c r="X282" i="1"/>
  <c r="W282" i="1"/>
  <c r="U282" i="1"/>
  <c r="R282" i="1"/>
  <c r="P282" i="1"/>
  <c r="O282" i="1"/>
  <c r="N282" i="1"/>
  <c r="L282" i="1"/>
  <c r="K282" i="1"/>
  <c r="J282" i="1"/>
  <c r="T282" i="1" s="1"/>
  <c r="I282" i="1"/>
  <c r="E282" i="1"/>
  <c r="BE281" i="1"/>
  <c r="BI281" i="1" s="1"/>
  <c r="BB281" i="1"/>
  <c r="AY281" i="1"/>
  <c r="AO281" i="1"/>
  <c r="AN281" i="1"/>
  <c r="AP281" i="1" s="1"/>
  <c r="AF281" i="1"/>
  <c r="AD281" i="1"/>
  <c r="AE281" i="1" s="1"/>
  <c r="AC281" i="1"/>
  <c r="AB281" i="1"/>
  <c r="X281" i="1"/>
  <c r="W281" i="1"/>
  <c r="U281" i="1"/>
  <c r="Q281" i="1"/>
  <c r="P281" i="1"/>
  <c r="O281" i="1"/>
  <c r="M281" i="1"/>
  <c r="L281" i="1"/>
  <c r="K281" i="1"/>
  <c r="J281" i="1"/>
  <c r="S281" i="1" s="1"/>
  <c r="I281" i="1"/>
  <c r="N281" i="1" s="1"/>
  <c r="E281" i="1"/>
  <c r="BB280" i="1"/>
  <c r="AY280" i="1"/>
  <c r="AN280" i="1"/>
  <c r="AO280" i="1" s="1"/>
  <c r="AF280" i="1"/>
  <c r="AE280" i="1"/>
  <c r="AD280" i="1"/>
  <c r="AC280" i="1"/>
  <c r="AB280" i="1"/>
  <c r="X280" i="1"/>
  <c r="W280" i="1"/>
  <c r="T280" i="1"/>
  <c r="S280" i="1"/>
  <c r="Q280" i="1"/>
  <c r="P280" i="1"/>
  <c r="O280" i="1"/>
  <c r="N280" i="1"/>
  <c r="M280" i="1"/>
  <c r="L280" i="1"/>
  <c r="K280" i="1"/>
  <c r="J280" i="1"/>
  <c r="U280" i="1" s="1"/>
  <c r="I280" i="1"/>
  <c r="E280" i="1"/>
  <c r="BB279" i="1"/>
  <c r="BE279" i="1" s="1"/>
  <c r="BI279" i="1" s="1"/>
  <c r="AY279" i="1"/>
  <c r="AP279" i="1"/>
  <c r="AN279" i="1"/>
  <c r="AO279" i="1" s="1"/>
  <c r="AF279" i="1"/>
  <c r="AD279" i="1"/>
  <c r="AC279" i="1"/>
  <c r="AE279" i="1" s="1"/>
  <c r="AB279" i="1"/>
  <c r="X279" i="1"/>
  <c r="L279" i="1"/>
  <c r="K279" i="1"/>
  <c r="J279" i="1"/>
  <c r="I279" i="1"/>
  <c r="E279" i="1"/>
  <c r="BI278" i="1"/>
  <c r="BB278" i="1"/>
  <c r="AY278" i="1"/>
  <c r="BE278" i="1" s="1"/>
  <c r="AP278" i="1"/>
  <c r="AN278" i="1"/>
  <c r="AO278" i="1" s="1"/>
  <c r="AF278" i="1"/>
  <c r="AD278" i="1"/>
  <c r="AC278" i="1"/>
  <c r="AE278" i="1" s="1"/>
  <c r="AB278" i="1"/>
  <c r="Y278" i="1"/>
  <c r="X278" i="1"/>
  <c r="W278" i="1"/>
  <c r="U278" i="1"/>
  <c r="S278" i="1"/>
  <c r="M278" i="1"/>
  <c r="L278" i="1"/>
  <c r="K278" i="1"/>
  <c r="J278" i="1"/>
  <c r="I278" i="1"/>
  <c r="E278" i="1"/>
  <c r="BB277" i="1"/>
  <c r="BE277" i="1" s="1"/>
  <c r="BI277" i="1" s="1"/>
  <c r="AY277" i="1"/>
  <c r="AP277" i="1"/>
  <c r="AO277" i="1"/>
  <c r="AN277" i="1"/>
  <c r="AF277" i="1"/>
  <c r="AD277" i="1"/>
  <c r="AC277" i="1"/>
  <c r="AE277" i="1" s="1"/>
  <c r="AB277" i="1"/>
  <c r="Y277" i="1"/>
  <c r="X277" i="1"/>
  <c r="T277" i="1"/>
  <c r="S277" i="1"/>
  <c r="Q277" i="1"/>
  <c r="P277" i="1"/>
  <c r="N277" i="1"/>
  <c r="M277" i="1"/>
  <c r="L277" i="1"/>
  <c r="K277" i="1"/>
  <c r="J277" i="1"/>
  <c r="I277" i="1"/>
  <c r="W277" i="1" s="1"/>
  <c r="E277" i="1"/>
  <c r="BE276" i="1"/>
  <c r="BI276" i="1" s="1"/>
  <c r="BB276" i="1"/>
  <c r="AY276" i="1"/>
  <c r="AN276" i="1"/>
  <c r="AF276" i="1"/>
  <c r="AE276" i="1"/>
  <c r="AD276" i="1"/>
  <c r="AC276" i="1"/>
  <c r="AB276" i="1"/>
  <c r="X276" i="1"/>
  <c r="W276" i="1"/>
  <c r="P276" i="1"/>
  <c r="O276" i="1"/>
  <c r="L276" i="1"/>
  <c r="T276" i="1" s="1"/>
  <c r="K276" i="1"/>
  <c r="J276" i="1"/>
  <c r="U276" i="1" s="1"/>
  <c r="I276" i="1"/>
  <c r="Q276" i="1" s="1"/>
  <c r="E276" i="1"/>
  <c r="BE275" i="1"/>
  <c r="BI275" i="1" s="1"/>
  <c r="BB275" i="1"/>
  <c r="AY275" i="1"/>
  <c r="AP275" i="1"/>
  <c r="AO275" i="1"/>
  <c r="AN275" i="1"/>
  <c r="AF275" i="1"/>
  <c r="AE275" i="1"/>
  <c r="AD275" i="1"/>
  <c r="AC275" i="1"/>
  <c r="AB275" i="1"/>
  <c r="X275" i="1"/>
  <c r="U275" i="1"/>
  <c r="P275" i="1"/>
  <c r="N275" i="1"/>
  <c r="M275" i="1"/>
  <c r="L275" i="1"/>
  <c r="K275" i="1"/>
  <c r="J275" i="1"/>
  <c r="I275" i="1"/>
  <c r="W275" i="1" s="1"/>
  <c r="E275" i="1"/>
  <c r="BB274" i="1"/>
  <c r="AY274" i="1"/>
  <c r="BE274" i="1" s="1"/>
  <c r="BI274" i="1" s="1"/>
  <c r="AP274" i="1"/>
  <c r="AN274" i="1"/>
  <c r="AO274" i="1" s="1"/>
  <c r="AF274" i="1"/>
  <c r="AE274" i="1"/>
  <c r="AD274" i="1"/>
  <c r="AC274" i="1"/>
  <c r="AB274" i="1"/>
  <c r="X274" i="1"/>
  <c r="W274" i="1"/>
  <c r="Q274" i="1"/>
  <c r="P274" i="1"/>
  <c r="O274" i="1"/>
  <c r="N274" i="1"/>
  <c r="M274" i="1"/>
  <c r="L274" i="1"/>
  <c r="K274" i="1"/>
  <c r="J274" i="1"/>
  <c r="Y274" i="1" s="1"/>
  <c r="I274" i="1"/>
  <c r="E274" i="1"/>
  <c r="BB273" i="1"/>
  <c r="BE273" i="1" s="1"/>
  <c r="BI273" i="1" s="1"/>
  <c r="AY273" i="1"/>
  <c r="AP273" i="1"/>
  <c r="AN273" i="1"/>
  <c r="AO273" i="1" s="1"/>
  <c r="AF273" i="1"/>
  <c r="AD273" i="1"/>
  <c r="AE273" i="1" s="1"/>
  <c r="AC273" i="1"/>
  <c r="AB273" i="1"/>
  <c r="X273" i="1"/>
  <c r="L273" i="1"/>
  <c r="K273" i="1"/>
  <c r="J273" i="1"/>
  <c r="I273" i="1"/>
  <c r="E273" i="1"/>
  <c r="BI272" i="1"/>
  <c r="BB272" i="1"/>
  <c r="AY272" i="1"/>
  <c r="BE272" i="1" s="1"/>
  <c r="AO272" i="1"/>
  <c r="AN272" i="1"/>
  <c r="AP272" i="1" s="1"/>
  <c r="AF272" i="1"/>
  <c r="AD272" i="1"/>
  <c r="AC272" i="1"/>
  <c r="AE272" i="1" s="1"/>
  <c r="AB272" i="1"/>
  <c r="X272" i="1"/>
  <c r="W272" i="1"/>
  <c r="T272" i="1"/>
  <c r="R272" i="1"/>
  <c r="Q272" i="1"/>
  <c r="P272" i="1"/>
  <c r="O272" i="1"/>
  <c r="M272" i="1"/>
  <c r="L272" i="1"/>
  <c r="K272" i="1"/>
  <c r="J272" i="1"/>
  <c r="I272" i="1"/>
  <c r="N272" i="1" s="1"/>
  <c r="E272" i="1"/>
  <c r="BE271" i="1"/>
  <c r="BI271" i="1" s="1"/>
  <c r="BB271" i="1"/>
  <c r="AY271" i="1"/>
  <c r="AP271" i="1"/>
  <c r="AN271" i="1"/>
  <c r="AO271" i="1" s="1"/>
  <c r="AF271" i="1"/>
  <c r="AE271" i="1"/>
  <c r="AD271" i="1"/>
  <c r="AC271" i="1"/>
  <c r="AB271" i="1"/>
  <c r="X271" i="1"/>
  <c r="S271" i="1"/>
  <c r="R271" i="1"/>
  <c r="Q271" i="1"/>
  <c r="P271" i="1"/>
  <c r="N271" i="1"/>
  <c r="L271" i="1"/>
  <c r="K271" i="1"/>
  <c r="J271" i="1"/>
  <c r="T271" i="1" s="1"/>
  <c r="I271" i="1"/>
  <c r="W271" i="1" s="1"/>
  <c r="E271" i="1"/>
  <c r="BE270" i="1"/>
  <c r="BI270" i="1" s="1"/>
  <c r="BB270" i="1"/>
  <c r="AY270" i="1"/>
  <c r="AN270" i="1"/>
  <c r="AP270" i="1" s="1"/>
  <c r="AF270" i="1"/>
  <c r="AD270" i="1"/>
  <c r="AE270" i="1" s="1"/>
  <c r="AC270" i="1"/>
  <c r="AB270" i="1"/>
  <c r="X270" i="1"/>
  <c r="W270" i="1"/>
  <c r="Y270" i="1" s="1"/>
  <c r="Q270" i="1"/>
  <c r="P270" i="1"/>
  <c r="O270" i="1"/>
  <c r="M270" i="1"/>
  <c r="L270" i="1"/>
  <c r="K270" i="1"/>
  <c r="J270" i="1"/>
  <c r="T270" i="1" s="1"/>
  <c r="I270" i="1"/>
  <c r="N270" i="1" s="1"/>
  <c r="E270" i="1"/>
  <c r="BB269" i="1"/>
  <c r="AY269" i="1"/>
  <c r="AP269" i="1"/>
  <c r="AN269" i="1"/>
  <c r="AO269" i="1" s="1"/>
  <c r="AF269" i="1"/>
  <c r="AD269" i="1"/>
  <c r="AE269" i="1" s="1"/>
  <c r="AC269" i="1"/>
  <c r="AB269" i="1"/>
  <c r="X269" i="1"/>
  <c r="N269" i="1"/>
  <c r="L269" i="1"/>
  <c r="K269" i="1"/>
  <c r="J269" i="1"/>
  <c r="I269" i="1"/>
  <c r="W269" i="1" s="1"/>
  <c r="E269" i="1"/>
  <c r="BB268" i="1"/>
  <c r="AY268" i="1"/>
  <c r="BE268" i="1" s="1"/>
  <c r="BI268" i="1" s="1"/>
  <c r="AO268" i="1"/>
  <c r="AN268" i="1"/>
  <c r="AP268" i="1" s="1"/>
  <c r="AF268" i="1"/>
  <c r="AD268" i="1"/>
  <c r="AC268" i="1"/>
  <c r="AE268" i="1" s="1"/>
  <c r="AB268" i="1"/>
  <c r="Y268" i="1"/>
  <c r="X268" i="1"/>
  <c r="W268" i="1"/>
  <c r="Q268" i="1"/>
  <c r="P268" i="1"/>
  <c r="O268" i="1"/>
  <c r="M268" i="1"/>
  <c r="L268" i="1"/>
  <c r="K268" i="1"/>
  <c r="J268" i="1"/>
  <c r="I268" i="1"/>
  <c r="N268" i="1" s="1"/>
  <c r="E268" i="1"/>
  <c r="BB267" i="1"/>
  <c r="BE267" i="1" s="1"/>
  <c r="BI267" i="1" s="1"/>
  <c r="AY267" i="1"/>
  <c r="AP267" i="1"/>
  <c r="AN267" i="1"/>
  <c r="AO267" i="1" s="1"/>
  <c r="AF267" i="1"/>
  <c r="AD267" i="1"/>
  <c r="AE267" i="1" s="1"/>
  <c r="AC267" i="1"/>
  <c r="AB267" i="1"/>
  <c r="X267" i="1"/>
  <c r="L267" i="1"/>
  <c r="K267" i="1"/>
  <c r="J267" i="1"/>
  <c r="I267" i="1"/>
  <c r="E267" i="1"/>
  <c r="BI266" i="1"/>
  <c r="BB266" i="1"/>
  <c r="AY266" i="1"/>
  <c r="BE266" i="1" s="1"/>
  <c r="AN266" i="1"/>
  <c r="AP266" i="1" s="1"/>
  <c r="AF266" i="1"/>
  <c r="AD266" i="1"/>
  <c r="AC266" i="1"/>
  <c r="AE266" i="1" s="1"/>
  <c r="AB266" i="1"/>
  <c r="X266" i="1"/>
  <c r="Y266" i="1" s="1"/>
  <c r="W266" i="1"/>
  <c r="T266" i="1"/>
  <c r="R266" i="1"/>
  <c r="Q266" i="1"/>
  <c r="P266" i="1"/>
  <c r="O266" i="1"/>
  <c r="M266" i="1"/>
  <c r="L266" i="1"/>
  <c r="K266" i="1"/>
  <c r="J266" i="1"/>
  <c r="I266" i="1"/>
  <c r="N266" i="1" s="1"/>
  <c r="E266" i="1"/>
  <c r="BE265" i="1"/>
  <c r="BI265" i="1" s="1"/>
  <c r="BB265" i="1"/>
  <c r="AY265" i="1"/>
  <c r="AP265" i="1"/>
  <c r="AN265" i="1"/>
  <c r="AO265" i="1" s="1"/>
  <c r="AF265" i="1"/>
  <c r="AE265" i="1"/>
  <c r="AD265" i="1"/>
  <c r="AC265" i="1"/>
  <c r="AB265" i="1"/>
  <c r="X265" i="1"/>
  <c r="S265" i="1"/>
  <c r="R265" i="1"/>
  <c r="Q265" i="1"/>
  <c r="P265" i="1"/>
  <c r="N265" i="1"/>
  <c r="L265" i="1"/>
  <c r="K265" i="1"/>
  <c r="J265" i="1"/>
  <c r="T265" i="1" s="1"/>
  <c r="I265" i="1"/>
  <c r="W265" i="1" s="1"/>
  <c r="E265" i="1"/>
  <c r="BE264" i="1"/>
  <c r="BI264" i="1" s="1"/>
  <c r="BB264" i="1"/>
  <c r="AY264" i="1"/>
  <c r="AN264" i="1"/>
  <c r="AP264" i="1" s="1"/>
  <c r="AF264" i="1"/>
  <c r="AE264" i="1"/>
  <c r="AD264" i="1"/>
  <c r="AC264" i="1"/>
  <c r="AB264" i="1"/>
  <c r="X264" i="1"/>
  <c r="W264" i="1"/>
  <c r="Y264" i="1" s="1"/>
  <c r="Q264" i="1"/>
  <c r="P264" i="1"/>
  <c r="O264" i="1"/>
  <c r="M264" i="1"/>
  <c r="L264" i="1"/>
  <c r="K264" i="1"/>
  <c r="J264" i="1"/>
  <c r="T264" i="1" s="1"/>
  <c r="I264" i="1"/>
  <c r="N264" i="1" s="1"/>
  <c r="E264" i="1"/>
  <c r="BB263" i="1"/>
  <c r="AY263" i="1"/>
  <c r="BE263" i="1" s="1"/>
  <c r="BI263" i="1" s="1"/>
  <c r="AN263" i="1"/>
  <c r="AP263" i="1" s="1"/>
  <c r="AF263" i="1"/>
  <c r="AE263" i="1"/>
  <c r="AD263" i="1"/>
  <c r="AC263" i="1"/>
  <c r="AB263" i="1"/>
  <c r="X263" i="1"/>
  <c r="W263" i="1"/>
  <c r="T263" i="1"/>
  <c r="Q263" i="1"/>
  <c r="P263" i="1"/>
  <c r="O263" i="1"/>
  <c r="M263" i="1"/>
  <c r="L263" i="1"/>
  <c r="K263" i="1"/>
  <c r="J263" i="1"/>
  <c r="U263" i="1" s="1"/>
  <c r="I263" i="1"/>
  <c r="N263" i="1" s="1"/>
  <c r="E263" i="1"/>
  <c r="BI262" i="1"/>
  <c r="BB262" i="1"/>
  <c r="AY262" i="1"/>
  <c r="BE262" i="1" s="1"/>
  <c r="AO262" i="1"/>
  <c r="AN262" i="1"/>
  <c r="AP262" i="1" s="1"/>
  <c r="AF262" i="1"/>
  <c r="AE262" i="1"/>
  <c r="AD262" i="1"/>
  <c r="AC262" i="1"/>
  <c r="AB262" i="1"/>
  <c r="X262" i="1"/>
  <c r="W262" i="1"/>
  <c r="T262" i="1"/>
  <c r="Q262" i="1"/>
  <c r="P262" i="1"/>
  <c r="O262" i="1"/>
  <c r="N262" i="1"/>
  <c r="M262" i="1"/>
  <c r="L262" i="1"/>
  <c r="K262" i="1"/>
  <c r="J262" i="1"/>
  <c r="U262" i="1" s="1"/>
  <c r="I262" i="1"/>
  <c r="E262" i="1"/>
  <c r="BB261" i="1"/>
  <c r="AY261" i="1"/>
  <c r="AP261" i="1"/>
  <c r="AO261" i="1"/>
  <c r="AN261" i="1"/>
  <c r="AF261" i="1"/>
  <c r="AE261" i="1"/>
  <c r="AD261" i="1"/>
  <c r="AC261" i="1"/>
  <c r="AB261" i="1"/>
  <c r="X261" i="1"/>
  <c r="W261" i="1"/>
  <c r="Q261" i="1"/>
  <c r="O261" i="1"/>
  <c r="N261" i="1"/>
  <c r="M261" i="1"/>
  <c r="L261" i="1"/>
  <c r="K261" i="1"/>
  <c r="J261" i="1"/>
  <c r="Y261" i="1" s="1"/>
  <c r="I261" i="1"/>
  <c r="P261" i="1" s="1"/>
  <c r="E261" i="1"/>
  <c r="BI260" i="1"/>
  <c r="BB260" i="1"/>
  <c r="AY260" i="1"/>
  <c r="BE260" i="1" s="1"/>
  <c r="AN260" i="1"/>
  <c r="AP260" i="1" s="1"/>
  <c r="AF260" i="1"/>
  <c r="AD260" i="1"/>
  <c r="AC260" i="1"/>
  <c r="AE260" i="1" s="1"/>
  <c r="AB260" i="1"/>
  <c r="X260" i="1"/>
  <c r="L260" i="1"/>
  <c r="K260" i="1"/>
  <c r="J260" i="1"/>
  <c r="I260" i="1"/>
  <c r="E260" i="1"/>
  <c r="BB259" i="1"/>
  <c r="BE259" i="1" s="1"/>
  <c r="BI259" i="1" s="1"/>
  <c r="AY259" i="1"/>
  <c r="AP259" i="1"/>
  <c r="AN259" i="1"/>
  <c r="AO259" i="1" s="1"/>
  <c r="AF259" i="1"/>
  <c r="AD259" i="1"/>
  <c r="AC259" i="1"/>
  <c r="AB259" i="1"/>
  <c r="X259" i="1"/>
  <c r="Q259" i="1"/>
  <c r="N259" i="1"/>
  <c r="L259" i="1"/>
  <c r="K259" i="1"/>
  <c r="J259" i="1"/>
  <c r="I259" i="1"/>
  <c r="M259" i="1" s="1"/>
  <c r="E259" i="1"/>
  <c r="BB258" i="1"/>
  <c r="AY258" i="1"/>
  <c r="BE258" i="1" s="1"/>
  <c r="BI258" i="1" s="1"/>
  <c r="AP258" i="1"/>
  <c r="AN258" i="1"/>
  <c r="AO258" i="1" s="1"/>
  <c r="AF258" i="1"/>
  <c r="AD258" i="1"/>
  <c r="AC258" i="1"/>
  <c r="AB258" i="1"/>
  <c r="X258" i="1"/>
  <c r="R258" i="1"/>
  <c r="O258" i="1"/>
  <c r="N258" i="1"/>
  <c r="L258" i="1"/>
  <c r="K258" i="1"/>
  <c r="J258" i="1"/>
  <c r="T258" i="1" s="1"/>
  <c r="I258" i="1"/>
  <c r="M258" i="1" s="1"/>
  <c r="E258" i="1"/>
  <c r="BB257" i="1"/>
  <c r="AY257" i="1"/>
  <c r="BE257" i="1" s="1"/>
  <c r="BI257" i="1" s="1"/>
  <c r="AO257" i="1"/>
  <c r="AN257" i="1"/>
  <c r="AP257" i="1" s="1"/>
  <c r="AF257" i="1"/>
  <c r="AD257" i="1"/>
  <c r="AE257" i="1" s="1"/>
  <c r="AC257" i="1"/>
  <c r="AB257" i="1"/>
  <c r="X257" i="1"/>
  <c r="W257" i="1"/>
  <c r="Q257" i="1"/>
  <c r="P257" i="1"/>
  <c r="N257" i="1"/>
  <c r="M257" i="1"/>
  <c r="L257" i="1"/>
  <c r="K257" i="1"/>
  <c r="J257" i="1"/>
  <c r="I257" i="1"/>
  <c r="O257" i="1" s="1"/>
  <c r="E257" i="1"/>
  <c r="BE256" i="1"/>
  <c r="BI256" i="1" s="1"/>
  <c r="BB256" i="1"/>
  <c r="AY256" i="1"/>
  <c r="AP256" i="1"/>
  <c r="AO256" i="1"/>
  <c r="AN256" i="1"/>
  <c r="AF256" i="1"/>
  <c r="AD256" i="1"/>
  <c r="AC256" i="1"/>
  <c r="AE256" i="1" s="1"/>
  <c r="AB256" i="1"/>
  <c r="X256" i="1"/>
  <c r="W256" i="1"/>
  <c r="O256" i="1"/>
  <c r="M256" i="1"/>
  <c r="L256" i="1"/>
  <c r="K256" i="1"/>
  <c r="J256" i="1"/>
  <c r="I256" i="1"/>
  <c r="E256" i="1"/>
  <c r="BI255" i="1"/>
  <c r="BB255" i="1"/>
  <c r="BE255" i="1" s="1"/>
  <c r="AY255" i="1"/>
  <c r="AP255" i="1"/>
  <c r="AO255" i="1"/>
  <c r="AN255" i="1"/>
  <c r="AF255" i="1"/>
  <c r="AE255" i="1"/>
  <c r="AD255" i="1"/>
  <c r="AC255" i="1"/>
  <c r="AB255" i="1"/>
  <c r="X255" i="1"/>
  <c r="W255" i="1"/>
  <c r="T255" i="1"/>
  <c r="Q255" i="1"/>
  <c r="P255" i="1"/>
  <c r="O255" i="1"/>
  <c r="N255" i="1"/>
  <c r="M255" i="1"/>
  <c r="L255" i="1"/>
  <c r="K255" i="1"/>
  <c r="J255" i="1"/>
  <c r="I255" i="1"/>
  <c r="E255" i="1"/>
  <c r="BB254" i="1"/>
  <c r="BE254" i="1" s="1"/>
  <c r="BI254" i="1" s="1"/>
  <c r="AY254" i="1"/>
  <c r="AN254" i="1"/>
  <c r="AF254" i="1"/>
  <c r="AD254" i="1"/>
  <c r="AC254" i="1"/>
  <c r="AE254" i="1" s="1"/>
  <c r="AB254" i="1"/>
  <c r="X254" i="1"/>
  <c r="L254" i="1"/>
  <c r="K254" i="1"/>
  <c r="J254" i="1"/>
  <c r="I254" i="1"/>
  <c r="E254" i="1"/>
  <c r="BB253" i="1"/>
  <c r="AY253" i="1"/>
  <c r="BE253" i="1" s="1"/>
  <c r="BI253" i="1" s="1"/>
  <c r="AN253" i="1"/>
  <c r="AF253" i="1"/>
  <c r="AE253" i="1"/>
  <c r="AD253" i="1"/>
  <c r="AC253" i="1"/>
  <c r="AB253" i="1"/>
  <c r="X253" i="1"/>
  <c r="W253" i="1"/>
  <c r="S253" i="1"/>
  <c r="Q253" i="1"/>
  <c r="P253" i="1"/>
  <c r="O253" i="1"/>
  <c r="N253" i="1"/>
  <c r="M253" i="1"/>
  <c r="L253" i="1"/>
  <c r="K253" i="1"/>
  <c r="J253" i="1"/>
  <c r="R253" i="1" s="1"/>
  <c r="I253" i="1"/>
  <c r="E253" i="1"/>
  <c r="BI252" i="1"/>
  <c r="BE252" i="1"/>
  <c r="BB252" i="1"/>
  <c r="AY252" i="1"/>
  <c r="AP252" i="1"/>
  <c r="AO252" i="1"/>
  <c r="AN252" i="1"/>
  <c r="AF252" i="1"/>
  <c r="AE252" i="1"/>
  <c r="AD252" i="1"/>
  <c r="AC252" i="1"/>
  <c r="AB252" i="1"/>
  <c r="X252" i="1"/>
  <c r="W252" i="1"/>
  <c r="Q252" i="1"/>
  <c r="N252" i="1"/>
  <c r="M252" i="1"/>
  <c r="L252" i="1"/>
  <c r="K252" i="1"/>
  <c r="S252" i="1" s="1"/>
  <c r="J252" i="1"/>
  <c r="Y252" i="1" s="1"/>
  <c r="I252" i="1"/>
  <c r="P252" i="1" s="1"/>
  <c r="E252" i="1"/>
  <c r="BB251" i="1"/>
  <c r="AY251" i="1"/>
  <c r="AP251" i="1"/>
  <c r="AN251" i="1"/>
  <c r="AO251" i="1" s="1"/>
  <c r="AF251" i="1"/>
  <c r="AE251" i="1"/>
  <c r="AD251" i="1"/>
  <c r="AC251" i="1"/>
  <c r="AB251" i="1"/>
  <c r="X251" i="1"/>
  <c r="U251" i="1"/>
  <c r="T251" i="1"/>
  <c r="S251" i="1"/>
  <c r="R251" i="1"/>
  <c r="Q251" i="1"/>
  <c r="L251" i="1"/>
  <c r="K251" i="1"/>
  <c r="J251" i="1"/>
  <c r="I251" i="1"/>
  <c r="E251" i="1"/>
  <c r="BI250" i="1"/>
  <c r="BE250" i="1"/>
  <c r="BB250" i="1"/>
  <c r="AY250" i="1"/>
  <c r="AN250" i="1"/>
  <c r="AF250" i="1"/>
  <c r="AD250" i="1"/>
  <c r="AC250" i="1"/>
  <c r="AB250" i="1"/>
  <c r="X250" i="1"/>
  <c r="P250" i="1"/>
  <c r="O250" i="1"/>
  <c r="N250" i="1"/>
  <c r="M250" i="1"/>
  <c r="L250" i="1"/>
  <c r="K250" i="1"/>
  <c r="J250" i="1"/>
  <c r="I250" i="1"/>
  <c r="E250" i="1"/>
  <c r="BB249" i="1"/>
  <c r="AY249" i="1"/>
  <c r="AP249" i="1"/>
  <c r="AN249" i="1"/>
  <c r="AO249" i="1" s="1"/>
  <c r="AF249" i="1"/>
  <c r="AD249" i="1"/>
  <c r="AC249" i="1"/>
  <c r="AE249" i="1" s="1"/>
  <c r="AB249" i="1"/>
  <c r="X249" i="1"/>
  <c r="L249" i="1"/>
  <c r="K249" i="1"/>
  <c r="J249" i="1"/>
  <c r="I249" i="1"/>
  <c r="W249" i="1" s="1"/>
  <c r="E249" i="1"/>
  <c r="BB248" i="1"/>
  <c r="AY248" i="1"/>
  <c r="AP248" i="1"/>
  <c r="AO248" i="1"/>
  <c r="AN248" i="1"/>
  <c r="AF248" i="1"/>
  <c r="AD248" i="1"/>
  <c r="AC248" i="1"/>
  <c r="AE248" i="1" s="1"/>
  <c r="AB248" i="1"/>
  <c r="X248" i="1"/>
  <c r="U248" i="1"/>
  <c r="L248" i="1"/>
  <c r="K248" i="1"/>
  <c r="J248" i="1"/>
  <c r="I248" i="1"/>
  <c r="E248" i="1"/>
  <c r="BE247" i="1"/>
  <c r="BI247" i="1" s="1"/>
  <c r="BB247" i="1"/>
  <c r="AY247" i="1"/>
  <c r="AN247" i="1"/>
  <c r="AF247" i="1"/>
  <c r="AD247" i="1"/>
  <c r="AE247" i="1" s="1"/>
  <c r="AC247" i="1"/>
  <c r="AB247" i="1"/>
  <c r="X247" i="1"/>
  <c r="W247" i="1"/>
  <c r="U247" i="1"/>
  <c r="Q247" i="1"/>
  <c r="M247" i="1"/>
  <c r="L247" i="1"/>
  <c r="K247" i="1"/>
  <c r="J247" i="1"/>
  <c r="I247" i="1"/>
  <c r="E247" i="1"/>
  <c r="BE246" i="1"/>
  <c r="BI246" i="1" s="1"/>
  <c r="BB246" i="1"/>
  <c r="AY246" i="1"/>
  <c r="AO246" i="1"/>
  <c r="AN246" i="1"/>
  <c r="AP246" i="1" s="1"/>
  <c r="AF246" i="1"/>
  <c r="AE246" i="1"/>
  <c r="AD246" i="1"/>
  <c r="AC246" i="1"/>
  <c r="AB246" i="1"/>
  <c r="Y246" i="1"/>
  <c r="X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W246" i="1" s="1"/>
  <c r="E246" i="1"/>
  <c r="BI245" i="1"/>
  <c r="BE245" i="1"/>
  <c r="BB245" i="1"/>
  <c r="AY245" i="1"/>
  <c r="AO245" i="1"/>
  <c r="AN245" i="1"/>
  <c r="AP245" i="1" s="1"/>
  <c r="AF245" i="1"/>
  <c r="AE245" i="1"/>
  <c r="AD245" i="1"/>
  <c r="AC245" i="1"/>
  <c r="AB245" i="1"/>
  <c r="X245" i="1"/>
  <c r="U245" i="1"/>
  <c r="S245" i="1"/>
  <c r="R245" i="1"/>
  <c r="Q245" i="1"/>
  <c r="L245" i="1"/>
  <c r="K245" i="1"/>
  <c r="J245" i="1"/>
  <c r="I245" i="1"/>
  <c r="E245" i="1"/>
  <c r="BB244" i="1"/>
  <c r="AY244" i="1"/>
  <c r="AN244" i="1"/>
  <c r="AF244" i="1"/>
  <c r="AE244" i="1"/>
  <c r="AD244" i="1"/>
  <c r="AC244" i="1"/>
  <c r="AB244" i="1"/>
  <c r="Y244" i="1"/>
  <c r="X244" i="1"/>
  <c r="T244" i="1"/>
  <c r="Q244" i="1"/>
  <c r="P244" i="1"/>
  <c r="O244" i="1"/>
  <c r="N244" i="1"/>
  <c r="M244" i="1"/>
  <c r="L244" i="1"/>
  <c r="S244" i="1" s="1"/>
  <c r="K244" i="1"/>
  <c r="J244" i="1"/>
  <c r="I244" i="1"/>
  <c r="W244" i="1" s="1"/>
  <c r="E244" i="1"/>
  <c r="BB243" i="1"/>
  <c r="BE243" i="1" s="1"/>
  <c r="BI243" i="1" s="1"/>
  <c r="AY243" i="1"/>
  <c r="AP243" i="1"/>
  <c r="AO243" i="1"/>
  <c r="AN243" i="1"/>
  <c r="AF243" i="1"/>
  <c r="AE243" i="1"/>
  <c r="AD243" i="1"/>
  <c r="AC243" i="1"/>
  <c r="AB243" i="1"/>
  <c r="X243" i="1"/>
  <c r="W243" i="1"/>
  <c r="R243" i="1"/>
  <c r="Q243" i="1"/>
  <c r="N243" i="1"/>
  <c r="M243" i="1"/>
  <c r="L243" i="1"/>
  <c r="K243" i="1"/>
  <c r="J243" i="1"/>
  <c r="I243" i="1"/>
  <c r="U243" i="1" s="1"/>
  <c r="E243" i="1"/>
  <c r="BB242" i="1"/>
  <c r="AY242" i="1"/>
  <c r="AN242" i="1"/>
  <c r="AP242" i="1" s="1"/>
  <c r="AF242" i="1"/>
  <c r="AD242" i="1"/>
  <c r="AE242" i="1" s="1"/>
  <c r="AC242" i="1"/>
  <c r="AB242" i="1"/>
  <c r="X242" i="1"/>
  <c r="Q242" i="1"/>
  <c r="P242" i="1"/>
  <c r="O242" i="1"/>
  <c r="N242" i="1"/>
  <c r="M242" i="1"/>
  <c r="L242" i="1"/>
  <c r="K242" i="1"/>
  <c r="T242" i="1" s="1"/>
  <c r="J242" i="1"/>
  <c r="I242" i="1"/>
  <c r="E242" i="1"/>
  <c r="BB241" i="1"/>
  <c r="AY241" i="1"/>
  <c r="AP241" i="1"/>
  <c r="AO241" i="1"/>
  <c r="AN241" i="1"/>
  <c r="AF241" i="1"/>
  <c r="AE241" i="1"/>
  <c r="AD241" i="1"/>
  <c r="AC241" i="1"/>
  <c r="AB241" i="1"/>
  <c r="X241" i="1"/>
  <c r="S241" i="1"/>
  <c r="R241" i="1"/>
  <c r="Q241" i="1"/>
  <c r="O241" i="1"/>
  <c r="N241" i="1"/>
  <c r="L241" i="1"/>
  <c r="K241" i="1"/>
  <c r="J241" i="1"/>
  <c r="U241" i="1" s="1"/>
  <c r="I241" i="1"/>
  <c r="P241" i="1" s="1"/>
  <c r="E241" i="1"/>
  <c r="BB240" i="1"/>
  <c r="AY240" i="1"/>
  <c r="AN240" i="1"/>
  <c r="AF240" i="1"/>
  <c r="AD240" i="1"/>
  <c r="AE240" i="1" s="1"/>
  <c r="AC240" i="1"/>
  <c r="AB240" i="1"/>
  <c r="X240" i="1"/>
  <c r="U240" i="1"/>
  <c r="T240" i="1"/>
  <c r="S240" i="1"/>
  <c r="M240" i="1"/>
  <c r="L240" i="1"/>
  <c r="K240" i="1"/>
  <c r="J240" i="1"/>
  <c r="I240" i="1"/>
  <c r="R240" i="1" s="1"/>
  <c r="E240" i="1"/>
  <c r="BB239" i="1"/>
  <c r="AY239" i="1"/>
  <c r="AP239" i="1"/>
  <c r="AO239" i="1"/>
  <c r="AN239" i="1"/>
  <c r="AF239" i="1"/>
  <c r="AD239" i="1"/>
  <c r="AC239" i="1"/>
  <c r="AB239" i="1"/>
  <c r="X239" i="1"/>
  <c r="P239" i="1"/>
  <c r="O239" i="1"/>
  <c r="N239" i="1"/>
  <c r="M239" i="1"/>
  <c r="L239" i="1"/>
  <c r="S239" i="1" s="1"/>
  <c r="K239" i="1"/>
  <c r="J239" i="1"/>
  <c r="I239" i="1"/>
  <c r="W239" i="1" s="1"/>
  <c r="Y239" i="1" s="1"/>
  <c r="E239" i="1"/>
  <c r="BE238" i="1"/>
  <c r="BI238" i="1" s="1"/>
  <c r="BB238" i="1"/>
  <c r="AY238" i="1"/>
  <c r="AO238" i="1"/>
  <c r="AN238" i="1"/>
  <c r="AP238" i="1" s="1"/>
  <c r="AF238" i="1"/>
  <c r="AE238" i="1"/>
  <c r="AD238" i="1"/>
  <c r="AC238" i="1"/>
  <c r="AB238" i="1"/>
  <c r="X238" i="1"/>
  <c r="W238" i="1"/>
  <c r="T238" i="1"/>
  <c r="S238" i="1"/>
  <c r="R238" i="1"/>
  <c r="M238" i="1"/>
  <c r="L238" i="1"/>
  <c r="K238" i="1"/>
  <c r="J238" i="1"/>
  <c r="U238" i="1" s="1"/>
  <c r="I238" i="1"/>
  <c r="E238" i="1"/>
  <c r="BB237" i="1"/>
  <c r="AY237" i="1"/>
  <c r="BE237" i="1" s="1"/>
  <c r="BI237" i="1" s="1"/>
  <c r="AP237" i="1"/>
  <c r="AN237" i="1"/>
  <c r="AO237" i="1" s="1"/>
  <c r="AF237" i="1"/>
  <c r="AD237" i="1"/>
  <c r="AC237" i="1"/>
  <c r="AE237" i="1" s="1"/>
  <c r="AB237" i="1"/>
  <c r="X237" i="1"/>
  <c r="S237" i="1"/>
  <c r="P237" i="1"/>
  <c r="O237" i="1"/>
  <c r="N237" i="1"/>
  <c r="M237" i="1"/>
  <c r="L237" i="1"/>
  <c r="K237" i="1"/>
  <c r="J237" i="1"/>
  <c r="T237" i="1" s="1"/>
  <c r="I237" i="1"/>
  <c r="W237" i="1" s="1"/>
  <c r="Y237" i="1" s="1"/>
  <c r="E237" i="1"/>
  <c r="BE236" i="1"/>
  <c r="BI236" i="1" s="1"/>
  <c r="BB236" i="1"/>
  <c r="AY236" i="1"/>
  <c r="AO236" i="1"/>
  <c r="AN236" i="1"/>
  <c r="AP236" i="1" s="1"/>
  <c r="AF236" i="1"/>
  <c r="AE236" i="1"/>
  <c r="AD236" i="1"/>
  <c r="AC236" i="1"/>
  <c r="AB236" i="1"/>
  <c r="X236" i="1"/>
  <c r="T236" i="1"/>
  <c r="Q236" i="1"/>
  <c r="M236" i="1"/>
  <c r="L236" i="1"/>
  <c r="K236" i="1"/>
  <c r="J236" i="1"/>
  <c r="U236" i="1" s="1"/>
  <c r="I236" i="1"/>
  <c r="W236" i="1" s="1"/>
  <c r="E236" i="1"/>
  <c r="BB235" i="1"/>
  <c r="AY235" i="1"/>
  <c r="BE235" i="1" s="1"/>
  <c r="BI235" i="1" s="1"/>
  <c r="AP235" i="1"/>
  <c r="AN235" i="1"/>
  <c r="AO235" i="1" s="1"/>
  <c r="AF235" i="1"/>
  <c r="AD235" i="1"/>
  <c r="AC235" i="1"/>
  <c r="AE235" i="1" s="1"/>
  <c r="AB235" i="1"/>
  <c r="Y235" i="1"/>
  <c r="X235" i="1"/>
  <c r="S235" i="1"/>
  <c r="P235" i="1"/>
  <c r="O235" i="1"/>
  <c r="N235" i="1"/>
  <c r="M235" i="1"/>
  <c r="L235" i="1"/>
  <c r="K235" i="1"/>
  <c r="J235" i="1"/>
  <c r="T235" i="1" s="1"/>
  <c r="I235" i="1"/>
  <c r="W235" i="1" s="1"/>
  <c r="E235" i="1"/>
  <c r="BI234" i="1"/>
  <c r="BB234" i="1"/>
  <c r="BE234" i="1" s="1"/>
  <c r="AY234" i="1"/>
  <c r="AO234" i="1"/>
  <c r="AN234" i="1"/>
  <c r="AP234" i="1" s="1"/>
  <c r="AF234" i="1"/>
  <c r="AE234" i="1"/>
  <c r="AD234" i="1"/>
  <c r="AC234" i="1"/>
  <c r="AB234" i="1"/>
  <c r="X234" i="1"/>
  <c r="W234" i="1"/>
  <c r="U234" i="1"/>
  <c r="S234" i="1"/>
  <c r="R234" i="1"/>
  <c r="Q234" i="1"/>
  <c r="M234" i="1"/>
  <c r="L234" i="1"/>
  <c r="K234" i="1"/>
  <c r="J234" i="1"/>
  <c r="T234" i="1" s="1"/>
  <c r="I234" i="1"/>
  <c r="E234" i="1"/>
  <c r="BB233" i="1"/>
  <c r="AY233" i="1"/>
  <c r="BE233" i="1" s="1"/>
  <c r="BI233" i="1" s="1"/>
  <c r="AP233" i="1"/>
  <c r="AO233" i="1"/>
  <c r="AN233" i="1"/>
  <c r="AF233" i="1"/>
  <c r="AE233" i="1"/>
  <c r="AD233" i="1"/>
  <c r="AC233" i="1"/>
  <c r="AB233" i="1"/>
  <c r="Y233" i="1"/>
  <c r="X233" i="1"/>
  <c r="W233" i="1"/>
  <c r="Q233" i="1"/>
  <c r="P233" i="1"/>
  <c r="O233" i="1"/>
  <c r="N233" i="1"/>
  <c r="M233" i="1"/>
  <c r="L233" i="1"/>
  <c r="K233" i="1"/>
  <c r="J233" i="1"/>
  <c r="I233" i="1"/>
  <c r="E233" i="1"/>
  <c r="BE232" i="1"/>
  <c r="BI232" i="1" s="1"/>
  <c r="BB232" i="1"/>
  <c r="AY232" i="1"/>
  <c r="AN232" i="1"/>
  <c r="AF232" i="1"/>
  <c r="AE232" i="1"/>
  <c r="AD232" i="1"/>
  <c r="AC232" i="1"/>
  <c r="AB232" i="1"/>
  <c r="X232" i="1"/>
  <c r="W232" i="1"/>
  <c r="Y232" i="1" s="1"/>
  <c r="L232" i="1"/>
  <c r="K232" i="1"/>
  <c r="J232" i="1"/>
  <c r="U232" i="1" s="1"/>
  <c r="I232" i="1"/>
  <c r="E232" i="1"/>
  <c r="BI231" i="1"/>
  <c r="BB231" i="1"/>
  <c r="AY231" i="1"/>
  <c r="BE231" i="1" s="1"/>
  <c r="AN231" i="1"/>
  <c r="AO231" i="1" s="1"/>
  <c r="AF231" i="1"/>
  <c r="AD231" i="1"/>
  <c r="AC231" i="1"/>
  <c r="AE231" i="1" s="1"/>
  <c r="AB231" i="1"/>
  <c r="X231" i="1"/>
  <c r="W231" i="1"/>
  <c r="R231" i="1"/>
  <c r="Q231" i="1"/>
  <c r="P231" i="1"/>
  <c r="O231" i="1"/>
  <c r="N231" i="1"/>
  <c r="L231" i="1"/>
  <c r="K231" i="1"/>
  <c r="J231" i="1"/>
  <c r="I231" i="1"/>
  <c r="M231" i="1" s="1"/>
  <c r="E231" i="1"/>
  <c r="BE230" i="1"/>
  <c r="BI230" i="1" s="1"/>
  <c r="BB230" i="1"/>
  <c r="AY230" i="1"/>
  <c r="AP230" i="1"/>
  <c r="AO230" i="1"/>
  <c r="AN230" i="1"/>
  <c r="AF230" i="1"/>
  <c r="AE230" i="1"/>
  <c r="AD230" i="1"/>
  <c r="AC230" i="1"/>
  <c r="AB230" i="1"/>
  <c r="X230" i="1"/>
  <c r="L230" i="1"/>
  <c r="K230" i="1"/>
  <c r="J230" i="1"/>
  <c r="I230" i="1"/>
  <c r="E230" i="1"/>
  <c r="BB229" i="1"/>
  <c r="BE229" i="1" s="1"/>
  <c r="BI229" i="1" s="1"/>
  <c r="AY229" i="1"/>
  <c r="AP229" i="1"/>
  <c r="AN229" i="1"/>
  <c r="AO229" i="1" s="1"/>
  <c r="AF229" i="1"/>
  <c r="AE229" i="1"/>
  <c r="AD229" i="1"/>
  <c r="AC229" i="1"/>
  <c r="AB229" i="1"/>
  <c r="Y229" i="1"/>
  <c r="X229" i="1"/>
  <c r="W229" i="1"/>
  <c r="U229" i="1"/>
  <c r="S229" i="1"/>
  <c r="Q229" i="1"/>
  <c r="P229" i="1"/>
  <c r="N229" i="1"/>
  <c r="L229" i="1"/>
  <c r="K229" i="1"/>
  <c r="J229" i="1"/>
  <c r="I229" i="1"/>
  <c r="E229" i="1"/>
  <c r="BI228" i="1"/>
  <c r="BB228" i="1"/>
  <c r="AY228" i="1"/>
  <c r="BE228" i="1" s="1"/>
  <c r="AP228" i="1"/>
  <c r="AO228" i="1"/>
  <c r="AN228" i="1"/>
  <c r="AF228" i="1"/>
  <c r="AE228" i="1"/>
  <c r="AD228" i="1"/>
  <c r="AC228" i="1"/>
  <c r="AB228" i="1"/>
  <c r="X228" i="1"/>
  <c r="L228" i="1"/>
  <c r="K228" i="1"/>
  <c r="J228" i="1"/>
  <c r="I228" i="1"/>
  <c r="E228" i="1"/>
  <c r="BI227" i="1"/>
  <c r="BE227" i="1"/>
  <c r="BB227" i="1"/>
  <c r="AY227" i="1"/>
  <c r="AP227" i="1"/>
  <c r="AN227" i="1"/>
  <c r="AO227" i="1" s="1"/>
  <c r="AF227" i="1"/>
  <c r="AD227" i="1"/>
  <c r="AE227" i="1" s="1"/>
  <c r="AC227" i="1"/>
  <c r="AB227" i="1"/>
  <c r="X227" i="1"/>
  <c r="L227" i="1"/>
  <c r="K227" i="1"/>
  <c r="J227" i="1"/>
  <c r="T227" i="1" s="1"/>
  <c r="I227" i="1"/>
  <c r="E227" i="1"/>
  <c r="BB226" i="1"/>
  <c r="BE226" i="1" s="1"/>
  <c r="BI226" i="1" s="1"/>
  <c r="AY226" i="1"/>
  <c r="AP226" i="1"/>
  <c r="AO226" i="1"/>
  <c r="AN226" i="1"/>
  <c r="AF226" i="1"/>
  <c r="AD226" i="1"/>
  <c r="AC226" i="1"/>
  <c r="AE226" i="1" s="1"/>
  <c r="AB226" i="1"/>
  <c r="X226" i="1"/>
  <c r="P226" i="1"/>
  <c r="N226" i="1"/>
  <c r="M226" i="1"/>
  <c r="L226" i="1"/>
  <c r="K226" i="1"/>
  <c r="J226" i="1"/>
  <c r="I226" i="1"/>
  <c r="T226" i="1" s="1"/>
  <c r="E226" i="1"/>
  <c r="BE225" i="1"/>
  <c r="BI225" i="1" s="1"/>
  <c r="BB225" i="1"/>
  <c r="AY225" i="1"/>
  <c r="AP225" i="1"/>
  <c r="AO225" i="1"/>
  <c r="AN225" i="1"/>
  <c r="AF225" i="1"/>
  <c r="AD225" i="1"/>
  <c r="AC225" i="1"/>
  <c r="AB225" i="1"/>
  <c r="X225" i="1"/>
  <c r="R225" i="1"/>
  <c r="O225" i="1"/>
  <c r="N225" i="1"/>
  <c r="M225" i="1"/>
  <c r="L225" i="1"/>
  <c r="K225" i="1"/>
  <c r="J225" i="1"/>
  <c r="U225" i="1" s="1"/>
  <c r="I225" i="1"/>
  <c r="Q225" i="1" s="1"/>
  <c r="E225" i="1"/>
  <c r="BB224" i="1"/>
  <c r="AY224" i="1"/>
  <c r="BE224" i="1" s="1"/>
  <c r="BI224" i="1" s="1"/>
  <c r="AP224" i="1"/>
  <c r="AO224" i="1"/>
  <c r="AN224" i="1"/>
  <c r="AF224" i="1"/>
  <c r="AE224" i="1"/>
  <c r="AD224" i="1"/>
  <c r="AC224" i="1"/>
  <c r="AB224" i="1"/>
  <c r="X224" i="1"/>
  <c r="U224" i="1"/>
  <c r="S224" i="1"/>
  <c r="R224" i="1"/>
  <c r="P224" i="1"/>
  <c r="L224" i="1"/>
  <c r="K224" i="1"/>
  <c r="J224" i="1"/>
  <c r="T224" i="1" s="1"/>
  <c r="I224" i="1"/>
  <c r="E224" i="1"/>
  <c r="BE223" i="1"/>
  <c r="BI223" i="1" s="1"/>
  <c r="BB223" i="1"/>
  <c r="AY223" i="1"/>
  <c r="AP223" i="1"/>
  <c r="AO223" i="1"/>
  <c r="AN223" i="1"/>
  <c r="AF223" i="1"/>
  <c r="AD223" i="1"/>
  <c r="AE223" i="1" s="1"/>
  <c r="AC223" i="1"/>
  <c r="AB223" i="1"/>
  <c r="X223" i="1"/>
  <c r="L223" i="1"/>
  <c r="K223" i="1"/>
  <c r="J223" i="1"/>
  <c r="I223" i="1"/>
  <c r="E223" i="1"/>
  <c r="BE222" i="1"/>
  <c r="BI222" i="1" s="1"/>
  <c r="BB222" i="1"/>
  <c r="AY222" i="1"/>
  <c r="AP222" i="1"/>
  <c r="AN222" i="1"/>
  <c r="AO222" i="1" s="1"/>
  <c r="AF222" i="1"/>
  <c r="AD222" i="1"/>
  <c r="AC222" i="1"/>
  <c r="AB222" i="1"/>
  <c r="X222" i="1"/>
  <c r="U222" i="1"/>
  <c r="R222" i="1"/>
  <c r="P222" i="1"/>
  <c r="L222" i="1"/>
  <c r="K222" i="1"/>
  <c r="J222" i="1"/>
  <c r="I222" i="1"/>
  <c r="T222" i="1" s="1"/>
  <c r="E222" i="1"/>
  <c r="BE221" i="1"/>
  <c r="BI221" i="1" s="1"/>
  <c r="BB221" i="1"/>
  <c r="AY221" i="1"/>
  <c r="AP221" i="1"/>
  <c r="AO221" i="1"/>
  <c r="AN221" i="1"/>
  <c r="AF221" i="1"/>
  <c r="AD221" i="1"/>
  <c r="AC221" i="1"/>
  <c r="AE221" i="1" s="1"/>
  <c r="AB221" i="1"/>
  <c r="X221" i="1"/>
  <c r="W221" i="1"/>
  <c r="R221" i="1"/>
  <c r="P221" i="1"/>
  <c r="O221" i="1"/>
  <c r="N221" i="1"/>
  <c r="M221" i="1"/>
  <c r="L221" i="1"/>
  <c r="K221" i="1"/>
  <c r="J221" i="1"/>
  <c r="U221" i="1" s="1"/>
  <c r="I221" i="1"/>
  <c r="Q221" i="1" s="1"/>
  <c r="E221" i="1"/>
  <c r="BE220" i="1"/>
  <c r="BI220" i="1" s="1"/>
  <c r="BB220" i="1"/>
  <c r="AY220" i="1"/>
  <c r="AP220" i="1"/>
  <c r="AO220" i="1"/>
  <c r="AN220" i="1"/>
  <c r="AF220" i="1"/>
  <c r="AE220" i="1"/>
  <c r="AD220" i="1"/>
  <c r="AC220" i="1"/>
  <c r="AB220" i="1"/>
  <c r="X220" i="1"/>
  <c r="L220" i="1"/>
  <c r="K220" i="1"/>
  <c r="J220" i="1"/>
  <c r="I220" i="1"/>
  <c r="E220" i="1"/>
  <c r="BB219" i="1"/>
  <c r="AY219" i="1"/>
  <c r="AO219" i="1"/>
  <c r="AN219" i="1"/>
  <c r="AP219" i="1" s="1"/>
  <c r="AF219" i="1"/>
  <c r="AE219" i="1"/>
  <c r="AD219" i="1"/>
  <c r="AC219" i="1"/>
  <c r="AB219" i="1"/>
  <c r="X219" i="1"/>
  <c r="T219" i="1"/>
  <c r="R219" i="1"/>
  <c r="Q219" i="1"/>
  <c r="P219" i="1"/>
  <c r="O219" i="1"/>
  <c r="M219" i="1"/>
  <c r="L219" i="1"/>
  <c r="K219" i="1"/>
  <c r="J219" i="1"/>
  <c r="I219" i="1"/>
  <c r="W219" i="1" s="1"/>
  <c r="Y219" i="1" s="1"/>
  <c r="E219" i="1"/>
  <c r="BB218" i="1"/>
  <c r="BE218" i="1" s="1"/>
  <c r="BI218" i="1" s="1"/>
  <c r="AY218" i="1"/>
  <c r="AO218" i="1"/>
  <c r="AN218" i="1"/>
  <c r="AP218" i="1" s="1"/>
  <c r="AF218" i="1"/>
  <c r="AD218" i="1"/>
  <c r="AC218" i="1"/>
  <c r="AE218" i="1" s="1"/>
  <c r="AB218" i="1"/>
  <c r="X218" i="1"/>
  <c r="Y218" i="1" s="1"/>
  <c r="W218" i="1"/>
  <c r="P218" i="1"/>
  <c r="O218" i="1"/>
  <c r="N218" i="1"/>
  <c r="M218" i="1"/>
  <c r="L218" i="1"/>
  <c r="T218" i="1" s="1"/>
  <c r="K218" i="1"/>
  <c r="J218" i="1"/>
  <c r="I218" i="1"/>
  <c r="Q218" i="1" s="1"/>
  <c r="E218" i="1"/>
  <c r="BB217" i="1"/>
  <c r="AY217" i="1"/>
  <c r="AP217" i="1"/>
  <c r="AO217" i="1"/>
  <c r="AN217" i="1"/>
  <c r="AF217" i="1"/>
  <c r="AE217" i="1"/>
  <c r="AD217" i="1"/>
  <c r="AC217" i="1"/>
  <c r="AB217" i="1"/>
  <c r="X217" i="1"/>
  <c r="W217" i="1"/>
  <c r="T217" i="1"/>
  <c r="Q217" i="1"/>
  <c r="O217" i="1"/>
  <c r="N217" i="1"/>
  <c r="M217" i="1"/>
  <c r="L217" i="1"/>
  <c r="K217" i="1"/>
  <c r="J217" i="1"/>
  <c r="U217" i="1" s="1"/>
  <c r="I217" i="1"/>
  <c r="E217" i="1"/>
  <c r="BB216" i="1"/>
  <c r="AY216" i="1"/>
  <c r="AP216" i="1"/>
  <c r="AO216" i="1"/>
  <c r="AN216" i="1"/>
  <c r="AF216" i="1"/>
  <c r="AD216" i="1"/>
  <c r="AC216" i="1"/>
  <c r="AE216" i="1" s="1"/>
  <c r="AB216" i="1"/>
  <c r="X216" i="1"/>
  <c r="W216" i="1"/>
  <c r="Q216" i="1"/>
  <c r="O216" i="1"/>
  <c r="N216" i="1"/>
  <c r="M216" i="1"/>
  <c r="L216" i="1"/>
  <c r="K216" i="1"/>
  <c r="J216" i="1"/>
  <c r="I216" i="1"/>
  <c r="P216" i="1" s="1"/>
  <c r="E216" i="1"/>
  <c r="BB215" i="1"/>
  <c r="BE215" i="1" s="1"/>
  <c r="BI215" i="1" s="1"/>
  <c r="AY215" i="1"/>
  <c r="AP215" i="1"/>
  <c r="AN215" i="1"/>
  <c r="AO215" i="1" s="1"/>
  <c r="AF215" i="1"/>
  <c r="AD215" i="1"/>
  <c r="AC215" i="1"/>
  <c r="AB215" i="1"/>
  <c r="X215" i="1"/>
  <c r="S215" i="1"/>
  <c r="R215" i="1"/>
  <c r="P215" i="1"/>
  <c r="O215" i="1"/>
  <c r="N215" i="1"/>
  <c r="L215" i="1"/>
  <c r="K215" i="1"/>
  <c r="J215" i="1"/>
  <c r="I215" i="1"/>
  <c r="U215" i="1" s="1"/>
  <c r="E215" i="1"/>
  <c r="BE214" i="1"/>
  <c r="BI214" i="1" s="1"/>
  <c r="BB214" i="1"/>
  <c r="AY214" i="1"/>
  <c r="AN214" i="1"/>
  <c r="AP214" i="1" s="1"/>
  <c r="AF214" i="1"/>
  <c r="AE214" i="1"/>
  <c r="AD214" i="1"/>
  <c r="AC214" i="1"/>
  <c r="AB214" i="1"/>
  <c r="X214" i="1"/>
  <c r="W214" i="1"/>
  <c r="R214" i="1"/>
  <c r="Q214" i="1"/>
  <c r="O214" i="1"/>
  <c r="N214" i="1"/>
  <c r="M214" i="1"/>
  <c r="L214" i="1"/>
  <c r="K214" i="1"/>
  <c r="J214" i="1"/>
  <c r="T214" i="1" s="1"/>
  <c r="I214" i="1"/>
  <c r="P214" i="1" s="1"/>
  <c r="E214" i="1"/>
  <c r="BB213" i="1"/>
  <c r="BE213" i="1" s="1"/>
  <c r="BI213" i="1" s="1"/>
  <c r="AY213" i="1"/>
  <c r="AN213" i="1"/>
  <c r="AO213" i="1" s="1"/>
  <c r="AF213" i="1"/>
  <c r="AD213" i="1"/>
  <c r="AC213" i="1"/>
  <c r="AB213" i="1"/>
  <c r="X213" i="1"/>
  <c r="O213" i="1"/>
  <c r="N213" i="1"/>
  <c r="L213" i="1"/>
  <c r="S213" i="1" s="1"/>
  <c r="K213" i="1"/>
  <c r="J213" i="1"/>
  <c r="I213" i="1"/>
  <c r="U213" i="1" s="1"/>
  <c r="E213" i="1"/>
  <c r="BB212" i="1"/>
  <c r="AY212" i="1"/>
  <c r="AN212" i="1"/>
  <c r="AP212" i="1" s="1"/>
  <c r="AF212" i="1"/>
  <c r="AD212" i="1"/>
  <c r="AC212" i="1"/>
  <c r="AE212" i="1" s="1"/>
  <c r="AB212" i="1"/>
  <c r="X212" i="1"/>
  <c r="W212" i="1"/>
  <c r="N212" i="1"/>
  <c r="M212" i="1"/>
  <c r="L212" i="1"/>
  <c r="R212" i="1" s="1"/>
  <c r="K212" i="1"/>
  <c r="J212" i="1"/>
  <c r="U212" i="1" s="1"/>
  <c r="I212" i="1"/>
  <c r="P212" i="1" s="1"/>
  <c r="E212" i="1"/>
  <c r="BB211" i="1"/>
  <c r="BE211" i="1" s="1"/>
  <c r="BI211" i="1" s="1"/>
  <c r="AY211" i="1"/>
  <c r="AN211" i="1"/>
  <c r="AO211" i="1" s="1"/>
  <c r="AF211" i="1"/>
  <c r="AD211" i="1"/>
  <c r="AC211" i="1"/>
  <c r="AE211" i="1" s="1"/>
  <c r="AB211" i="1"/>
  <c r="X211" i="1"/>
  <c r="L211" i="1"/>
  <c r="K211" i="1"/>
  <c r="J211" i="1"/>
  <c r="I211" i="1"/>
  <c r="E211" i="1"/>
  <c r="BE210" i="1"/>
  <c r="BI210" i="1" s="1"/>
  <c r="BB210" i="1"/>
  <c r="AY210" i="1"/>
  <c r="AO210" i="1"/>
  <c r="AN210" i="1"/>
  <c r="AP210" i="1" s="1"/>
  <c r="AF210" i="1"/>
  <c r="AE210" i="1"/>
  <c r="AD210" i="1"/>
  <c r="AC210" i="1"/>
  <c r="AB210" i="1"/>
  <c r="X210" i="1"/>
  <c r="L210" i="1"/>
  <c r="K210" i="1"/>
  <c r="J210" i="1"/>
  <c r="I210" i="1"/>
  <c r="E210" i="1"/>
  <c r="BB209" i="1"/>
  <c r="BE209" i="1" s="1"/>
  <c r="BI209" i="1" s="1"/>
  <c r="AY209" i="1"/>
  <c r="AN209" i="1"/>
  <c r="AF209" i="1"/>
  <c r="AD209" i="1"/>
  <c r="AC209" i="1"/>
  <c r="AE209" i="1" s="1"/>
  <c r="AB209" i="1"/>
  <c r="X209" i="1"/>
  <c r="U209" i="1"/>
  <c r="T209" i="1"/>
  <c r="S209" i="1"/>
  <c r="P209" i="1"/>
  <c r="O209" i="1"/>
  <c r="L209" i="1"/>
  <c r="K209" i="1"/>
  <c r="R209" i="1" s="1"/>
  <c r="J209" i="1"/>
  <c r="I209" i="1"/>
  <c r="E209" i="1"/>
  <c r="BE208" i="1"/>
  <c r="BI208" i="1" s="1"/>
  <c r="BB208" i="1"/>
  <c r="AY208" i="1"/>
  <c r="AN208" i="1"/>
  <c r="AF208" i="1"/>
  <c r="AE208" i="1"/>
  <c r="AD208" i="1"/>
  <c r="AC208" i="1"/>
  <c r="AB208" i="1"/>
  <c r="X208" i="1"/>
  <c r="W208" i="1"/>
  <c r="U208" i="1"/>
  <c r="T208" i="1"/>
  <c r="R208" i="1"/>
  <c r="Q208" i="1"/>
  <c r="O208" i="1"/>
  <c r="N208" i="1"/>
  <c r="L208" i="1"/>
  <c r="K208" i="1"/>
  <c r="J208" i="1"/>
  <c r="I208" i="1"/>
  <c r="P208" i="1" s="1"/>
  <c r="E208" i="1"/>
  <c r="BB207" i="1"/>
  <c r="BE207" i="1" s="1"/>
  <c r="BI207" i="1" s="1"/>
  <c r="AY207" i="1"/>
  <c r="AN207" i="1"/>
  <c r="AO207" i="1" s="1"/>
  <c r="AF207" i="1"/>
  <c r="AD207" i="1"/>
  <c r="AC207" i="1"/>
  <c r="AB207" i="1"/>
  <c r="X207" i="1"/>
  <c r="S207" i="1"/>
  <c r="R207" i="1"/>
  <c r="P207" i="1"/>
  <c r="O207" i="1"/>
  <c r="L207" i="1"/>
  <c r="K207" i="1"/>
  <c r="J207" i="1"/>
  <c r="I207" i="1"/>
  <c r="U207" i="1" s="1"/>
  <c r="E207" i="1"/>
  <c r="BE206" i="1"/>
  <c r="BI206" i="1" s="1"/>
  <c r="BB206" i="1"/>
  <c r="AY206" i="1"/>
  <c r="AN206" i="1"/>
  <c r="AP206" i="1" s="1"/>
  <c r="AF206" i="1"/>
  <c r="AE206" i="1"/>
  <c r="AD206" i="1"/>
  <c r="AC206" i="1"/>
  <c r="AB206" i="1"/>
  <c r="X206" i="1"/>
  <c r="R206" i="1"/>
  <c r="P206" i="1"/>
  <c r="O206" i="1"/>
  <c r="L206" i="1"/>
  <c r="K206" i="1"/>
  <c r="J206" i="1"/>
  <c r="U206" i="1" s="1"/>
  <c r="I206" i="1"/>
  <c r="N206" i="1" s="1"/>
  <c r="E206" i="1"/>
  <c r="BE205" i="1"/>
  <c r="BI205" i="1" s="1"/>
  <c r="BB205" i="1"/>
  <c r="AY205" i="1"/>
  <c r="AP205" i="1"/>
  <c r="AN205" i="1"/>
  <c r="AO205" i="1" s="1"/>
  <c r="AF205" i="1"/>
  <c r="AD205" i="1"/>
  <c r="AC205" i="1"/>
  <c r="AB205" i="1"/>
  <c r="X205" i="1"/>
  <c r="T205" i="1"/>
  <c r="R205" i="1"/>
  <c r="Q205" i="1"/>
  <c r="P205" i="1"/>
  <c r="O205" i="1"/>
  <c r="N205" i="1"/>
  <c r="L205" i="1"/>
  <c r="K205" i="1"/>
  <c r="J205" i="1"/>
  <c r="I205" i="1"/>
  <c r="M205" i="1" s="1"/>
  <c r="E205" i="1"/>
  <c r="BI204" i="1"/>
  <c r="BE204" i="1"/>
  <c r="BB204" i="1"/>
  <c r="AY204" i="1"/>
  <c r="AO204" i="1"/>
  <c r="AN204" i="1"/>
  <c r="AP204" i="1" s="1"/>
  <c r="AF204" i="1"/>
  <c r="AD204" i="1"/>
  <c r="AC204" i="1"/>
  <c r="AE204" i="1" s="1"/>
  <c r="AB204" i="1"/>
  <c r="X204" i="1"/>
  <c r="L204" i="1"/>
  <c r="K204" i="1"/>
  <c r="J204" i="1"/>
  <c r="U204" i="1" s="1"/>
  <c r="I204" i="1"/>
  <c r="E204" i="1"/>
  <c r="BB203" i="1"/>
  <c r="BE203" i="1" s="1"/>
  <c r="BI203" i="1" s="1"/>
  <c r="AY203" i="1"/>
  <c r="AO203" i="1"/>
  <c r="AN203" i="1"/>
  <c r="AP203" i="1" s="1"/>
  <c r="AF203" i="1"/>
  <c r="AD203" i="1"/>
  <c r="AC203" i="1"/>
  <c r="AB203" i="1"/>
  <c r="X203" i="1"/>
  <c r="P203" i="1"/>
  <c r="O203" i="1"/>
  <c r="M203" i="1"/>
  <c r="L203" i="1"/>
  <c r="S203" i="1" s="1"/>
  <c r="K203" i="1"/>
  <c r="J203" i="1"/>
  <c r="U203" i="1" s="1"/>
  <c r="I203" i="1"/>
  <c r="N203" i="1" s="1"/>
  <c r="E203" i="1"/>
  <c r="BB202" i="1"/>
  <c r="AY202" i="1"/>
  <c r="BE202" i="1" s="1"/>
  <c r="BI202" i="1" s="1"/>
  <c r="AN202" i="1"/>
  <c r="AP202" i="1" s="1"/>
  <c r="AF202" i="1"/>
  <c r="AE202" i="1"/>
  <c r="AD202" i="1"/>
  <c r="AC202" i="1"/>
  <c r="AB202" i="1"/>
  <c r="X202" i="1"/>
  <c r="W202" i="1"/>
  <c r="S202" i="1"/>
  <c r="Q202" i="1"/>
  <c r="P202" i="1"/>
  <c r="O202" i="1"/>
  <c r="N202" i="1"/>
  <c r="M202" i="1"/>
  <c r="L202" i="1"/>
  <c r="K202" i="1"/>
  <c r="J202" i="1"/>
  <c r="U202" i="1" s="1"/>
  <c r="I202" i="1"/>
  <c r="E202" i="1"/>
  <c r="BI201" i="1"/>
  <c r="BE201" i="1"/>
  <c r="BB201" i="1"/>
  <c r="AY201" i="1"/>
  <c r="AO201" i="1"/>
  <c r="AN201" i="1"/>
  <c r="AP201" i="1" s="1"/>
  <c r="AF201" i="1"/>
  <c r="AD201" i="1"/>
  <c r="AE201" i="1" s="1"/>
  <c r="AC201" i="1"/>
  <c r="AB201" i="1"/>
  <c r="X201" i="1"/>
  <c r="W201" i="1"/>
  <c r="Q201" i="1"/>
  <c r="P201" i="1"/>
  <c r="M201" i="1"/>
  <c r="L201" i="1"/>
  <c r="K201" i="1"/>
  <c r="J201" i="1"/>
  <c r="I201" i="1"/>
  <c r="O201" i="1" s="1"/>
  <c r="E201" i="1"/>
  <c r="BB200" i="1"/>
  <c r="AY200" i="1"/>
  <c r="BE200" i="1" s="1"/>
  <c r="BI200" i="1" s="1"/>
  <c r="AN200" i="1"/>
  <c r="AP200" i="1" s="1"/>
  <c r="AF200" i="1"/>
  <c r="AE200" i="1"/>
  <c r="AD200" i="1"/>
  <c r="AC200" i="1"/>
  <c r="AB200" i="1"/>
  <c r="X200" i="1"/>
  <c r="Y200" i="1" s="1"/>
  <c r="W200" i="1"/>
  <c r="T200" i="1"/>
  <c r="S200" i="1"/>
  <c r="Q200" i="1"/>
  <c r="P200" i="1"/>
  <c r="O200" i="1"/>
  <c r="N200" i="1"/>
  <c r="L200" i="1"/>
  <c r="K200" i="1"/>
  <c r="R200" i="1" s="1"/>
  <c r="J200" i="1"/>
  <c r="U200" i="1" s="1"/>
  <c r="I200" i="1"/>
  <c r="M200" i="1" s="1"/>
  <c r="E200" i="1"/>
  <c r="BB199" i="1"/>
  <c r="AY199" i="1"/>
  <c r="AP199" i="1"/>
  <c r="AN199" i="1"/>
  <c r="AO199" i="1" s="1"/>
  <c r="AF199" i="1"/>
  <c r="AD199" i="1"/>
  <c r="AC199" i="1"/>
  <c r="AE199" i="1" s="1"/>
  <c r="AB199" i="1"/>
  <c r="Y199" i="1"/>
  <c r="X199" i="1"/>
  <c r="W199" i="1"/>
  <c r="R199" i="1"/>
  <c r="O199" i="1"/>
  <c r="N199" i="1"/>
  <c r="M199" i="1"/>
  <c r="L199" i="1"/>
  <c r="K199" i="1"/>
  <c r="J199" i="1"/>
  <c r="U199" i="1" s="1"/>
  <c r="I199" i="1"/>
  <c r="Q199" i="1" s="1"/>
  <c r="E199" i="1"/>
  <c r="BB198" i="1"/>
  <c r="AY198" i="1"/>
  <c r="AP198" i="1"/>
  <c r="AO198" i="1"/>
  <c r="AN198" i="1"/>
  <c r="AF198" i="1"/>
  <c r="AE198" i="1"/>
  <c r="AD198" i="1"/>
  <c r="AC198" i="1"/>
  <c r="AB198" i="1"/>
  <c r="X198" i="1"/>
  <c r="L198" i="1"/>
  <c r="K198" i="1"/>
  <c r="J198" i="1"/>
  <c r="I198" i="1"/>
  <c r="E198" i="1"/>
  <c r="BB197" i="1"/>
  <c r="BE197" i="1" s="1"/>
  <c r="BI197" i="1" s="1"/>
  <c r="AY197" i="1"/>
  <c r="AP197" i="1"/>
  <c r="AN197" i="1"/>
  <c r="AO197" i="1" s="1"/>
  <c r="AF197" i="1"/>
  <c r="AE197" i="1"/>
  <c r="AD197" i="1"/>
  <c r="AC197" i="1"/>
  <c r="AB197" i="1"/>
  <c r="X197" i="1"/>
  <c r="T197" i="1"/>
  <c r="Q197" i="1"/>
  <c r="P197" i="1"/>
  <c r="O197" i="1"/>
  <c r="N197" i="1"/>
  <c r="L197" i="1"/>
  <c r="K197" i="1"/>
  <c r="J197" i="1"/>
  <c r="I197" i="1"/>
  <c r="M197" i="1" s="1"/>
  <c r="E197" i="1"/>
  <c r="BE196" i="1"/>
  <c r="BI196" i="1" s="1"/>
  <c r="BB196" i="1"/>
  <c r="AY196" i="1"/>
  <c r="AN196" i="1"/>
  <c r="AF196" i="1"/>
  <c r="AD196" i="1"/>
  <c r="AC196" i="1"/>
  <c r="AE196" i="1" s="1"/>
  <c r="AB196" i="1"/>
  <c r="X196" i="1"/>
  <c r="O196" i="1"/>
  <c r="L196" i="1"/>
  <c r="K196" i="1"/>
  <c r="J196" i="1"/>
  <c r="I196" i="1"/>
  <c r="W196" i="1" s="1"/>
  <c r="E196" i="1"/>
  <c r="BB195" i="1"/>
  <c r="AY195" i="1"/>
  <c r="BE195" i="1" s="1"/>
  <c r="BI195" i="1" s="1"/>
  <c r="AP195" i="1"/>
  <c r="AO195" i="1"/>
  <c r="AN195" i="1"/>
  <c r="AF195" i="1"/>
  <c r="AD195" i="1"/>
  <c r="AE195" i="1" s="1"/>
  <c r="AC195" i="1"/>
  <c r="AB195" i="1"/>
  <c r="X195" i="1"/>
  <c r="W195" i="1"/>
  <c r="R195" i="1"/>
  <c r="Q195" i="1"/>
  <c r="P195" i="1"/>
  <c r="O195" i="1"/>
  <c r="N195" i="1"/>
  <c r="M195" i="1"/>
  <c r="L195" i="1"/>
  <c r="K195" i="1"/>
  <c r="J195" i="1"/>
  <c r="S195" i="1" s="1"/>
  <c r="I195" i="1"/>
  <c r="E195" i="1"/>
  <c r="BI194" i="1"/>
  <c r="BE194" i="1"/>
  <c r="BB194" i="1"/>
  <c r="AY194" i="1"/>
  <c r="AN194" i="1"/>
  <c r="AP194" i="1" s="1"/>
  <c r="AF194" i="1"/>
  <c r="AE194" i="1"/>
  <c r="AD194" i="1"/>
  <c r="AC194" i="1"/>
  <c r="AB194" i="1"/>
  <c r="X194" i="1"/>
  <c r="Q194" i="1"/>
  <c r="N194" i="1"/>
  <c r="M194" i="1"/>
  <c r="L194" i="1"/>
  <c r="K194" i="1"/>
  <c r="J194" i="1"/>
  <c r="S194" i="1" s="1"/>
  <c r="I194" i="1"/>
  <c r="W194" i="1" s="1"/>
  <c r="Y194" i="1" s="1"/>
  <c r="E194" i="1"/>
  <c r="BB193" i="1"/>
  <c r="AY193" i="1"/>
  <c r="AN193" i="1"/>
  <c r="AF193" i="1"/>
  <c r="AD193" i="1"/>
  <c r="AC193" i="1"/>
  <c r="AE193" i="1" s="1"/>
  <c r="AB193" i="1"/>
  <c r="X193" i="1"/>
  <c r="L193" i="1"/>
  <c r="K193" i="1"/>
  <c r="J193" i="1"/>
  <c r="I193" i="1"/>
  <c r="E193" i="1"/>
  <c r="BI192" i="1"/>
  <c r="BE192" i="1"/>
  <c r="BB192" i="1"/>
  <c r="AY192" i="1"/>
  <c r="AP192" i="1"/>
  <c r="AO192" i="1"/>
  <c r="AN192" i="1"/>
  <c r="AF192" i="1"/>
  <c r="AD192" i="1"/>
  <c r="AC192" i="1"/>
  <c r="AE192" i="1" s="1"/>
  <c r="AB192" i="1"/>
  <c r="X192" i="1"/>
  <c r="W192" i="1"/>
  <c r="S192" i="1"/>
  <c r="Q192" i="1"/>
  <c r="P192" i="1"/>
  <c r="O192" i="1"/>
  <c r="N192" i="1"/>
  <c r="M192" i="1"/>
  <c r="L192" i="1"/>
  <c r="K192" i="1"/>
  <c r="J192" i="1"/>
  <c r="Y192" i="1" s="1"/>
  <c r="I192" i="1"/>
  <c r="E192" i="1"/>
  <c r="BB191" i="1"/>
  <c r="BE191" i="1" s="1"/>
  <c r="BI191" i="1" s="1"/>
  <c r="AY191" i="1"/>
  <c r="AP191" i="1"/>
  <c r="AN191" i="1"/>
  <c r="AO191" i="1" s="1"/>
  <c r="AF191" i="1"/>
  <c r="AE191" i="1"/>
  <c r="AD191" i="1"/>
  <c r="AC191" i="1"/>
  <c r="AB191" i="1"/>
  <c r="X191" i="1"/>
  <c r="T191" i="1"/>
  <c r="N191" i="1"/>
  <c r="L191" i="1"/>
  <c r="K191" i="1"/>
  <c r="J191" i="1"/>
  <c r="I191" i="1"/>
  <c r="W191" i="1" s="1"/>
  <c r="E191" i="1"/>
  <c r="BB190" i="1"/>
  <c r="AY190" i="1"/>
  <c r="AO190" i="1"/>
  <c r="AN190" i="1"/>
  <c r="AP190" i="1" s="1"/>
  <c r="AF190" i="1"/>
  <c r="AD190" i="1"/>
  <c r="AC190" i="1"/>
  <c r="AE190" i="1" s="1"/>
  <c r="AB190" i="1"/>
  <c r="X190" i="1"/>
  <c r="R190" i="1"/>
  <c r="Q190" i="1"/>
  <c r="P190" i="1"/>
  <c r="O190" i="1"/>
  <c r="L190" i="1"/>
  <c r="K190" i="1"/>
  <c r="J190" i="1"/>
  <c r="I190" i="1"/>
  <c r="U190" i="1" s="1"/>
  <c r="E190" i="1"/>
  <c r="BE189" i="1"/>
  <c r="BI189" i="1" s="1"/>
  <c r="BB189" i="1"/>
  <c r="AY189" i="1"/>
  <c r="AN189" i="1"/>
  <c r="AP189" i="1" s="1"/>
  <c r="AF189" i="1"/>
  <c r="AD189" i="1"/>
  <c r="AE189" i="1" s="1"/>
  <c r="AC189" i="1"/>
  <c r="AB189" i="1"/>
  <c r="X189" i="1"/>
  <c r="W189" i="1"/>
  <c r="Q189" i="1"/>
  <c r="P189" i="1"/>
  <c r="M189" i="1"/>
  <c r="L189" i="1"/>
  <c r="K189" i="1"/>
  <c r="J189" i="1"/>
  <c r="I189" i="1"/>
  <c r="O189" i="1" s="1"/>
  <c r="E189" i="1"/>
  <c r="BB188" i="1"/>
  <c r="AY188" i="1"/>
  <c r="BE188" i="1" s="1"/>
  <c r="BI188" i="1" s="1"/>
  <c r="AN188" i="1"/>
  <c r="AP188" i="1" s="1"/>
  <c r="AF188" i="1"/>
  <c r="AE188" i="1"/>
  <c r="AD188" i="1"/>
  <c r="AC188" i="1"/>
  <c r="AB188" i="1"/>
  <c r="X188" i="1"/>
  <c r="T188" i="1"/>
  <c r="S188" i="1"/>
  <c r="R188" i="1"/>
  <c r="Q188" i="1"/>
  <c r="P188" i="1"/>
  <c r="O188" i="1"/>
  <c r="N188" i="1"/>
  <c r="L188" i="1"/>
  <c r="K188" i="1"/>
  <c r="J188" i="1"/>
  <c r="U188" i="1" s="1"/>
  <c r="I188" i="1"/>
  <c r="M188" i="1" s="1"/>
  <c r="AA188" i="1" s="1"/>
  <c r="E188" i="1"/>
  <c r="BB187" i="1"/>
  <c r="AY187" i="1"/>
  <c r="AP187" i="1"/>
  <c r="AO187" i="1"/>
  <c r="AN187" i="1"/>
  <c r="AF187" i="1"/>
  <c r="AD187" i="1"/>
  <c r="AC187" i="1"/>
  <c r="AE187" i="1" s="1"/>
  <c r="AB187" i="1"/>
  <c r="Y187" i="1"/>
  <c r="X187" i="1"/>
  <c r="W187" i="1"/>
  <c r="R187" i="1"/>
  <c r="O187" i="1"/>
  <c r="N187" i="1"/>
  <c r="M187" i="1"/>
  <c r="L187" i="1"/>
  <c r="K187" i="1"/>
  <c r="J187" i="1"/>
  <c r="U187" i="1" s="1"/>
  <c r="I187" i="1"/>
  <c r="Q187" i="1" s="1"/>
  <c r="E187" i="1"/>
  <c r="BB186" i="1"/>
  <c r="AY186" i="1"/>
  <c r="BE186" i="1" s="1"/>
  <c r="BI186" i="1" s="1"/>
  <c r="AP186" i="1"/>
  <c r="AO186" i="1"/>
  <c r="AN186" i="1"/>
  <c r="AF186" i="1"/>
  <c r="AE186" i="1"/>
  <c r="AD186" i="1"/>
  <c r="AC186" i="1"/>
  <c r="AB186" i="1"/>
  <c r="X186" i="1"/>
  <c r="L186" i="1"/>
  <c r="K186" i="1"/>
  <c r="J186" i="1"/>
  <c r="I186" i="1"/>
  <c r="E186" i="1"/>
  <c r="BB185" i="1"/>
  <c r="BE185" i="1" s="1"/>
  <c r="BI185" i="1" s="1"/>
  <c r="AY185" i="1"/>
  <c r="AP185" i="1"/>
  <c r="AO185" i="1"/>
  <c r="AN185" i="1"/>
  <c r="AF185" i="1"/>
  <c r="AD185" i="1"/>
  <c r="AC185" i="1"/>
  <c r="AE185" i="1" s="1"/>
  <c r="AB185" i="1"/>
  <c r="X185" i="1"/>
  <c r="W185" i="1"/>
  <c r="S185" i="1"/>
  <c r="Q185" i="1"/>
  <c r="P185" i="1"/>
  <c r="O185" i="1"/>
  <c r="N185" i="1"/>
  <c r="M185" i="1"/>
  <c r="L185" i="1"/>
  <c r="K185" i="1"/>
  <c r="J185" i="1"/>
  <c r="Y185" i="1" s="1"/>
  <c r="I185" i="1"/>
  <c r="E185" i="1"/>
  <c r="BE184" i="1"/>
  <c r="BI184" i="1" s="1"/>
  <c r="BB184" i="1"/>
  <c r="AY184" i="1"/>
  <c r="AP184" i="1"/>
  <c r="AO184" i="1"/>
  <c r="AN184" i="1"/>
  <c r="AF184" i="1"/>
  <c r="AE184" i="1"/>
  <c r="AD184" i="1"/>
  <c r="AC184" i="1"/>
  <c r="AB184" i="1"/>
  <c r="X184" i="1"/>
  <c r="W184" i="1"/>
  <c r="T184" i="1"/>
  <c r="S184" i="1"/>
  <c r="Q184" i="1"/>
  <c r="M184" i="1"/>
  <c r="L184" i="1"/>
  <c r="K184" i="1"/>
  <c r="J184" i="1"/>
  <c r="U184" i="1" s="1"/>
  <c r="I184" i="1"/>
  <c r="E184" i="1"/>
  <c r="BB183" i="1"/>
  <c r="BE183" i="1" s="1"/>
  <c r="BI183" i="1" s="1"/>
  <c r="AY183" i="1"/>
  <c r="AP183" i="1"/>
  <c r="AO183" i="1"/>
  <c r="AN183" i="1"/>
  <c r="AF183" i="1"/>
  <c r="AD183" i="1"/>
  <c r="AC183" i="1"/>
  <c r="AE183" i="1" s="1"/>
  <c r="AB183" i="1"/>
  <c r="X183" i="1"/>
  <c r="W183" i="1"/>
  <c r="Q183" i="1"/>
  <c r="P183" i="1"/>
  <c r="O183" i="1"/>
  <c r="N183" i="1"/>
  <c r="M183" i="1"/>
  <c r="L183" i="1"/>
  <c r="K183" i="1"/>
  <c r="T183" i="1" s="1"/>
  <c r="J183" i="1"/>
  <c r="S183" i="1" s="1"/>
  <c r="I183" i="1"/>
  <c r="E183" i="1"/>
  <c r="BB182" i="1"/>
  <c r="AY182" i="1"/>
  <c r="AP182" i="1"/>
  <c r="AO182" i="1"/>
  <c r="AN182" i="1"/>
  <c r="AF182" i="1"/>
  <c r="AD182" i="1"/>
  <c r="AE182" i="1" s="1"/>
  <c r="AC182" i="1"/>
  <c r="AB182" i="1"/>
  <c r="X182" i="1"/>
  <c r="M182" i="1"/>
  <c r="L182" i="1"/>
  <c r="K182" i="1"/>
  <c r="J182" i="1"/>
  <c r="I182" i="1"/>
  <c r="W182" i="1" s="1"/>
  <c r="E182" i="1"/>
  <c r="BE181" i="1"/>
  <c r="BI181" i="1" s="1"/>
  <c r="BB181" i="1"/>
  <c r="AY181" i="1"/>
  <c r="AP181" i="1"/>
  <c r="AO181" i="1"/>
  <c r="AN181" i="1"/>
  <c r="AF181" i="1"/>
  <c r="AD181" i="1"/>
  <c r="AC181" i="1"/>
  <c r="AE181" i="1" s="1"/>
  <c r="AB181" i="1"/>
  <c r="X181" i="1"/>
  <c r="W181" i="1"/>
  <c r="Q181" i="1"/>
  <c r="P181" i="1"/>
  <c r="O181" i="1"/>
  <c r="N181" i="1"/>
  <c r="M181" i="1"/>
  <c r="L181" i="1"/>
  <c r="K181" i="1"/>
  <c r="J181" i="1"/>
  <c r="I181" i="1"/>
  <c r="E181" i="1"/>
  <c r="BB180" i="1"/>
  <c r="BE180" i="1" s="1"/>
  <c r="BI180" i="1" s="1"/>
  <c r="AY180" i="1"/>
  <c r="AP180" i="1"/>
  <c r="AO180" i="1"/>
  <c r="AN180" i="1"/>
  <c r="AF180" i="1"/>
  <c r="AE180" i="1"/>
  <c r="AD180" i="1"/>
  <c r="AC180" i="1"/>
  <c r="AB180" i="1"/>
  <c r="X180" i="1"/>
  <c r="Q180" i="1"/>
  <c r="P180" i="1"/>
  <c r="N180" i="1"/>
  <c r="M180" i="1"/>
  <c r="L180" i="1"/>
  <c r="K180" i="1"/>
  <c r="J180" i="1"/>
  <c r="I180" i="1"/>
  <c r="E180" i="1"/>
  <c r="BI179" i="1"/>
  <c r="BE179" i="1"/>
  <c r="BB179" i="1"/>
  <c r="AY179" i="1"/>
  <c r="AP179" i="1"/>
  <c r="AN179" i="1"/>
  <c r="AO179" i="1" s="1"/>
  <c r="AF179" i="1"/>
  <c r="AD179" i="1"/>
  <c r="AC179" i="1"/>
  <c r="AE179" i="1" s="1"/>
  <c r="AB179" i="1"/>
  <c r="Y179" i="1"/>
  <c r="X179" i="1"/>
  <c r="W179" i="1"/>
  <c r="Q179" i="1"/>
  <c r="P179" i="1"/>
  <c r="O179" i="1"/>
  <c r="N179" i="1"/>
  <c r="M179" i="1"/>
  <c r="L179" i="1"/>
  <c r="K179" i="1"/>
  <c r="J179" i="1"/>
  <c r="I179" i="1"/>
  <c r="E179" i="1"/>
  <c r="BB178" i="1"/>
  <c r="BE178" i="1" s="1"/>
  <c r="BI178" i="1" s="1"/>
  <c r="AY178" i="1"/>
  <c r="AP178" i="1"/>
  <c r="AO178" i="1"/>
  <c r="AN178" i="1"/>
  <c r="AF178" i="1"/>
  <c r="AE178" i="1"/>
  <c r="AD178" i="1"/>
  <c r="AC178" i="1"/>
  <c r="AB178" i="1"/>
  <c r="X178" i="1"/>
  <c r="Q178" i="1"/>
  <c r="P178" i="1"/>
  <c r="N178" i="1"/>
  <c r="M178" i="1"/>
  <c r="L178" i="1"/>
  <c r="K178" i="1"/>
  <c r="J178" i="1"/>
  <c r="I178" i="1"/>
  <c r="E178" i="1"/>
  <c r="BI177" i="1"/>
  <c r="BE177" i="1"/>
  <c r="BB177" i="1"/>
  <c r="AY177" i="1"/>
  <c r="AP177" i="1"/>
  <c r="AN177" i="1"/>
  <c r="AO177" i="1" s="1"/>
  <c r="AF177" i="1"/>
  <c r="AD177" i="1"/>
  <c r="AC177" i="1"/>
  <c r="AE177" i="1" s="1"/>
  <c r="AB177" i="1"/>
  <c r="X177" i="1"/>
  <c r="W177" i="1"/>
  <c r="Q177" i="1"/>
  <c r="P177" i="1"/>
  <c r="O177" i="1"/>
  <c r="N177" i="1"/>
  <c r="M177" i="1"/>
  <c r="L177" i="1"/>
  <c r="K177" i="1"/>
  <c r="J177" i="1"/>
  <c r="Y177" i="1" s="1"/>
  <c r="I177" i="1"/>
  <c r="E177" i="1"/>
  <c r="BB176" i="1"/>
  <c r="BE176" i="1" s="1"/>
  <c r="BI176" i="1" s="1"/>
  <c r="AY176" i="1"/>
  <c r="AP176" i="1"/>
  <c r="AO176" i="1"/>
  <c r="AN176" i="1"/>
  <c r="AF176" i="1"/>
  <c r="AD176" i="1"/>
  <c r="AE176" i="1" s="1"/>
  <c r="AC176" i="1"/>
  <c r="AB176" i="1"/>
  <c r="X176" i="1"/>
  <c r="U176" i="1"/>
  <c r="Q176" i="1"/>
  <c r="L176" i="1"/>
  <c r="K176" i="1"/>
  <c r="J176" i="1"/>
  <c r="I176" i="1"/>
  <c r="P176" i="1" s="1"/>
  <c r="E176" i="1"/>
  <c r="BE175" i="1"/>
  <c r="BI175" i="1" s="1"/>
  <c r="BB175" i="1"/>
  <c r="AY175" i="1"/>
  <c r="AN175" i="1"/>
  <c r="AO175" i="1" s="1"/>
  <c r="AF175" i="1"/>
  <c r="AD175" i="1"/>
  <c r="AC175" i="1"/>
  <c r="AE175" i="1" s="1"/>
  <c r="AB175" i="1"/>
  <c r="X175" i="1"/>
  <c r="W175" i="1"/>
  <c r="Q175" i="1"/>
  <c r="P175" i="1"/>
  <c r="O175" i="1"/>
  <c r="N175" i="1"/>
  <c r="M175" i="1"/>
  <c r="L175" i="1"/>
  <c r="K175" i="1"/>
  <c r="J175" i="1"/>
  <c r="I175" i="1"/>
  <c r="E175" i="1"/>
  <c r="BB174" i="1"/>
  <c r="AY174" i="1"/>
  <c r="BE174" i="1" s="1"/>
  <c r="BI174" i="1" s="1"/>
  <c r="AO174" i="1"/>
  <c r="AN174" i="1"/>
  <c r="AP174" i="1" s="1"/>
  <c r="AF174" i="1"/>
  <c r="AE174" i="1"/>
  <c r="AD174" i="1"/>
  <c r="AC174" i="1"/>
  <c r="AB174" i="1"/>
  <c r="X174" i="1"/>
  <c r="U174" i="1"/>
  <c r="Q174" i="1"/>
  <c r="P174" i="1"/>
  <c r="L174" i="1"/>
  <c r="K174" i="1"/>
  <c r="J174" i="1"/>
  <c r="I174" i="1"/>
  <c r="O174" i="1" s="1"/>
  <c r="E174" i="1"/>
  <c r="BE173" i="1"/>
  <c r="BI173" i="1" s="1"/>
  <c r="BB173" i="1"/>
  <c r="AY173" i="1"/>
  <c r="AP173" i="1"/>
  <c r="AN173" i="1"/>
  <c r="AO173" i="1" s="1"/>
  <c r="AF173" i="1"/>
  <c r="AE173" i="1"/>
  <c r="AD173" i="1"/>
  <c r="AC173" i="1"/>
  <c r="AB173" i="1"/>
  <c r="X173" i="1"/>
  <c r="T173" i="1"/>
  <c r="S173" i="1"/>
  <c r="P173" i="1"/>
  <c r="O173" i="1"/>
  <c r="N173" i="1"/>
  <c r="M173" i="1"/>
  <c r="L173" i="1"/>
  <c r="K173" i="1"/>
  <c r="J173" i="1"/>
  <c r="I173" i="1"/>
  <c r="W173" i="1" s="1"/>
  <c r="E173" i="1"/>
  <c r="BI172" i="1"/>
  <c r="BE172" i="1"/>
  <c r="BB172" i="1"/>
  <c r="AY172" i="1"/>
  <c r="AP172" i="1"/>
  <c r="AO172" i="1"/>
  <c r="AN172" i="1"/>
  <c r="AF172" i="1"/>
  <c r="AD172" i="1"/>
  <c r="AC172" i="1"/>
  <c r="AE172" i="1" s="1"/>
  <c r="AB172" i="1"/>
  <c r="X172" i="1"/>
  <c r="U172" i="1"/>
  <c r="P172" i="1"/>
  <c r="M172" i="1"/>
  <c r="L172" i="1"/>
  <c r="K172" i="1"/>
  <c r="J172" i="1"/>
  <c r="I172" i="1"/>
  <c r="Q172" i="1" s="1"/>
  <c r="E172" i="1"/>
  <c r="BB171" i="1"/>
  <c r="AY171" i="1"/>
  <c r="AP171" i="1"/>
  <c r="AO171" i="1"/>
  <c r="AN171" i="1"/>
  <c r="AF171" i="1"/>
  <c r="AE171" i="1"/>
  <c r="AD171" i="1"/>
  <c r="AC171" i="1"/>
  <c r="AB171" i="1"/>
  <c r="X171" i="1"/>
  <c r="Q171" i="1"/>
  <c r="P171" i="1"/>
  <c r="L171" i="1"/>
  <c r="K171" i="1"/>
  <c r="J171" i="1"/>
  <c r="T171" i="1" s="1"/>
  <c r="I171" i="1"/>
  <c r="O171" i="1" s="1"/>
  <c r="E171" i="1"/>
  <c r="BE170" i="1"/>
  <c r="BI170" i="1" s="1"/>
  <c r="BB170" i="1"/>
  <c r="AY170" i="1"/>
  <c r="AN170" i="1"/>
  <c r="AP170" i="1" s="1"/>
  <c r="AF170" i="1"/>
  <c r="AD170" i="1"/>
  <c r="AE170" i="1" s="1"/>
  <c r="AC170" i="1"/>
  <c r="AB170" i="1"/>
  <c r="X170" i="1"/>
  <c r="U170" i="1"/>
  <c r="L170" i="1"/>
  <c r="K170" i="1"/>
  <c r="J170" i="1"/>
  <c r="I170" i="1"/>
  <c r="E170" i="1"/>
  <c r="BE169" i="1"/>
  <c r="BI169" i="1" s="1"/>
  <c r="BB169" i="1"/>
  <c r="AY169" i="1"/>
  <c r="AO169" i="1"/>
  <c r="AN169" i="1"/>
  <c r="AP169" i="1" s="1"/>
  <c r="AF169" i="1"/>
  <c r="AD169" i="1"/>
  <c r="AC169" i="1"/>
  <c r="AE169" i="1" s="1"/>
  <c r="AB169" i="1"/>
  <c r="X169" i="1"/>
  <c r="M169" i="1"/>
  <c r="L169" i="1"/>
  <c r="R169" i="1" s="1"/>
  <c r="K169" i="1"/>
  <c r="J169" i="1"/>
  <c r="I169" i="1"/>
  <c r="N169" i="1" s="1"/>
  <c r="E169" i="1"/>
  <c r="BB168" i="1"/>
  <c r="AY168" i="1"/>
  <c r="BE168" i="1" s="1"/>
  <c r="BI168" i="1" s="1"/>
  <c r="AP168" i="1"/>
  <c r="AO168" i="1"/>
  <c r="AN168" i="1"/>
  <c r="AF168" i="1"/>
  <c r="AD168" i="1"/>
  <c r="AC168" i="1"/>
  <c r="AE168" i="1" s="1"/>
  <c r="AB168" i="1"/>
  <c r="X168" i="1"/>
  <c r="S168" i="1"/>
  <c r="R168" i="1"/>
  <c r="P168" i="1"/>
  <c r="O168" i="1"/>
  <c r="N168" i="1"/>
  <c r="M168" i="1"/>
  <c r="L168" i="1"/>
  <c r="K168" i="1"/>
  <c r="T168" i="1" s="1"/>
  <c r="J168" i="1"/>
  <c r="I168" i="1"/>
  <c r="W168" i="1" s="1"/>
  <c r="E168" i="1"/>
  <c r="BB167" i="1"/>
  <c r="AY167" i="1"/>
  <c r="BE167" i="1" s="1"/>
  <c r="BI167" i="1" s="1"/>
  <c r="AP167" i="1"/>
  <c r="AO167" i="1"/>
  <c r="AN167" i="1"/>
  <c r="AF167" i="1"/>
  <c r="AD167" i="1"/>
  <c r="AC167" i="1"/>
  <c r="AE167" i="1" s="1"/>
  <c r="AB167" i="1"/>
  <c r="X167" i="1"/>
  <c r="W167" i="1"/>
  <c r="R167" i="1"/>
  <c r="N167" i="1"/>
  <c r="M167" i="1"/>
  <c r="L167" i="1"/>
  <c r="K167" i="1"/>
  <c r="J167" i="1"/>
  <c r="U167" i="1" s="1"/>
  <c r="I167" i="1"/>
  <c r="Q167" i="1" s="1"/>
  <c r="E167" i="1"/>
  <c r="BB166" i="1"/>
  <c r="AY166" i="1"/>
  <c r="BE166" i="1" s="1"/>
  <c r="BI166" i="1" s="1"/>
  <c r="AP166" i="1"/>
  <c r="AO166" i="1"/>
  <c r="AN166" i="1"/>
  <c r="AF166" i="1"/>
  <c r="AE166" i="1"/>
  <c r="AD166" i="1"/>
  <c r="AC166" i="1"/>
  <c r="AB166" i="1"/>
  <c r="X166" i="1"/>
  <c r="L166" i="1"/>
  <c r="K166" i="1"/>
  <c r="J166" i="1"/>
  <c r="R166" i="1" s="1"/>
  <c r="I166" i="1"/>
  <c r="E166" i="1"/>
  <c r="BB165" i="1"/>
  <c r="BE165" i="1" s="1"/>
  <c r="BI165" i="1" s="1"/>
  <c r="AY165" i="1"/>
  <c r="AN165" i="1"/>
  <c r="AF165" i="1"/>
  <c r="AD165" i="1"/>
  <c r="AC165" i="1"/>
  <c r="AE165" i="1" s="1"/>
  <c r="AB165" i="1"/>
  <c r="Y165" i="1"/>
  <c r="X165" i="1"/>
  <c r="W165" i="1"/>
  <c r="P165" i="1"/>
  <c r="O165" i="1"/>
  <c r="L165" i="1"/>
  <c r="T165" i="1" s="1"/>
  <c r="K165" i="1"/>
  <c r="J165" i="1"/>
  <c r="U165" i="1" s="1"/>
  <c r="I165" i="1"/>
  <c r="M165" i="1" s="1"/>
  <c r="E165" i="1"/>
  <c r="BE164" i="1"/>
  <c r="BI164" i="1" s="1"/>
  <c r="BB164" i="1"/>
  <c r="AY164" i="1"/>
  <c r="AN164" i="1"/>
  <c r="AP164" i="1" s="1"/>
  <c r="AF164" i="1"/>
  <c r="AD164" i="1"/>
  <c r="AC164" i="1"/>
  <c r="AE164" i="1" s="1"/>
  <c r="AB164" i="1"/>
  <c r="X164" i="1"/>
  <c r="W164" i="1"/>
  <c r="Q164" i="1"/>
  <c r="P164" i="1"/>
  <c r="O164" i="1"/>
  <c r="N164" i="1"/>
  <c r="M164" i="1"/>
  <c r="L164" i="1"/>
  <c r="K164" i="1"/>
  <c r="J164" i="1"/>
  <c r="I164" i="1"/>
  <c r="E164" i="1"/>
  <c r="BB163" i="1"/>
  <c r="AY163" i="1"/>
  <c r="AP163" i="1"/>
  <c r="AN163" i="1"/>
  <c r="AO163" i="1" s="1"/>
  <c r="AF163" i="1"/>
  <c r="AE163" i="1"/>
  <c r="AD163" i="1"/>
  <c r="AC163" i="1"/>
  <c r="AB163" i="1"/>
  <c r="X163" i="1"/>
  <c r="W163" i="1"/>
  <c r="Q163" i="1"/>
  <c r="O163" i="1"/>
  <c r="N163" i="1"/>
  <c r="M163" i="1"/>
  <c r="L163" i="1"/>
  <c r="K163" i="1"/>
  <c r="J163" i="1"/>
  <c r="I163" i="1"/>
  <c r="P163" i="1" s="1"/>
  <c r="E163" i="1"/>
  <c r="BB162" i="1"/>
  <c r="AY162" i="1"/>
  <c r="BE162" i="1" s="1"/>
  <c r="BI162" i="1" s="1"/>
  <c r="AN162" i="1"/>
  <c r="AF162" i="1"/>
  <c r="AE162" i="1"/>
  <c r="AD162" i="1"/>
  <c r="AC162" i="1"/>
  <c r="AB162" i="1"/>
  <c r="X162" i="1"/>
  <c r="M162" i="1"/>
  <c r="L162" i="1"/>
  <c r="K162" i="1"/>
  <c r="J162" i="1"/>
  <c r="I162" i="1"/>
  <c r="E162" i="1"/>
  <c r="BB161" i="1"/>
  <c r="BE161" i="1" s="1"/>
  <c r="BI161" i="1" s="1"/>
  <c r="AY161" i="1"/>
  <c r="AN161" i="1"/>
  <c r="AF161" i="1"/>
  <c r="AD161" i="1"/>
  <c r="AC161" i="1"/>
  <c r="AE161" i="1" s="1"/>
  <c r="AB161" i="1"/>
  <c r="X161" i="1"/>
  <c r="T161" i="1"/>
  <c r="S161" i="1"/>
  <c r="P161" i="1"/>
  <c r="O161" i="1"/>
  <c r="N161" i="1"/>
  <c r="M161" i="1"/>
  <c r="L161" i="1"/>
  <c r="K161" i="1"/>
  <c r="J161" i="1"/>
  <c r="R161" i="1" s="1"/>
  <c r="I161" i="1"/>
  <c r="Q161" i="1" s="1"/>
  <c r="E161" i="1"/>
  <c r="BE160" i="1"/>
  <c r="BI160" i="1" s="1"/>
  <c r="BB160" i="1"/>
  <c r="AY160" i="1"/>
  <c r="AP160" i="1"/>
  <c r="AN160" i="1"/>
  <c r="AO160" i="1" s="1"/>
  <c r="AF160" i="1"/>
  <c r="AD160" i="1"/>
  <c r="AC160" i="1"/>
  <c r="AE160" i="1" s="1"/>
  <c r="AB160" i="1"/>
  <c r="X160" i="1"/>
  <c r="S160" i="1"/>
  <c r="O160" i="1"/>
  <c r="N160" i="1"/>
  <c r="L160" i="1"/>
  <c r="K160" i="1"/>
  <c r="J160" i="1"/>
  <c r="T160" i="1" s="1"/>
  <c r="I160" i="1"/>
  <c r="E160" i="1"/>
  <c r="BB159" i="1"/>
  <c r="AY159" i="1"/>
  <c r="AP159" i="1"/>
  <c r="AN159" i="1"/>
  <c r="AO159" i="1" s="1"/>
  <c r="AF159" i="1"/>
  <c r="AD159" i="1"/>
  <c r="AE159" i="1" s="1"/>
  <c r="AC159" i="1"/>
  <c r="AB159" i="1"/>
  <c r="X159" i="1"/>
  <c r="P159" i="1"/>
  <c r="N159" i="1"/>
  <c r="L159" i="1"/>
  <c r="K159" i="1"/>
  <c r="J159" i="1"/>
  <c r="U159" i="1" s="1"/>
  <c r="I159" i="1"/>
  <c r="W159" i="1" s="1"/>
  <c r="E159" i="1"/>
  <c r="BE158" i="1"/>
  <c r="BI158" i="1" s="1"/>
  <c r="BB158" i="1"/>
  <c r="AY158" i="1"/>
  <c r="AN158" i="1"/>
  <c r="AP158" i="1" s="1"/>
  <c r="AF158" i="1"/>
  <c r="AE158" i="1"/>
  <c r="AD158" i="1"/>
  <c r="AC158" i="1"/>
  <c r="AB158" i="1"/>
  <c r="X158" i="1"/>
  <c r="U158" i="1"/>
  <c r="L158" i="1"/>
  <c r="K158" i="1"/>
  <c r="J158" i="1"/>
  <c r="I158" i="1"/>
  <c r="E158" i="1"/>
  <c r="BB157" i="1"/>
  <c r="AY157" i="1"/>
  <c r="BE157" i="1" s="1"/>
  <c r="BI157" i="1" s="1"/>
  <c r="AN157" i="1"/>
  <c r="AF157" i="1"/>
  <c r="AE157" i="1"/>
  <c r="AD157" i="1"/>
  <c r="AC157" i="1"/>
  <c r="AB157" i="1"/>
  <c r="X157" i="1"/>
  <c r="Q157" i="1"/>
  <c r="P157" i="1"/>
  <c r="M157" i="1"/>
  <c r="L157" i="1"/>
  <c r="K157" i="1"/>
  <c r="J157" i="1"/>
  <c r="I157" i="1"/>
  <c r="U157" i="1" s="1"/>
  <c r="E157" i="1"/>
  <c r="BB156" i="1"/>
  <c r="AY156" i="1"/>
  <c r="AN156" i="1"/>
  <c r="AO156" i="1" s="1"/>
  <c r="AF156" i="1"/>
  <c r="AD156" i="1"/>
  <c r="AC156" i="1"/>
  <c r="AE156" i="1" s="1"/>
  <c r="AB156" i="1"/>
  <c r="X156" i="1"/>
  <c r="Y156" i="1" s="1"/>
  <c r="P156" i="1"/>
  <c r="O156" i="1"/>
  <c r="N156" i="1"/>
  <c r="M156" i="1"/>
  <c r="L156" i="1"/>
  <c r="R156" i="1" s="1"/>
  <c r="K156" i="1"/>
  <c r="S156" i="1" s="1"/>
  <c r="J156" i="1"/>
  <c r="I156" i="1"/>
  <c r="W156" i="1" s="1"/>
  <c r="E156" i="1"/>
  <c r="BB155" i="1"/>
  <c r="AY155" i="1"/>
  <c r="AO155" i="1"/>
  <c r="AN155" i="1"/>
  <c r="AP155" i="1" s="1"/>
  <c r="AF155" i="1"/>
  <c r="AE155" i="1"/>
  <c r="AD155" i="1"/>
  <c r="AC155" i="1"/>
  <c r="AB155" i="1"/>
  <c r="X155" i="1"/>
  <c r="S155" i="1"/>
  <c r="R155" i="1"/>
  <c r="Q155" i="1"/>
  <c r="L155" i="1"/>
  <c r="K155" i="1"/>
  <c r="J155" i="1"/>
  <c r="I155" i="1"/>
  <c r="E155" i="1"/>
  <c r="BB154" i="1"/>
  <c r="AY154" i="1"/>
  <c r="BE154" i="1" s="1"/>
  <c r="BI154" i="1" s="1"/>
  <c r="AP154" i="1"/>
  <c r="AO154" i="1"/>
  <c r="AN154" i="1"/>
  <c r="AF154" i="1"/>
  <c r="AD154" i="1"/>
  <c r="AC154" i="1"/>
  <c r="AE154" i="1" s="1"/>
  <c r="AB154" i="1"/>
  <c r="X154" i="1"/>
  <c r="S154" i="1"/>
  <c r="R154" i="1"/>
  <c r="P154" i="1"/>
  <c r="O154" i="1"/>
  <c r="N154" i="1"/>
  <c r="M154" i="1"/>
  <c r="L154" i="1"/>
  <c r="K154" i="1"/>
  <c r="J154" i="1"/>
  <c r="I154" i="1"/>
  <c r="W154" i="1" s="1"/>
  <c r="Y154" i="1" s="1"/>
  <c r="E154" i="1"/>
  <c r="BB153" i="1"/>
  <c r="AY153" i="1"/>
  <c r="BE153" i="1" s="1"/>
  <c r="BI153" i="1" s="1"/>
  <c r="AO153" i="1"/>
  <c r="AN153" i="1"/>
  <c r="AP153" i="1" s="1"/>
  <c r="AF153" i="1"/>
  <c r="AE153" i="1"/>
  <c r="AD153" i="1"/>
  <c r="AC153" i="1"/>
  <c r="AB153" i="1"/>
  <c r="X153" i="1"/>
  <c r="U153" i="1"/>
  <c r="T153" i="1"/>
  <c r="S153" i="1"/>
  <c r="M153" i="1"/>
  <c r="L153" i="1"/>
  <c r="K153" i="1"/>
  <c r="J153" i="1"/>
  <c r="R153" i="1" s="1"/>
  <c r="I153" i="1"/>
  <c r="W153" i="1" s="1"/>
  <c r="E153" i="1"/>
  <c r="BB152" i="1"/>
  <c r="BE152" i="1" s="1"/>
  <c r="BI152" i="1" s="1"/>
  <c r="AY152" i="1"/>
  <c r="AN152" i="1"/>
  <c r="AP152" i="1" s="1"/>
  <c r="AF152" i="1"/>
  <c r="AD152" i="1"/>
  <c r="AC152" i="1"/>
  <c r="AE152" i="1" s="1"/>
  <c r="AB152" i="1"/>
  <c r="X152" i="1"/>
  <c r="P152" i="1"/>
  <c r="O152" i="1"/>
  <c r="N152" i="1"/>
  <c r="M152" i="1"/>
  <c r="L152" i="1"/>
  <c r="K152" i="1"/>
  <c r="J152" i="1"/>
  <c r="I152" i="1"/>
  <c r="W152" i="1" s="1"/>
  <c r="Y152" i="1" s="1"/>
  <c r="E152" i="1"/>
  <c r="BB151" i="1"/>
  <c r="AY151" i="1"/>
  <c r="BE151" i="1" s="1"/>
  <c r="BI151" i="1" s="1"/>
  <c r="AN151" i="1"/>
  <c r="AO151" i="1" s="1"/>
  <c r="AF151" i="1"/>
  <c r="AE151" i="1"/>
  <c r="AD151" i="1"/>
  <c r="AC151" i="1"/>
  <c r="AB151" i="1"/>
  <c r="X151" i="1"/>
  <c r="M151" i="1"/>
  <c r="L151" i="1"/>
  <c r="K151" i="1"/>
  <c r="J151" i="1"/>
  <c r="U151" i="1" s="1"/>
  <c r="I151" i="1"/>
  <c r="W151" i="1" s="1"/>
  <c r="E151" i="1"/>
  <c r="BB150" i="1"/>
  <c r="AY150" i="1"/>
  <c r="BE150" i="1" s="1"/>
  <c r="BI150" i="1" s="1"/>
  <c r="AP150" i="1"/>
  <c r="AO150" i="1"/>
  <c r="AN150" i="1"/>
  <c r="AF150" i="1"/>
  <c r="AD150" i="1"/>
  <c r="AC150" i="1"/>
  <c r="AE150" i="1" s="1"/>
  <c r="AB150" i="1"/>
  <c r="X150" i="1"/>
  <c r="Y150" i="1" s="1"/>
  <c r="T150" i="1"/>
  <c r="P150" i="1"/>
  <c r="O150" i="1"/>
  <c r="N150" i="1"/>
  <c r="M150" i="1"/>
  <c r="L150" i="1"/>
  <c r="K150" i="1"/>
  <c r="J150" i="1"/>
  <c r="I150" i="1"/>
  <c r="W150" i="1" s="1"/>
  <c r="E150" i="1"/>
  <c r="BB149" i="1"/>
  <c r="AY149" i="1"/>
  <c r="BE149" i="1" s="1"/>
  <c r="BI149" i="1" s="1"/>
  <c r="AP149" i="1"/>
  <c r="AO149" i="1"/>
  <c r="AN149" i="1"/>
  <c r="AF149" i="1"/>
  <c r="AE149" i="1"/>
  <c r="AD149" i="1"/>
  <c r="AC149" i="1"/>
  <c r="AB149" i="1"/>
  <c r="Y149" i="1"/>
  <c r="X149" i="1"/>
  <c r="W149" i="1"/>
  <c r="U149" i="1"/>
  <c r="Q149" i="1"/>
  <c r="N149" i="1"/>
  <c r="M149" i="1"/>
  <c r="L149" i="1"/>
  <c r="K149" i="1"/>
  <c r="J149" i="1"/>
  <c r="I149" i="1"/>
  <c r="E149" i="1"/>
  <c r="BI148" i="1"/>
  <c r="BB148" i="1"/>
  <c r="BE148" i="1" s="1"/>
  <c r="AY148" i="1"/>
  <c r="AP148" i="1"/>
  <c r="AN148" i="1"/>
  <c r="AO148" i="1" s="1"/>
  <c r="AF148" i="1"/>
  <c r="AD148" i="1"/>
  <c r="AC148" i="1"/>
  <c r="AB148" i="1"/>
  <c r="X148" i="1"/>
  <c r="U148" i="1"/>
  <c r="T148" i="1"/>
  <c r="P148" i="1"/>
  <c r="O148" i="1"/>
  <c r="N148" i="1"/>
  <c r="M148" i="1"/>
  <c r="L148" i="1"/>
  <c r="K148" i="1"/>
  <c r="J148" i="1"/>
  <c r="I148" i="1"/>
  <c r="E148" i="1"/>
  <c r="BI147" i="1"/>
  <c r="BB147" i="1"/>
  <c r="AY147" i="1"/>
  <c r="BE147" i="1" s="1"/>
  <c r="AP147" i="1"/>
  <c r="AN147" i="1"/>
  <c r="AO147" i="1" s="1"/>
  <c r="AF147" i="1"/>
  <c r="AD147" i="1"/>
  <c r="AC147" i="1"/>
  <c r="AE147" i="1" s="1"/>
  <c r="AB147" i="1"/>
  <c r="X147" i="1"/>
  <c r="W147" i="1"/>
  <c r="N147" i="1"/>
  <c r="L147" i="1"/>
  <c r="K147" i="1"/>
  <c r="J147" i="1"/>
  <c r="U147" i="1" s="1"/>
  <c r="I147" i="1"/>
  <c r="E147" i="1"/>
  <c r="BB146" i="1"/>
  <c r="AY146" i="1"/>
  <c r="BE146" i="1" s="1"/>
  <c r="BI146" i="1" s="1"/>
  <c r="AP146" i="1"/>
  <c r="AN146" i="1"/>
  <c r="AO146" i="1" s="1"/>
  <c r="AF146" i="1"/>
  <c r="AD146" i="1"/>
  <c r="AC146" i="1"/>
  <c r="AB146" i="1"/>
  <c r="X146" i="1"/>
  <c r="U146" i="1"/>
  <c r="S146" i="1"/>
  <c r="P146" i="1"/>
  <c r="O146" i="1"/>
  <c r="N146" i="1"/>
  <c r="M146" i="1"/>
  <c r="L146" i="1"/>
  <c r="K146" i="1"/>
  <c r="R146" i="1" s="1"/>
  <c r="J146" i="1"/>
  <c r="I146" i="1"/>
  <c r="T146" i="1" s="1"/>
  <c r="E146" i="1"/>
  <c r="BB145" i="1"/>
  <c r="BE145" i="1" s="1"/>
  <c r="BI145" i="1" s="1"/>
  <c r="AY145" i="1"/>
  <c r="AP145" i="1"/>
  <c r="AN145" i="1"/>
  <c r="AO145" i="1" s="1"/>
  <c r="AF145" i="1"/>
  <c r="AE145" i="1"/>
  <c r="AD145" i="1"/>
  <c r="AC145" i="1"/>
  <c r="AB145" i="1"/>
  <c r="X145" i="1"/>
  <c r="U145" i="1"/>
  <c r="Q145" i="1"/>
  <c r="O145" i="1"/>
  <c r="M145" i="1"/>
  <c r="L145" i="1"/>
  <c r="R145" i="1" s="1"/>
  <c r="K145" i="1"/>
  <c r="J145" i="1"/>
  <c r="I145" i="1"/>
  <c r="P145" i="1" s="1"/>
  <c r="E145" i="1"/>
  <c r="BB144" i="1"/>
  <c r="AY144" i="1"/>
  <c r="BE144" i="1" s="1"/>
  <c r="BI144" i="1" s="1"/>
  <c r="AO144" i="1"/>
  <c r="AN144" i="1"/>
  <c r="AP144" i="1" s="1"/>
  <c r="AF144" i="1"/>
  <c r="AD144" i="1"/>
  <c r="AE144" i="1" s="1"/>
  <c r="AC144" i="1"/>
  <c r="AB144" i="1"/>
  <c r="X144" i="1"/>
  <c r="U144" i="1"/>
  <c r="T144" i="1"/>
  <c r="S144" i="1"/>
  <c r="P144" i="1"/>
  <c r="L144" i="1"/>
  <c r="K144" i="1"/>
  <c r="J144" i="1"/>
  <c r="R144" i="1" s="1"/>
  <c r="I144" i="1"/>
  <c r="E144" i="1"/>
  <c r="BI143" i="1"/>
  <c r="BE143" i="1"/>
  <c r="BB143" i="1"/>
  <c r="AY143" i="1"/>
  <c r="AP143" i="1"/>
  <c r="AN143" i="1"/>
  <c r="AO143" i="1" s="1"/>
  <c r="AF143" i="1"/>
  <c r="AD143" i="1"/>
  <c r="AC143" i="1"/>
  <c r="AE143" i="1" s="1"/>
  <c r="AB143" i="1"/>
  <c r="X143" i="1"/>
  <c r="P143" i="1"/>
  <c r="O143" i="1"/>
  <c r="N143" i="1"/>
  <c r="L143" i="1"/>
  <c r="K143" i="1"/>
  <c r="S143" i="1" s="1"/>
  <c r="J143" i="1"/>
  <c r="I143" i="1"/>
  <c r="W143" i="1" s="1"/>
  <c r="E143" i="1"/>
  <c r="BB142" i="1"/>
  <c r="AY142" i="1"/>
  <c r="AP142" i="1"/>
  <c r="AO142" i="1"/>
  <c r="AN142" i="1"/>
  <c r="AF142" i="1"/>
  <c r="AD142" i="1"/>
  <c r="AE142" i="1" s="1"/>
  <c r="AC142" i="1"/>
  <c r="AB142" i="1"/>
  <c r="X142" i="1"/>
  <c r="L142" i="1"/>
  <c r="K142" i="1"/>
  <c r="J142" i="1"/>
  <c r="I142" i="1"/>
  <c r="W142" i="1" s="1"/>
  <c r="E142" i="1"/>
  <c r="BB141" i="1"/>
  <c r="AY141" i="1"/>
  <c r="AP141" i="1"/>
  <c r="AO141" i="1"/>
  <c r="AN141" i="1"/>
  <c r="AF141" i="1"/>
  <c r="AE141" i="1"/>
  <c r="AD141" i="1"/>
  <c r="AC141" i="1"/>
  <c r="AB141" i="1"/>
  <c r="X141" i="1"/>
  <c r="R141" i="1"/>
  <c r="Q141" i="1"/>
  <c r="P141" i="1"/>
  <c r="M141" i="1"/>
  <c r="L141" i="1"/>
  <c r="K141" i="1"/>
  <c r="J141" i="1"/>
  <c r="I141" i="1"/>
  <c r="N141" i="1" s="1"/>
  <c r="E141" i="1"/>
  <c r="BE140" i="1"/>
  <c r="BI140" i="1" s="1"/>
  <c r="BB140" i="1"/>
  <c r="AY140" i="1"/>
  <c r="AO140" i="1"/>
  <c r="AN140" i="1"/>
  <c r="AP140" i="1" s="1"/>
  <c r="AF140" i="1"/>
  <c r="AD140" i="1"/>
  <c r="AC140" i="1"/>
  <c r="AE140" i="1" s="1"/>
  <c r="AB140" i="1"/>
  <c r="X140" i="1"/>
  <c r="P140" i="1"/>
  <c r="M140" i="1"/>
  <c r="L140" i="1"/>
  <c r="K140" i="1"/>
  <c r="T140" i="1" s="1"/>
  <c r="J140" i="1"/>
  <c r="I140" i="1"/>
  <c r="U140" i="1" s="1"/>
  <c r="E140" i="1"/>
  <c r="BB139" i="1"/>
  <c r="AY139" i="1"/>
  <c r="BE139" i="1" s="1"/>
  <c r="BI139" i="1" s="1"/>
  <c r="AP139" i="1"/>
  <c r="AO139" i="1"/>
  <c r="AN139" i="1"/>
  <c r="AF139" i="1"/>
  <c r="AD139" i="1"/>
  <c r="AC139" i="1"/>
  <c r="AE139" i="1" s="1"/>
  <c r="AB139" i="1"/>
  <c r="X139" i="1"/>
  <c r="W139" i="1"/>
  <c r="T139" i="1"/>
  <c r="S139" i="1"/>
  <c r="R139" i="1"/>
  <c r="P139" i="1"/>
  <c r="O139" i="1"/>
  <c r="M139" i="1"/>
  <c r="L139" i="1"/>
  <c r="K139" i="1"/>
  <c r="J139" i="1"/>
  <c r="U139" i="1" s="1"/>
  <c r="I139" i="1"/>
  <c r="N139" i="1" s="1"/>
  <c r="E139" i="1"/>
  <c r="BB138" i="1"/>
  <c r="AY138" i="1"/>
  <c r="AP138" i="1"/>
  <c r="AO138" i="1"/>
  <c r="AN138" i="1"/>
  <c r="AF138" i="1"/>
  <c r="AD138" i="1"/>
  <c r="AC138" i="1"/>
  <c r="AE138" i="1" s="1"/>
  <c r="AB138" i="1"/>
  <c r="X138" i="1"/>
  <c r="W138" i="1"/>
  <c r="R138" i="1"/>
  <c r="Q138" i="1"/>
  <c r="O138" i="1"/>
  <c r="N138" i="1"/>
  <c r="M138" i="1"/>
  <c r="L138" i="1"/>
  <c r="K138" i="1"/>
  <c r="J138" i="1"/>
  <c r="I138" i="1"/>
  <c r="P138" i="1" s="1"/>
  <c r="E138" i="1"/>
  <c r="BB137" i="1"/>
  <c r="AY137" i="1"/>
  <c r="AO137" i="1"/>
  <c r="AN137" i="1"/>
  <c r="AP137" i="1" s="1"/>
  <c r="AF137" i="1"/>
  <c r="AE137" i="1"/>
  <c r="AD137" i="1"/>
  <c r="AC137" i="1"/>
  <c r="AB137" i="1"/>
  <c r="X137" i="1"/>
  <c r="L137" i="1"/>
  <c r="K137" i="1"/>
  <c r="J137" i="1"/>
  <c r="I137" i="1"/>
  <c r="E137" i="1"/>
  <c r="BB136" i="1"/>
  <c r="AY136" i="1"/>
  <c r="BE136" i="1" s="1"/>
  <c r="BI136" i="1" s="1"/>
  <c r="AN136" i="1"/>
  <c r="AF136" i="1"/>
  <c r="AD136" i="1"/>
  <c r="AE136" i="1" s="1"/>
  <c r="AC136" i="1"/>
  <c r="AB136" i="1"/>
  <c r="Y136" i="1"/>
  <c r="X136" i="1"/>
  <c r="W136" i="1"/>
  <c r="Q136" i="1"/>
  <c r="P136" i="1"/>
  <c r="O136" i="1"/>
  <c r="M136" i="1"/>
  <c r="L136" i="1"/>
  <c r="T136" i="1" s="1"/>
  <c r="K136" i="1"/>
  <c r="J136" i="1"/>
  <c r="U136" i="1" s="1"/>
  <c r="I136" i="1"/>
  <c r="N136" i="1" s="1"/>
  <c r="E136" i="1"/>
  <c r="BE135" i="1"/>
  <c r="BI135" i="1" s="1"/>
  <c r="BB135" i="1"/>
  <c r="AY135" i="1"/>
  <c r="AN135" i="1"/>
  <c r="AF135" i="1"/>
  <c r="AD135" i="1"/>
  <c r="AC135" i="1"/>
  <c r="AE135" i="1" s="1"/>
  <c r="AB135" i="1"/>
  <c r="Y135" i="1"/>
  <c r="X135" i="1"/>
  <c r="W135" i="1"/>
  <c r="S135" i="1"/>
  <c r="Q135" i="1"/>
  <c r="P135" i="1"/>
  <c r="O135" i="1"/>
  <c r="N135" i="1"/>
  <c r="M135" i="1"/>
  <c r="L135" i="1"/>
  <c r="K135" i="1"/>
  <c r="J135" i="1"/>
  <c r="I135" i="1"/>
  <c r="E135" i="1"/>
  <c r="BB134" i="1"/>
  <c r="AY134" i="1"/>
  <c r="BE134" i="1" s="1"/>
  <c r="BI134" i="1" s="1"/>
  <c r="AP134" i="1"/>
  <c r="AN134" i="1"/>
  <c r="AO134" i="1" s="1"/>
  <c r="AF134" i="1"/>
  <c r="AE134" i="1"/>
  <c r="AD134" i="1"/>
  <c r="AC134" i="1"/>
  <c r="AB134" i="1"/>
  <c r="X134" i="1"/>
  <c r="W134" i="1"/>
  <c r="Q134" i="1"/>
  <c r="O134" i="1"/>
  <c r="N134" i="1"/>
  <c r="L134" i="1"/>
  <c r="K134" i="1"/>
  <c r="J134" i="1"/>
  <c r="I134" i="1"/>
  <c r="M134" i="1" s="1"/>
  <c r="E134" i="1"/>
  <c r="BB133" i="1"/>
  <c r="AY133" i="1"/>
  <c r="BE133" i="1" s="1"/>
  <c r="BI133" i="1" s="1"/>
  <c r="AP133" i="1"/>
  <c r="AO133" i="1"/>
  <c r="AN133" i="1"/>
  <c r="AF133" i="1"/>
  <c r="AE133" i="1"/>
  <c r="AD133" i="1"/>
  <c r="AC133" i="1"/>
  <c r="AB133" i="1"/>
  <c r="X133" i="1"/>
  <c r="U133" i="1"/>
  <c r="Q133" i="1"/>
  <c r="N133" i="1"/>
  <c r="M133" i="1"/>
  <c r="L133" i="1"/>
  <c r="K133" i="1"/>
  <c r="J133" i="1"/>
  <c r="T133" i="1" s="1"/>
  <c r="I133" i="1"/>
  <c r="E133" i="1"/>
  <c r="BB132" i="1"/>
  <c r="BE132" i="1" s="1"/>
  <c r="BI132" i="1" s="1"/>
  <c r="AY132" i="1"/>
  <c r="AN132" i="1"/>
  <c r="AF132" i="1"/>
  <c r="AD132" i="1"/>
  <c r="AE132" i="1" s="1"/>
  <c r="AC132" i="1"/>
  <c r="AB132" i="1"/>
  <c r="X132" i="1"/>
  <c r="U132" i="1"/>
  <c r="T132" i="1"/>
  <c r="S132" i="1"/>
  <c r="Q132" i="1"/>
  <c r="L132" i="1"/>
  <c r="K132" i="1"/>
  <c r="J132" i="1"/>
  <c r="I132" i="1"/>
  <c r="E132" i="1"/>
  <c r="BE131" i="1"/>
  <c r="BI131" i="1" s="1"/>
  <c r="BB131" i="1"/>
  <c r="AY131" i="1"/>
  <c r="AN131" i="1"/>
  <c r="AO131" i="1" s="1"/>
  <c r="AF131" i="1"/>
  <c r="AD131" i="1"/>
  <c r="AC131" i="1"/>
  <c r="AB131" i="1"/>
  <c r="X131" i="1"/>
  <c r="L131" i="1"/>
  <c r="K131" i="1"/>
  <c r="J131" i="1"/>
  <c r="T131" i="1" s="1"/>
  <c r="I131" i="1"/>
  <c r="E131" i="1"/>
  <c r="BB130" i="1"/>
  <c r="AY130" i="1"/>
  <c r="BE130" i="1" s="1"/>
  <c r="BI130" i="1" s="1"/>
  <c r="AP130" i="1"/>
  <c r="AO130" i="1"/>
  <c r="AN130" i="1"/>
  <c r="AF130" i="1"/>
  <c r="AD130" i="1"/>
  <c r="AC130" i="1"/>
  <c r="AB130" i="1"/>
  <c r="X130" i="1"/>
  <c r="W130" i="1"/>
  <c r="U130" i="1"/>
  <c r="S130" i="1"/>
  <c r="L130" i="1"/>
  <c r="K130" i="1"/>
  <c r="J130" i="1"/>
  <c r="T130" i="1" s="1"/>
  <c r="I130" i="1"/>
  <c r="E130" i="1"/>
  <c r="BE129" i="1"/>
  <c r="BI129" i="1" s="1"/>
  <c r="BB129" i="1"/>
  <c r="AY129" i="1"/>
  <c r="AP129" i="1"/>
  <c r="AO129" i="1"/>
  <c r="AN129" i="1"/>
  <c r="AF129" i="1"/>
  <c r="AD129" i="1"/>
  <c r="AE129" i="1" s="1"/>
  <c r="AC129" i="1"/>
  <c r="AB129" i="1"/>
  <c r="X129" i="1"/>
  <c r="U129" i="1"/>
  <c r="Q129" i="1"/>
  <c r="P129" i="1"/>
  <c r="N129" i="1"/>
  <c r="M129" i="1"/>
  <c r="L129" i="1"/>
  <c r="K129" i="1"/>
  <c r="R129" i="1" s="1"/>
  <c r="J129" i="1"/>
  <c r="I129" i="1"/>
  <c r="E129" i="1"/>
  <c r="BB128" i="1"/>
  <c r="AY128" i="1"/>
  <c r="AO128" i="1"/>
  <c r="AN128" i="1"/>
  <c r="AP128" i="1" s="1"/>
  <c r="AF128" i="1"/>
  <c r="AD128" i="1"/>
  <c r="AC128" i="1"/>
  <c r="AE128" i="1" s="1"/>
  <c r="AB128" i="1"/>
  <c r="X128" i="1"/>
  <c r="U128" i="1"/>
  <c r="T128" i="1"/>
  <c r="M128" i="1"/>
  <c r="L128" i="1"/>
  <c r="K128" i="1"/>
  <c r="J128" i="1"/>
  <c r="I128" i="1"/>
  <c r="E128" i="1"/>
  <c r="BE127" i="1"/>
  <c r="BI127" i="1" s="1"/>
  <c r="BB127" i="1"/>
  <c r="AY127" i="1"/>
  <c r="AO127" i="1"/>
  <c r="AN127" i="1"/>
  <c r="AP127" i="1" s="1"/>
  <c r="AF127" i="1"/>
  <c r="AD127" i="1"/>
  <c r="AC127" i="1"/>
  <c r="AB127" i="1"/>
  <c r="X127" i="1"/>
  <c r="W127" i="1"/>
  <c r="T127" i="1"/>
  <c r="S127" i="1"/>
  <c r="R127" i="1"/>
  <c r="P127" i="1"/>
  <c r="O127" i="1"/>
  <c r="M127" i="1"/>
  <c r="L127" i="1"/>
  <c r="K127" i="1"/>
  <c r="J127" i="1"/>
  <c r="I127" i="1"/>
  <c r="N127" i="1" s="1"/>
  <c r="E127" i="1"/>
  <c r="BB126" i="1"/>
  <c r="AY126" i="1"/>
  <c r="AP126" i="1"/>
  <c r="AO126" i="1"/>
  <c r="AN126" i="1"/>
  <c r="AF126" i="1"/>
  <c r="AD126" i="1"/>
  <c r="AC126" i="1"/>
  <c r="AE126" i="1" s="1"/>
  <c r="AB126" i="1"/>
  <c r="X126" i="1"/>
  <c r="W126" i="1"/>
  <c r="Q126" i="1"/>
  <c r="O126" i="1"/>
  <c r="N126" i="1"/>
  <c r="M126" i="1"/>
  <c r="L126" i="1"/>
  <c r="K126" i="1"/>
  <c r="J126" i="1"/>
  <c r="I126" i="1"/>
  <c r="P126" i="1" s="1"/>
  <c r="E126" i="1"/>
  <c r="BB125" i="1"/>
  <c r="AY125" i="1"/>
  <c r="AN125" i="1"/>
  <c r="AO125" i="1" s="1"/>
  <c r="AF125" i="1"/>
  <c r="AD125" i="1"/>
  <c r="AE125" i="1" s="1"/>
  <c r="AC125" i="1"/>
  <c r="AB125" i="1"/>
  <c r="X125" i="1"/>
  <c r="U125" i="1"/>
  <c r="T125" i="1"/>
  <c r="N125" i="1"/>
  <c r="L125" i="1"/>
  <c r="K125" i="1"/>
  <c r="J125" i="1"/>
  <c r="I125" i="1"/>
  <c r="E125" i="1"/>
  <c r="BE124" i="1"/>
  <c r="BI124" i="1" s="1"/>
  <c r="BB124" i="1"/>
  <c r="AY124" i="1"/>
  <c r="AP124" i="1"/>
  <c r="AO124" i="1"/>
  <c r="AN124" i="1"/>
  <c r="AF124" i="1"/>
  <c r="AD124" i="1"/>
  <c r="AC124" i="1"/>
  <c r="AE124" i="1" s="1"/>
  <c r="AB124" i="1"/>
  <c r="X124" i="1"/>
  <c r="L124" i="1"/>
  <c r="K124" i="1"/>
  <c r="J124" i="1"/>
  <c r="I124" i="1"/>
  <c r="E124" i="1"/>
  <c r="BB123" i="1"/>
  <c r="AY123" i="1"/>
  <c r="AP123" i="1"/>
  <c r="AO123" i="1"/>
  <c r="AN123" i="1"/>
  <c r="AF123" i="1"/>
  <c r="AE123" i="1"/>
  <c r="AD123" i="1"/>
  <c r="AC123" i="1"/>
  <c r="AB123" i="1"/>
  <c r="X123" i="1"/>
  <c r="Y123" i="1" s="1"/>
  <c r="Q123" i="1"/>
  <c r="P123" i="1"/>
  <c r="O123" i="1"/>
  <c r="N123" i="1"/>
  <c r="M123" i="1"/>
  <c r="L123" i="1"/>
  <c r="K123" i="1"/>
  <c r="S123" i="1" s="1"/>
  <c r="J123" i="1"/>
  <c r="I123" i="1"/>
  <c r="W123" i="1" s="1"/>
  <c r="E123" i="1"/>
  <c r="BB122" i="1"/>
  <c r="AY122" i="1"/>
  <c r="AP122" i="1"/>
  <c r="AO122" i="1"/>
  <c r="AN122" i="1"/>
  <c r="AF122" i="1"/>
  <c r="AD122" i="1"/>
  <c r="AE122" i="1" s="1"/>
  <c r="AC122" i="1"/>
  <c r="AB122" i="1"/>
  <c r="X122" i="1"/>
  <c r="W122" i="1"/>
  <c r="Q122" i="1"/>
  <c r="P122" i="1"/>
  <c r="O122" i="1"/>
  <c r="N122" i="1"/>
  <c r="L122" i="1"/>
  <c r="K122" i="1"/>
  <c r="J122" i="1"/>
  <c r="I122" i="1"/>
  <c r="E122" i="1"/>
  <c r="BE121" i="1"/>
  <c r="BI121" i="1" s="1"/>
  <c r="BB121" i="1"/>
  <c r="AY121" i="1"/>
  <c r="AP121" i="1"/>
  <c r="AO121" i="1"/>
  <c r="AN121" i="1"/>
  <c r="AF121" i="1"/>
  <c r="AD121" i="1"/>
  <c r="AC121" i="1"/>
  <c r="AB121" i="1"/>
  <c r="X121" i="1"/>
  <c r="L121" i="1"/>
  <c r="K121" i="1"/>
  <c r="J121" i="1"/>
  <c r="I121" i="1"/>
  <c r="E121" i="1"/>
  <c r="BE120" i="1"/>
  <c r="BI120" i="1" s="1"/>
  <c r="BB120" i="1"/>
  <c r="AY120" i="1"/>
  <c r="AP120" i="1"/>
  <c r="AO120" i="1"/>
  <c r="AN120" i="1"/>
  <c r="AF120" i="1"/>
  <c r="AE120" i="1"/>
  <c r="AD120" i="1"/>
  <c r="AC120" i="1"/>
  <c r="AB120" i="1"/>
  <c r="X120" i="1"/>
  <c r="W120" i="1"/>
  <c r="T120" i="1"/>
  <c r="Q120" i="1"/>
  <c r="P120" i="1"/>
  <c r="O120" i="1"/>
  <c r="N120" i="1"/>
  <c r="L120" i="1"/>
  <c r="K120" i="1"/>
  <c r="J120" i="1"/>
  <c r="I120" i="1"/>
  <c r="M120" i="1" s="1"/>
  <c r="E120" i="1"/>
  <c r="BE119" i="1"/>
  <c r="BI119" i="1" s="1"/>
  <c r="BB119" i="1"/>
  <c r="AY119" i="1"/>
  <c r="AP119" i="1"/>
  <c r="AO119" i="1"/>
  <c r="AN119" i="1"/>
  <c r="AF119" i="1"/>
  <c r="AD119" i="1"/>
  <c r="AC119" i="1"/>
  <c r="AB119" i="1"/>
  <c r="X119" i="1"/>
  <c r="W119" i="1"/>
  <c r="U119" i="1"/>
  <c r="P119" i="1"/>
  <c r="L119" i="1"/>
  <c r="K119" i="1"/>
  <c r="J119" i="1"/>
  <c r="I119" i="1"/>
  <c r="E119" i="1"/>
  <c r="BB118" i="1"/>
  <c r="AY118" i="1"/>
  <c r="AP118" i="1"/>
  <c r="AO118" i="1"/>
  <c r="AN118" i="1"/>
  <c r="AF118" i="1"/>
  <c r="AD118" i="1"/>
  <c r="AC118" i="1"/>
  <c r="AE118" i="1" s="1"/>
  <c r="AB118" i="1"/>
  <c r="X118" i="1"/>
  <c r="W118" i="1"/>
  <c r="Q118" i="1"/>
  <c r="P118" i="1"/>
  <c r="O118" i="1"/>
  <c r="N118" i="1"/>
  <c r="L118" i="1"/>
  <c r="K118" i="1"/>
  <c r="J118" i="1"/>
  <c r="I118" i="1"/>
  <c r="M118" i="1" s="1"/>
  <c r="E118" i="1"/>
  <c r="BE117" i="1"/>
  <c r="BI117" i="1" s="1"/>
  <c r="BB117" i="1"/>
  <c r="AY117" i="1"/>
  <c r="AP117" i="1"/>
  <c r="AN117" i="1"/>
  <c r="AO117" i="1" s="1"/>
  <c r="AF117" i="1"/>
  <c r="AD117" i="1"/>
  <c r="AC117" i="1"/>
  <c r="AE117" i="1" s="1"/>
  <c r="AB117" i="1"/>
  <c r="X117" i="1"/>
  <c r="W117" i="1"/>
  <c r="T117" i="1"/>
  <c r="P117" i="1"/>
  <c r="N117" i="1"/>
  <c r="L117" i="1"/>
  <c r="K117" i="1"/>
  <c r="J117" i="1"/>
  <c r="U117" i="1" s="1"/>
  <c r="I117" i="1"/>
  <c r="E117" i="1"/>
  <c r="BE116" i="1"/>
  <c r="BI116" i="1" s="1"/>
  <c r="BB116" i="1"/>
  <c r="AY116" i="1"/>
  <c r="AP116" i="1"/>
  <c r="AO116" i="1"/>
  <c r="AN116" i="1"/>
  <c r="AF116" i="1"/>
  <c r="AD116" i="1"/>
  <c r="AE116" i="1" s="1"/>
  <c r="AC116" i="1"/>
  <c r="AB116" i="1"/>
  <c r="X116" i="1"/>
  <c r="W116" i="1"/>
  <c r="T116" i="1"/>
  <c r="Q116" i="1"/>
  <c r="P116" i="1"/>
  <c r="O116" i="1"/>
  <c r="N116" i="1"/>
  <c r="L116" i="1"/>
  <c r="K116" i="1"/>
  <c r="J116" i="1"/>
  <c r="I116" i="1"/>
  <c r="M116" i="1" s="1"/>
  <c r="E116" i="1"/>
  <c r="BE115" i="1"/>
  <c r="BI115" i="1" s="1"/>
  <c r="BB115" i="1"/>
  <c r="AY115" i="1"/>
  <c r="AP115" i="1"/>
  <c r="AN115" i="1"/>
  <c r="AO115" i="1" s="1"/>
  <c r="AF115" i="1"/>
  <c r="AD115" i="1"/>
  <c r="AC115" i="1"/>
  <c r="AE115" i="1" s="1"/>
  <c r="AB115" i="1"/>
  <c r="X115" i="1"/>
  <c r="L115" i="1"/>
  <c r="K115" i="1"/>
  <c r="J115" i="1"/>
  <c r="I115" i="1"/>
  <c r="E115" i="1"/>
  <c r="BB114" i="1"/>
  <c r="AY114" i="1"/>
  <c r="AP114" i="1"/>
  <c r="AO114" i="1"/>
  <c r="AN114" i="1"/>
  <c r="AF114" i="1"/>
  <c r="AD114" i="1"/>
  <c r="AE114" i="1" s="1"/>
  <c r="AC114" i="1"/>
  <c r="AB114" i="1"/>
  <c r="X114" i="1"/>
  <c r="W114" i="1"/>
  <c r="Q114" i="1"/>
  <c r="P114" i="1"/>
  <c r="O114" i="1"/>
  <c r="N114" i="1"/>
  <c r="L114" i="1"/>
  <c r="K114" i="1"/>
  <c r="J114" i="1"/>
  <c r="T114" i="1" s="1"/>
  <c r="I114" i="1"/>
  <c r="M114" i="1" s="1"/>
  <c r="E114" i="1"/>
  <c r="BE113" i="1"/>
  <c r="BI113" i="1" s="1"/>
  <c r="BB113" i="1"/>
  <c r="AY113" i="1"/>
  <c r="AN113" i="1"/>
  <c r="AF113" i="1"/>
  <c r="AE113" i="1"/>
  <c r="AD113" i="1"/>
  <c r="AC113" i="1"/>
  <c r="AB113" i="1"/>
  <c r="X113" i="1"/>
  <c r="W113" i="1"/>
  <c r="Y113" i="1" s="1"/>
  <c r="Q113" i="1"/>
  <c r="L113" i="1"/>
  <c r="K113" i="1"/>
  <c r="J113" i="1"/>
  <c r="I113" i="1"/>
  <c r="E113" i="1"/>
  <c r="BB112" i="1"/>
  <c r="AY112" i="1"/>
  <c r="BE112" i="1" s="1"/>
  <c r="BI112" i="1" s="1"/>
  <c r="AN112" i="1"/>
  <c r="AF112" i="1"/>
  <c r="AD112" i="1"/>
  <c r="AE112" i="1" s="1"/>
  <c r="AC112" i="1"/>
  <c r="AB112" i="1"/>
  <c r="X112" i="1"/>
  <c r="W112" i="1"/>
  <c r="Q112" i="1"/>
  <c r="P112" i="1"/>
  <c r="L112" i="1"/>
  <c r="K112" i="1"/>
  <c r="J112" i="1"/>
  <c r="I112" i="1"/>
  <c r="O112" i="1" s="1"/>
  <c r="E112" i="1"/>
  <c r="BI111" i="1"/>
  <c r="BB111" i="1"/>
  <c r="AY111" i="1"/>
  <c r="BE111" i="1" s="1"/>
  <c r="AN111" i="1"/>
  <c r="AP111" i="1" s="1"/>
  <c r="AF111" i="1"/>
  <c r="AE111" i="1"/>
  <c r="AD111" i="1"/>
  <c r="AC111" i="1"/>
  <c r="AB111" i="1"/>
  <c r="Y111" i="1"/>
  <c r="X111" i="1"/>
  <c r="W111" i="1"/>
  <c r="S111" i="1"/>
  <c r="R111" i="1"/>
  <c r="Q111" i="1"/>
  <c r="P111" i="1"/>
  <c r="O111" i="1"/>
  <c r="N111" i="1"/>
  <c r="M111" i="1"/>
  <c r="L111" i="1"/>
  <c r="K111" i="1"/>
  <c r="J111" i="1"/>
  <c r="U111" i="1" s="1"/>
  <c r="I111" i="1"/>
  <c r="E111" i="1"/>
  <c r="BB110" i="1"/>
  <c r="AY110" i="1"/>
  <c r="AP110" i="1"/>
  <c r="AO110" i="1"/>
  <c r="AN110" i="1"/>
  <c r="AF110" i="1"/>
  <c r="AE110" i="1"/>
  <c r="AD110" i="1"/>
  <c r="AC110" i="1"/>
  <c r="AB110" i="1"/>
  <c r="X110" i="1"/>
  <c r="S110" i="1"/>
  <c r="R110" i="1"/>
  <c r="N110" i="1"/>
  <c r="M110" i="1"/>
  <c r="L110" i="1"/>
  <c r="K110" i="1"/>
  <c r="J110" i="1"/>
  <c r="I110" i="1"/>
  <c r="E110" i="1"/>
  <c r="BB109" i="1"/>
  <c r="AY109" i="1"/>
  <c r="AP109" i="1"/>
  <c r="AO109" i="1"/>
  <c r="AN109" i="1"/>
  <c r="AF109" i="1"/>
  <c r="AD109" i="1"/>
  <c r="AC109" i="1"/>
  <c r="AB109" i="1"/>
  <c r="X109" i="1"/>
  <c r="L109" i="1"/>
  <c r="K109" i="1"/>
  <c r="J109" i="1"/>
  <c r="I109" i="1"/>
  <c r="E109" i="1"/>
  <c r="BB108" i="1"/>
  <c r="BE108" i="1" s="1"/>
  <c r="BI108" i="1" s="1"/>
  <c r="AY108" i="1"/>
  <c r="AP108" i="1"/>
  <c r="AN108" i="1"/>
  <c r="AO108" i="1" s="1"/>
  <c r="AF108" i="1"/>
  <c r="AD108" i="1"/>
  <c r="AC108" i="1"/>
  <c r="AE108" i="1" s="1"/>
  <c r="AB108" i="1"/>
  <c r="X108" i="1"/>
  <c r="W108" i="1"/>
  <c r="U108" i="1"/>
  <c r="T108" i="1"/>
  <c r="P108" i="1"/>
  <c r="O108" i="1"/>
  <c r="L108" i="1"/>
  <c r="K108" i="1"/>
  <c r="J108" i="1"/>
  <c r="I108" i="1"/>
  <c r="E108" i="1"/>
  <c r="BE107" i="1"/>
  <c r="BI107" i="1" s="1"/>
  <c r="BB107" i="1"/>
  <c r="AY107" i="1"/>
  <c r="AP107" i="1"/>
  <c r="AN107" i="1"/>
  <c r="AO107" i="1" s="1"/>
  <c r="AF107" i="1"/>
  <c r="AD107" i="1"/>
  <c r="AE107" i="1" s="1"/>
  <c r="AC107" i="1"/>
  <c r="AB107" i="1"/>
  <c r="X107" i="1"/>
  <c r="W107" i="1"/>
  <c r="R107" i="1"/>
  <c r="Q107" i="1"/>
  <c r="P107" i="1"/>
  <c r="O107" i="1"/>
  <c r="L107" i="1"/>
  <c r="K107" i="1"/>
  <c r="J107" i="1"/>
  <c r="S107" i="1" s="1"/>
  <c r="I107" i="1"/>
  <c r="U107" i="1" s="1"/>
  <c r="E107" i="1"/>
  <c r="BB106" i="1"/>
  <c r="AY106" i="1"/>
  <c r="AN106" i="1"/>
  <c r="AP106" i="1" s="1"/>
  <c r="AF106" i="1"/>
  <c r="AD106" i="1"/>
  <c r="AC106" i="1"/>
  <c r="AE106" i="1" s="1"/>
  <c r="AB106" i="1"/>
  <c r="X106" i="1"/>
  <c r="W106" i="1"/>
  <c r="Q106" i="1"/>
  <c r="P106" i="1"/>
  <c r="O106" i="1"/>
  <c r="N106" i="1"/>
  <c r="M106" i="1"/>
  <c r="L106" i="1"/>
  <c r="R106" i="1" s="1"/>
  <c r="K106" i="1"/>
  <c r="J106" i="1"/>
  <c r="Y106" i="1" s="1"/>
  <c r="I106" i="1"/>
  <c r="E106" i="1"/>
  <c r="BB105" i="1"/>
  <c r="AY105" i="1"/>
  <c r="BE105" i="1" s="1"/>
  <c r="BI105" i="1" s="1"/>
  <c r="AO105" i="1"/>
  <c r="AN105" i="1"/>
  <c r="AP105" i="1" s="1"/>
  <c r="AF105" i="1"/>
  <c r="AE105" i="1"/>
  <c r="AD105" i="1"/>
  <c r="AC105" i="1"/>
  <c r="AB105" i="1"/>
  <c r="X105" i="1"/>
  <c r="W105" i="1"/>
  <c r="U105" i="1"/>
  <c r="Q105" i="1"/>
  <c r="M105" i="1"/>
  <c r="L105" i="1"/>
  <c r="R105" i="1" s="1"/>
  <c r="K105" i="1"/>
  <c r="J105" i="1"/>
  <c r="I105" i="1"/>
  <c r="E105" i="1"/>
  <c r="BB104" i="1"/>
  <c r="AY104" i="1"/>
  <c r="BE104" i="1" s="1"/>
  <c r="BI104" i="1" s="1"/>
  <c r="AP104" i="1"/>
  <c r="AN104" i="1"/>
  <c r="AO104" i="1" s="1"/>
  <c r="AF104" i="1"/>
  <c r="AD104" i="1"/>
  <c r="AC104" i="1"/>
  <c r="AB104" i="1"/>
  <c r="X104" i="1"/>
  <c r="Q104" i="1"/>
  <c r="P104" i="1"/>
  <c r="O104" i="1"/>
  <c r="N104" i="1"/>
  <c r="M104" i="1"/>
  <c r="L104" i="1"/>
  <c r="K104" i="1"/>
  <c r="J104" i="1"/>
  <c r="U104" i="1" s="1"/>
  <c r="I104" i="1"/>
  <c r="W104" i="1" s="1"/>
  <c r="Y104" i="1" s="1"/>
  <c r="E104" i="1"/>
  <c r="BB103" i="1"/>
  <c r="BE103" i="1" s="1"/>
  <c r="BI103" i="1" s="1"/>
  <c r="AY103" i="1"/>
  <c r="AP103" i="1"/>
  <c r="AN103" i="1"/>
  <c r="AO103" i="1" s="1"/>
  <c r="AF103" i="1"/>
  <c r="AD103" i="1"/>
  <c r="AC103" i="1"/>
  <c r="AE103" i="1" s="1"/>
  <c r="AB103" i="1"/>
  <c r="X103" i="1"/>
  <c r="W103" i="1"/>
  <c r="U103" i="1"/>
  <c r="O103" i="1"/>
  <c r="N103" i="1"/>
  <c r="M103" i="1"/>
  <c r="L103" i="1"/>
  <c r="K103" i="1"/>
  <c r="J103" i="1"/>
  <c r="T103" i="1" s="1"/>
  <c r="I103" i="1"/>
  <c r="E103" i="1"/>
  <c r="BB102" i="1"/>
  <c r="AY102" i="1"/>
  <c r="BE102" i="1" s="1"/>
  <c r="BI102" i="1" s="1"/>
  <c r="AP102" i="1"/>
  <c r="AO102" i="1"/>
  <c r="AN102" i="1"/>
  <c r="AF102" i="1"/>
  <c r="AD102" i="1"/>
  <c r="AC102" i="1"/>
  <c r="AE102" i="1" s="1"/>
  <c r="AB102" i="1"/>
  <c r="X102" i="1"/>
  <c r="S102" i="1"/>
  <c r="P102" i="1"/>
  <c r="O102" i="1"/>
  <c r="N102" i="1"/>
  <c r="L102" i="1"/>
  <c r="K102" i="1"/>
  <c r="J102" i="1"/>
  <c r="U102" i="1" s="1"/>
  <c r="I102" i="1"/>
  <c r="Q102" i="1" s="1"/>
  <c r="E102" i="1"/>
  <c r="BI101" i="1"/>
  <c r="BE101" i="1"/>
  <c r="BB101" i="1"/>
  <c r="AY101" i="1"/>
  <c r="AN101" i="1"/>
  <c r="AP101" i="1" s="1"/>
  <c r="AF101" i="1"/>
  <c r="AD101" i="1"/>
  <c r="AE101" i="1" s="1"/>
  <c r="AC101" i="1"/>
  <c r="AB101" i="1"/>
  <c r="X101" i="1"/>
  <c r="W101" i="1"/>
  <c r="Q101" i="1"/>
  <c r="P101" i="1"/>
  <c r="O101" i="1"/>
  <c r="N101" i="1"/>
  <c r="M101" i="1"/>
  <c r="L101" i="1"/>
  <c r="K101" i="1"/>
  <c r="J101" i="1"/>
  <c r="U101" i="1" s="1"/>
  <c r="I101" i="1"/>
  <c r="E101" i="1"/>
  <c r="BB100" i="1"/>
  <c r="AY100" i="1"/>
  <c r="AN100" i="1"/>
  <c r="AF100" i="1"/>
  <c r="AE100" i="1"/>
  <c r="AD100" i="1"/>
  <c r="AC100" i="1"/>
  <c r="AB100" i="1"/>
  <c r="X100" i="1"/>
  <c r="W100" i="1"/>
  <c r="S100" i="1"/>
  <c r="R100" i="1"/>
  <c r="Q100" i="1"/>
  <c r="P100" i="1"/>
  <c r="L100" i="1"/>
  <c r="K100" i="1"/>
  <c r="J100" i="1"/>
  <c r="Y100" i="1" s="1"/>
  <c r="I100" i="1"/>
  <c r="E100" i="1"/>
  <c r="BE99" i="1"/>
  <c r="BI99" i="1" s="1"/>
  <c r="BB99" i="1"/>
  <c r="AY99" i="1"/>
  <c r="AP99" i="1"/>
  <c r="AO99" i="1"/>
  <c r="AN99" i="1"/>
  <c r="AF99" i="1"/>
  <c r="AD99" i="1"/>
  <c r="AE99" i="1" s="1"/>
  <c r="AC99" i="1"/>
  <c r="AB99" i="1"/>
  <c r="X99" i="1"/>
  <c r="S99" i="1"/>
  <c r="R99" i="1"/>
  <c r="Q99" i="1"/>
  <c r="P99" i="1"/>
  <c r="O99" i="1"/>
  <c r="N99" i="1"/>
  <c r="L99" i="1"/>
  <c r="K99" i="1"/>
  <c r="J99" i="1"/>
  <c r="I99" i="1"/>
  <c r="M99" i="1" s="1"/>
  <c r="E99" i="1"/>
  <c r="BI98" i="1"/>
  <c r="BE98" i="1"/>
  <c r="BB98" i="1"/>
  <c r="AY98" i="1"/>
  <c r="AN98" i="1"/>
  <c r="AF98" i="1"/>
  <c r="AE98" i="1"/>
  <c r="AD98" i="1"/>
  <c r="AC98" i="1"/>
  <c r="AB98" i="1"/>
  <c r="X98" i="1"/>
  <c r="Y98" i="1" s="1"/>
  <c r="Q98" i="1"/>
  <c r="N98" i="1"/>
  <c r="M98" i="1"/>
  <c r="L98" i="1"/>
  <c r="K98" i="1"/>
  <c r="J98" i="1"/>
  <c r="T98" i="1" s="1"/>
  <c r="I98" i="1"/>
  <c r="W98" i="1" s="1"/>
  <c r="E98" i="1"/>
  <c r="BB97" i="1"/>
  <c r="AY97" i="1"/>
  <c r="BE97" i="1" s="1"/>
  <c r="BI97" i="1" s="1"/>
  <c r="AN97" i="1"/>
  <c r="AP97" i="1" s="1"/>
  <c r="AF97" i="1"/>
  <c r="AD97" i="1"/>
  <c r="AE97" i="1" s="1"/>
  <c r="AC97" i="1"/>
  <c r="AB97" i="1"/>
  <c r="X97" i="1"/>
  <c r="S97" i="1"/>
  <c r="R97" i="1"/>
  <c r="L97" i="1"/>
  <c r="K97" i="1"/>
  <c r="J97" i="1"/>
  <c r="I97" i="1"/>
  <c r="U97" i="1" s="1"/>
  <c r="E97" i="1"/>
  <c r="BI96" i="1"/>
  <c r="BE96" i="1"/>
  <c r="BB96" i="1"/>
  <c r="AY96" i="1"/>
  <c r="AP96" i="1"/>
  <c r="AO96" i="1"/>
  <c r="AN96" i="1"/>
  <c r="AF96" i="1"/>
  <c r="AD96" i="1"/>
  <c r="AC96" i="1"/>
  <c r="AB96" i="1"/>
  <c r="X96" i="1"/>
  <c r="S96" i="1"/>
  <c r="P96" i="1"/>
  <c r="O96" i="1"/>
  <c r="N96" i="1"/>
  <c r="M96" i="1"/>
  <c r="L96" i="1"/>
  <c r="K96" i="1"/>
  <c r="J96" i="1"/>
  <c r="I96" i="1"/>
  <c r="E96" i="1"/>
  <c r="BB95" i="1"/>
  <c r="BE95" i="1" s="1"/>
  <c r="BI95" i="1" s="1"/>
  <c r="AY95" i="1"/>
  <c r="AP95" i="1"/>
  <c r="AO95" i="1"/>
  <c r="AN95" i="1"/>
  <c r="AF95" i="1"/>
  <c r="AE95" i="1"/>
  <c r="AD95" i="1"/>
  <c r="AC95" i="1"/>
  <c r="AB95" i="1"/>
  <c r="X95" i="1"/>
  <c r="W95" i="1"/>
  <c r="T95" i="1"/>
  <c r="S95" i="1"/>
  <c r="L95" i="1"/>
  <c r="K95" i="1"/>
  <c r="J95" i="1"/>
  <c r="R95" i="1" s="1"/>
  <c r="I95" i="1"/>
  <c r="E95" i="1"/>
  <c r="BB94" i="1"/>
  <c r="BE94" i="1" s="1"/>
  <c r="BI94" i="1" s="1"/>
  <c r="AY94" i="1"/>
  <c r="AP94" i="1"/>
  <c r="AO94" i="1"/>
  <c r="AN94" i="1"/>
  <c r="AF94" i="1"/>
  <c r="AD94" i="1"/>
  <c r="AC94" i="1"/>
  <c r="AB94" i="1"/>
  <c r="X94" i="1"/>
  <c r="S94" i="1"/>
  <c r="P94" i="1"/>
  <c r="O94" i="1"/>
  <c r="N94" i="1"/>
  <c r="M94" i="1"/>
  <c r="L94" i="1"/>
  <c r="K94" i="1"/>
  <c r="J94" i="1"/>
  <c r="I94" i="1"/>
  <c r="E94" i="1"/>
  <c r="BB93" i="1"/>
  <c r="BE93" i="1" s="1"/>
  <c r="BI93" i="1" s="1"/>
  <c r="AY93" i="1"/>
  <c r="AP93" i="1"/>
  <c r="AO93" i="1"/>
  <c r="AN93" i="1"/>
  <c r="AF93" i="1"/>
  <c r="AE93" i="1"/>
  <c r="AD93" i="1"/>
  <c r="AC93" i="1"/>
  <c r="AB93" i="1"/>
  <c r="X93" i="1"/>
  <c r="L93" i="1"/>
  <c r="K93" i="1"/>
  <c r="J93" i="1"/>
  <c r="I93" i="1"/>
  <c r="E93" i="1"/>
  <c r="BI92" i="1"/>
  <c r="BB92" i="1"/>
  <c r="BE92" i="1" s="1"/>
  <c r="AY92" i="1"/>
  <c r="AP92" i="1"/>
  <c r="AO92" i="1"/>
  <c r="AN92" i="1"/>
  <c r="AF92" i="1"/>
  <c r="AD92" i="1"/>
  <c r="AC92" i="1"/>
  <c r="AE92" i="1" s="1"/>
  <c r="AB92" i="1"/>
  <c r="X92" i="1"/>
  <c r="S92" i="1"/>
  <c r="P92" i="1"/>
  <c r="O92" i="1"/>
  <c r="N92" i="1"/>
  <c r="M92" i="1"/>
  <c r="L92" i="1"/>
  <c r="K92" i="1"/>
  <c r="J92" i="1"/>
  <c r="I92" i="1"/>
  <c r="E92" i="1"/>
  <c r="BE91" i="1"/>
  <c r="BI91" i="1" s="1"/>
  <c r="BB91" i="1"/>
  <c r="AY91" i="1"/>
  <c r="AP91" i="1"/>
  <c r="AO91" i="1"/>
  <c r="AN91" i="1"/>
  <c r="AF91" i="1"/>
  <c r="AE91" i="1"/>
  <c r="AD91" i="1"/>
  <c r="AC91" i="1"/>
  <c r="AB91" i="1"/>
  <c r="X91" i="1"/>
  <c r="S91" i="1"/>
  <c r="L91" i="1"/>
  <c r="K91" i="1"/>
  <c r="J91" i="1"/>
  <c r="U91" i="1" s="1"/>
  <c r="I91" i="1"/>
  <c r="W91" i="1" s="1"/>
  <c r="E91" i="1"/>
  <c r="BB90" i="1"/>
  <c r="BE90" i="1" s="1"/>
  <c r="BI90" i="1" s="1"/>
  <c r="AY90" i="1"/>
  <c r="AP90" i="1"/>
  <c r="AO90" i="1"/>
  <c r="AN90" i="1"/>
  <c r="AF90" i="1"/>
  <c r="AD90" i="1"/>
  <c r="AC90" i="1"/>
  <c r="AB90" i="1"/>
  <c r="X90" i="1"/>
  <c r="S90" i="1"/>
  <c r="P90" i="1"/>
  <c r="O90" i="1"/>
  <c r="N90" i="1"/>
  <c r="M90" i="1"/>
  <c r="L90" i="1"/>
  <c r="K90" i="1"/>
  <c r="J90" i="1"/>
  <c r="I90" i="1"/>
  <c r="E90" i="1"/>
  <c r="BB89" i="1"/>
  <c r="BE89" i="1" s="1"/>
  <c r="BI89" i="1" s="1"/>
  <c r="AY89" i="1"/>
  <c r="AP89" i="1"/>
  <c r="AO89" i="1"/>
  <c r="AN89" i="1"/>
  <c r="AF89" i="1"/>
  <c r="AE89" i="1"/>
  <c r="AD89" i="1"/>
  <c r="AC89" i="1"/>
  <c r="AB89" i="1"/>
  <c r="X89" i="1"/>
  <c r="L89" i="1"/>
  <c r="K89" i="1"/>
  <c r="J89" i="1"/>
  <c r="I89" i="1"/>
  <c r="E89" i="1"/>
  <c r="BI88" i="1"/>
  <c r="BB88" i="1"/>
  <c r="BE88" i="1" s="1"/>
  <c r="AY88" i="1"/>
  <c r="AP88" i="1"/>
  <c r="AO88" i="1"/>
  <c r="AN88" i="1"/>
  <c r="AF88" i="1"/>
  <c r="AD88" i="1"/>
  <c r="AC88" i="1"/>
  <c r="AB88" i="1"/>
  <c r="X88" i="1"/>
  <c r="Y88" i="1" s="1"/>
  <c r="S88" i="1"/>
  <c r="P88" i="1"/>
  <c r="O88" i="1"/>
  <c r="N88" i="1"/>
  <c r="M88" i="1"/>
  <c r="L88" i="1"/>
  <c r="K88" i="1"/>
  <c r="J88" i="1"/>
  <c r="I88" i="1"/>
  <c r="W88" i="1" s="1"/>
  <c r="E88" i="1"/>
  <c r="BE87" i="1"/>
  <c r="BI87" i="1" s="1"/>
  <c r="BB87" i="1"/>
  <c r="AY87" i="1"/>
  <c r="AP87" i="1"/>
  <c r="AO87" i="1"/>
  <c r="AN87" i="1"/>
  <c r="AF87" i="1"/>
  <c r="AE87" i="1"/>
  <c r="AD87" i="1"/>
  <c r="AC87" i="1"/>
  <c r="AB87" i="1"/>
  <c r="X87" i="1"/>
  <c r="W87" i="1"/>
  <c r="U87" i="1"/>
  <c r="S87" i="1"/>
  <c r="L87" i="1"/>
  <c r="K87" i="1"/>
  <c r="J87" i="1"/>
  <c r="R87" i="1" s="1"/>
  <c r="I87" i="1"/>
  <c r="M87" i="1" s="1"/>
  <c r="E87" i="1"/>
  <c r="BI86" i="1"/>
  <c r="BB86" i="1"/>
  <c r="BE86" i="1" s="1"/>
  <c r="AY86" i="1"/>
  <c r="AP86" i="1"/>
  <c r="AO86" i="1"/>
  <c r="AN86" i="1"/>
  <c r="AF86" i="1"/>
  <c r="AD86" i="1"/>
  <c r="AC86" i="1"/>
  <c r="AE86" i="1" s="1"/>
  <c r="AB86" i="1"/>
  <c r="X86" i="1"/>
  <c r="Y86" i="1" s="1"/>
  <c r="S86" i="1"/>
  <c r="P86" i="1"/>
  <c r="O86" i="1"/>
  <c r="N86" i="1"/>
  <c r="M86" i="1"/>
  <c r="L86" i="1"/>
  <c r="K86" i="1"/>
  <c r="J86" i="1"/>
  <c r="I86" i="1"/>
  <c r="W86" i="1" s="1"/>
  <c r="E86" i="1"/>
  <c r="BB85" i="1"/>
  <c r="BE85" i="1" s="1"/>
  <c r="BI85" i="1" s="1"/>
  <c r="AY85" i="1"/>
  <c r="AP85" i="1"/>
  <c r="AO85" i="1"/>
  <c r="AN85" i="1"/>
  <c r="AF85" i="1"/>
  <c r="AE85" i="1"/>
  <c r="AD85" i="1"/>
  <c r="AC85" i="1"/>
  <c r="AB85" i="1"/>
  <c r="X85" i="1"/>
  <c r="L85" i="1"/>
  <c r="K85" i="1"/>
  <c r="J85" i="1"/>
  <c r="I85" i="1"/>
  <c r="E85" i="1"/>
  <c r="BB84" i="1"/>
  <c r="BE84" i="1" s="1"/>
  <c r="BI84" i="1" s="1"/>
  <c r="AY84" i="1"/>
  <c r="AP84" i="1"/>
  <c r="AO84" i="1"/>
  <c r="AN84" i="1"/>
  <c r="AF84" i="1"/>
  <c r="AD84" i="1"/>
  <c r="AC84" i="1"/>
  <c r="AB84" i="1"/>
  <c r="X84" i="1"/>
  <c r="S84" i="1"/>
  <c r="P84" i="1"/>
  <c r="O84" i="1"/>
  <c r="N84" i="1"/>
  <c r="M84" i="1"/>
  <c r="L84" i="1"/>
  <c r="K84" i="1"/>
  <c r="J84" i="1"/>
  <c r="I84" i="1"/>
  <c r="W84" i="1" s="1"/>
  <c r="Y84" i="1" s="1"/>
  <c r="E84" i="1"/>
  <c r="BI83" i="1"/>
  <c r="BE83" i="1"/>
  <c r="BB83" i="1"/>
  <c r="AY83" i="1"/>
  <c r="AP83" i="1"/>
  <c r="AO83" i="1"/>
  <c r="AN83" i="1"/>
  <c r="AF83" i="1"/>
  <c r="AD83" i="1"/>
  <c r="AC83" i="1"/>
  <c r="AE83" i="1" s="1"/>
  <c r="AB83" i="1"/>
  <c r="X83" i="1"/>
  <c r="U83" i="1"/>
  <c r="T83" i="1"/>
  <c r="N83" i="1"/>
  <c r="L83" i="1"/>
  <c r="K83" i="1"/>
  <c r="J83" i="1"/>
  <c r="I83" i="1"/>
  <c r="W83" i="1" s="1"/>
  <c r="E83" i="1"/>
  <c r="BB82" i="1"/>
  <c r="AY82" i="1"/>
  <c r="AP82" i="1"/>
  <c r="AO82" i="1"/>
  <c r="AN82" i="1"/>
  <c r="AF82" i="1"/>
  <c r="AD82" i="1"/>
  <c r="AE82" i="1" s="1"/>
  <c r="AC82" i="1"/>
  <c r="AB82" i="1"/>
  <c r="X82" i="1"/>
  <c r="U82" i="1"/>
  <c r="R82" i="1"/>
  <c r="Q82" i="1"/>
  <c r="O82" i="1"/>
  <c r="L82" i="1"/>
  <c r="K82" i="1"/>
  <c r="J82" i="1"/>
  <c r="I82" i="1"/>
  <c r="P82" i="1" s="1"/>
  <c r="E82" i="1"/>
  <c r="BE81" i="1"/>
  <c r="BI81" i="1" s="1"/>
  <c r="BB81" i="1"/>
  <c r="AY81" i="1"/>
  <c r="AO81" i="1"/>
  <c r="AN81" i="1"/>
  <c r="AP81" i="1" s="1"/>
  <c r="AF81" i="1"/>
  <c r="AD81" i="1"/>
  <c r="AE81" i="1" s="1"/>
  <c r="AC81" i="1"/>
  <c r="AB81" i="1"/>
  <c r="Y81" i="1"/>
  <c r="X81" i="1"/>
  <c r="W81" i="1"/>
  <c r="P81" i="1"/>
  <c r="M81" i="1"/>
  <c r="L81" i="1"/>
  <c r="K81" i="1"/>
  <c r="J81" i="1"/>
  <c r="I81" i="1"/>
  <c r="Q81" i="1" s="1"/>
  <c r="E81" i="1"/>
  <c r="BB80" i="1"/>
  <c r="BE80" i="1" s="1"/>
  <c r="BI80" i="1" s="1"/>
  <c r="AY80" i="1"/>
  <c r="AN80" i="1"/>
  <c r="AP80" i="1" s="1"/>
  <c r="AF80" i="1"/>
  <c r="AE80" i="1"/>
  <c r="AD80" i="1"/>
  <c r="AC80" i="1"/>
  <c r="AB80" i="1"/>
  <c r="X80" i="1"/>
  <c r="Y80" i="1" s="1"/>
  <c r="W80" i="1"/>
  <c r="Q80" i="1"/>
  <c r="P80" i="1"/>
  <c r="O80" i="1"/>
  <c r="N80" i="1"/>
  <c r="M80" i="1"/>
  <c r="L80" i="1"/>
  <c r="K80" i="1"/>
  <c r="J80" i="1"/>
  <c r="U80" i="1" s="1"/>
  <c r="I80" i="1"/>
  <c r="E80" i="1"/>
  <c r="BB79" i="1"/>
  <c r="AY79" i="1"/>
  <c r="AN79" i="1"/>
  <c r="AP79" i="1" s="1"/>
  <c r="AF79" i="1"/>
  <c r="AD79" i="1"/>
  <c r="AC79" i="1"/>
  <c r="AE79" i="1" s="1"/>
  <c r="AB79" i="1"/>
  <c r="Y79" i="1"/>
  <c r="X79" i="1"/>
  <c r="W79" i="1"/>
  <c r="R79" i="1"/>
  <c r="Q79" i="1"/>
  <c r="O79" i="1"/>
  <c r="N79" i="1"/>
  <c r="M79" i="1"/>
  <c r="L79" i="1"/>
  <c r="K79" i="1"/>
  <c r="J79" i="1"/>
  <c r="U79" i="1" s="1"/>
  <c r="I79" i="1"/>
  <c r="P79" i="1" s="1"/>
  <c r="E79" i="1"/>
  <c r="BB78" i="1"/>
  <c r="AY78" i="1"/>
  <c r="BE78" i="1" s="1"/>
  <c r="BI78" i="1" s="1"/>
  <c r="AP78" i="1"/>
  <c r="AO78" i="1"/>
  <c r="AN78" i="1"/>
  <c r="AF78" i="1"/>
  <c r="AE78" i="1"/>
  <c r="AD78" i="1"/>
  <c r="AC78" i="1"/>
  <c r="AB78" i="1"/>
  <c r="X78" i="1"/>
  <c r="L78" i="1"/>
  <c r="K78" i="1"/>
  <c r="J78" i="1"/>
  <c r="I78" i="1"/>
  <c r="E78" i="1"/>
  <c r="BI77" i="1"/>
  <c r="BB77" i="1"/>
  <c r="BE77" i="1" s="1"/>
  <c r="AY77" i="1"/>
  <c r="AP77" i="1"/>
  <c r="AN77" i="1"/>
  <c r="AO77" i="1" s="1"/>
  <c r="AF77" i="1"/>
  <c r="AD77" i="1"/>
  <c r="AE77" i="1" s="1"/>
  <c r="AC77" i="1"/>
  <c r="AB77" i="1"/>
  <c r="X77" i="1"/>
  <c r="T77" i="1"/>
  <c r="Q77" i="1"/>
  <c r="P77" i="1"/>
  <c r="O77" i="1"/>
  <c r="N77" i="1"/>
  <c r="M77" i="1"/>
  <c r="L77" i="1"/>
  <c r="K77" i="1"/>
  <c r="J77" i="1"/>
  <c r="U77" i="1" s="1"/>
  <c r="I77" i="1"/>
  <c r="W77" i="1" s="1"/>
  <c r="Y77" i="1" s="1"/>
  <c r="E77" i="1"/>
  <c r="BE76" i="1"/>
  <c r="BI76" i="1" s="1"/>
  <c r="BB76" i="1"/>
  <c r="AY76" i="1"/>
  <c r="AN76" i="1"/>
  <c r="AF76" i="1"/>
  <c r="AD76" i="1"/>
  <c r="AC76" i="1"/>
  <c r="AE76" i="1" s="1"/>
  <c r="AB76" i="1"/>
  <c r="X76" i="1"/>
  <c r="W76" i="1"/>
  <c r="O76" i="1"/>
  <c r="L76" i="1"/>
  <c r="K76" i="1"/>
  <c r="J76" i="1"/>
  <c r="I76" i="1"/>
  <c r="E76" i="1"/>
  <c r="BB75" i="1"/>
  <c r="AY75" i="1"/>
  <c r="BE75" i="1" s="1"/>
  <c r="BI75" i="1" s="1"/>
  <c r="AP75" i="1"/>
  <c r="AN75" i="1"/>
  <c r="AO75" i="1" s="1"/>
  <c r="AF75" i="1"/>
  <c r="AD75" i="1"/>
  <c r="AE75" i="1" s="1"/>
  <c r="AC75" i="1"/>
  <c r="AB75" i="1"/>
  <c r="X75" i="1"/>
  <c r="W75" i="1"/>
  <c r="Q75" i="1"/>
  <c r="P75" i="1"/>
  <c r="O75" i="1"/>
  <c r="N75" i="1"/>
  <c r="L75" i="1"/>
  <c r="K75" i="1"/>
  <c r="J75" i="1"/>
  <c r="S75" i="1" s="1"/>
  <c r="I75" i="1"/>
  <c r="M75" i="1" s="1"/>
  <c r="E75" i="1"/>
  <c r="BE74" i="1"/>
  <c r="BI74" i="1" s="1"/>
  <c r="BB74" i="1"/>
  <c r="AY74" i="1"/>
  <c r="AO74" i="1"/>
  <c r="AN74" i="1"/>
  <c r="AP74" i="1" s="1"/>
  <c r="AF74" i="1"/>
  <c r="AE74" i="1"/>
  <c r="AD74" i="1"/>
  <c r="AC74" i="1"/>
  <c r="AB74" i="1"/>
  <c r="Y74" i="1"/>
  <c r="X74" i="1"/>
  <c r="Q74" i="1"/>
  <c r="N74" i="1"/>
  <c r="M74" i="1"/>
  <c r="L74" i="1"/>
  <c r="K74" i="1"/>
  <c r="J74" i="1"/>
  <c r="U74" i="1" s="1"/>
  <c r="I74" i="1"/>
  <c r="W74" i="1" s="1"/>
  <c r="E74" i="1"/>
  <c r="BB73" i="1"/>
  <c r="AY73" i="1"/>
  <c r="AN73" i="1"/>
  <c r="AF73" i="1"/>
  <c r="AD73" i="1"/>
  <c r="AE73" i="1" s="1"/>
  <c r="AC73" i="1"/>
  <c r="AB73" i="1"/>
  <c r="X73" i="1"/>
  <c r="U73" i="1"/>
  <c r="T73" i="1"/>
  <c r="S73" i="1"/>
  <c r="R73" i="1"/>
  <c r="L73" i="1"/>
  <c r="K73" i="1"/>
  <c r="J73" i="1"/>
  <c r="I73" i="1"/>
  <c r="E73" i="1"/>
  <c r="BI72" i="1"/>
  <c r="BE72" i="1"/>
  <c r="BB72" i="1"/>
  <c r="AY72" i="1"/>
  <c r="AP72" i="1"/>
  <c r="AO72" i="1"/>
  <c r="AN72" i="1"/>
  <c r="AF72" i="1"/>
  <c r="AD72" i="1"/>
  <c r="AC72" i="1"/>
  <c r="AE72" i="1" s="1"/>
  <c r="AB72" i="1"/>
  <c r="X72" i="1"/>
  <c r="S72" i="1"/>
  <c r="P72" i="1"/>
  <c r="O72" i="1"/>
  <c r="N72" i="1"/>
  <c r="M72" i="1"/>
  <c r="L72" i="1"/>
  <c r="K72" i="1"/>
  <c r="T72" i="1" s="1"/>
  <c r="J72" i="1"/>
  <c r="I72" i="1"/>
  <c r="W72" i="1" s="1"/>
  <c r="E72" i="1"/>
  <c r="BB71" i="1"/>
  <c r="AY71" i="1"/>
  <c r="AP71" i="1"/>
  <c r="AO71" i="1"/>
  <c r="AN71" i="1"/>
  <c r="AF71" i="1"/>
  <c r="AD71" i="1"/>
  <c r="AC71" i="1"/>
  <c r="AE71" i="1" s="1"/>
  <c r="AB71" i="1"/>
  <c r="X71" i="1"/>
  <c r="W71" i="1"/>
  <c r="U71" i="1"/>
  <c r="T71" i="1"/>
  <c r="S71" i="1"/>
  <c r="N71" i="1"/>
  <c r="L71" i="1"/>
  <c r="K71" i="1"/>
  <c r="J71" i="1"/>
  <c r="R71" i="1" s="1"/>
  <c r="I71" i="1"/>
  <c r="E71" i="1"/>
  <c r="BB70" i="1"/>
  <c r="AY70" i="1"/>
  <c r="AP70" i="1"/>
  <c r="AO70" i="1"/>
  <c r="AN70" i="1"/>
  <c r="AF70" i="1"/>
  <c r="AD70" i="1"/>
  <c r="AC70" i="1"/>
  <c r="AB70" i="1"/>
  <c r="X70" i="1"/>
  <c r="U70" i="1"/>
  <c r="R70" i="1"/>
  <c r="Q70" i="1"/>
  <c r="P70" i="1"/>
  <c r="O70" i="1"/>
  <c r="M70" i="1"/>
  <c r="L70" i="1"/>
  <c r="K70" i="1"/>
  <c r="J70" i="1"/>
  <c r="T70" i="1" s="1"/>
  <c r="I70" i="1"/>
  <c r="E70" i="1"/>
  <c r="BE69" i="1"/>
  <c r="BI69" i="1" s="1"/>
  <c r="BB69" i="1"/>
  <c r="AY69" i="1"/>
  <c r="AN69" i="1"/>
  <c r="AP69" i="1" s="1"/>
  <c r="AF69" i="1"/>
  <c r="AD69" i="1"/>
  <c r="AE69" i="1" s="1"/>
  <c r="AC69" i="1"/>
  <c r="AB69" i="1"/>
  <c r="X69" i="1"/>
  <c r="W69" i="1"/>
  <c r="P69" i="1"/>
  <c r="M69" i="1"/>
  <c r="L69" i="1"/>
  <c r="K69" i="1"/>
  <c r="J69" i="1"/>
  <c r="Y69" i="1" s="1"/>
  <c r="I69" i="1"/>
  <c r="E69" i="1"/>
  <c r="BE68" i="1"/>
  <c r="BI68" i="1" s="1"/>
  <c r="BB68" i="1"/>
  <c r="AY68" i="1"/>
  <c r="AN68" i="1"/>
  <c r="AP68" i="1" s="1"/>
  <c r="AF68" i="1"/>
  <c r="AE68" i="1"/>
  <c r="AD68" i="1"/>
  <c r="AC68" i="1"/>
  <c r="AB68" i="1"/>
  <c r="X68" i="1"/>
  <c r="Y68" i="1" s="1"/>
  <c r="W68" i="1"/>
  <c r="Q68" i="1"/>
  <c r="P68" i="1"/>
  <c r="O68" i="1"/>
  <c r="M68" i="1"/>
  <c r="L68" i="1"/>
  <c r="K68" i="1"/>
  <c r="J68" i="1"/>
  <c r="U68" i="1" s="1"/>
  <c r="I68" i="1"/>
  <c r="N68" i="1" s="1"/>
  <c r="E68" i="1"/>
  <c r="BB67" i="1"/>
  <c r="AY67" i="1"/>
  <c r="AP67" i="1"/>
  <c r="AN67" i="1"/>
  <c r="AO67" i="1" s="1"/>
  <c r="AF67" i="1"/>
  <c r="AD67" i="1"/>
  <c r="AC67" i="1"/>
  <c r="AE67" i="1" s="1"/>
  <c r="AB67" i="1"/>
  <c r="X67" i="1"/>
  <c r="Y67" i="1" s="1"/>
  <c r="W67" i="1"/>
  <c r="Q67" i="1"/>
  <c r="O67" i="1"/>
  <c r="N67" i="1"/>
  <c r="M67" i="1"/>
  <c r="L67" i="1"/>
  <c r="K67" i="1"/>
  <c r="J67" i="1"/>
  <c r="R67" i="1" s="1"/>
  <c r="I67" i="1"/>
  <c r="P67" i="1" s="1"/>
  <c r="E67" i="1"/>
  <c r="BB66" i="1"/>
  <c r="AY66" i="1"/>
  <c r="BE66" i="1" s="1"/>
  <c r="BI66" i="1" s="1"/>
  <c r="AP66" i="1"/>
  <c r="AO66" i="1"/>
  <c r="AN66" i="1"/>
  <c r="AF66" i="1"/>
  <c r="AE66" i="1"/>
  <c r="AD66" i="1"/>
  <c r="AC66" i="1"/>
  <c r="AB66" i="1"/>
  <c r="X66" i="1"/>
  <c r="U66" i="1"/>
  <c r="T66" i="1"/>
  <c r="S66" i="1"/>
  <c r="R66" i="1"/>
  <c r="M66" i="1"/>
  <c r="L66" i="1"/>
  <c r="K66" i="1"/>
  <c r="J66" i="1"/>
  <c r="I66" i="1"/>
  <c r="W66" i="1" s="1"/>
  <c r="E66" i="1"/>
  <c r="BB65" i="1"/>
  <c r="AY65" i="1"/>
  <c r="BE65" i="1" s="1"/>
  <c r="BI65" i="1" s="1"/>
  <c r="AP65" i="1"/>
  <c r="AO65" i="1"/>
  <c r="AN65" i="1"/>
  <c r="AF65" i="1"/>
  <c r="AD65" i="1"/>
  <c r="AC65" i="1"/>
  <c r="AE65" i="1" s="1"/>
  <c r="AB65" i="1"/>
  <c r="X65" i="1"/>
  <c r="S65" i="1"/>
  <c r="P65" i="1"/>
  <c r="O65" i="1"/>
  <c r="N65" i="1"/>
  <c r="M65" i="1"/>
  <c r="L65" i="1"/>
  <c r="K65" i="1"/>
  <c r="J65" i="1"/>
  <c r="I65" i="1"/>
  <c r="W65" i="1" s="1"/>
  <c r="E65" i="1"/>
  <c r="BB64" i="1"/>
  <c r="AY64" i="1"/>
  <c r="AN64" i="1"/>
  <c r="AF64" i="1"/>
  <c r="AE64" i="1"/>
  <c r="AD64" i="1"/>
  <c r="AC64" i="1"/>
  <c r="AB64" i="1"/>
  <c r="X64" i="1"/>
  <c r="U64" i="1"/>
  <c r="L64" i="1"/>
  <c r="K64" i="1"/>
  <c r="J64" i="1"/>
  <c r="S64" i="1" s="1"/>
  <c r="I64" i="1"/>
  <c r="W64" i="1" s="1"/>
  <c r="E64" i="1"/>
  <c r="BB63" i="1"/>
  <c r="AY63" i="1"/>
  <c r="AO63" i="1"/>
  <c r="AN63" i="1"/>
  <c r="AP63" i="1" s="1"/>
  <c r="AF63" i="1"/>
  <c r="AD63" i="1"/>
  <c r="AC63" i="1"/>
  <c r="AB63" i="1"/>
  <c r="X63" i="1"/>
  <c r="Y63" i="1" s="1"/>
  <c r="T63" i="1"/>
  <c r="S63" i="1"/>
  <c r="R63" i="1"/>
  <c r="P63" i="1"/>
  <c r="O63" i="1"/>
  <c r="N63" i="1"/>
  <c r="M63" i="1"/>
  <c r="L63" i="1"/>
  <c r="K63" i="1"/>
  <c r="J63" i="1"/>
  <c r="I63" i="1"/>
  <c r="W63" i="1" s="1"/>
  <c r="E63" i="1"/>
  <c r="BE62" i="1"/>
  <c r="BI62" i="1" s="1"/>
  <c r="BB62" i="1"/>
  <c r="AY62" i="1"/>
  <c r="AP62" i="1"/>
  <c r="AO62" i="1"/>
  <c r="AN62" i="1"/>
  <c r="AF62" i="1"/>
  <c r="AE62" i="1"/>
  <c r="AD62" i="1"/>
  <c r="AC62" i="1"/>
  <c r="AB62" i="1"/>
  <c r="X62" i="1"/>
  <c r="W62" i="1"/>
  <c r="Q62" i="1"/>
  <c r="N62" i="1"/>
  <c r="M62" i="1"/>
  <c r="L62" i="1"/>
  <c r="K62" i="1"/>
  <c r="J62" i="1"/>
  <c r="R62" i="1" s="1"/>
  <c r="I62" i="1"/>
  <c r="E62" i="1"/>
  <c r="BI61" i="1"/>
  <c r="BB61" i="1"/>
  <c r="AY61" i="1"/>
  <c r="BE61" i="1" s="1"/>
  <c r="AP61" i="1"/>
  <c r="AN61" i="1"/>
  <c r="AO61" i="1" s="1"/>
  <c r="AF61" i="1"/>
  <c r="AD61" i="1"/>
  <c r="AC61" i="1"/>
  <c r="AE61" i="1" s="1"/>
  <c r="AB61" i="1"/>
  <c r="X61" i="1"/>
  <c r="Y61" i="1" s="1"/>
  <c r="R61" i="1"/>
  <c r="P61" i="1"/>
  <c r="O61" i="1"/>
  <c r="N61" i="1"/>
  <c r="M61" i="1"/>
  <c r="L61" i="1"/>
  <c r="K61" i="1"/>
  <c r="T61" i="1" s="1"/>
  <c r="J61" i="1"/>
  <c r="I61" i="1"/>
  <c r="W61" i="1" s="1"/>
  <c r="E61" i="1"/>
  <c r="BE60" i="1"/>
  <c r="BI60" i="1" s="1"/>
  <c r="BB60" i="1"/>
  <c r="AY60" i="1"/>
  <c r="AN60" i="1"/>
  <c r="AF60" i="1"/>
  <c r="AD60" i="1"/>
  <c r="AC60" i="1"/>
  <c r="AE60" i="1" s="1"/>
  <c r="AB60" i="1"/>
  <c r="X60" i="1"/>
  <c r="T60" i="1"/>
  <c r="S60" i="1"/>
  <c r="R60" i="1"/>
  <c r="O60" i="1"/>
  <c r="N60" i="1"/>
  <c r="M60" i="1"/>
  <c r="L60" i="1"/>
  <c r="K60" i="1"/>
  <c r="J60" i="1"/>
  <c r="I60" i="1"/>
  <c r="P60" i="1" s="1"/>
  <c r="E60" i="1"/>
  <c r="BB59" i="1"/>
  <c r="AY59" i="1"/>
  <c r="AN59" i="1"/>
  <c r="AF59" i="1"/>
  <c r="AD59" i="1"/>
  <c r="AC59" i="1"/>
  <c r="AB59" i="1"/>
  <c r="X59" i="1"/>
  <c r="U59" i="1"/>
  <c r="S59" i="1"/>
  <c r="O59" i="1"/>
  <c r="N59" i="1"/>
  <c r="L59" i="1"/>
  <c r="K59" i="1"/>
  <c r="T59" i="1" s="1"/>
  <c r="J59" i="1"/>
  <c r="I59" i="1"/>
  <c r="E59" i="1"/>
  <c r="BB58" i="1"/>
  <c r="AY58" i="1"/>
  <c r="AN58" i="1"/>
  <c r="AF58" i="1"/>
  <c r="AE58" i="1"/>
  <c r="AD58" i="1"/>
  <c r="AC58" i="1"/>
  <c r="AB58" i="1"/>
  <c r="X58" i="1"/>
  <c r="W58" i="1"/>
  <c r="M58" i="1"/>
  <c r="L58" i="1"/>
  <c r="K58" i="1"/>
  <c r="J58" i="1"/>
  <c r="I58" i="1"/>
  <c r="E58" i="1"/>
  <c r="BB57" i="1"/>
  <c r="AY57" i="1"/>
  <c r="AP57" i="1"/>
  <c r="AO57" i="1"/>
  <c r="AN57" i="1"/>
  <c r="AF57" i="1"/>
  <c r="AD57" i="1"/>
  <c r="AC57" i="1"/>
  <c r="AB57" i="1"/>
  <c r="X57" i="1"/>
  <c r="N57" i="1"/>
  <c r="L57" i="1"/>
  <c r="K57" i="1"/>
  <c r="J57" i="1"/>
  <c r="I57" i="1"/>
  <c r="E57" i="1"/>
  <c r="BB56" i="1"/>
  <c r="BE56" i="1" s="1"/>
  <c r="BI56" i="1" s="1"/>
  <c r="AY56" i="1"/>
  <c r="AP56" i="1"/>
  <c r="AO56" i="1"/>
  <c r="AN56" i="1"/>
  <c r="AF56" i="1"/>
  <c r="AE56" i="1"/>
  <c r="AD56" i="1"/>
  <c r="AC56" i="1"/>
  <c r="AB56" i="1"/>
  <c r="X56" i="1"/>
  <c r="U56" i="1"/>
  <c r="Q56" i="1"/>
  <c r="N56" i="1"/>
  <c r="M56" i="1"/>
  <c r="L56" i="1"/>
  <c r="T56" i="1" s="1"/>
  <c r="K56" i="1"/>
  <c r="J56" i="1"/>
  <c r="I56" i="1"/>
  <c r="P56" i="1" s="1"/>
  <c r="E56" i="1"/>
  <c r="BB55" i="1"/>
  <c r="AY55" i="1"/>
  <c r="BE55" i="1" s="1"/>
  <c r="BI55" i="1" s="1"/>
  <c r="AN55" i="1"/>
  <c r="AP55" i="1" s="1"/>
  <c r="AF55" i="1"/>
  <c r="AD55" i="1"/>
  <c r="AC55" i="1"/>
  <c r="AE55" i="1" s="1"/>
  <c r="AB55" i="1"/>
  <c r="X55" i="1"/>
  <c r="R55" i="1"/>
  <c r="N55" i="1"/>
  <c r="M55" i="1"/>
  <c r="L55" i="1"/>
  <c r="K55" i="1"/>
  <c r="J55" i="1"/>
  <c r="I55" i="1"/>
  <c r="U55" i="1" s="1"/>
  <c r="E55" i="1"/>
  <c r="BB54" i="1"/>
  <c r="BE54" i="1" s="1"/>
  <c r="BI54" i="1" s="1"/>
  <c r="AY54" i="1"/>
  <c r="AN54" i="1"/>
  <c r="AP54" i="1" s="1"/>
  <c r="AF54" i="1"/>
  <c r="AE54" i="1"/>
  <c r="AD54" i="1"/>
  <c r="AC54" i="1"/>
  <c r="AB54" i="1"/>
  <c r="X54" i="1"/>
  <c r="T54" i="1"/>
  <c r="Q54" i="1"/>
  <c r="O54" i="1"/>
  <c r="N54" i="1"/>
  <c r="L54" i="1"/>
  <c r="K54" i="1"/>
  <c r="J54" i="1"/>
  <c r="I54" i="1"/>
  <c r="P54" i="1" s="1"/>
  <c r="E54" i="1"/>
  <c r="BB53" i="1"/>
  <c r="AY53" i="1"/>
  <c r="AP53" i="1"/>
  <c r="AO53" i="1"/>
  <c r="AN53" i="1"/>
  <c r="AF53" i="1"/>
  <c r="AD53" i="1"/>
  <c r="AC53" i="1"/>
  <c r="AE53" i="1" s="1"/>
  <c r="AB53" i="1"/>
  <c r="X53" i="1"/>
  <c r="L53" i="1"/>
  <c r="S53" i="1" s="1"/>
  <c r="K53" i="1"/>
  <c r="J53" i="1"/>
  <c r="I53" i="1"/>
  <c r="E53" i="1"/>
  <c r="BI52" i="1"/>
  <c r="BE52" i="1"/>
  <c r="BB52" i="1"/>
  <c r="AY52" i="1"/>
  <c r="AP52" i="1"/>
  <c r="AN52" i="1"/>
  <c r="AO52" i="1" s="1"/>
  <c r="AF52" i="1"/>
  <c r="AD52" i="1"/>
  <c r="AC52" i="1"/>
  <c r="AE52" i="1" s="1"/>
  <c r="AB52" i="1"/>
  <c r="X52" i="1"/>
  <c r="W52" i="1"/>
  <c r="S52" i="1"/>
  <c r="Q52" i="1"/>
  <c r="P52" i="1"/>
  <c r="O52" i="1"/>
  <c r="N52" i="1"/>
  <c r="L52" i="1"/>
  <c r="K52" i="1"/>
  <c r="J52" i="1"/>
  <c r="Y52" i="1" s="1"/>
  <c r="I52" i="1"/>
  <c r="M52" i="1" s="1"/>
  <c r="E52" i="1"/>
  <c r="BE51" i="1"/>
  <c r="BI51" i="1" s="1"/>
  <c r="BB51" i="1"/>
  <c r="AY51" i="1"/>
  <c r="AP51" i="1"/>
  <c r="AN51" i="1"/>
  <c r="AO51" i="1" s="1"/>
  <c r="AF51" i="1"/>
  <c r="AE51" i="1"/>
  <c r="AD51" i="1"/>
  <c r="AC51" i="1"/>
  <c r="AB51" i="1"/>
  <c r="X51" i="1"/>
  <c r="W51" i="1"/>
  <c r="U51" i="1"/>
  <c r="L51" i="1"/>
  <c r="K51" i="1"/>
  <c r="J51" i="1"/>
  <c r="I51" i="1"/>
  <c r="N51" i="1" s="1"/>
  <c r="E51" i="1"/>
  <c r="BB50" i="1"/>
  <c r="AY50" i="1"/>
  <c r="AN50" i="1"/>
  <c r="AP50" i="1" s="1"/>
  <c r="AF50" i="1"/>
  <c r="AD50" i="1"/>
  <c r="AE50" i="1" s="1"/>
  <c r="AC50" i="1"/>
  <c r="AB50" i="1"/>
  <c r="X50" i="1"/>
  <c r="R50" i="1"/>
  <c r="Q50" i="1"/>
  <c r="P50" i="1"/>
  <c r="L50" i="1"/>
  <c r="K50" i="1"/>
  <c r="J50" i="1"/>
  <c r="T50" i="1" s="1"/>
  <c r="I50" i="1"/>
  <c r="U50" i="1" s="1"/>
  <c r="E50" i="1"/>
  <c r="BE49" i="1"/>
  <c r="BI49" i="1" s="1"/>
  <c r="BB49" i="1"/>
  <c r="AY49" i="1"/>
  <c r="AN49" i="1"/>
  <c r="AP49" i="1" s="1"/>
  <c r="AF49" i="1"/>
  <c r="AD49" i="1"/>
  <c r="AE49" i="1" s="1"/>
  <c r="AC49" i="1"/>
  <c r="AB49" i="1"/>
  <c r="X49" i="1"/>
  <c r="P49" i="1"/>
  <c r="N49" i="1"/>
  <c r="M49" i="1"/>
  <c r="L49" i="1"/>
  <c r="K49" i="1"/>
  <c r="J49" i="1"/>
  <c r="I49" i="1"/>
  <c r="U49" i="1" s="1"/>
  <c r="E49" i="1"/>
  <c r="BE48" i="1"/>
  <c r="BI48" i="1" s="1"/>
  <c r="BB48" i="1"/>
  <c r="AY48" i="1"/>
  <c r="AP48" i="1"/>
  <c r="AN48" i="1"/>
  <c r="AO48" i="1" s="1"/>
  <c r="AF48" i="1"/>
  <c r="AD48" i="1"/>
  <c r="AC48" i="1"/>
  <c r="AE48" i="1" s="1"/>
  <c r="AB48" i="1"/>
  <c r="X48" i="1"/>
  <c r="T48" i="1"/>
  <c r="R48" i="1"/>
  <c r="O48" i="1"/>
  <c r="N48" i="1"/>
  <c r="L48" i="1"/>
  <c r="K48" i="1"/>
  <c r="S48" i="1" s="1"/>
  <c r="J48" i="1"/>
  <c r="I48" i="1"/>
  <c r="P48" i="1" s="1"/>
  <c r="E48" i="1"/>
  <c r="BB47" i="1"/>
  <c r="AY47" i="1"/>
  <c r="AP47" i="1"/>
  <c r="AO47" i="1"/>
  <c r="AN47" i="1"/>
  <c r="AF47" i="1"/>
  <c r="AD47" i="1"/>
  <c r="AC47" i="1"/>
  <c r="AE47" i="1" s="1"/>
  <c r="AB47" i="1"/>
  <c r="X47" i="1"/>
  <c r="R47" i="1"/>
  <c r="O47" i="1"/>
  <c r="N47" i="1"/>
  <c r="M47" i="1"/>
  <c r="L47" i="1"/>
  <c r="K47" i="1"/>
  <c r="J47" i="1"/>
  <c r="U47" i="1" s="1"/>
  <c r="I47" i="1"/>
  <c r="W47" i="1" s="1"/>
  <c r="E47" i="1"/>
  <c r="BB46" i="1"/>
  <c r="BE46" i="1" s="1"/>
  <c r="BI46" i="1" s="1"/>
  <c r="AY46" i="1"/>
  <c r="AP46" i="1"/>
  <c r="AO46" i="1"/>
  <c r="AN46" i="1"/>
  <c r="AF46" i="1"/>
  <c r="AD46" i="1"/>
  <c r="AE46" i="1" s="1"/>
  <c r="AC46" i="1"/>
  <c r="AB46" i="1"/>
  <c r="X46" i="1"/>
  <c r="U46" i="1"/>
  <c r="T46" i="1"/>
  <c r="P46" i="1"/>
  <c r="L46" i="1"/>
  <c r="K46" i="1"/>
  <c r="J46" i="1"/>
  <c r="I46" i="1"/>
  <c r="W46" i="1" s="1"/>
  <c r="E46" i="1"/>
  <c r="BE45" i="1"/>
  <c r="BI45" i="1" s="1"/>
  <c r="BB45" i="1"/>
  <c r="AY45" i="1"/>
  <c r="AN45" i="1"/>
  <c r="AO45" i="1" s="1"/>
  <c r="AF45" i="1"/>
  <c r="AD45" i="1"/>
  <c r="AC45" i="1"/>
  <c r="AE45" i="1" s="1"/>
  <c r="AB45" i="1"/>
  <c r="X45" i="1"/>
  <c r="Y45" i="1" s="1"/>
  <c r="T45" i="1"/>
  <c r="Q45" i="1"/>
  <c r="P45" i="1"/>
  <c r="O45" i="1"/>
  <c r="M45" i="1"/>
  <c r="L45" i="1"/>
  <c r="K45" i="1"/>
  <c r="R45" i="1" s="1"/>
  <c r="J45" i="1"/>
  <c r="I45" i="1"/>
  <c r="W45" i="1" s="1"/>
  <c r="E45" i="1"/>
  <c r="BE44" i="1"/>
  <c r="BI44" i="1" s="1"/>
  <c r="BB44" i="1"/>
  <c r="AY44" i="1"/>
  <c r="AN44" i="1"/>
  <c r="AF44" i="1"/>
  <c r="AD44" i="1"/>
  <c r="AC44" i="1"/>
  <c r="AE44" i="1" s="1"/>
  <c r="AB44" i="1"/>
  <c r="Y44" i="1"/>
  <c r="X44" i="1"/>
  <c r="W44" i="1"/>
  <c r="Q44" i="1"/>
  <c r="P44" i="1"/>
  <c r="O44" i="1"/>
  <c r="M44" i="1"/>
  <c r="L44" i="1"/>
  <c r="K44" i="1"/>
  <c r="J44" i="1"/>
  <c r="R44" i="1" s="1"/>
  <c r="I44" i="1"/>
  <c r="N44" i="1" s="1"/>
  <c r="E44" i="1"/>
  <c r="BB43" i="1"/>
  <c r="AY43" i="1"/>
  <c r="BE43" i="1" s="1"/>
  <c r="BI43" i="1" s="1"/>
  <c r="AP43" i="1"/>
  <c r="AO43" i="1"/>
  <c r="AN43" i="1"/>
  <c r="AF43" i="1"/>
  <c r="AE43" i="1"/>
  <c r="AD43" i="1"/>
  <c r="AC43" i="1"/>
  <c r="AB43" i="1"/>
  <c r="X43" i="1"/>
  <c r="W43" i="1"/>
  <c r="R43" i="1"/>
  <c r="Q43" i="1"/>
  <c r="P43" i="1"/>
  <c r="O43" i="1"/>
  <c r="N43" i="1"/>
  <c r="M43" i="1"/>
  <c r="L43" i="1"/>
  <c r="K43" i="1"/>
  <c r="J43" i="1"/>
  <c r="S43" i="1" s="1"/>
  <c r="I43" i="1"/>
  <c r="E43" i="1"/>
  <c r="BB42" i="1"/>
  <c r="AY42" i="1"/>
  <c r="AN42" i="1"/>
  <c r="AP42" i="1" s="1"/>
  <c r="AF42" i="1"/>
  <c r="AE42" i="1"/>
  <c r="AD42" i="1"/>
  <c r="AC42" i="1"/>
  <c r="AB42" i="1"/>
  <c r="X42" i="1"/>
  <c r="M42" i="1"/>
  <c r="L42" i="1"/>
  <c r="T42" i="1" s="1"/>
  <c r="K42" i="1"/>
  <c r="J42" i="1"/>
  <c r="I42" i="1"/>
  <c r="E42" i="1"/>
  <c r="BB41" i="1"/>
  <c r="AY41" i="1"/>
  <c r="AN41" i="1"/>
  <c r="AF41" i="1"/>
  <c r="AD41" i="1"/>
  <c r="AC41" i="1"/>
  <c r="AE41" i="1" s="1"/>
  <c r="AB41" i="1"/>
  <c r="X41" i="1"/>
  <c r="T41" i="1"/>
  <c r="S41" i="1"/>
  <c r="P41" i="1"/>
  <c r="L41" i="1"/>
  <c r="K41" i="1"/>
  <c r="J41" i="1"/>
  <c r="I41" i="1"/>
  <c r="U41" i="1" s="1"/>
  <c r="E41" i="1"/>
  <c r="BI40" i="1"/>
  <c r="BE40" i="1"/>
  <c r="BB40" i="1"/>
  <c r="AY40" i="1"/>
  <c r="AP40" i="1"/>
  <c r="AN40" i="1"/>
  <c r="AO40" i="1" s="1"/>
  <c r="AF40" i="1"/>
  <c r="AD40" i="1"/>
  <c r="AC40" i="1"/>
  <c r="AE40" i="1" s="1"/>
  <c r="AB40" i="1"/>
  <c r="X40" i="1"/>
  <c r="W40" i="1"/>
  <c r="S40" i="1"/>
  <c r="Q40" i="1"/>
  <c r="P40" i="1"/>
  <c r="O40" i="1"/>
  <c r="N40" i="1"/>
  <c r="L40" i="1"/>
  <c r="K40" i="1"/>
  <c r="J40" i="1"/>
  <c r="I40" i="1"/>
  <c r="M40" i="1" s="1"/>
  <c r="E40" i="1"/>
  <c r="BB39" i="1"/>
  <c r="AY39" i="1"/>
  <c r="BE39" i="1" s="1"/>
  <c r="BI39" i="1" s="1"/>
  <c r="AP39" i="1"/>
  <c r="AN39" i="1"/>
  <c r="AO39" i="1" s="1"/>
  <c r="AF39" i="1"/>
  <c r="AE39" i="1"/>
  <c r="AD39" i="1"/>
  <c r="AC39" i="1"/>
  <c r="AB39" i="1"/>
  <c r="X39" i="1"/>
  <c r="U39" i="1"/>
  <c r="N39" i="1"/>
  <c r="L39" i="1"/>
  <c r="K39" i="1"/>
  <c r="J39" i="1"/>
  <c r="I39" i="1"/>
  <c r="W39" i="1" s="1"/>
  <c r="E39" i="1"/>
  <c r="BB38" i="1"/>
  <c r="AY38" i="1"/>
  <c r="AN38" i="1"/>
  <c r="AP38" i="1" s="1"/>
  <c r="AF38" i="1"/>
  <c r="AD38" i="1"/>
  <c r="AE38" i="1" s="1"/>
  <c r="AC38" i="1"/>
  <c r="AB38" i="1"/>
  <c r="X38" i="1"/>
  <c r="U38" i="1"/>
  <c r="R38" i="1"/>
  <c r="Q38" i="1"/>
  <c r="M38" i="1"/>
  <c r="L38" i="1"/>
  <c r="K38" i="1"/>
  <c r="J38" i="1"/>
  <c r="T38" i="1" s="1"/>
  <c r="I38" i="1"/>
  <c r="E38" i="1"/>
  <c r="BB37" i="1"/>
  <c r="BE37" i="1" s="1"/>
  <c r="BI37" i="1" s="1"/>
  <c r="AY37" i="1"/>
  <c r="AN37" i="1"/>
  <c r="AP37" i="1" s="1"/>
  <c r="AF37" i="1"/>
  <c r="AD37" i="1"/>
  <c r="AE37" i="1" s="1"/>
  <c r="AC37" i="1"/>
  <c r="AB37" i="1"/>
  <c r="X37" i="1"/>
  <c r="S37" i="1"/>
  <c r="P37" i="1"/>
  <c r="N37" i="1"/>
  <c r="M37" i="1"/>
  <c r="L37" i="1"/>
  <c r="K37" i="1"/>
  <c r="T37" i="1" s="1"/>
  <c r="J37" i="1"/>
  <c r="R37" i="1" s="1"/>
  <c r="I37" i="1"/>
  <c r="U37" i="1" s="1"/>
  <c r="E37" i="1"/>
  <c r="BB36" i="1"/>
  <c r="AY36" i="1"/>
  <c r="BE36" i="1" s="1"/>
  <c r="BI36" i="1" s="1"/>
  <c r="AP36" i="1"/>
  <c r="AN36" i="1"/>
  <c r="AO36" i="1" s="1"/>
  <c r="AF36" i="1"/>
  <c r="AD36" i="1"/>
  <c r="AC36" i="1"/>
  <c r="AE36" i="1" s="1"/>
  <c r="AB36" i="1"/>
  <c r="X36" i="1"/>
  <c r="O36" i="1"/>
  <c r="N36" i="1"/>
  <c r="L36" i="1"/>
  <c r="K36" i="1"/>
  <c r="R36" i="1" s="1"/>
  <c r="J36" i="1"/>
  <c r="I36" i="1"/>
  <c r="P36" i="1" s="1"/>
  <c r="E36" i="1"/>
  <c r="BI35" i="1"/>
  <c r="BB35" i="1"/>
  <c r="AY35" i="1"/>
  <c r="BE35" i="1" s="1"/>
  <c r="AV35" i="1"/>
  <c r="AP35" i="1"/>
  <c r="AN35" i="1"/>
  <c r="AO35" i="1" s="1"/>
  <c r="AF35" i="1"/>
  <c r="AD35" i="1"/>
  <c r="AC35" i="1"/>
  <c r="AE35" i="1" s="1"/>
  <c r="AB35" i="1"/>
  <c r="X35" i="1"/>
  <c r="W35" i="1"/>
  <c r="S35" i="1"/>
  <c r="Q35" i="1"/>
  <c r="P35" i="1"/>
  <c r="O35" i="1"/>
  <c r="N35" i="1"/>
  <c r="L35" i="1"/>
  <c r="K35" i="1"/>
  <c r="J35" i="1"/>
  <c r="I35" i="1"/>
  <c r="M35" i="1" s="1"/>
  <c r="E35" i="1"/>
  <c r="BE34" i="1"/>
  <c r="BI34" i="1" s="1"/>
  <c r="BB34" i="1"/>
  <c r="AY34" i="1"/>
  <c r="AV34" i="1"/>
  <c r="AN34" i="1"/>
  <c r="AP34" i="1" s="1"/>
  <c r="AF34" i="1"/>
  <c r="AD34" i="1"/>
  <c r="AC34" i="1"/>
  <c r="AE34" i="1" s="1"/>
  <c r="AB34" i="1"/>
  <c r="Y34" i="1"/>
  <c r="X34" i="1"/>
  <c r="W34" i="1"/>
  <c r="T34" i="1"/>
  <c r="S34" i="1"/>
  <c r="R34" i="1"/>
  <c r="P34" i="1"/>
  <c r="O34" i="1"/>
  <c r="M34" i="1"/>
  <c r="L34" i="1"/>
  <c r="K34" i="1"/>
  <c r="J34" i="1"/>
  <c r="U34" i="1" s="1"/>
  <c r="I34" i="1"/>
  <c r="Q34" i="1" s="1"/>
  <c r="E34" i="1"/>
  <c r="BB33" i="1"/>
  <c r="AY33" i="1"/>
  <c r="AV33" i="1"/>
  <c r="AP33" i="1"/>
  <c r="AN33" i="1"/>
  <c r="AO33" i="1" s="1"/>
  <c r="AF33" i="1"/>
  <c r="AD33" i="1"/>
  <c r="AC33" i="1"/>
  <c r="AB33" i="1"/>
  <c r="X33" i="1"/>
  <c r="T33" i="1"/>
  <c r="P33" i="1"/>
  <c r="O33" i="1"/>
  <c r="N33" i="1"/>
  <c r="L33" i="1"/>
  <c r="K33" i="1"/>
  <c r="J33" i="1"/>
  <c r="I33" i="1"/>
  <c r="U33" i="1" s="1"/>
  <c r="E33" i="1"/>
  <c r="BB32" i="1"/>
  <c r="AY32" i="1"/>
  <c r="BE32" i="1" s="1"/>
  <c r="BI32" i="1" s="1"/>
  <c r="AV32" i="1"/>
  <c r="AN32" i="1"/>
  <c r="AO32" i="1" s="1"/>
  <c r="AF32" i="1"/>
  <c r="AD32" i="1"/>
  <c r="AC32" i="1"/>
  <c r="AE32" i="1" s="1"/>
  <c r="AB32" i="1"/>
  <c r="Y32" i="1"/>
  <c r="X32" i="1"/>
  <c r="W32" i="1"/>
  <c r="Q32" i="1"/>
  <c r="P32" i="1"/>
  <c r="O32" i="1"/>
  <c r="N32" i="1"/>
  <c r="M32" i="1"/>
  <c r="L32" i="1"/>
  <c r="K32" i="1"/>
  <c r="S32" i="1" s="1"/>
  <c r="J32" i="1"/>
  <c r="I32" i="1"/>
  <c r="E32" i="1"/>
  <c r="BB31" i="1"/>
  <c r="AY31" i="1"/>
  <c r="BE31" i="1" s="1"/>
  <c r="BI31" i="1" s="1"/>
  <c r="AV31" i="1"/>
  <c r="AN31" i="1"/>
  <c r="AP31" i="1" s="1"/>
  <c r="AF31" i="1"/>
  <c r="AD31" i="1"/>
  <c r="AC31" i="1"/>
  <c r="AE31" i="1" s="1"/>
  <c r="AB31" i="1"/>
  <c r="Y31" i="1"/>
  <c r="X31" i="1"/>
  <c r="W31" i="1"/>
  <c r="P31" i="1"/>
  <c r="O31" i="1"/>
  <c r="M31" i="1"/>
  <c r="L31" i="1"/>
  <c r="K31" i="1"/>
  <c r="T31" i="1" s="1"/>
  <c r="J31" i="1"/>
  <c r="U31" i="1" s="1"/>
  <c r="I31" i="1"/>
  <c r="Q31" i="1" s="1"/>
  <c r="E31" i="1"/>
  <c r="BB30" i="1"/>
  <c r="AY30" i="1"/>
  <c r="BE30" i="1" s="1"/>
  <c r="BI30" i="1" s="1"/>
  <c r="AV30" i="1"/>
  <c r="AN30" i="1"/>
  <c r="AO30" i="1" s="1"/>
  <c r="AF30" i="1"/>
  <c r="AD30" i="1"/>
  <c r="AC30" i="1"/>
  <c r="AE30" i="1" s="1"/>
  <c r="AB30" i="1"/>
  <c r="X30" i="1"/>
  <c r="U30" i="1"/>
  <c r="P30" i="1"/>
  <c r="N30" i="1"/>
  <c r="L30" i="1"/>
  <c r="K30" i="1"/>
  <c r="T30" i="1" s="1"/>
  <c r="J30" i="1"/>
  <c r="I30" i="1"/>
  <c r="E30" i="1"/>
  <c r="BB29" i="1"/>
  <c r="AY29" i="1"/>
  <c r="BE29" i="1" s="1"/>
  <c r="BI29" i="1" s="1"/>
  <c r="AV29" i="1"/>
  <c r="AP29" i="1"/>
  <c r="AN29" i="1"/>
  <c r="AO29" i="1" s="1"/>
  <c r="AF29" i="1"/>
  <c r="AD29" i="1"/>
  <c r="AC29" i="1"/>
  <c r="AE29" i="1" s="1"/>
  <c r="AB29" i="1"/>
  <c r="X29" i="1"/>
  <c r="W29" i="1"/>
  <c r="Q29" i="1"/>
  <c r="P29" i="1"/>
  <c r="O29" i="1"/>
  <c r="N29" i="1"/>
  <c r="M29" i="1"/>
  <c r="L29" i="1"/>
  <c r="K29" i="1"/>
  <c r="T29" i="1" s="1"/>
  <c r="J29" i="1"/>
  <c r="I29" i="1"/>
  <c r="E29" i="1"/>
  <c r="BB28" i="1"/>
  <c r="AY28" i="1"/>
  <c r="BE28" i="1" s="1"/>
  <c r="BI28" i="1" s="1"/>
  <c r="AV28" i="1"/>
  <c r="AN28" i="1"/>
  <c r="AP28" i="1" s="1"/>
  <c r="AF28" i="1"/>
  <c r="AD28" i="1"/>
  <c r="AC28" i="1"/>
  <c r="AE28" i="1" s="1"/>
  <c r="AB28" i="1"/>
  <c r="X28" i="1"/>
  <c r="W28" i="1"/>
  <c r="P28" i="1"/>
  <c r="O28" i="1"/>
  <c r="M28" i="1"/>
  <c r="L28" i="1"/>
  <c r="S28" i="1" s="1"/>
  <c r="K28" i="1"/>
  <c r="J28" i="1"/>
  <c r="U28" i="1" s="1"/>
  <c r="I28" i="1"/>
  <c r="Q28" i="1" s="1"/>
  <c r="E28" i="1"/>
  <c r="BB27" i="1"/>
  <c r="AY27" i="1"/>
  <c r="BE27" i="1" s="1"/>
  <c r="BI27" i="1" s="1"/>
  <c r="AV27" i="1"/>
  <c r="AN27" i="1"/>
  <c r="AO27" i="1" s="1"/>
  <c r="AF27" i="1"/>
  <c r="AD27" i="1"/>
  <c r="AC27" i="1"/>
  <c r="AE27" i="1" s="1"/>
  <c r="AB27" i="1"/>
  <c r="X27" i="1"/>
  <c r="N27" i="1"/>
  <c r="L27" i="1"/>
  <c r="K27" i="1"/>
  <c r="R27" i="1" s="1"/>
  <c r="J27" i="1"/>
  <c r="I27" i="1"/>
  <c r="U27" i="1" s="1"/>
  <c r="E27" i="1"/>
  <c r="BB26" i="1"/>
  <c r="AY26" i="1"/>
  <c r="BE26" i="1" s="1"/>
  <c r="BI26" i="1" s="1"/>
  <c r="AV26" i="1"/>
  <c r="AN26" i="1"/>
  <c r="AO26" i="1" s="1"/>
  <c r="AF26" i="1"/>
  <c r="AD26" i="1"/>
  <c r="AC26" i="1"/>
  <c r="AE26" i="1" s="1"/>
  <c r="AB26" i="1"/>
  <c r="X26" i="1"/>
  <c r="W26" i="1"/>
  <c r="Q26" i="1"/>
  <c r="P26" i="1"/>
  <c r="O26" i="1"/>
  <c r="N26" i="1"/>
  <c r="M26" i="1"/>
  <c r="L26" i="1"/>
  <c r="T26" i="1" s="1"/>
  <c r="K26" i="1"/>
  <c r="J26" i="1"/>
  <c r="S26" i="1" s="1"/>
  <c r="I26" i="1"/>
  <c r="E26" i="1"/>
  <c r="BB25" i="1"/>
  <c r="AY25" i="1"/>
  <c r="BE25" i="1" s="1"/>
  <c r="BI25" i="1" s="1"/>
  <c r="AV25" i="1"/>
  <c r="AO25" i="1"/>
  <c r="AN25" i="1"/>
  <c r="AP25" i="1" s="1"/>
  <c r="AF25" i="1"/>
  <c r="AD25" i="1"/>
  <c r="AC25" i="1"/>
  <c r="AB25" i="1"/>
  <c r="X25" i="1"/>
  <c r="Y25" i="1" s="1"/>
  <c r="W25" i="1"/>
  <c r="T25" i="1"/>
  <c r="P25" i="1"/>
  <c r="O25" i="1"/>
  <c r="M25" i="1"/>
  <c r="L25" i="1"/>
  <c r="K25" i="1"/>
  <c r="R25" i="1" s="1"/>
  <c r="J25" i="1"/>
  <c r="U25" i="1" s="1"/>
  <c r="I25" i="1"/>
  <c r="Q25" i="1" s="1"/>
  <c r="E25" i="1"/>
  <c r="BB24" i="1"/>
  <c r="AY24" i="1"/>
  <c r="BE24" i="1" s="1"/>
  <c r="BI24" i="1" s="1"/>
  <c r="AV24" i="1"/>
  <c r="AP24" i="1"/>
  <c r="AN24" i="1"/>
  <c r="AO24" i="1" s="1"/>
  <c r="AF24" i="1"/>
  <c r="AD24" i="1"/>
  <c r="AC24" i="1"/>
  <c r="AB24" i="1"/>
  <c r="X24" i="1"/>
  <c r="U24" i="1"/>
  <c r="P24" i="1"/>
  <c r="O24" i="1"/>
  <c r="N24" i="1"/>
  <c r="L24" i="1"/>
  <c r="T24" i="1" s="1"/>
  <c r="K24" i="1"/>
  <c r="J24" i="1"/>
  <c r="I24" i="1"/>
  <c r="R24" i="1" s="1"/>
  <c r="E24" i="1"/>
  <c r="BB23" i="1"/>
  <c r="AY23" i="1"/>
  <c r="BE23" i="1" s="1"/>
  <c r="BI23" i="1" s="1"/>
  <c r="AV23" i="1"/>
  <c r="AO23" i="1"/>
  <c r="AN23" i="1"/>
  <c r="AP23" i="1" s="1"/>
  <c r="AF23" i="1"/>
  <c r="AD23" i="1"/>
  <c r="AE23" i="1" s="1"/>
  <c r="AC23" i="1"/>
  <c r="AB23" i="1"/>
  <c r="X23" i="1"/>
  <c r="T23" i="1"/>
  <c r="P23" i="1"/>
  <c r="O23" i="1"/>
  <c r="M23" i="1"/>
  <c r="L23" i="1"/>
  <c r="K23" i="1"/>
  <c r="J23" i="1"/>
  <c r="I23" i="1"/>
  <c r="U23" i="1" s="1"/>
  <c r="E23" i="1"/>
  <c r="BB22" i="1"/>
  <c r="AY22" i="1"/>
  <c r="BE22" i="1" s="1"/>
  <c r="BI22" i="1" s="1"/>
  <c r="AV22" i="1"/>
  <c r="AP22" i="1"/>
  <c r="AO22" i="1"/>
  <c r="AN22" i="1"/>
  <c r="AF22" i="1"/>
  <c r="AE22" i="1"/>
  <c r="AD22" i="1"/>
  <c r="AC22" i="1"/>
  <c r="AB22" i="1"/>
  <c r="X22" i="1"/>
  <c r="U22" i="1"/>
  <c r="Q22" i="1"/>
  <c r="O22" i="1"/>
  <c r="N22" i="1"/>
  <c r="L22" i="1"/>
  <c r="K22" i="1"/>
  <c r="J22" i="1"/>
  <c r="T22" i="1" s="1"/>
  <c r="I22" i="1"/>
  <c r="P22" i="1" s="1"/>
  <c r="E22" i="1"/>
  <c r="BB21" i="1"/>
  <c r="AY21" i="1"/>
  <c r="AV21" i="1"/>
  <c r="AN21" i="1"/>
  <c r="AO21" i="1" s="1"/>
  <c r="AF21" i="1"/>
  <c r="AD21" i="1"/>
  <c r="AC21" i="1"/>
  <c r="AE21" i="1" s="1"/>
  <c r="AB21" i="1"/>
  <c r="X21" i="1"/>
  <c r="S21" i="1"/>
  <c r="R21" i="1"/>
  <c r="L21" i="1"/>
  <c r="K21" i="1"/>
  <c r="J21" i="1"/>
  <c r="U21" i="1" s="1"/>
  <c r="I21" i="1"/>
  <c r="E21" i="1"/>
  <c r="BB20" i="1"/>
  <c r="AY20" i="1"/>
  <c r="BE20" i="1" s="1"/>
  <c r="BI20" i="1" s="1"/>
  <c r="AV20" i="1"/>
  <c r="AN20" i="1"/>
  <c r="AO20" i="1" s="1"/>
  <c r="AF20" i="1"/>
  <c r="AD20" i="1"/>
  <c r="AC20" i="1"/>
  <c r="AE20" i="1" s="1"/>
  <c r="AB20" i="1"/>
  <c r="X20" i="1"/>
  <c r="U20" i="1"/>
  <c r="T20" i="1"/>
  <c r="L20" i="1"/>
  <c r="K20" i="1"/>
  <c r="J20" i="1"/>
  <c r="I20" i="1"/>
  <c r="S20" i="1" s="1"/>
  <c r="E20" i="1"/>
  <c r="BI19" i="1"/>
  <c r="BE19" i="1"/>
  <c r="BB19" i="1"/>
  <c r="AY19" i="1"/>
  <c r="AV19" i="1"/>
  <c r="AO19" i="1"/>
  <c r="AN19" i="1"/>
  <c r="AP19" i="1" s="1"/>
  <c r="AF19" i="1"/>
  <c r="AD19" i="1"/>
  <c r="AC19" i="1"/>
  <c r="AE19" i="1" s="1"/>
  <c r="AB19" i="1"/>
  <c r="X19" i="1"/>
  <c r="P19" i="1"/>
  <c r="M19" i="1"/>
  <c r="L19" i="1"/>
  <c r="K19" i="1"/>
  <c r="T19" i="1" s="1"/>
  <c r="J19" i="1"/>
  <c r="I19" i="1"/>
  <c r="W19" i="1" s="1"/>
  <c r="E19" i="1"/>
  <c r="BB18" i="1"/>
  <c r="AY18" i="1"/>
  <c r="BE18" i="1" s="1"/>
  <c r="BI18" i="1" s="1"/>
  <c r="AV18" i="1"/>
  <c r="AN18" i="1"/>
  <c r="AP18" i="1" s="1"/>
  <c r="AF18" i="1"/>
  <c r="AE18" i="1"/>
  <c r="AD18" i="1"/>
  <c r="AC18" i="1"/>
  <c r="AB18" i="1"/>
  <c r="X18" i="1"/>
  <c r="U18" i="1"/>
  <c r="Q18" i="1"/>
  <c r="O18" i="1"/>
  <c r="N18" i="1"/>
  <c r="L18" i="1"/>
  <c r="K18" i="1"/>
  <c r="J18" i="1"/>
  <c r="T18" i="1" s="1"/>
  <c r="I18" i="1"/>
  <c r="P18" i="1" s="1"/>
  <c r="E18" i="1"/>
  <c r="BB17" i="1"/>
  <c r="AY17" i="1"/>
  <c r="AV17" i="1"/>
  <c r="AN17" i="1"/>
  <c r="AO17" i="1" s="1"/>
  <c r="AF17" i="1"/>
  <c r="AD17" i="1"/>
  <c r="AC17" i="1"/>
  <c r="AE17" i="1" s="1"/>
  <c r="AB17" i="1"/>
  <c r="X17" i="1"/>
  <c r="S17" i="1"/>
  <c r="R17" i="1"/>
  <c r="Q17" i="1"/>
  <c r="P17" i="1"/>
  <c r="O17" i="1"/>
  <c r="N17" i="1"/>
  <c r="L17" i="1"/>
  <c r="K17" i="1"/>
  <c r="J17" i="1"/>
  <c r="I17" i="1"/>
  <c r="M17" i="1" s="1"/>
  <c r="E17" i="1"/>
  <c r="BB16" i="1"/>
  <c r="AY16" i="1"/>
  <c r="BE16" i="1" s="1"/>
  <c r="BI16" i="1" s="1"/>
  <c r="AV16" i="1"/>
  <c r="AP16" i="1"/>
  <c r="AN16" i="1"/>
  <c r="AO16" i="1" s="1"/>
  <c r="AF16" i="1"/>
  <c r="AD16" i="1"/>
  <c r="AC16" i="1"/>
  <c r="AE16" i="1" s="1"/>
  <c r="AB16" i="1"/>
  <c r="X16" i="1"/>
  <c r="Q16" i="1"/>
  <c r="N16" i="1"/>
  <c r="M16" i="1"/>
  <c r="L16" i="1"/>
  <c r="T16" i="1" s="1"/>
  <c r="K16" i="1"/>
  <c r="J16" i="1"/>
  <c r="I16" i="1"/>
  <c r="W16" i="1" s="1"/>
  <c r="E16" i="1"/>
  <c r="BB15" i="1"/>
  <c r="AY15" i="1"/>
  <c r="BE15" i="1" s="1"/>
  <c r="BI15" i="1" s="1"/>
  <c r="AV15" i="1"/>
  <c r="AP15" i="1"/>
  <c r="AO15" i="1"/>
  <c r="AN15" i="1"/>
  <c r="AF15" i="1"/>
  <c r="AD15" i="1"/>
  <c r="AC15" i="1"/>
  <c r="AE15" i="1" s="1"/>
  <c r="AB15" i="1"/>
  <c r="X15" i="1"/>
  <c r="T15" i="1"/>
  <c r="L15" i="1"/>
  <c r="K15" i="1"/>
  <c r="J15" i="1"/>
  <c r="R15" i="1" s="1"/>
  <c r="I15" i="1"/>
  <c r="Q15" i="1" s="1"/>
  <c r="E15" i="1"/>
  <c r="BB14" i="1"/>
  <c r="BE14" i="1" s="1"/>
  <c r="BI14" i="1" s="1"/>
  <c r="AY14" i="1"/>
  <c r="AV14" i="1"/>
  <c r="AN14" i="1"/>
  <c r="AP14" i="1" s="1"/>
  <c r="AF14" i="1"/>
  <c r="AE14" i="1"/>
  <c r="AD14" i="1"/>
  <c r="AC14" i="1"/>
  <c r="AB14" i="1"/>
  <c r="X14" i="1"/>
  <c r="W14" i="1"/>
  <c r="R14" i="1"/>
  <c r="Q14" i="1"/>
  <c r="P14" i="1"/>
  <c r="O14" i="1"/>
  <c r="N14" i="1"/>
  <c r="M14" i="1"/>
  <c r="L14" i="1"/>
  <c r="K14" i="1"/>
  <c r="J14" i="1"/>
  <c r="Y14" i="1" s="1"/>
  <c r="I14" i="1"/>
  <c r="E14" i="1"/>
  <c r="BB13" i="1"/>
  <c r="AY13" i="1"/>
  <c r="BE13" i="1" s="1"/>
  <c r="BI13" i="1" s="1"/>
  <c r="AV13" i="1"/>
  <c r="AP13" i="1"/>
  <c r="AN13" i="1"/>
  <c r="AO13" i="1" s="1"/>
  <c r="AF13" i="1"/>
  <c r="AD13" i="1"/>
  <c r="AC13" i="1"/>
  <c r="AE13" i="1" s="1"/>
  <c r="AB13" i="1"/>
  <c r="X13" i="1"/>
  <c r="S13" i="1"/>
  <c r="P13" i="1"/>
  <c r="O13" i="1"/>
  <c r="N13" i="1"/>
  <c r="L13" i="1"/>
  <c r="K13" i="1"/>
  <c r="J13" i="1"/>
  <c r="T13" i="1" s="1"/>
  <c r="I13" i="1"/>
  <c r="E13" i="1"/>
  <c r="BI12" i="1"/>
  <c r="BE12" i="1"/>
  <c r="BB12" i="1"/>
  <c r="AY12" i="1"/>
  <c r="AV12" i="1"/>
  <c r="AN12" i="1"/>
  <c r="AP12" i="1" s="1"/>
  <c r="AF12" i="1"/>
  <c r="AD12" i="1"/>
  <c r="AE12" i="1" s="1"/>
  <c r="AC12" i="1"/>
  <c r="AB12" i="1"/>
  <c r="X12" i="1"/>
  <c r="P12" i="1"/>
  <c r="M12" i="1"/>
  <c r="L12" i="1"/>
  <c r="K12" i="1"/>
  <c r="S12" i="1" s="1"/>
  <c r="J12" i="1"/>
  <c r="I12" i="1"/>
  <c r="U12" i="1" s="1"/>
  <c r="E12" i="1"/>
  <c r="BB11" i="1"/>
  <c r="AY11" i="1"/>
  <c r="BE11" i="1" s="1"/>
  <c r="BI11" i="1" s="1"/>
  <c r="AV11" i="1"/>
  <c r="AP11" i="1"/>
  <c r="AO11" i="1"/>
  <c r="AN11" i="1"/>
  <c r="AF11" i="1"/>
  <c r="AD11" i="1"/>
  <c r="AC11" i="1"/>
  <c r="AE11" i="1" s="1"/>
  <c r="AB11" i="1"/>
  <c r="X11" i="1"/>
  <c r="T11" i="1"/>
  <c r="L11" i="1"/>
  <c r="K11" i="1"/>
  <c r="J11" i="1"/>
  <c r="R11" i="1" s="1"/>
  <c r="I11" i="1"/>
  <c r="Q11" i="1" s="1"/>
  <c r="E11" i="1"/>
  <c r="BB10" i="1"/>
  <c r="BE10" i="1" s="1"/>
  <c r="BI10" i="1" s="1"/>
  <c r="AY10" i="1"/>
  <c r="AV10" i="1"/>
  <c r="AN10" i="1"/>
  <c r="AP10" i="1" s="1"/>
  <c r="AF10" i="1"/>
  <c r="AE10" i="1"/>
  <c r="AD10" i="1"/>
  <c r="AC10" i="1"/>
  <c r="AB10" i="1"/>
  <c r="X10" i="1"/>
  <c r="W10" i="1"/>
  <c r="R10" i="1"/>
  <c r="Q10" i="1"/>
  <c r="P10" i="1"/>
  <c r="O10" i="1"/>
  <c r="N10" i="1"/>
  <c r="M10" i="1"/>
  <c r="L10" i="1"/>
  <c r="K10" i="1"/>
  <c r="J10" i="1"/>
  <c r="Y10" i="1" s="1"/>
  <c r="I10" i="1"/>
  <c r="E10" i="1"/>
  <c r="BB9" i="1"/>
  <c r="AY9" i="1"/>
  <c r="BE9" i="1" s="1"/>
  <c r="BI9" i="1" s="1"/>
  <c r="AV9" i="1"/>
  <c r="AP9" i="1"/>
  <c r="AN9" i="1"/>
  <c r="AO9" i="1" s="1"/>
  <c r="AF9" i="1"/>
  <c r="AD9" i="1"/>
  <c r="AC9" i="1"/>
  <c r="AE9" i="1" s="1"/>
  <c r="AB9" i="1"/>
  <c r="X9" i="1"/>
  <c r="S9" i="1"/>
  <c r="P9" i="1"/>
  <c r="O9" i="1"/>
  <c r="N9" i="1"/>
  <c r="L9" i="1"/>
  <c r="K9" i="1"/>
  <c r="J9" i="1"/>
  <c r="T9" i="1" s="1"/>
  <c r="I9" i="1"/>
  <c r="E9" i="1"/>
  <c r="BI8" i="1"/>
  <c r="BE8" i="1"/>
  <c r="BB8" i="1"/>
  <c r="AY8" i="1"/>
  <c r="AV8" i="1"/>
  <c r="AN8" i="1"/>
  <c r="AP8" i="1" s="1"/>
  <c r="AF8" i="1"/>
  <c r="AD8" i="1"/>
  <c r="AE8" i="1" s="1"/>
  <c r="AC8" i="1"/>
  <c r="AB8" i="1"/>
  <c r="X8" i="1"/>
  <c r="P8" i="1"/>
  <c r="M8" i="1"/>
  <c r="L8" i="1"/>
  <c r="K8" i="1"/>
  <c r="R8" i="1" s="1"/>
  <c r="J8" i="1"/>
  <c r="I8" i="1"/>
  <c r="U8" i="1" s="1"/>
  <c r="E8" i="1"/>
  <c r="BB7" i="1"/>
  <c r="AY7" i="1"/>
  <c r="BE7" i="1" s="1"/>
  <c r="BI7" i="1" s="1"/>
  <c r="AV7" i="1"/>
  <c r="AP7" i="1"/>
  <c r="AO7" i="1"/>
  <c r="AN7" i="1"/>
  <c r="AF7" i="1"/>
  <c r="AD7" i="1"/>
  <c r="AC7" i="1"/>
  <c r="AE7" i="1" s="1"/>
  <c r="AB7" i="1"/>
  <c r="X7" i="1"/>
  <c r="T7" i="1"/>
  <c r="L7" i="1"/>
  <c r="K7" i="1"/>
  <c r="J7" i="1"/>
  <c r="R7" i="1" s="1"/>
  <c r="I7" i="1"/>
  <c r="Q7" i="1" s="1"/>
  <c r="E7" i="1"/>
  <c r="BB6" i="1"/>
  <c r="BE6" i="1" s="1"/>
  <c r="BI6" i="1" s="1"/>
  <c r="AY6" i="1"/>
  <c r="AV6" i="1"/>
  <c r="AN6" i="1"/>
  <c r="AP6" i="1" s="1"/>
  <c r="AF6" i="1"/>
  <c r="AE6" i="1"/>
  <c r="AD6" i="1"/>
  <c r="AC6" i="1"/>
  <c r="AB6" i="1"/>
  <c r="X6" i="1"/>
  <c r="W6" i="1"/>
  <c r="R6" i="1"/>
  <c r="Q6" i="1"/>
  <c r="O6" i="1"/>
  <c r="N6" i="1"/>
  <c r="M6" i="1"/>
  <c r="L6" i="1"/>
  <c r="K6" i="1"/>
  <c r="J6" i="1"/>
  <c r="Y6" i="1" s="1"/>
  <c r="I6" i="1"/>
  <c r="P6" i="1" s="1"/>
  <c r="E6" i="1"/>
  <c r="BB5" i="1"/>
  <c r="AY5" i="1"/>
  <c r="BE5" i="1" s="1"/>
  <c r="BI5" i="1" s="1"/>
  <c r="AV5" i="1"/>
  <c r="AP5" i="1"/>
  <c r="AN5" i="1"/>
  <c r="AO5" i="1" s="1"/>
  <c r="AF5" i="1"/>
  <c r="AD5" i="1"/>
  <c r="AC5" i="1"/>
  <c r="AE5" i="1" s="1"/>
  <c r="AB5" i="1"/>
  <c r="X5" i="1"/>
  <c r="S5" i="1"/>
  <c r="P5" i="1"/>
  <c r="O5" i="1"/>
  <c r="N5" i="1"/>
  <c r="L5" i="1"/>
  <c r="K5" i="1"/>
  <c r="J5" i="1"/>
  <c r="T5" i="1" s="1"/>
  <c r="I5" i="1"/>
  <c r="E5" i="1"/>
  <c r="BI4" i="1"/>
  <c r="BE4" i="1"/>
  <c r="BB4" i="1"/>
  <c r="AY4" i="1"/>
  <c r="AV4" i="1"/>
  <c r="AN4" i="1"/>
  <c r="AP4" i="1" s="1"/>
  <c r="AF4" i="1"/>
  <c r="AD4" i="1"/>
  <c r="AE4" i="1" s="1"/>
  <c r="AC4" i="1"/>
  <c r="AB4" i="1"/>
  <c r="X4" i="1"/>
  <c r="P4" i="1"/>
  <c r="M4" i="1"/>
  <c r="L4" i="1"/>
  <c r="K4" i="1"/>
  <c r="R4" i="1" s="1"/>
  <c r="J4" i="1"/>
  <c r="I4" i="1"/>
  <c r="U4" i="1" s="1"/>
  <c r="E4" i="1"/>
  <c r="BB3" i="1"/>
  <c r="AY3" i="1"/>
  <c r="BE3" i="1" s="1"/>
  <c r="BI3" i="1" s="1"/>
  <c r="AV3" i="1"/>
  <c r="AP3" i="1"/>
  <c r="AO3" i="1"/>
  <c r="AN3" i="1"/>
  <c r="AF3" i="1"/>
  <c r="AD3" i="1"/>
  <c r="AC3" i="1"/>
  <c r="AE3" i="1" s="1"/>
  <c r="AB3" i="1"/>
  <c r="X3" i="1"/>
  <c r="T3" i="1"/>
  <c r="L3" i="1"/>
  <c r="K3" i="1"/>
  <c r="J3" i="1"/>
  <c r="R3" i="1" s="1"/>
  <c r="I3" i="1"/>
  <c r="Q3" i="1" s="1"/>
  <c r="E3" i="1"/>
  <c r="Z37" i="2" l="1"/>
  <c r="Z39" i="2"/>
  <c r="P3" i="2"/>
  <c r="O3" i="2"/>
  <c r="N3" i="2"/>
  <c r="M3" i="2"/>
  <c r="L3" i="2"/>
  <c r="V3" i="2"/>
  <c r="X3" i="2" s="1"/>
  <c r="P6" i="2"/>
  <c r="O6" i="2"/>
  <c r="N6" i="2"/>
  <c r="M6" i="2"/>
  <c r="L6" i="2"/>
  <c r="Z6" i="2" s="1"/>
  <c r="X6" i="2"/>
  <c r="V6" i="2"/>
  <c r="P9" i="2"/>
  <c r="O9" i="2"/>
  <c r="N9" i="2"/>
  <c r="M9" i="2"/>
  <c r="L9" i="2"/>
  <c r="V9" i="2"/>
  <c r="X9" i="2" s="1"/>
  <c r="Z27" i="2"/>
  <c r="R9" i="2"/>
  <c r="P12" i="2"/>
  <c r="O12" i="2"/>
  <c r="N12" i="2"/>
  <c r="M12" i="2"/>
  <c r="L12" i="2"/>
  <c r="V12" i="2"/>
  <c r="X12" i="2" s="1"/>
  <c r="Z22" i="2"/>
  <c r="P15" i="2"/>
  <c r="O15" i="2"/>
  <c r="N15" i="2"/>
  <c r="M15" i="2"/>
  <c r="L15" i="2"/>
  <c r="X15" i="2"/>
  <c r="V15" i="2"/>
  <c r="S3" i="2"/>
  <c r="X4" i="2"/>
  <c r="O5" i="2"/>
  <c r="S6" i="2"/>
  <c r="X7" i="2"/>
  <c r="O8" i="2"/>
  <c r="S9" i="2"/>
  <c r="X10" i="2"/>
  <c r="O11" i="2"/>
  <c r="S12" i="2"/>
  <c r="X13" i="2"/>
  <c r="O14" i="2"/>
  <c r="S15" i="2"/>
  <c r="X16" i="2"/>
  <c r="O17" i="2"/>
  <c r="S18" i="2"/>
  <c r="X19" i="2"/>
  <c r="O20" i="2"/>
  <c r="Q22" i="2"/>
  <c r="L23" i="2"/>
  <c r="S24" i="2"/>
  <c r="X25" i="2"/>
  <c r="M25" i="2"/>
  <c r="V18" i="2"/>
  <c r="X18" i="2" s="1"/>
  <c r="O26" i="2"/>
  <c r="X26" i="2"/>
  <c r="O29" i="2"/>
  <c r="L29" i="2"/>
  <c r="V29" i="2"/>
  <c r="X29" i="2" s="1"/>
  <c r="AN39" i="2"/>
  <c r="N4" i="2"/>
  <c r="R5" i="2"/>
  <c r="Z5" i="2" s="1"/>
  <c r="AG5" i="2" s="1"/>
  <c r="N7" i="2"/>
  <c r="R8" i="2"/>
  <c r="N10" i="2"/>
  <c r="R11" i="2"/>
  <c r="Z11" i="2" s="1"/>
  <c r="AG11" i="2" s="1"/>
  <c r="N13" i="2"/>
  <c r="R14" i="2"/>
  <c r="Z14" i="2" s="1"/>
  <c r="AG14" i="2" s="1"/>
  <c r="N16" i="2"/>
  <c r="R17" i="2"/>
  <c r="Z17" i="2" s="1"/>
  <c r="AG17" i="2" s="1"/>
  <c r="N19" i="2"/>
  <c r="R20" i="2"/>
  <c r="Z20" i="2" s="1"/>
  <c r="AG20" i="2" s="1"/>
  <c r="P23" i="2"/>
  <c r="L24" i="2"/>
  <c r="Q26" i="2"/>
  <c r="AN27" i="2"/>
  <c r="Q29" i="2"/>
  <c r="Q30" i="2"/>
  <c r="Z30" i="2" s="1"/>
  <c r="T31" i="2"/>
  <c r="S31" i="2"/>
  <c r="R31" i="2"/>
  <c r="Q31" i="2"/>
  <c r="Z31" i="2" s="1"/>
  <c r="AG31" i="2" s="1"/>
  <c r="P32" i="2"/>
  <c r="O35" i="2"/>
  <c r="L35" i="2"/>
  <c r="X35" i="2"/>
  <c r="V35" i="2"/>
  <c r="Q36" i="2"/>
  <c r="Z36" i="2" s="1"/>
  <c r="Q40" i="2"/>
  <c r="Z40" i="2" s="1"/>
  <c r="R42" i="2"/>
  <c r="P42" i="2"/>
  <c r="O42" i="2"/>
  <c r="N42" i="2"/>
  <c r="M42" i="2"/>
  <c r="Z42" i="2" s="1"/>
  <c r="V42" i="2"/>
  <c r="X42" i="2" s="1"/>
  <c r="R44" i="2"/>
  <c r="P44" i="2"/>
  <c r="O44" i="2"/>
  <c r="N44" i="2"/>
  <c r="M44" i="2"/>
  <c r="Z44" i="2" s="1"/>
  <c r="V44" i="2"/>
  <c r="X44" i="2" s="1"/>
  <c r="R46" i="2"/>
  <c r="P46" i="2"/>
  <c r="O46" i="2"/>
  <c r="N46" i="2"/>
  <c r="M46" i="2"/>
  <c r="Z46" i="2" s="1"/>
  <c r="V46" i="2"/>
  <c r="X46" i="2" s="1"/>
  <c r="R48" i="2"/>
  <c r="P48" i="2"/>
  <c r="O48" i="2"/>
  <c r="N48" i="2"/>
  <c r="M48" i="2"/>
  <c r="Z48" i="2" s="1"/>
  <c r="V48" i="2"/>
  <c r="X48" i="2" s="1"/>
  <c r="AO70" i="2"/>
  <c r="AN70" i="2"/>
  <c r="O4" i="2"/>
  <c r="S5" i="2"/>
  <c r="O7" i="2"/>
  <c r="S8" i="2"/>
  <c r="Z8" i="2" s="1"/>
  <c r="AG8" i="2" s="1"/>
  <c r="O10" i="2"/>
  <c r="S11" i="2"/>
  <c r="O13" i="2"/>
  <c r="S14" i="2"/>
  <c r="O16" i="2"/>
  <c r="S17" i="2"/>
  <c r="O19" i="2"/>
  <c r="S20" i="2"/>
  <c r="M22" i="2"/>
  <c r="V22" i="2"/>
  <c r="X22" i="2" s="1"/>
  <c r="R23" i="2"/>
  <c r="M24" i="2"/>
  <c r="O27" i="2"/>
  <c r="V27" i="2"/>
  <c r="X27" i="2" s="1"/>
  <c r="X28" i="2"/>
  <c r="R30" i="2"/>
  <c r="R32" i="2"/>
  <c r="P33" i="2"/>
  <c r="O33" i="2"/>
  <c r="N33" i="2"/>
  <c r="M33" i="2"/>
  <c r="Z33" i="2" s="1"/>
  <c r="V33" i="2"/>
  <c r="X33" i="2" s="1"/>
  <c r="Q35" i="2"/>
  <c r="R36" i="2"/>
  <c r="P38" i="2"/>
  <c r="O38" i="2"/>
  <c r="N38" i="2"/>
  <c r="M38" i="2"/>
  <c r="V38" i="2"/>
  <c r="X38" i="2" s="1"/>
  <c r="R40" i="2"/>
  <c r="S42" i="2"/>
  <c r="S44" i="2"/>
  <c r="S46" i="2"/>
  <c r="S48" i="2"/>
  <c r="AD61" i="2"/>
  <c r="Z75" i="2"/>
  <c r="AG75" i="2" s="1"/>
  <c r="P4" i="2"/>
  <c r="T5" i="2"/>
  <c r="P7" i="2"/>
  <c r="T8" i="2"/>
  <c r="P10" i="2"/>
  <c r="T11" i="2"/>
  <c r="P13" i="2"/>
  <c r="T14" i="2"/>
  <c r="P16" i="2"/>
  <c r="T17" i="2"/>
  <c r="L18" i="2"/>
  <c r="P19" i="2"/>
  <c r="T20" i="2"/>
  <c r="S23" i="2"/>
  <c r="N24" i="2"/>
  <c r="T28" i="2"/>
  <c r="S28" i="2"/>
  <c r="Q28" i="2"/>
  <c r="Z28" i="2" s="1"/>
  <c r="T30" i="2"/>
  <c r="S32" i="2"/>
  <c r="T36" i="2"/>
  <c r="T40" i="2"/>
  <c r="T50" i="2"/>
  <c r="R50" i="2"/>
  <c r="Q50" i="2"/>
  <c r="P51" i="2"/>
  <c r="N51" i="2"/>
  <c r="M51" i="2"/>
  <c r="L51" i="2"/>
  <c r="Q4" i="2"/>
  <c r="Z4" i="2" s="1"/>
  <c r="Q7" i="2"/>
  <c r="Q10" i="2"/>
  <c r="Q13" i="2"/>
  <c r="Q16" i="2"/>
  <c r="M18" i="2"/>
  <c r="Q19" i="2"/>
  <c r="Z19" i="2" s="1"/>
  <c r="P24" i="2"/>
  <c r="L26" i="2"/>
  <c r="M29" i="2"/>
  <c r="S51" i="2"/>
  <c r="Q51" i="2"/>
  <c r="T51" i="2"/>
  <c r="Q69" i="2"/>
  <c r="AO72" i="2"/>
  <c r="AN72" i="2"/>
  <c r="S84" i="2"/>
  <c r="R84" i="2"/>
  <c r="Q84" i="2"/>
  <c r="M85" i="2"/>
  <c r="L85" i="2"/>
  <c r="X85" i="2"/>
  <c r="V85" i="2"/>
  <c r="T85" i="2"/>
  <c r="Q85" i="2"/>
  <c r="P85" i="2"/>
  <c r="O85" i="2"/>
  <c r="N85" i="2"/>
  <c r="X80" i="2"/>
  <c r="R7" i="2"/>
  <c r="R10" i="2"/>
  <c r="Z10" i="2" s="1"/>
  <c r="R13" i="2"/>
  <c r="R16" i="2"/>
  <c r="N18" i="2"/>
  <c r="R19" i="2"/>
  <c r="V23" i="2"/>
  <c r="X23" i="2" s="1"/>
  <c r="Q24" i="2"/>
  <c r="M26" i="2"/>
  <c r="N29" i="2"/>
  <c r="Z45" i="2"/>
  <c r="Z47" i="2"/>
  <c r="AO89" i="2"/>
  <c r="AN89" i="2"/>
  <c r="S4" i="2"/>
  <c r="O18" i="2"/>
  <c r="R24" i="2"/>
  <c r="Q25" i="2"/>
  <c r="N26" i="2"/>
  <c r="P29" i="2"/>
  <c r="X34" i="2"/>
  <c r="AO43" i="2"/>
  <c r="AN43" i="2"/>
  <c r="AO45" i="2"/>
  <c r="AN45" i="2"/>
  <c r="AO47" i="2"/>
  <c r="AN47" i="2"/>
  <c r="BD53" i="2"/>
  <c r="BH53" i="2" s="1"/>
  <c r="X70" i="2"/>
  <c r="T4" i="2"/>
  <c r="T7" i="2"/>
  <c r="T10" i="2"/>
  <c r="T13" i="2"/>
  <c r="T16" i="2"/>
  <c r="P18" i="2"/>
  <c r="T19" i="2"/>
  <c r="Q21" i="2"/>
  <c r="Z21" i="2" s="1"/>
  <c r="AG21" i="2" s="1"/>
  <c r="Q23" i="2"/>
  <c r="R25" i="2"/>
  <c r="P26" i="2"/>
  <c r="R29" i="2"/>
  <c r="O32" i="2"/>
  <c r="L32" i="2"/>
  <c r="V32" i="2"/>
  <c r="X32" i="2" s="1"/>
  <c r="T34" i="2"/>
  <c r="S34" i="2"/>
  <c r="R34" i="2"/>
  <c r="Q34" i="2"/>
  <c r="BD58" i="2"/>
  <c r="BH58" i="2" s="1"/>
  <c r="BD61" i="2"/>
  <c r="BH61" i="2" s="1"/>
  <c r="Q3" i="2"/>
  <c r="Q6" i="2"/>
  <c r="Q9" i="2"/>
  <c r="Q12" i="2"/>
  <c r="Q15" i="2"/>
  <c r="Q18" i="2"/>
  <c r="T25" i="2"/>
  <c r="R26" i="2"/>
  <c r="S29" i="2"/>
  <c r="P30" i="2"/>
  <c r="O30" i="2"/>
  <c r="N30" i="2"/>
  <c r="M30" i="2"/>
  <c r="V30" i="2"/>
  <c r="X30" i="2" s="1"/>
  <c r="P36" i="2"/>
  <c r="O36" i="2"/>
  <c r="N36" i="2"/>
  <c r="M36" i="2"/>
  <c r="V36" i="2"/>
  <c r="X36" i="2" s="1"/>
  <c r="P40" i="2"/>
  <c r="O40" i="2"/>
  <c r="N40" i="2"/>
  <c r="M40" i="2"/>
  <c r="V40" i="2"/>
  <c r="X40" i="2" s="1"/>
  <c r="T66" i="2"/>
  <c r="S66" i="2"/>
  <c r="R66" i="2"/>
  <c r="Q66" i="2"/>
  <c r="BD66" i="2"/>
  <c r="BH66" i="2" s="1"/>
  <c r="AO54" i="2"/>
  <c r="AN54" i="2"/>
  <c r="O24" i="2"/>
  <c r="V24" i="2"/>
  <c r="X24" i="2"/>
  <c r="S26" i="2"/>
  <c r="T29" i="2"/>
  <c r="S30" i="2"/>
  <c r="S36" i="2"/>
  <c r="S40" i="2"/>
  <c r="T54" i="2"/>
  <c r="S54" i="2"/>
  <c r="R54" i="2"/>
  <c r="Q54" i="2"/>
  <c r="AO55" i="2"/>
  <c r="AN55" i="2"/>
  <c r="BD74" i="2"/>
  <c r="BH74" i="2" s="1"/>
  <c r="P78" i="2"/>
  <c r="O78" i="2"/>
  <c r="N78" i="2"/>
  <c r="M78" i="2"/>
  <c r="L78" i="2"/>
  <c r="V78" i="2"/>
  <c r="X78" i="2" s="1"/>
  <c r="T78" i="2"/>
  <c r="S78" i="2"/>
  <c r="R78" i="2"/>
  <c r="Q78" i="2"/>
  <c r="M28" i="2"/>
  <c r="M31" i="2"/>
  <c r="M34" i="2"/>
  <c r="O37" i="2"/>
  <c r="O39" i="2"/>
  <c r="O41" i="2"/>
  <c r="O43" i="2"/>
  <c r="O45" i="2"/>
  <c r="O47" i="2"/>
  <c r="O49" i="2"/>
  <c r="P52" i="2"/>
  <c r="L53" i="2"/>
  <c r="V54" i="2"/>
  <c r="X54" i="2" s="1"/>
  <c r="BD55" i="2"/>
  <c r="BH55" i="2" s="1"/>
  <c r="L60" i="2"/>
  <c r="N66" i="2"/>
  <c r="M66" i="2"/>
  <c r="L66" i="2"/>
  <c r="X66" i="2"/>
  <c r="S68" i="2"/>
  <c r="AO74" i="2"/>
  <c r="AN74" i="2"/>
  <c r="Q80" i="2"/>
  <c r="R81" i="2"/>
  <c r="Z81" i="2" s="1"/>
  <c r="AG81" i="2" s="1"/>
  <c r="BD86" i="2"/>
  <c r="BH86" i="2" s="1"/>
  <c r="T88" i="2"/>
  <c r="AO91" i="2"/>
  <c r="AN91" i="2"/>
  <c r="BD92" i="2"/>
  <c r="BH92" i="2" s="1"/>
  <c r="S95" i="2"/>
  <c r="R95" i="2"/>
  <c r="T95" i="2"/>
  <c r="S85" i="2"/>
  <c r="X113" i="2"/>
  <c r="T65" i="2"/>
  <c r="S65" i="2"/>
  <c r="R65" i="2"/>
  <c r="AO68" i="2"/>
  <c r="AN68" i="2"/>
  <c r="O76" i="2"/>
  <c r="N76" i="2"/>
  <c r="M76" i="2"/>
  <c r="L76" i="2"/>
  <c r="V76" i="2"/>
  <c r="X76" i="2" s="1"/>
  <c r="BD79" i="2"/>
  <c r="BH79" i="2" s="1"/>
  <c r="AO80" i="2"/>
  <c r="AN80" i="2"/>
  <c r="P82" i="2"/>
  <c r="O82" i="2"/>
  <c r="N82" i="2"/>
  <c r="M82" i="2"/>
  <c r="L82" i="2"/>
  <c r="V82" i="2"/>
  <c r="X82" i="2" s="1"/>
  <c r="BD90" i="2"/>
  <c r="BH90" i="2" s="1"/>
  <c r="P99" i="2"/>
  <c r="V99" i="2"/>
  <c r="O99" i="2"/>
  <c r="N99" i="2"/>
  <c r="M99" i="2"/>
  <c r="L99" i="2"/>
  <c r="X99" i="2"/>
  <c r="P105" i="2"/>
  <c r="V105" i="2"/>
  <c r="X105" i="2" s="1"/>
  <c r="O105" i="2"/>
  <c r="N105" i="2"/>
  <c r="M105" i="2"/>
  <c r="L105" i="2"/>
  <c r="S37" i="2"/>
  <c r="S39" i="2"/>
  <c r="S41" i="2"/>
  <c r="Z41" i="2" s="1"/>
  <c r="S43" i="2"/>
  <c r="Z43" i="2" s="1"/>
  <c r="S45" i="2"/>
  <c r="S47" i="2"/>
  <c r="S49" i="2"/>
  <c r="Z49" i="2" s="1"/>
  <c r="T52" i="2"/>
  <c r="P53" i="2"/>
  <c r="T55" i="2"/>
  <c r="S55" i="2"/>
  <c r="Z55" i="2" s="1"/>
  <c r="X55" i="2"/>
  <c r="N56" i="2"/>
  <c r="M56" i="2"/>
  <c r="Z56" i="2" s="1"/>
  <c r="Q59" i="2"/>
  <c r="Z59" i="2" s="1"/>
  <c r="R60" i="2"/>
  <c r="Q62" i="2"/>
  <c r="Q63" i="2"/>
  <c r="Z63" i="2" s="1"/>
  <c r="AG63" i="2" s="1"/>
  <c r="AO64" i="2"/>
  <c r="AN64" i="2"/>
  <c r="O74" i="2"/>
  <c r="N74" i="2"/>
  <c r="M74" i="2"/>
  <c r="L74" i="2"/>
  <c r="V74" i="2"/>
  <c r="X74" i="2" s="1"/>
  <c r="Q77" i="2"/>
  <c r="Z77" i="2" s="1"/>
  <c r="AN77" i="2"/>
  <c r="R87" i="2"/>
  <c r="X87" i="2"/>
  <c r="T87" i="2"/>
  <c r="S87" i="2"/>
  <c r="Q87" i="2"/>
  <c r="S88" i="2"/>
  <c r="S99" i="2"/>
  <c r="R99" i="2"/>
  <c r="Q99" i="2"/>
  <c r="T99" i="2"/>
  <c r="S105" i="2"/>
  <c r="R105" i="2"/>
  <c r="Q105" i="2"/>
  <c r="T105" i="2"/>
  <c r="X109" i="2"/>
  <c r="X115" i="2"/>
  <c r="T37" i="2"/>
  <c r="T39" i="2"/>
  <c r="T41" i="2"/>
  <c r="T43" i="2"/>
  <c r="T45" i="2"/>
  <c r="T47" i="2"/>
  <c r="T49" i="2"/>
  <c r="V52" i="2"/>
  <c r="Q53" i="2"/>
  <c r="X56" i="2"/>
  <c r="AN57" i="2"/>
  <c r="S60" i="2"/>
  <c r="R62" i="2"/>
  <c r="N64" i="2"/>
  <c r="M64" i="2"/>
  <c r="L64" i="2"/>
  <c r="X64" i="2"/>
  <c r="O68" i="2"/>
  <c r="N68" i="2"/>
  <c r="M68" i="2"/>
  <c r="L68" i="2"/>
  <c r="O72" i="2"/>
  <c r="N72" i="2"/>
  <c r="M72" i="2"/>
  <c r="L72" i="2"/>
  <c r="V72" i="2"/>
  <c r="X72" i="2" s="1"/>
  <c r="AN75" i="2"/>
  <c r="BD83" i="2"/>
  <c r="BH83" i="2" s="1"/>
  <c r="BD95" i="2"/>
  <c r="BH95" i="2" s="1"/>
  <c r="AN101" i="2"/>
  <c r="X126" i="2"/>
  <c r="S156" i="2"/>
  <c r="R156" i="2"/>
  <c r="V37" i="2"/>
  <c r="X37" i="2" s="1"/>
  <c r="V39" i="2"/>
  <c r="X39" i="2" s="1"/>
  <c r="V41" i="2"/>
  <c r="X41" i="2" s="1"/>
  <c r="V43" i="2"/>
  <c r="X43" i="2" s="1"/>
  <c r="V45" i="2"/>
  <c r="X45" i="2" s="1"/>
  <c r="V47" i="2"/>
  <c r="X47" i="2" s="1"/>
  <c r="V49" i="2"/>
  <c r="X49" i="2" s="1"/>
  <c r="R53" i="2"/>
  <c r="AN56" i="2"/>
  <c r="T57" i="2"/>
  <c r="Z57" i="2" s="1"/>
  <c r="S57" i="2"/>
  <c r="X57" i="2"/>
  <c r="N58" i="2"/>
  <c r="M58" i="2"/>
  <c r="S62" i="2"/>
  <c r="AN67" i="2"/>
  <c r="O70" i="2"/>
  <c r="N70" i="2"/>
  <c r="M70" i="2"/>
  <c r="L70" i="2"/>
  <c r="V70" i="2"/>
  <c r="AN73" i="2"/>
  <c r="AN81" i="2"/>
  <c r="AO84" i="2"/>
  <c r="AO87" i="2"/>
  <c r="X129" i="2"/>
  <c r="X52" i="2"/>
  <c r="P76" i="2"/>
  <c r="AG77" i="2"/>
  <c r="AH77" i="2" s="1"/>
  <c r="Q82" i="2"/>
  <c r="R83" i="2"/>
  <c r="Z83" i="2" s="1"/>
  <c r="AG83" i="2" s="1"/>
  <c r="V53" i="2"/>
  <c r="X53" i="2" s="1"/>
  <c r="T59" i="2"/>
  <c r="S59" i="2"/>
  <c r="X59" i="2"/>
  <c r="N60" i="2"/>
  <c r="M60" i="2"/>
  <c r="T63" i="2"/>
  <c r="S63" i="2"/>
  <c r="R63" i="2"/>
  <c r="Q76" i="2"/>
  <c r="BD77" i="2"/>
  <c r="BH77" i="2" s="1"/>
  <c r="AO78" i="2"/>
  <c r="AN78" i="2"/>
  <c r="P80" i="2"/>
  <c r="O80" i="2"/>
  <c r="N80" i="2"/>
  <c r="M80" i="2"/>
  <c r="L80" i="2"/>
  <c r="V80" i="2"/>
  <c r="R82" i="2"/>
  <c r="BD87" i="2"/>
  <c r="BH87" i="2" s="1"/>
  <c r="AO94" i="2"/>
  <c r="AN94" i="2"/>
  <c r="S53" i="2"/>
  <c r="X60" i="2"/>
  <c r="AN61" i="2"/>
  <c r="AO62" i="2"/>
  <c r="AN62" i="2"/>
  <c r="R76" i="2"/>
  <c r="S82" i="2"/>
  <c r="AO93" i="2"/>
  <c r="AN93" i="2"/>
  <c r="S96" i="2"/>
  <c r="X98" i="2"/>
  <c r="V50" i="2"/>
  <c r="X50" i="2" s="1"/>
  <c r="N52" i="2"/>
  <c r="Z52" i="2" s="1"/>
  <c r="P56" i="2"/>
  <c r="L58" i="2"/>
  <c r="AN60" i="2"/>
  <c r="T61" i="2"/>
  <c r="S61" i="2"/>
  <c r="Z61" i="2" s="1"/>
  <c r="X61" i="2"/>
  <c r="N62" i="2"/>
  <c r="M62" i="2"/>
  <c r="L62" i="2"/>
  <c r="Z62" i="2" s="1"/>
  <c r="X62" i="2"/>
  <c r="P64" i="2"/>
  <c r="V66" i="2"/>
  <c r="P70" i="2"/>
  <c r="Q72" i="2"/>
  <c r="R74" i="2"/>
  <c r="R75" i="2"/>
  <c r="S76" i="2"/>
  <c r="BD81" i="2"/>
  <c r="BH81" i="2" s="1"/>
  <c r="T82" i="2"/>
  <c r="AO82" i="2"/>
  <c r="AN82" i="2"/>
  <c r="P84" i="2"/>
  <c r="O84" i="2"/>
  <c r="N84" i="2"/>
  <c r="M84" i="2"/>
  <c r="L84" i="2"/>
  <c r="V84" i="2"/>
  <c r="X84" i="2" s="1"/>
  <c r="R89" i="2"/>
  <c r="T89" i="2"/>
  <c r="Q89" i="2"/>
  <c r="M102" i="2"/>
  <c r="L102" i="2"/>
  <c r="Z102" i="2" s="1"/>
  <c r="X102" i="2"/>
  <c r="S102" i="2"/>
  <c r="R102" i="2"/>
  <c r="Q102" i="2"/>
  <c r="P102" i="2"/>
  <c r="O102" i="2"/>
  <c r="N102" i="2"/>
  <c r="T102" i="2"/>
  <c r="Q65" i="2"/>
  <c r="Z65" i="2" s="1"/>
  <c r="AG65" i="2" s="1"/>
  <c r="AO66" i="2"/>
  <c r="AN66" i="2"/>
  <c r="T76" i="2"/>
  <c r="AO76" i="2"/>
  <c r="AN76" i="2"/>
  <c r="L88" i="2"/>
  <c r="P88" i="2"/>
  <c r="O88" i="2"/>
  <c r="N88" i="2"/>
  <c r="X88" i="2"/>
  <c r="T117" i="2"/>
  <c r="S117" i="2"/>
  <c r="R117" i="2"/>
  <c r="Q117" i="2"/>
  <c r="X117" i="2"/>
  <c r="M87" i="2"/>
  <c r="AO88" i="2"/>
  <c r="V89" i="2"/>
  <c r="X89" i="2" s="1"/>
  <c r="R90" i="2"/>
  <c r="Z90" i="2" s="1"/>
  <c r="S91" i="2"/>
  <c r="R92" i="2"/>
  <c r="S93" i="2"/>
  <c r="X95" i="2"/>
  <c r="M97" i="2"/>
  <c r="Q98" i="2"/>
  <c r="BD100" i="2"/>
  <c r="BH100" i="2" s="1"/>
  <c r="P104" i="2"/>
  <c r="BD106" i="2"/>
  <c r="BH106" i="2" s="1"/>
  <c r="BD108" i="2"/>
  <c r="BH108" i="2" s="1"/>
  <c r="BD110" i="2"/>
  <c r="BH110" i="2" s="1"/>
  <c r="BD112" i="2"/>
  <c r="BH112" i="2" s="1"/>
  <c r="BD114" i="2"/>
  <c r="BH114" i="2" s="1"/>
  <c r="O116" i="2"/>
  <c r="AD117" i="2"/>
  <c r="BD118" i="2"/>
  <c r="BH118" i="2" s="1"/>
  <c r="S120" i="2"/>
  <c r="BD123" i="2"/>
  <c r="BH123" i="2" s="1"/>
  <c r="R142" i="2"/>
  <c r="R67" i="2"/>
  <c r="Z67" i="2" s="1"/>
  <c r="AG67" i="2" s="1"/>
  <c r="R69" i="2"/>
  <c r="Z69" i="2" s="1"/>
  <c r="AG69" i="2" s="1"/>
  <c r="R71" i="2"/>
  <c r="Z71" i="2" s="1"/>
  <c r="AG71" i="2" s="1"/>
  <c r="R73" i="2"/>
  <c r="Z73" i="2" s="1"/>
  <c r="AG73" i="2" s="1"/>
  <c r="R85" i="2"/>
  <c r="P87" i="2"/>
  <c r="V90" i="2"/>
  <c r="X90" i="2" s="1"/>
  <c r="Z92" i="2"/>
  <c r="V92" i="2"/>
  <c r="M94" i="2"/>
  <c r="L94" i="2"/>
  <c r="O96" i="2"/>
  <c r="Q97" i="2"/>
  <c r="Z97" i="2" s="1"/>
  <c r="T98" i="2"/>
  <c r="O100" i="2"/>
  <c r="N103" i="2"/>
  <c r="S104" i="2"/>
  <c r="O106" i="2"/>
  <c r="O108" i="2"/>
  <c r="O110" i="2"/>
  <c r="O112" i="2"/>
  <c r="O114" i="2"/>
  <c r="S116" i="2"/>
  <c r="P118" i="2"/>
  <c r="N118" i="2"/>
  <c r="M118" i="2"/>
  <c r="L118" i="2"/>
  <c r="X118" i="2"/>
  <c r="BD120" i="2"/>
  <c r="BH120" i="2" s="1"/>
  <c r="T122" i="2"/>
  <c r="S67" i="2"/>
  <c r="S69" i="2"/>
  <c r="S71" i="2"/>
  <c r="S73" i="2"/>
  <c r="S75" i="2"/>
  <c r="S77" i="2"/>
  <c r="S79" i="2"/>
  <c r="Z79" i="2" s="1"/>
  <c r="AG79" i="2" s="1"/>
  <c r="S81" i="2"/>
  <c r="S83" i="2"/>
  <c r="AN85" i="2"/>
  <c r="L89" i="2"/>
  <c r="Z89" i="2" s="1"/>
  <c r="AO90" i="2"/>
  <c r="R91" i="2"/>
  <c r="Z91" i="2" s="1"/>
  <c r="X91" i="2"/>
  <c r="AO92" i="2"/>
  <c r="R93" i="2"/>
  <c r="Z93" i="2" s="1"/>
  <c r="X93" i="2"/>
  <c r="X94" i="2"/>
  <c r="L95" i="2"/>
  <c r="P96" i="2"/>
  <c r="P100" i="2"/>
  <c r="X101" i="2"/>
  <c r="BD102" i="2"/>
  <c r="BH102" i="2" s="1"/>
  <c r="O103" i="2"/>
  <c r="P106" i="2"/>
  <c r="P108" i="2"/>
  <c r="P110" i="2"/>
  <c r="P112" i="2"/>
  <c r="P114" i="2"/>
  <c r="Z117" i="2"/>
  <c r="R118" i="2"/>
  <c r="AD119" i="2"/>
  <c r="N129" i="2"/>
  <c r="M129" i="2"/>
  <c r="T129" i="2"/>
  <c r="S129" i="2"/>
  <c r="Q129" i="2"/>
  <c r="P129" i="2"/>
  <c r="O129" i="2"/>
  <c r="L129" i="2"/>
  <c r="Z129" i="2" s="1"/>
  <c r="V129" i="2"/>
  <c r="AN129" i="2"/>
  <c r="X134" i="2"/>
  <c r="Z86" i="2"/>
  <c r="V86" i="2"/>
  <c r="X86" i="2" s="1"/>
  <c r="X92" i="2"/>
  <c r="M95" i="2"/>
  <c r="Q96" i="2"/>
  <c r="V97" i="2"/>
  <c r="X97" i="2" s="1"/>
  <c r="M98" i="2"/>
  <c r="L98" i="2"/>
  <c r="Q100" i="2"/>
  <c r="Q106" i="2"/>
  <c r="Q108" i="2"/>
  <c r="Q110" i="2"/>
  <c r="Q112" i="2"/>
  <c r="Q114" i="2"/>
  <c r="AD115" i="2"/>
  <c r="T119" i="2"/>
  <c r="S119" i="2"/>
  <c r="R119" i="2"/>
  <c r="Q119" i="2"/>
  <c r="BD126" i="2"/>
  <c r="BH126" i="2" s="1"/>
  <c r="X132" i="2"/>
  <c r="BD137" i="2"/>
  <c r="BH137" i="2" s="1"/>
  <c r="Q88" i="2"/>
  <c r="BD94" i="2"/>
  <c r="BH94" i="2" s="1"/>
  <c r="N95" i="2"/>
  <c r="R96" i="2"/>
  <c r="R100" i="2"/>
  <c r="S101" i="2"/>
  <c r="R101" i="2"/>
  <c r="Q101" i="2"/>
  <c r="Z101" i="2" s="1"/>
  <c r="V103" i="2"/>
  <c r="X103" i="2" s="1"/>
  <c r="M104" i="2"/>
  <c r="L104" i="2"/>
  <c r="X104" i="2"/>
  <c r="R106" i="2"/>
  <c r="T107" i="2"/>
  <c r="S107" i="2"/>
  <c r="R107" i="2"/>
  <c r="Q107" i="2"/>
  <c r="Z107" i="2" s="1"/>
  <c r="AG107" i="2" s="1"/>
  <c r="AD107" i="2"/>
  <c r="T109" i="2"/>
  <c r="S109" i="2"/>
  <c r="R109" i="2"/>
  <c r="Q109" i="2"/>
  <c r="Z109" i="2" s="1"/>
  <c r="AD109" i="2"/>
  <c r="T111" i="2"/>
  <c r="S111" i="2"/>
  <c r="R111" i="2"/>
  <c r="Q111" i="2"/>
  <c r="Z111" i="2" s="1"/>
  <c r="AG111" i="2" s="1"/>
  <c r="AD111" i="2"/>
  <c r="T113" i="2"/>
  <c r="S113" i="2"/>
  <c r="R113" i="2"/>
  <c r="Q113" i="2"/>
  <c r="Z113" i="2" s="1"/>
  <c r="AD113" i="2"/>
  <c r="T115" i="2"/>
  <c r="S115" i="2"/>
  <c r="R115" i="2"/>
  <c r="Q115" i="2"/>
  <c r="P120" i="2"/>
  <c r="N120" i="2"/>
  <c r="M120" i="2"/>
  <c r="L120" i="2"/>
  <c r="X120" i="2"/>
  <c r="BD149" i="2"/>
  <c r="BH149" i="2" s="1"/>
  <c r="R88" i="2"/>
  <c r="AD91" i="2"/>
  <c r="AD93" i="2"/>
  <c r="AD101" i="2"/>
  <c r="S108" i="2"/>
  <c r="S110" i="2"/>
  <c r="S112" i="2"/>
  <c r="AD121" i="2"/>
  <c r="S97" i="2"/>
  <c r="R97" i="2"/>
  <c r="N116" i="2"/>
  <c r="M116" i="2"/>
  <c r="L116" i="2"/>
  <c r="X116" i="2"/>
  <c r="BD116" i="2"/>
  <c r="BH116" i="2" s="1"/>
  <c r="Z119" i="2"/>
  <c r="AG119" i="2" s="1"/>
  <c r="T121" i="2"/>
  <c r="S121" i="2"/>
  <c r="R121" i="2"/>
  <c r="Z121" i="2" s="1"/>
  <c r="AG121" i="2" s="1"/>
  <c r="Q121" i="2"/>
  <c r="P123" i="2"/>
  <c r="N123" i="2"/>
  <c r="M123" i="2"/>
  <c r="L123" i="2"/>
  <c r="X123" i="2"/>
  <c r="X127" i="2"/>
  <c r="AN130" i="2"/>
  <c r="AO130" i="2"/>
  <c r="AO96" i="2"/>
  <c r="AN96" i="2"/>
  <c r="Z115" i="2"/>
  <c r="R116" i="2"/>
  <c r="AO119" i="2"/>
  <c r="R123" i="2"/>
  <c r="S123" i="2"/>
  <c r="T123" i="2"/>
  <c r="L130" i="2"/>
  <c r="X130" i="2"/>
  <c r="P130" i="2"/>
  <c r="O130" i="2"/>
  <c r="N130" i="2"/>
  <c r="M130" i="2"/>
  <c r="P133" i="2"/>
  <c r="O133" i="2"/>
  <c r="N133" i="2"/>
  <c r="V133" i="2"/>
  <c r="X133" i="2" s="1"/>
  <c r="T133" i="2"/>
  <c r="S133" i="2"/>
  <c r="M133" i="2"/>
  <c r="L133" i="2"/>
  <c r="M96" i="2"/>
  <c r="L96" i="2"/>
  <c r="Z96" i="2" s="1"/>
  <c r="M100" i="2"/>
  <c r="L100" i="2"/>
  <c r="X100" i="2"/>
  <c r="S103" i="2"/>
  <c r="R103" i="2"/>
  <c r="Q103" i="2"/>
  <c r="Z103" i="2" s="1"/>
  <c r="M106" i="2"/>
  <c r="L106" i="2"/>
  <c r="Z106" i="2" s="1"/>
  <c r="X106" i="2"/>
  <c r="S130" i="2"/>
  <c r="R130" i="2"/>
  <c r="Q130" i="2"/>
  <c r="T130" i="2"/>
  <c r="BD165" i="2"/>
  <c r="BH165" i="2" s="1"/>
  <c r="X96" i="2"/>
  <c r="N108" i="2"/>
  <c r="M108" i="2"/>
  <c r="L108" i="2"/>
  <c r="X108" i="2"/>
  <c r="N110" i="2"/>
  <c r="M110" i="2"/>
  <c r="L110" i="2"/>
  <c r="X110" i="2"/>
  <c r="N112" i="2"/>
  <c r="M112" i="2"/>
  <c r="L112" i="2"/>
  <c r="X112" i="2"/>
  <c r="N114" i="2"/>
  <c r="M114" i="2"/>
  <c r="L114" i="2"/>
  <c r="X114" i="2"/>
  <c r="AO115" i="2"/>
  <c r="S122" i="2"/>
  <c r="Q122" i="2"/>
  <c r="AO123" i="2"/>
  <c r="AN123" i="2"/>
  <c r="AN128" i="2"/>
  <c r="AO128" i="2"/>
  <c r="AG131" i="2"/>
  <c r="Q140" i="2"/>
  <c r="T140" i="2"/>
  <c r="S140" i="2"/>
  <c r="R140" i="2"/>
  <c r="R141" i="2"/>
  <c r="T141" i="2"/>
  <c r="S141" i="2"/>
  <c r="Q141" i="2"/>
  <c r="L146" i="2"/>
  <c r="N146" i="2"/>
  <c r="M146" i="2"/>
  <c r="V146" i="2"/>
  <c r="R167" i="2"/>
  <c r="Q167" i="2"/>
  <c r="T167" i="2"/>
  <c r="S167" i="2"/>
  <c r="AN174" i="2"/>
  <c r="AO174" i="2"/>
  <c r="BD216" i="2"/>
  <c r="BH216" i="2" s="1"/>
  <c r="AB227" i="2"/>
  <c r="AC227" i="2"/>
  <c r="M122" i="2"/>
  <c r="BD124" i="2"/>
  <c r="BH124" i="2" s="1"/>
  <c r="Q125" i="2"/>
  <c r="P127" i="2"/>
  <c r="R129" i="2"/>
  <c r="O132" i="2"/>
  <c r="R133" i="2"/>
  <c r="Q133" i="2"/>
  <c r="R134" i="2"/>
  <c r="T135" i="2"/>
  <c r="T160" i="2"/>
  <c r="Q160" i="2"/>
  <c r="S160" i="2"/>
  <c r="R160" i="2"/>
  <c r="Z160" i="2" s="1"/>
  <c r="X160" i="2"/>
  <c r="N122" i="2"/>
  <c r="Z122" i="2" s="1"/>
  <c r="Z124" i="2"/>
  <c r="V124" i="2"/>
  <c r="X124" i="2" s="1"/>
  <c r="S125" i="2"/>
  <c r="BD125" i="2"/>
  <c r="BH125" i="2" s="1"/>
  <c r="Q126" i="2"/>
  <c r="L128" i="2"/>
  <c r="P128" i="2"/>
  <c r="X128" i="2"/>
  <c r="P132" i="2"/>
  <c r="S134" i="2"/>
  <c r="O146" i="2"/>
  <c r="M147" i="2"/>
  <c r="X147" i="2"/>
  <c r="O147" i="2"/>
  <c r="N147" i="2"/>
  <c r="L147" i="2"/>
  <c r="V147" i="2"/>
  <c r="AN98" i="2"/>
  <c r="AN100" i="2"/>
  <c r="AN102" i="2"/>
  <c r="AN104" i="2"/>
  <c r="O122" i="2"/>
  <c r="R126" i="2"/>
  <c r="V127" i="2"/>
  <c r="Q128" i="2"/>
  <c r="Q132" i="2"/>
  <c r="Z132" i="2" s="1"/>
  <c r="T134" i="2"/>
  <c r="X135" i="2"/>
  <c r="L135" i="2"/>
  <c r="P146" i="2"/>
  <c r="R147" i="2"/>
  <c r="P122" i="2"/>
  <c r="S126" i="2"/>
  <c r="Z126" i="2" s="1"/>
  <c r="V132" i="2"/>
  <c r="R146" i="2"/>
  <c r="M153" i="2"/>
  <c r="V153" i="2"/>
  <c r="X153" i="2" s="1"/>
  <c r="T153" i="2"/>
  <c r="S153" i="2"/>
  <c r="Q153" i="2"/>
  <c r="P153" i="2"/>
  <c r="L153" i="2"/>
  <c r="R125" i="2"/>
  <c r="Z125" i="2" s="1"/>
  <c r="AG125" i="2" s="1"/>
  <c r="T126" i="2"/>
  <c r="BD145" i="2"/>
  <c r="BH145" i="2" s="1"/>
  <c r="T146" i="2"/>
  <c r="M149" i="2"/>
  <c r="V149" i="2"/>
  <c r="X149" i="2" s="1"/>
  <c r="S149" i="2"/>
  <c r="Q149" i="2"/>
  <c r="Z149" i="2" s="1"/>
  <c r="P149" i="2"/>
  <c r="O149" i="2"/>
  <c r="N149" i="2"/>
  <c r="BD156" i="2"/>
  <c r="BH156" i="2" s="1"/>
  <c r="R127" i="2"/>
  <c r="T127" i="2"/>
  <c r="S127" i="2"/>
  <c r="Z127" i="2" s="1"/>
  <c r="L134" i="2"/>
  <c r="O134" i="2"/>
  <c r="N134" i="2"/>
  <c r="M134" i="2"/>
  <c r="AD140" i="2"/>
  <c r="AD141" i="2"/>
  <c r="X146" i="2"/>
  <c r="S148" i="2"/>
  <c r="Q148" i="2"/>
  <c r="BD127" i="2"/>
  <c r="BH127" i="2" s="1"/>
  <c r="T132" i="2"/>
  <c r="S132" i="2"/>
  <c r="R132" i="2"/>
  <c r="AN144" i="2"/>
  <c r="AO144" i="2"/>
  <c r="V122" i="2"/>
  <c r="X122" i="2" s="1"/>
  <c r="R139" i="2"/>
  <c r="T139" i="2"/>
  <c r="S139" i="2"/>
  <c r="Q139" i="2"/>
  <c r="Z139" i="2" s="1"/>
  <c r="AN152" i="2"/>
  <c r="AO152" i="2"/>
  <c r="S157" i="2"/>
  <c r="Q157" i="2"/>
  <c r="T157" i="2"/>
  <c r="N140" i="2"/>
  <c r="Z140" i="2" s="1"/>
  <c r="N141" i="2"/>
  <c r="X148" i="2"/>
  <c r="S152" i="2"/>
  <c r="Q152" i="2"/>
  <c r="L171" i="2"/>
  <c r="Z171" i="2" s="1"/>
  <c r="X171" i="2"/>
  <c r="P171" i="2"/>
  <c r="M171" i="2"/>
  <c r="V171" i="2"/>
  <c r="S171" i="2"/>
  <c r="Q171" i="2"/>
  <c r="O171" i="2"/>
  <c r="N171" i="2"/>
  <c r="R135" i="2"/>
  <c r="M145" i="2"/>
  <c r="Z145" i="2" s="1"/>
  <c r="X145" i="2"/>
  <c r="S146" i="2"/>
  <c r="Q146" i="2"/>
  <c r="M151" i="2"/>
  <c r="Z151" i="2" s="1"/>
  <c r="X151" i="2"/>
  <c r="V151" i="2"/>
  <c r="M152" i="2"/>
  <c r="P161" i="2"/>
  <c r="N161" i="2"/>
  <c r="X161" i="2"/>
  <c r="Q161" i="2"/>
  <c r="Z161" i="2" s="1"/>
  <c r="M161" i="2"/>
  <c r="V161" i="2"/>
  <c r="V126" i="2"/>
  <c r="Q136" i="2"/>
  <c r="Z136" i="2" s="1"/>
  <c r="X136" i="2"/>
  <c r="AO136" i="2"/>
  <c r="X137" i="2"/>
  <c r="V137" i="2"/>
  <c r="V138" i="2"/>
  <c r="BD139" i="2"/>
  <c r="BH139" i="2" s="1"/>
  <c r="BD141" i="2"/>
  <c r="BH141" i="2" s="1"/>
  <c r="V142" i="2"/>
  <c r="X144" i="2"/>
  <c r="R145" i="2"/>
  <c r="M148" i="2"/>
  <c r="Z148" i="2" s="1"/>
  <c r="AO150" i="2"/>
  <c r="R151" i="2"/>
  <c r="N152" i="2"/>
  <c r="O154" i="2"/>
  <c r="L154" i="2"/>
  <c r="BD154" i="2"/>
  <c r="BH154" i="2" s="1"/>
  <c r="Q159" i="2"/>
  <c r="T162" i="2"/>
  <c r="Q162" i="2"/>
  <c r="R162" i="2"/>
  <c r="Z162" i="2" s="1"/>
  <c r="AG162" i="2" s="1"/>
  <c r="BD164" i="2"/>
  <c r="BH164" i="2" s="1"/>
  <c r="T199" i="2"/>
  <c r="R199" i="2"/>
  <c r="S199" i="2"/>
  <c r="Q199" i="2"/>
  <c r="X199" i="2"/>
  <c r="R131" i="2"/>
  <c r="Z131" i="2" s="1"/>
  <c r="R137" i="2"/>
  <c r="Z137" i="2" s="1"/>
  <c r="M143" i="2"/>
  <c r="X143" i="2"/>
  <c r="S144" i="2"/>
  <c r="Q144" i="2"/>
  <c r="Z144" i="2" s="1"/>
  <c r="N148" i="2"/>
  <c r="P152" i="2"/>
  <c r="S154" i="2"/>
  <c r="Q154" i="2"/>
  <c r="Q155" i="2"/>
  <c r="Z156" i="2"/>
  <c r="AG156" i="2" s="1"/>
  <c r="T158" i="2"/>
  <c r="Q158" i="2"/>
  <c r="S158" i="2"/>
  <c r="Z158" i="2" s="1"/>
  <c r="AG158" i="2" s="1"/>
  <c r="AD162" i="2"/>
  <c r="R166" i="2"/>
  <c r="S175" i="2"/>
  <c r="Q138" i="2"/>
  <c r="Z138" i="2" s="1"/>
  <c r="X138" i="2"/>
  <c r="V139" i="2"/>
  <c r="X139" i="2" s="1"/>
  <c r="V140" i="2"/>
  <c r="X140" i="2" s="1"/>
  <c r="X142" i="2"/>
  <c r="R143" i="2"/>
  <c r="Z143" i="2" s="1"/>
  <c r="O148" i="2"/>
  <c r="O150" i="2"/>
  <c r="L150" i="2"/>
  <c r="Z150" i="2" s="1"/>
  <c r="AG150" i="2" s="1"/>
  <c r="R152" i="2"/>
  <c r="R155" i="2"/>
  <c r="Z155" i="2" s="1"/>
  <c r="T156" i="2"/>
  <c r="Q156" i="2"/>
  <c r="R163" i="2"/>
  <c r="S163" i="2"/>
  <c r="T164" i="2"/>
  <c r="Q164" i="2"/>
  <c r="R164" i="2"/>
  <c r="M141" i="2"/>
  <c r="X141" i="2"/>
  <c r="S142" i="2"/>
  <c r="Q142" i="2"/>
  <c r="Z142" i="2" s="1"/>
  <c r="S150" i="2"/>
  <c r="Q150" i="2"/>
  <c r="BD167" i="2"/>
  <c r="BH167" i="2" s="1"/>
  <c r="R153" i="2"/>
  <c r="AN162" i="2"/>
  <c r="AO162" i="2"/>
  <c r="Z163" i="2"/>
  <c r="R165" i="2"/>
  <c r="T165" i="2"/>
  <c r="Q165" i="2"/>
  <c r="AN166" i="2"/>
  <c r="AO166" i="2"/>
  <c r="T196" i="2"/>
  <c r="R196" i="2"/>
  <c r="S196" i="2"/>
  <c r="Q196" i="2"/>
  <c r="Z196" i="2" s="1"/>
  <c r="X196" i="2"/>
  <c r="O152" i="2"/>
  <c r="L152" i="2"/>
  <c r="T159" i="2"/>
  <c r="R159" i="2"/>
  <c r="BD163" i="2"/>
  <c r="BH163" i="2" s="1"/>
  <c r="T168" i="2"/>
  <c r="Q168" i="2"/>
  <c r="S168" i="2"/>
  <c r="R168" i="2"/>
  <c r="R176" i="2"/>
  <c r="T176" i="2"/>
  <c r="Q176" i="2"/>
  <c r="S176" i="2"/>
  <c r="Z178" i="2"/>
  <c r="AG178" i="2" s="1"/>
  <c r="V155" i="2"/>
  <c r="X155" i="2" s="1"/>
  <c r="BD158" i="2"/>
  <c r="BH158" i="2" s="1"/>
  <c r="M163" i="2"/>
  <c r="P165" i="2"/>
  <c r="N165" i="2"/>
  <c r="X165" i="2"/>
  <c r="AO168" i="2"/>
  <c r="AD169" i="2"/>
  <c r="S181" i="2"/>
  <c r="Q182" i="2"/>
  <c r="Z182" i="2" s="1"/>
  <c r="AG182" i="2" s="1"/>
  <c r="S183" i="2"/>
  <c r="AO190" i="2"/>
  <c r="AN190" i="2"/>
  <c r="S202" i="2"/>
  <c r="Q202" i="2"/>
  <c r="X211" i="2"/>
  <c r="R161" i="2"/>
  <c r="M169" i="2"/>
  <c r="T171" i="2"/>
  <c r="R171" i="2"/>
  <c r="P175" i="2"/>
  <c r="N177" i="2"/>
  <c r="T179" i="2"/>
  <c r="R179" i="2"/>
  <c r="Q179" i="2"/>
  <c r="T180" i="2"/>
  <c r="R180" i="2"/>
  <c r="Z180" i="2" s="1"/>
  <c r="AG180" i="2" s="1"/>
  <c r="S180" i="2"/>
  <c r="T185" i="2"/>
  <c r="S185" i="2"/>
  <c r="R185" i="2"/>
  <c r="Q185" i="2"/>
  <c r="P191" i="2"/>
  <c r="N191" i="2"/>
  <c r="L191" i="2"/>
  <c r="Z191" i="2" s="1"/>
  <c r="V191" i="2"/>
  <c r="X191" i="2" s="1"/>
  <c r="T191" i="2"/>
  <c r="S191" i="2"/>
  <c r="R191" i="2"/>
  <c r="Q191" i="2"/>
  <c r="O191" i="2"/>
  <c r="M191" i="2"/>
  <c r="BD194" i="2"/>
  <c r="BH194" i="2" s="1"/>
  <c r="Z201" i="2"/>
  <c r="O169" i="2"/>
  <c r="S174" i="2"/>
  <c r="Q175" i="2"/>
  <c r="P177" i="2"/>
  <c r="T182" i="2"/>
  <c r="R182" i="2"/>
  <c r="S182" i="2"/>
  <c r="T184" i="2"/>
  <c r="R184" i="2"/>
  <c r="S184" i="2"/>
  <c r="Q184" i="2"/>
  <c r="X193" i="2"/>
  <c r="M155" i="2"/>
  <c r="AD155" i="2"/>
  <c r="M165" i="2"/>
  <c r="Z165" i="2" s="1"/>
  <c r="P167" i="2"/>
  <c r="N167" i="2"/>
  <c r="Z167" i="2" s="1"/>
  <c r="X167" i="2"/>
  <c r="Z168" i="2"/>
  <c r="AG168" i="2" s="1"/>
  <c r="Q169" i="2"/>
  <c r="Z169" i="2" s="1"/>
  <c r="AO170" i="2"/>
  <c r="R172" i="2"/>
  <c r="Q172" i="2"/>
  <c r="AO214" i="2"/>
  <c r="AN214" i="2"/>
  <c r="L173" i="2"/>
  <c r="O173" i="2"/>
  <c r="M173" i="2"/>
  <c r="X173" i="2"/>
  <c r="T181" i="2"/>
  <c r="R181" i="2"/>
  <c r="Q181" i="2"/>
  <c r="T183" i="2"/>
  <c r="R183" i="2"/>
  <c r="Q183" i="2"/>
  <c r="BD207" i="2"/>
  <c r="BH207" i="2" s="1"/>
  <c r="P157" i="2"/>
  <c r="V157" i="2"/>
  <c r="X157" i="2" s="1"/>
  <c r="P159" i="2"/>
  <c r="N159" i="2"/>
  <c r="X159" i="2"/>
  <c r="BD161" i="2"/>
  <c r="BH161" i="2" s="1"/>
  <c r="P163" i="2"/>
  <c r="N163" i="2"/>
  <c r="X163" i="2"/>
  <c r="Z164" i="2"/>
  <c r="AG164" i="2" s="1"/>
  <c r="AD167" i="2"/>
  <c r="T170" i="2"/>
  <c r="Q170" i="2"/>
  <c r="X170" i="2"/>
  <c r="R173" i="2"/>
  <c r="T173" i="2"/>
  <c r="AO178" i="2"/>
  <c r="BD210" i="2"/>
  <c r="BH210" i="2" s="1"/>
  <c r="AN171" i="2"/>
  <c r="AO171" i="2"/>
  <c r="R174" i="2"/>
  <c r="Q174" i="2"/>
  <c r="BD177" i="2"/>
  <c r="BH177" i="2" s="1"/>
  <c r="BD204" i="2"/>
  <c r="BH204" i="2" s="1"/>
  <c r="AC206" i="2"/>
  <c r="AB206" i="2"/>
  <c r="AD206" i="2" s="1"/>
  <c r="AD163" i="2"/>
  <c r="T166" i="2"/>
  <c r="Q166" i="2"/>
  <c r="Z166" i="2" s="1"/>
  <c r="X166" i="2"/>
  <c r="AD174" i="2"/>
  <c r="AD175" i="2"/>
  <c r="S187" i="2"/>
  <c r="Q209" i="2"/>
  <c r="S209" i="2"/>
  <c r="T209" i="2"/>
  <c r="R209" i="2"/>
  <c r="P169" i="2"/>
  <c r="N169" i="2"/>
  <c r="X169" i="2"/>
  <c r="Z170" i="2"/>
  <c r="N173" i="2"/>
  <c r="L175" i="2"/>
  <c r="M175" i="2"/>
  <c r="X175" i="2"/>
  <c r="O175" i="2"/>
  <c r="BD199" i="2"/>
  <c r="BH199" i="2" s="1"/>
  <c r="AN203" i="2"/>
  <c r="AO203" i="2"/>
  <c r="BD166" i="2"/>
  <c r="BH166" i="2" s="1"/>
  <c r="R169" i="2"/>
  <c r="BD171" i="2"/>
  <c r="BH171" i="2" s="1"/>
  <c r="P173" i="2"/>
  <c r="AN173" i="2"/>
  <c r="AO173" i="2"/>
  <c r="T175" i="2"/>
  <c r="L177" i="2"/>
  <c r="T177" i="2"/>
  <c r="R177" i="2"/>
  <c r="Q177" i="2"/>
  <c r="O177" i="2"/>
  <c r="M177" i="2"/>
  <c r="T178" i="2"/>
  <c r="R178" i="2"/>
  <c r="S178" i="2"/>
  <c r="AO180" i="2"/>
  <c r="T186" i="2"/>
  <c r="R186" i="2"/>
  <c r="S186" i="2"/>
  <c r="Q186" i="2"/>
  <c r="Z186" i="2" s="1"/>
  <c r="AG186" i="2" s="1"/>
  <c r="S194" i="2"/>
  <c r="X172" i="2"/>
  <c r="L176" i="2"/>
  <c r="N179" i="2"/>
  <c r="L179" i="2"/>
  <c r="N181" i="2"/>
  <c r="L181" i="2"/>
  <c r="N183" i="2"/>
  <c r="L183" i="2"/>
  <c r="N185" i="2"/>
  <c r="L185" i="2"/>
  <c r="O189" i="2"/>
  <c r="S193" i="2"/>
  <c r="O195" i="2"/>
  <c r="AN196" i="2"/>
  <c r="O198" i="2"/>
  <c r="T202" i="2"/>
  <c r="R202" i="2"/>
  <c r="X202" i="2"/>
  <c r="BD202" i="2"/>
  <c r="BH202" i="2" s="1"/>
  <c r="S210" i="2"/>
  <c r="S229" i="2"/>
  <c r="Q229" i="2"/>
  <c r="M172" i="2"/>
  <c r="V174" i="2"/>
  <c r="X174" i="2" s="1"/>
  <c r="R175" i="2"/>
  <c r="O176" i="2"/>
  <c r="M187" i="2"/>
  <c r="R189" i="2"/>
  <c r="BD196" i="2"/>
  <c r="BH196" i="2" s="1"/>
  <c r="O197" i="2"/>
  <c r="P200" i="2"/>
  <c r="AD201" i="2"/>
  <c r="V204" i="2"/>
  <c r="X204" i="2" s="1"/>
  <c r="P204" i="2"/>
  <c r="N204" i="2"/>
  <c r="Z204" i="2" s="1"/>
  <c r="O206" i="2"/>
  <c r="N206" i="2"/>
  <c r="L206" i="2"/>
  <c r="BD214" i="2"/>
  <c r="BH214" i="2" s="1"/>
  <c r="N230" i="2"/>
  <c r="L230" i="2"/>
  <c r="V230" i="2"/>
  <c r="X230" i="2" s="1"/>
  <c r="T230" i="2"/>
  <c r="Q230" i="2"/>
  <c r="P230" i="2"/>
  <c r="M230" i="2"/>
  <c r="S230" i="2"/>
  <c r="R230" i="2"/>
  <c r="O230" i="2"/>
  <c r="O187" i="2"/>
  <c r="P193" i="2"/>
  <c r="N193" i="2"/>
  <c r="L193" i="2"/>
  <c r="V193" i="2"/>
  <c r="R200" i="2"/>
  <c r="Q206" i="2"/>
  <c r="S206" i="2"/>
  <c r="AO240" i="2"/>
  <c r="AN240" i="2"/>
  <c r="O172" i="2"/>
  <c r="P187" i="2"/>
  <c r="Q188" i="2"/>
  <c r="Z188" i="2" s="1"/>
  <c r="T190" i="2"/>
  <c r="R190" i="2"/>
  <c r="Z190" i="2" s="1"/>
  <c r="X190" i="2"/>
  <c r="R197" i="2"/>
  <c r="AO200" i="2"/>
  <c r="V201" i="2"/>
  <c r="X201" i="2" s="1"/>
  <c r="P201" i="2"/>
  <c r="N201" i="2"/>
  <c r="Z209" i="2"/>
  <c r="Z228" i="2"/>
  <c r="V198" i="2"/>
  <c r="X198" i="2" s="1"/>
  <c r="P198" i="2"/>
  <c r="N198" i="2"/>
  <c r="AB215" i="2"/>
  <c r="AD215" i="2" s="1"/>
  <c r="AC215" i="2"/>
  <c r="BD186" i="2"/>
  <c r="BH186" i="2" s="1"/>
  <c r="R187" i="2"/>
  <c r="N189" i="2"/>
  <c r="L189" i="2"/>
  <c r="V189" i="2"/>
  <c r="X189" i="2"/>
  <c r="BD190" i="2"/>
  <c r="BH190" i="2" s="1"/>
  <c r="Q194" i="2"/>
  <c r="Z194" i="2" s="1"/>
  <c r="P195" i="2"/>
  <c r="N195" i="2"/>
  <c r="L195" i="2"/>
  <c r="V195" i="2"/>
  <c r="X195" i="2" s="1"/>
  <c r="R198" i="2"/>
  <c r="BD198" i="2"/>
  <c r="BH198" i="2" s="1"/>
  <c r="N203" i="2"/>
  <c r="L203" i="2"/>
  <c r="V207" i="2"/>
  <c r="X207" i="2" s="1"/>
  <c r="S207" i="2"/>
  <c r="P207" i="2"/>
  <c r="O207" i="2"/>
  <c r="N207" i="2"/>
  <c r="BD208" i="2"/>
  <c r="BH208" i="2" s="1"/>
  <c r="AO209" i="2"/>
  <c r="AN209" i="2"/>
  <c r="S211" i="2"/>
  <c r="R211" i="2"/>
  <c r="Q211" i="2"/>
  <c r="Z211" i="2" s="1"/>
  <c r="Q212" i="2"/>
  <c r="X212" i="2"/>
  <c r="T212" i="2"/>
  <c r="Z212" i="2" s="1"/>
  <c r="S212" i="2"/>
  <c r="AD213" i="2"/>
  <c r="S231" i="2"/>
  <c r="V176" i="2"/>
  <c r="X176" i="2" s="1"/>
  <c r="T192" i="2"/>
  <c r="R192" i="2"/>
  <c r="Z192" i="2" s="1"/>
  <c r="X192" i="2"/>
  <c r="M193" i="2"/>
  <c r="Q203" i="2"/>
  <c r="S203" i="2"/>
  <c r="R207" i="2"/>
  <c r="Z207" i="2" s="1"/>
  <c r="S222" i="2"/>
  <c r="Q222" i="2"/>
  <c r="X222" i="2"/>
  <c r="T222" i="2"/>
  <c r="R222" i="2"/>
  <c r="T188" i="2"/>
  <c r="R188" i="2"/>
  <c r="X188" i="2"/>
  <c r="N200" i="2"/>
  <c r="L200" i="2"/>
  <c r="BD205" i="2"/>
  <c r="BH205" i="2" s="1"/>
  <c r="AO211" i="2"/>
  <c r="AN211" i="2"/>
  <c r="R217" i="2"/>
  <c r="Q217" i="2"/>
  <c r="Z217" i="2" s="1"/>
  <c r="AG217" i="2" s="1"/>
  <c r="S224" i="2"/>
  <c r="R224" i="2"/>
  <c r="AO187" i="2"/>
  <c r="AO191" i="2"/>
  <c r="BD192" i="2"/>
  <c r="BH192" i="2" s="1"/>
  <c r="Q193" i="2"/>
  <c r="N197" i="2"/>
  <c r="L197" i="2"/>
  <c r="L198" i="2"/>
  <c r="Q200" i="2"/>
  <c r="S200" i="2"/>
  <c r="X205" i="2"/>
  <c r="T205" i="2"/>
  <c r="R205" i="2"/>
  <c r="Z205" i="2" s="1"/>
  <c r="T206" i="2"/>
  <c r="X208" i="2"/>
  <c r="T208" i="2"/>
  <c r="S208" i="2"/>
  <c r="R208" i="2"/>
  <c r="Z208" i="2" s="1"/>
  <c r="N187" i="2"/>
  <c r="L187" i="2"/>
  <c r="V187" i="2"/>
  <c r="X187" i="2"/>
  <c r="R193" i="2"/>
  <c r="T194" i="2"/>
  <c r="R194" i="2"/>
  <c r="X194" i="2"/>
  <c r="Q197" i="2"/>
  <c r="S197" i="2"/>
  <c r="M198" i="2"/>
  <c r="AD209" i="2"/>
  <c r="R213" i="2"/>
  <c r="Q213" i="2"/>
  <c r="Z213" i="2" s="1"/>
  <c r="AG213" i="2" s="1"/>
  <c r="X214" i="2"/>
  <c r="T214" i="2"/>
  <c r="S214" i="2"/>
  <c r="Z214" i="2" s="1"/>
  <c r="BD217" i="2"/>
  <c r="BH217" i="2" s="1"/>
  <c r="V209" i="2"/>
  <c r="X209" i="2" s="1"/>
  <c r="M210" i="2"/>
  <c r="V211" i="2"/>
  <c r="T213" i="2"/>
  <c r="M215" i="2"/>
  <c r="T217" i="2"/>
  <c r="S217" i="2"/>
  <c r="M219" i="2"/>
  <c r="S221" i="2"/>
  <c r="P222" i="2"/>
  <c r="L222" i="2"/>
  <c r="N223" i="2"/>
  <c r="P225" i="2"/>
  <c r="O226" i="2"/>
  <c r="X226" i="2"/>
  <c r="T226" i="2"/>
  <c r="T233" i="2"/>
  <c r="R233" i="2"/>
  <c r="Z233" i="2" s="1"/>
  <c r="X233" i="2"/>
  <c r="S233" i="2"/>
  <c r="P255" i="2"/>
  <c r="N255" i="2"/>
  <c r="X255" i="2"/>
  <c r="V255" i="2"/>
  <c r="T255" i="2"/>
  <c r="R255" i="2"/>
  <c r="Q255" i="2"/>
  <c r="O255" i="2"/>
  <c r="M255" i="2"/>
  <c r="S255" i="2"/>
  <c r="L255" i="2"/>
  <c r="P210" i="2"/>
  <c r="P215" i="2"/>
  <c r="L216" i="2"/>
  <c r="AB216" i="2"/>
  <c r="AD216" i="2" s="1"/>
  <c r="R220" i="2"/>
  <c r="Q223" i="2"/>
  <c r="S232" i="2"/>
  <c r="Q232" i="2"/>
  <c r="O236" i="2"/>
  <c r="L236" i="2"/>
  <c r="N236" i="2"/>
  <c r="V236" i="2"/>
  <c r="X236" i="2" s="1"/>
  <c r="V239" i="2"/>
  <c r="X239" i="2" s="1"/>
  <c r="L239" i="2"/>
  <c r="Q239" i="2"/>
  <c r="O239" i="2"/>
  <c r="M239" i="2"/>
  <c r="T239" i="2"/>
  <c r="S239" i="2"/>
  <c r="R239" i="2"/>
  <c r="P239" i="2"/>
  <c r="R215" i="2"/>
  <c r="M216" i="2"/>
  <c r="T235" i="2"/>
  <c r="R235" i="2"/>
  <c r="Z235" i="2" s="1"/>
  <c r="AG235" i="2" s="1"/>
  <c r="Q235" i="2"/>
  <c r="R210" i="2"/>
  <c r="N211" i="2"/>
  <c r="M213" i="2"/>
  <c r="V214" i="2"/>
  <c r="N216" i="2"/>
  <c r="Q218" i="2"/>
  <c r="N222" i="2"/>
  <c r="V223" i="2"/>
  <c r="X223" i="2" s="1"/>
  <c r="BD225" i="2"/>
  <c r="BH225" i="2" s="1"/>
  <c r="M226" i="2"/>
  <c r="AN232" i="2"/>
  <c r="AO232" i="2"/>
  <c r="AC225" i="2"/>
  <c r="AB225" i="2"/>
  <c r="AO229" i="2"/>
  <c r="AN229" i="2"/>
  <c r="X245" i="2"/>
  <c r="T210" i="2"/>
  <c r="Z210" i="2" s="1"/>
  <c r="AG210" i="2" s="1"/>
  <c r="V215" i="2"/>
  <c r="Q216" i="2"/>
  <c r="X219" i="2"/>
  <c r="P220" i="2"/>
  <c r="O220" i="2"/>
  <c r="Z220" i="2" s="1"/>
  <c r="X220" i="2"/>
  <c r="AN224" i="2"/>
  <c r="O225" i="2"/>
  <c r="N225" i="2"/>
  <c r="L225" i="2"/>
  <c r="Z225" i="2" s="1"/>
  <c r="V225" i="2"/>
  <c r="X225" i="2" s="1"/>
  <c r="BD232" i="2"/>
  <c r="BH232" i="2" s="1"/>
  <c r="M236" i="2"/>
  <c r="N239" i="2"/>
  <c r="R216" i="2"/>
  <c r="AO218" i="2"/>
  <c r="AN218" i="2"/>
  <c r="R219" i="2"/>
  <c r="Q219" i="2"/>
  <c r="Z219" i="2" s="1"/>
  <c r="L223" i="2"/>
  <c r="M223" i="2"/>
  <c r="AC228" i="2"/>
  <c r="AB228" i="2"/>
  <c r="AN234" i="2"/>
  <c r="AO234" i="2"/>
  <c r="X238" i="2"/>
  <c r="Q215" i="2"/>
  <c r="Z215" i="2" s="1"/>
  <c r="X215" i="2"/>
  <c r="S216" i="2"/>
  <c r="T223" i="2"/>
  <c r="S223" i="2"/>
  <c r="Q234" i="2"/>
  <c r="BD246" i="2"/>
  <c r="BH246" i="2" s="1"/>
  <c r="AN217" i="2"/>
  <c r="M218" i="2"/>
  <c r="L218" i="2"/>
  <c r="Z218" i="2" s="1"/>
  <c r="X218" i="2"/>
  <c r="AB219" i="2"/>
  <c r="AD219" i="2" s="1"/>
  <c r="AB220" i="2"/>
  <c r="AD220" i="2" s="1"/>
  <c r="BD229" i="2"/>
  <c r="BH229" i="2" s="1"/>
  <c r="S234" i="2"/>
  <c r="AO241" i="2"/>
  <c r="AN241" i="2"/>
  <c r="X268" i="2"/>
  <c r="V216" i="2"/>
  <c r="X216" i="2" s="1"/>
  <c r="P216" i="2"/>
  <c r="R218" i="2"/>
  <c r="P221" i="2"/>
  <c r="O224" i="2"/>
  <c r="Q226" i="2"/>
  <c r="Z226" i="2" s="1"/>
  <c r="V228" i="2"/>
  <c r="X228" i="2" s="1"/>
  <c r="O240" i="2"/>
  <c r="P240" i="2"/>
  <c r="M240" i="2"/>
  <c r="N243" i="2"/>
  <c r="T250" i="2"/>
  <c r="X250" i="2"/>
  <c r="S250" i="2"/>
  <c r="R250" i="2"/>
  <c r="Z250" i="2" s="1"/>
  <c r="R253" i="2"/>
  <c r="S253" i="2"/>
  <c r="Q253" i="2"/>
  <c r="Q221" i="2"/>
  <c r="Z221" i="2" s="1"/>
  <c r="P224" i="2"/>
  <c r="N234" i="2"/>
  <c r="L234" i="2"/>
  <c r="V234" i="2"/>
  <c r="X234" i="2"/>
  <c r="N237" i="2"/>
  <c r="R240" i="2"/>
  <c r="S240" i="2"/>
  <c r="O243" i="2"/>
  <c r="L244" i="2"/>
  <c r="V245" i="2"/>
  <c r="O245" i="2"/>
  <c r="M245" i="2"/>
  <c r="L245" i="2"/>
  <c r="T245" i="2"/>
  <c r="R245" i="2"/>
  <c r="P245" i="2"/>
  <c r="O246" i="2"/>
  <c r="V246" i="2"/>
  <c r="X246" i="2" s="1"/>
  <c r="Q246" i="2"/>
  <c r="Z246" i="2" s="1"/>
  <c r="X249" i="2"/>
  <c r="O238" i="2"/>
  <c r="P238" i="2"/>
  <c r="M238" i="2"/>
  <c r="Q243" i="2"/>
  <c r="AO243" i="2"/>
  <c r="AN243" i="2"/>
  <c r="P251" i="2"/>
  <c r="N251" i="2"/>
  <c r="X251" i="2"/>
  <c r="V251" i="2"/>
  <c r="M251" i="2"/>
  <c r="L251" i="2"/>
  <c r="O251" i="2"/>
  <c r="BD255" i="2"/>
  <c r="BH255" i="2" s="1"/>
  <c r="AO266" i="2"/>
  <c r="AN266" i="2"/>
  <c r="T229" i="2"/>
  <c r="R229" i="2"/>
  <c r="R237" i="2"/>
  <c r="R238" i="2"/>
  <c r="S238" i="2"/>
  <c r="R243" i="2"/>
  <c r="P244" i="2"/>
  <c r="V247" i="2"/>
  <c r="X247" i="2" s="1"/>
  <c r="Q247" i="2"/>
  <c r="O247" i="2"/>
  <c r="M247" i="2"/>
  <c r="L247" i="2"/>
  <c r="S247" i="2"/>
  <c r="P247" i="2"/>
  <c r="Q251" i="2"/>
  <c r="S251" i="2"/>
  <c r="Z266" i="2"/>
  <c r="Z240" i="2"/>
  <c r="AG240" i="2" s="1"/>
  <c r="T243" i="2"/>
  <c r="V221" i="2"/>
  <c r="X221" i="2" s="1"/>
  <c r="Q227" i="2"/>
  <c r="R236" i="2"/>
  <c r="T236" i="2"/>
  <c r="Q236" i="2"/>
  <c r="N240" i="2"/>
  <c r="AN244" i="2"/>
  <c r="Z259" i="2"/>
  <c r="Q224" i="2"/>
  <c r="R227" i="2"/>
  <c r="O228" i="2"/>
  <c r="BD228" i="2"/>
  <c r="BH228" i="2" s="1"/>
  <c r="N232" i="2"/>
  <c r="L232" i="2"/>
  <c r="V232" i="2"/>
  <c r="X232" i="2" s="1"/>
  <c r="O234" i="2"/>
  <c r="L238" i="2"/>
  <c r="Z238" i="2" s="1"/>
  <c r="Q240" i="2"/>
  <c r="V241" i="2"/>
  <c r="X241" i="2" s="1"/>
  <c r="M241" i="2"/>
  <c r="L241" i="2"/>
  <c r="R241" i="2"/>
  <c r="P241" i="2"/>
  <c r="N241" i="2"/>
  <c r="BD242" i="2"/>
  <c r="BH242" i="2" s="1"/>
  <c r="Q245" i="2"/>
  <c r="M246" i="2"/>
  <c r="AO247" i="2"/>
  <c r="AN247" i="2"/>
  <c r="R251" i="2"/>
  <c r="AO252" i="2"/>
  <c r="T253" i="2"/>
  <c r="S242" i="2"/>
  <c r="R242" i="2"/>
  <c r="Q242" i="2"/>
  <c r="Z242" i="2" s="1"/>
  <c r="AO254" i="2"/>
  <c r="AN254" i="2"/>
  <c r="Z258" i="2"/>
  <c r="AG258" i="2" s="1"/>
  <c r="V243" i="2"/>
  <c r="X243" i="2" s="1"/>
  <c r="M243" i="2"/>
  <c r="L243" i="2"/>
  <c r="S243" i="2"/>
  <c r="P243" i="2"/>
  <c r="X261" i="2"/>
  <c r="T231" i="2"/>
  <c r="Z231" i="2" s="1"/>
  <c r="AG231" i="2" s="1"/>
  <c r="R231" i="2"/>
  <c r="V237" i="2"/>
  <c r="L237" i="2"/>
  <c r="Q237" i="2"/>
  <c r="O237" i="2"/>
  <c r="M237" i="2"/>
  <c r="X237" i="2"/>
  <c r="T238" i="2"/>
  <c r="O244" i="2"/>
  <c r="V244" i="2"/>
  <c r="X244" i="2" s="1"/>
  <c r="M244" i="2"/>
  <c r="BD248" i="2"/>
  <c r="BH248" i="2" s="1"/>
  <c r="AO261" i="2"/>
  <c r="AN261" i="2"/>
  <c r="M242" i="2"/>
  <c r="BD257" i="2"/>
  <c r="BH257" i="2" s="1"/>
  <c r="Q265" i="2"/>
  <c r="P277" i="2"/>
  <c r="O277" i="2"/>
  <c r="N277" i="2"/>
  <c r="L277" i="2"/>
  <c r="Q277" i="2"/>
  <c r="M277" i="2"/>
  <c r="V277" i="2"/>
  <c r="X277" i="2" s="1"/>
  <c r="S244" i="2"/>
  <c r="R244" i="2"/>
  <c r="P249" i="2"/>
  <c r="O249" i="2"/>
  <c r="N249" i="2"/>
  <c r="T265" i="2"/>
  <c r="T249" i="2"/>
  <c r="R249" i="2"/>
  <c r="Q249" i="2"/>
  <c r="S256" i="2"/>
  <c r="R256" i="2"/>
  <c r="Z256" i="2" s="1"/>
  <c r="AG256" i="2" s="1"/>
  <c r="S262" i="2"/>
  <c r="R262" i="2"/>
  <c r="Q262" i="2"/>
  <c r="S264" i="2"/>
  <c r="T264" i="2"/>
  <c r="R264" i="2"/>
  <c r="X264" i="2"/>
  <c r="Q264" i="2"/>
  <c r="Z264" i="2" s="1"/>
  <c r="S267" i="2"/>
  <c r="R267" i="2"/>
  <c r="V242" i="2"/>
  <c r="S246" i="2"/>
  <c r="T252" i="2"/>
  <c r="Q252" i="2"/>
  <c r="Z252" i="2" s="1"/>
  <c r="X252" i="2"/>
  <c r="X266" i="2"/>
  <c r="BD267" i="2"/>
  <c r="BH267" i="2" s="1"/>
  <c r="AO264" i="2"/>
  <c r="AN264" i="2"/>
  <c r="BD271" i="2"/>
  <c r="BH271" i="2" s="1"/>
  <c r="X242" i="2"/>
  <c r="AO245" i="2"/>
  <c r="AN245" i="2"/>
  <c r="Z249" i="2"/>
  <c r="S261" i="2"/>
  <c r="R261" i="2"/>
  <c r="Q261" i="2"/>
  <c r="Z261" i="2" s="1"/>
  <c r="P268" i="2"/>
  <c r="M268" i="2"/>
  <c r="O268" i="2"/>
  <c r="N268" i="2"/>
  <c r="L268" i="2"/>
  <c r="Z268" i="2" s="1"/>
  <c r="S268" i="2"/>
  <c r="R268" i="2"/>
  <c r="Q268" i="2"/>
  <c r="T268" i="2"/>
  <c r="AN274" i="2"/>
  <c r="AO265" i="2"/>
  <c r="AN265" i="2"/>
  <c r="AO258" i="2"/>
  <c r="M265" i="2"/>
  <c r="P265" i="2"/>
  <c r="O265" i="2"/>
  <c r="X265" i="2"/>
  <c r="S265" i="2"/>
  <c r="R265" i="2"/>
  <c r="N265" i="2"/>
  <c r="L265" i="2"/>
  <c r="O274" i="2"/>
  <c r="M274" i="2"/>
  <c r="R274" i="2"/>
  <c r="P274" i="2"/>
  <c r="N274" i="2"/>
  <c r="L274" i="2"/>
  <c r="X274" i="2"/>
  <c r="V274" i="2"/>
  <c r="R246" i="2"/>
  <c r="R248" i="2"/>
  <c r="AD253" i="2"/>
  <c r="BD254" i="2"/>
  <c r="BH254" i="2" s="1"/>
  <c r="P257" i="2"/>
  <c r="O257" i="2"/>
  <c r="N257" i="2"/>
  <c r="Z257" i="2" s="1"/>
  <c r="V257" i="2"/>
  <c r="X257" i="2" s="1"/>
  <c r="T266" i="2"/>
  <c r="M271" i="2"/>
  <c r="V271" i="2"/>
  <c r="X271" i="2" s="1"/>
  <c r="S271" i="2"/>
  <c r="T271" i="2"/>
  <c r="R271" i="2"/>
  <c r="Q271" i="2"/>
  <c r="O271" i="2"/>
  <c r="L271" i="2"/>
  <c r="Z271" i="2" s="1"/>
  <c r="BD282" i="2"/>
  <c r="BH282" i="2" s="1"/>
  <c r="AD251" i="2"/>
  <c r="M263" i="2"/>
  <c r="X263" i="2"/>
  <c r="Q263" i="2"/>
  <c r="M269" i="2"/>
  <c r="V269" i="2"/>
  <c r="X269" i="2" s="1"/>
  <c r="S269" i="2"/>
  <c r="Q269" i="2"/>
  <c r="P269" i="2"/>
  <c r="O269" i="2"/>
  <c r="T248" i="2"/>
  <c r="BD252" i="2"/>
  <c r="BH252" i="2" s="1"/>
  <c r="O270" i="2"/>
  <c r="M270" i="2"/>
  <c r="V270" i="2"/>
  <c r="N270" i="2"/>
  <c r="AO272" i="2"/>
  <c r="AN272" i="2"/>
  <c r="BD277" i="2"/>
  <c r="BH277" i="2" s="1"/>
  <c r="BD280" i="2"/>
  <c r="BH280" i="2" s="1"/>
  <c r="P285" i="2"/>
  <c r="M285" i="2"/>
  <c r="X285" i="2"/>
  <c r="L285" i="2"/>
  <c r="Z285" i="2" s="1"/>
  <c r="V285" i="2"/>
  <c r="S285" i="2"/>
  <c r="O285" i="2"/>
  <c r="N285" i="2"/>
  <c r="V248" i="2"/>
  <c r="P259" i="2"/>
  <c r="O259" i="2"/>
  <c r="N259" i="2"/>
  <c r="V259" i="2"/>
  <c r="X259" i="2" s="1"/>
  <c r="M261" i="2"/>
  <c r="N261" i="2"/>
  <c r="AO262" i="2"/>
  <c r="S270" i="2"/>
  <c r="T270" i="2"/>
  <c r="R270" i="2"/>
  <c r="Q270" i="2"/>
  <c r="AN283" i="2"/>
  <c r="AO283" i="2"/>
  <c r="S266" i="2"/>
  <c r="R266" i="2"/>
  <c r="X248" i="2"/>
  <c r="L263" i="2"/>
  <c r="AN268" i="2"/>
  <c r="L269" i="2"/>
  <c r="P271" i="2"/>
  <c r="X272" i="2"/>
  <c r="Q275" i="2"/>
  <c r="T275" i="2"/>
  <c r="S275" i="2"/>
  <c r="AN281" i="2"/>
  <c r="AO281" i="2"/>
  <c r="BD276" i="2"/>
  <c r="BH276" i="2" s="1"/>
  <c r="BD288" i="2"/>
  <c r="BH288" i="2" s="1"/>
  <c r="P253" i="2"/>
  <c r="N253" i="2"/>
  <c r="X253" i="2"/>
  <c r="T254" i="2"/>
  <c r="Q254" i="2"/>
  <c r="Z254" i="2" s="1"/>
  <c r="X254" i="2"/>
  <c r="AD255" i="2"/>
  <c r="T257" i="2"/>
  <c r="BD258" i="2"/>
  <c r="BH258" i="2" s="1"/>
  <c r="Q259" i="2"/>
  <c r="X260" i="2"/>
  <c r="P261" i="2"/>
  <c r="R263" i="2"/>
  <c r="X270" i="2"/>
  <c r="V262" i="2"/>
  <c r="O267" i="2"/>
  <c r="S274" i="2"/>
  <c r="Q274" i="2"/>
  <c r="V276" i="2"/>
  <c r="X276" i="2" s="1"/>
  <c r="P276" i="2"/>
  <c r="Q276" i="2"/>
  <c r="N276" i="2"/>
  <c r="L276" i="2"/>
  <c r="Z276" i="2" s="1"/>
  <c r="AN288" i="2"/>
  <c r="BD292" i="2"/>
  <c r="BH292" i="2" s="1"/>
  <c r="L299" i="2"/>
  <c r="V299" i="2"/>
  <c r="X299" i="2" s="1"/>
  <c r="R299" i="2"/>
  <c r="P299" i="2"/>
  <c r="O299" i="2"/>
  <c r="N299" i="2"/>
  <c r="Q256" i="2"/>
  <c r="Q258" i="2"/>
  <c r="X262" i="2"/>
  <c r="V266" i="2"/>
  <c r="Q267" i="2"/>
  <c r="T277" i="2"/>
  <c r="R277" i="2"/>
  <c r="V278" i="2"/>
  <c r="X278" i="2" s="1"/>
  <c r="P278" i="2"/>
  <c r="T278" i="2"/>
  <c r="R278" i="2"/>
  <c r="Z278" i="2" s="1"/>
  <c r="O278" i="2"/>
  <c r="M278" i="2"/>
  <c r="BD289" i="2"/>
  <c r="BH289" i="2" s="1"/>
  <c r="AO296" i="2"/>
  <c r="AN296" i="2"/>
  <c r="BD297" i="2"/>
  <c r="BH297" i="2" s="1"/>
  <c r="M273" i="2"/>
  <c r="X273" i="2"/>
  <c r="V273" i="2"/>
  <c r="S273" i="2"/>
  <c r="P279" i="2"/>
  <c r="O279" i="2"/>
  <c r="T279" i="2"/>
  <c r="R279" i="2"/>
  <c r="V284" i="2"/>
  <c r="X284" i="2" s="1"/>
  <c r="R284" i="2"/>
  <c r="P284" i="2"/>
  <c r="T284" i="2"/>
  <c r="S284" i="2"/>
  <c r="O284" i="2"/>
  <c r="M284" i="2"/>
  <c r="T296" i="2"/>
  <c r="R296" i="2"/>
  <c r="S296" i="2"/>
  <c r="Q296" i="2"/>
  <c r="X280" i="2"/>
  <c r="V280" i="2"/>
  <c r="P280" i="2"/>
  <c r="L280" i="2"/>
  <c r="T280" i="2"/>
  <c r="R280" i="2"/>
  <c r="P283" i="2"/>
  <c r="O283" i="2"/>
  <c r="L283" i="2"/>
  <c r="M283" i="2"/>
  <c r="V283" i="2"/>
  <c r="X283" i="2" s="1"/>
  <c r="N293" i="2"/>
  <c r="M293" i="2"/>
  <c r="L293" i="2"/>
  <c r="Z293" i="2" s="1"/>
  <c r="V293" i="2"/>
  <c r="X293" i="2" s="1"/>
  <c r="O293" i="2"/>
  <c r="P295" i="2"/>
  <c r="O295" i="2"/>
  <c r="N295" i="2"/>
  <c r="V295" i="2"/>
  <c r="X295" i="2" s="1"/>
  <c r="Q295" i="2"/>
  <c r="Z295" i="2" s="1"/>
  <c r="M295" i="2"/>
  <c r="V260" i="2"/>
  <c r="M262" i="2"/>
  <c r="Z262" i="2" s="1"/>
  <c r="T267" i="2"/>
  <c r="O272" i="2"/>
  <c r="M272" i="2"/>
  <c r="V282" i="2"/>
  <c r="X282" i="2" s="1"/>
  <c r="P282" i="2"/>
  <c r="S282" i="2"/>
  <c r="R282" i="2"/>
  <c r="O282" i="2"/>
  <c r="M282" i="2"/>
  <c r="Z282" i="2" s="1"/>
  <c r="R294" i="2"/>
  <c r="Z294" i="2" s="1"/>
  <c r="AG294" i="2" s="1"/>
  <c r="X298" i="2"/>
  <c r="S260" i="2"/>
  <c r="Z260" i="2" s="1"/>
  <c r="V267" i="2"/>
  <c r="X267" i="2" s="1"/>
  <c r="S272" i="2"/>
  <c r="Q272" i="2"/>
  <c r="Z272" i="2" s="1"/>
  <c r="P281" i="2"/>
  <c r="O281" i="2"/>
  <c r="S281" i="2"/>
  <c r="M281" i="2"/>
  <c r="Z281" i="2" s="1"/>
  <c r="AG281" i="2" s="1"/>
  <c r="P290" i="2"/>
  <c r="O290" i="2"/>
  <c r="L290" i="2"/>
  <c r="R290" i="2"/>
  <c r="N290" i="2"/>
  <c r="X290" i="2"/>
  <c r="N292" i="2"/>
  <c r="L292" i="2"/>
  <c r="V292" i="2"/>
  <c r="X292" i="2" s="1"/>
  <c r="O292" i="2"/>
  <c r="AN263" i="2"/>
  <c r="AN271" i="2"/>
  <c r="L273" i="2"/>
  <c r="T274" i="2"/>
  <c r="P275" i="2"/>
  <c r="N275" i="2"/>
  <c r="L275" i="2"/>
  <c r="Z275" i="2" s="1"/>
  <c r="X275" i="2"/>
  <c r="S276" i="2"/>
  <c r="S277" i="2"/>
  <c r="N278" i="2"/>
  <c r="AO278" i="2"/>
  <c r="L279" i="2"/>
  <c r="Z279" i="2" s="1"/>
  <c r="AG279" i="2" s="1"/>
  <c r="L284" i="2"/>
  <c r="Z284" i="2" s="1"/>
  <c r="AO287" i="2"/>
  <c r="AN287" i="2"/>
  <c r="Q289" i="2"/>
  <c r="Z289" i="2" s="1"/>
  <c r="AG289" i="2" s="1"/>
  <c r="S289" i="2"/>
  <c r="Z288" i="2"/>
  <c r="AG288" i="2" s="1"/>
  <c r="AO293" i="2"/>
  <c r="AN293" i="2"/>
  <c r="AO290" i="2"/>
  <c r="P301" i="2"/>
  <c r="O301" i="2"/>
  <c r="N301" i="2"/>
  <c r="L301" i="2"/>
  <c r="X301" i="2"/>
  <c r="V301" i="2"/>
  <c r="T301" i="2"/>
  <c r="S301" i="2"/>
  <c r="M301" i="2"/>
  <c r="AO294" i="2"/>
  <c r="Q281" i="2"/>
  <c r="AD282" i="2"/>
  <c r="T286" i="2"/>
  <c r="R286" i="2"/>
  <c r="S292" i="2"/>
  <c r="R292" i="2"/>
  <c r="Q292" i="2"/>
  <c r="BD293" i="2"/>
  <c r="BH293" i="2" s="1"/>
  <c r="N296" i="2"/>
  <c r="S297" i="2"/>
  <c r="V298" i="2"/>
  <c r="T300" i="2"/>
  <c r="S300" i="2"/>
  <c r="R300" i="2"/>
  <c r="BD274" i="2"/>
  <c r="BH274" i="2" s="1"/>
  <c r="BD275" i="2"/>
  <c r="BH275" i="2" s="1"/>
  <c r="AD276" i="2"/>
  <c r="BD283" i="2"/>
  <c r="BH283" i="2" s="1"/>
  <c r="Q290" i="2"/>
  <c r="R301" i="2"/>
  <c r="N298" i="2"/>
  <c r="P298" i="2"/>
  <c r="O298" i="2"/>
  <c r="AO303" i="2"/>
  <c r="AN303" i="2"/>
  <c r="X310" i="2"/>
  <c r="Q283" i="2"/>
  <c r="R285" i="2"/>
  <c r="Q285" i="2"/>
  <c r="AD285" i="2"/>
  <c r="S293" i="2"/>
  <c r="Q298" i="2"/>
  <c r="R302" i="2"/>
  <c r="X302" i="2"/>
  <c r="S302" i="2"/>
  <c r="AO305" i="2"/>
  <c r="AN305" i="2"/>
  <c r="P322" i="2"/>
  <c r="O322" i="2"/>
  <c r="N322" i="2"/>
  <c r="M322" i="2"/>
  <c r="L322" i="2"/>
  <c r="V322" i="2"/>
  <c r="X322" i="2" s="1"/>
  <c r="T322" i="2"/>
  <c r="Q279" i="2"/>
  <c r="AD280" i="2"/>
  <c r="R281" i="2"/>
  <c r="Q286" i="2"/>
  <c r="T287" i="2"/>
  <c r="S287" i="2"/>
  <c r="R287" i="2"/>
  <c r="Q288" i="2"/>
  <c r="L291" i="2"/>
  <c r="Z291" i="2" s="1"/>
  <c r="X291" i="2"/>
  <c r="T292" i="2"/>
  <c r="BD279" i="2"/>
  <c r="BH279" i="2" s="1"/>
  <c r="S291" i="2"/>
  <c r="Q291" i="2"/>
  <c r="BD294" i="2"/>
  <c r="BH294" i="2" s="1"/>
  <c r="P296" i="2"/>
  <c r="L296" i="2"/>
  <c r="X296" i="2"/>
  <c r="AD296" i="2"/>
  <c r="L298" i="2"/>
  <c r="X308" i="2"/>
  <c r="S299" i="2"/>
  <c r="S306" i="2"/>
  <c r="Q306" i="2"/>
  <c r="T298" i="2"/>
  <c r="Q299" i="2"/>
  <c r="R306" i="2"/>
  <c r="Z306" i="2" s="1"/>
  <c r="V308" i="2"/>
  <c r="R308" i="2"/>
  <c r="Q308" i="2"/>
  <c r="P308" i="2"/>
  <c r="L310" i="2"/>
  <c r="S311" i="2"/>
  <c r="BD314" i="2"/>
  <c r="BH314" i="2" s="1"/>
  <c r="BD320" i="2"/>
  <c r="BH320" i="2" s="1"/>
  <c r="T299" i="2"/>
  <c r="V302" i="2"/>
  <c r="P312" i="2"/>
  <c r="O312" i="2"/>
  <c r="N312" i="2"/>
  <c r="M312" i="2"/>
  <c r="L312" i="2"/>
  <c r="X312" i="2"/>
  <c r="Z318" i="2"/>
  <c r="AG318" i="2" s="1"/>
  <c r="R322" i="2"/>
  <c r="V310" i="2"/>
  <c r="BD316" i="2"/>
  <c r="BH316" i="2" s="1"/>
  <c r="X328" i="2"/>
  <c r="AN302" i="2"/>
  <c r="T303" i="2"/>
  <c r="R303" i="2"/>
  <c r="Z303" i="2" s="1"/>
  <c r="AG303" i="2" s="1"/>
  <c r="P305" i="2"/>
  <c r="O305" i="2"/>
  <c r="M305" i="2"/>
  <c r="Z305" i="2" s="1"/>
  <c r="AG305" i="2" s="1"/>
  <c r="AN310" i="2"/>
  <c r="AO311" i="2"/>
  <c r="X286" i="2"/>
  <c r="M288" i="2"/>
  <c r="S294" i="2"/>
  <c r="R297" i="2"/>
  <c r="Z297" i="2" s="1"/>
  <c r="AG297" i="2" s="1"/>
  <c r="AN299" i="2"/>
  <c r="X304" i="2"/>
  <c r="T304" i="2"/>
  <c r="Z304" i="2" s="1"/>
  <c r="R305" i="2"/>
  <c r="M308" i="2"/>
  <c r="AD313" i="2"/>
  <c r="AH313" i="2" s="1"/>
  <c r="AO317" i="2"/>
  <c r="AN317" i="2"/>
  <c r="L286" i="2"/>
  <c r="L302" i="2"/>
  <c r="P307" i="2"/>
  <c r="N307" i="2"/>
  <c r="M307" i="2"/>
  <c r="L307" i="2"/>
  <c r="X307" i="2"/>
  <c r="R312" i="2"/>
  <c r="S317" i="2"/>
  <c r="R317" i="2"/>
  <c r="Q317" i="2"/>
  <c r="T317" i="2"/>
  <c r="BD295" i="2"/>
  <c r="BH295" i="2" s="1"/>
  <c r="T297" i="2"/>
  <c r="Z300" i="2"/>
  <c r="V300" i="2"/>
  <c r="X300" i="2" s="1"/>
  <c r="N302" i="2"/>
  <c r="BD307" i="2"/>
  <c r="BH307" i="2" s="1"/>
  <c r="O308" i="2"/>
  <c r="Q311" i="2"/>
  <c r="S312" i="2"/>
  <c r="P314" i="2"/>
  <c r="O314" i="2"/>
  <c r="N314" i="2"/>
  <c r="M314" i="2"/>
  <c r="L314" i="2"/>
  <c r="Z314" i="2" s="1"/>
  <c r="V314" i="2"/>
  <c r="X314" i="2" s="1"/>
  <c r="Q314" i="2"/>
  <c r="P310" i="2"/>
  <c r="O310" i="2"/>
  <c r="N310" i="2"/>
  <c r="M310" i="2"/>
  <c r="S310" i="2"/>
  <c r="Q310" i="2"/>
  <c r="BD318" i="2"/>
  <c r="BH318" i="2" s="1"/>
  <c r="P320" i="2"/>
  <c r="O320" i="2"/>
  <c r="N320" i="2"/>
  <c r="M320" i="2"/>
  <c r="L320" i="2"/>
  <c r="V320" i="2"/>
  <c r="X320" i="2" s="1"/>
  <c r="S320" i="2"/>
  <c r="Q320" i="2"/>
  <c r="Q327" i="2"/>
  <c r="T327" i="2"/>
  <c r="R327" i="2"/>
  <c r="BD328" i="2"/>
  <c r="BH328" i="2" s="1"/>
  <c r="Q301" i="2"/>
  <c r="X306" i="2"/>
  <c r="Z311" i="2"/>
  <c r="S322" i="2"/>
  <c r="X326" i="2"/>
  <c r="T309" i="2"/>
  <c r="L317" i="2"/>
  <c r="R323" i="2"/>
  <c r="Z323" i="2" s="1"/>
  <c r="AG323" i="2" s="1"/>
  <c r="M324" i="2"/>
  <c r="T325" i="2"/>
  <c r="O326" i="2"/>
  <c r="V309" i="2"/>
  <c r="AN312" i="2"/>
  <c r="Q313" i="2"/>
  <c r="Z313" i="2" s="1"/>
  <c r="AG313" i="2" s="1"/>
  <c r="T316" i="2"/>
  <c r="Z316" i="2" s="1"/>
  <c r="AG316" i="2" s="1"/>
  <c r="M317" i="2"/>
  <c r="T318" i="2"/>
  <c r="Q321" i="2"/>
  <c r="Z321" i="2" s="1"/>
  <c r="AG321" i="2" s="1"/>
  <c r="AN322" i="2"/>
  <c r="S323" i="2"/>
  <c r="N324" i="2"/>
  <c r="V325" i="2"/>
  <c r="P326" i="2"/>
  <c r="X327" i="2"/>
  <c r="R328" i="2"/>
  <c r="Z328" i="2" s="1"/>
  <c r="T311" i="2"/>
  <c r="R313" i="2"/>
  <c r="N317" i="2"/>
  <c r="R321" i="2"/>
  <c r="O324" i="2"/>
  <c r="Q326" i="2"/>
  <c r="Z326" i="2" s="1"/>
  <c r="L327" i="2"/>
  <c r="AN327" i="2"/>
  <c r="S328" i="2"/>
  <c r="T306" i="2"/>
  <c r="X309" i="2"/>
  <c r="V311" i="2"/>
  <c r="X311" i="2" s="1"/>
  <c r="S313" i="2"/>
  <c r="AN314" i="2"/>
  <c r="Q315" i="2"/>
  <c r="Z315" i="2" s="1"/>
  <c r="AG315" i="2" s="1"/>
  <c r="O317" i="2"/>
  <c r="Q319" i="2"/>
  <c r="Z319" i="2" s="1"/>
  <c r="AG319" i="2" s="1"/>
  <c r="S321" i="2"/>
  <c r="X325" i="2"/>
  <c r="R326" i="2"/>
  <c r="M327" i="2"/>
  <c r="V306" i="2"/>
  <c r="L309" i="2"/>
  <c r="Z309" i="2" s="1"/>
  <c r="R315" i="2"/>
  <c r="R319" i="2"/>
  <c r="T321" i="2"/>
  <c r="Q324" i="2"/>
  <c r="Z324" i="2" s="1"/>
  <c r="AG324" i="2" s="1"/>
  <c r="L325" i="2"/>
  <c r="Z325" i="2" s="1"/>
  <c r="N327" i="2"/>
  <c r="V328" i="2"/>
  <c r="S315" i="2"/>
  <c r="R324" i="2"/>
  <c r="T326" i="2"/>
  <c r="O327" i="2"/>
  <c r="Q322" i="2"/>
  <c r="AN323" i="2"/>
  <c r="S324" i="2"/>
  <c r="AH25" i="1"/>
  <c r="AA28" i="1"/>
  <c r="AA49" i="1"/>
  <c r="Y12" i="1"/>
  <c r="Y38" i="1"/>
  <c r="S24" i="1"/>
  <c r="S3" i="1"/>
  <c r="W4" i="1"/>
  <c r="Y4" i="1" s="1"/>
  <c r="M5" i="1"/>
  <c r="S7" i="1"/>
  <c r="W8" i="1"/>
  <c r="Y8" i="1" s="1"/>
  <c r="M9" i="1"/>
  <c r="S11" i="1"/>
  <c r="W12" i="1"/>
  <c r="M13" i="1"/>
  <c r="AA13" i="1" s="1"/>
  <c r="S15" i="1"/>
  <c r="Y16" i="1"/>
  <c r="BE17" i="1"/>
  <c r="BI17" i="1" s="1"/>
  <c r="M18" i="1"/>
  <c r="S19" i="1"/>
  <c r="Y19" i="1"/>
  <c r="Q21" i="1"/>
  <c r="BE21" i="1"/>
  <c r="BI21" i="1" s="1"/>
  <c r="M22" i="1"/>
  <c r="AE24" i="1"/>
  <c r="AE25" i="1"/>
  <c r="U29" i="1"/>
  <c r="R29" i="1"/>
  <c r="Y29" i="1"/>
  <c r="M30" i="1"/>
  <c r="W30" i="1"/>
  <c r="Y30" i="1" s="1"/>
  <c r="Q30" i="1"/>
  <c r="U32" i="1"/>
  <c r="T32" i="1"/>
  <c r="R32" i="1"/>
  <c r="AA32" i="1" s="1"/>
  <c r="AH32" i="1" s="1"/>
  <c r="P38" i="1"/>
  <c r="S39" i="1"/>
  <c r="T39" i="1"/>
  <c r="O41" i="1"/>
  <c r="S42" i="1"/>
  <c r="M46" i="1"/>
  <c r="T49" i="1"/>
  <c r="S49" i="1"/>
  <c r="R53" i="1"/>
  <c r="P58" i="1"/>
  <c r="Q58" i="1"/>
  <c r="O58" i="1"/>
  <c r="N58" i="1"/>
  <c r="Y58" i="1"/>
  <c r="U60" i="1"/>
  <c r="AA60" i="1" s="1"/>
  <c r="Y62" i="1"/>
  <c r="AO69" i="1"/>
  <c r="R85" i="1"/>
  <c r="U85" i="1"/>
  <c r="T85" i="1"/>
  <c r="S85" i="1"/>
  <c r="U15" i="1"/>
  <c r="W3" i="1"/>
  <c r="AO4" i="1"/>
  <c r="W7" i="1"/>
  <c r="S10" i="1"/>
  <c r="AA10" i="1" s="1"/>
  <c r="AH10" i="1" s="1"/>
  <c r="W11" i="1"/>
  <c r="AO12" i="1"/>
  <c r="S14" i="1"/>
  <c r="AA14" i="1" s="1"/>
  <c r="AH14" i="1" s="1"/>
  <c r="W15" i="1"/>
  <c r="T17" i="1"/>
  <c r="AA17" i="1" s="1"/>
  <c r="M20" i="1"/>
  <c r="W20" i="1"/>
  <c r="Y20" i="1" s="1"/>
  <c r="AP20" i="1"/>
  <c r="T21" i="1"/>
  <c r="AP58" i="1"/>
  <c r="AO58" i="1"/>
  <c r="AP59" i="1"/>
  <c r="AO59" i="1"/>
  <c r="T80" i="1"/>
  <c r="AA80" i="1" s="1"/>
  <c r="AH80" i="1" s="1"/>
  <c r="S80" i="1"/>
  <c r="R80" i="1"/>
  <c r="S58" i="1"/>
  <c r="R58" i="1"/>
  <c r="T58" i="1"/>
  <c r="U3" i="1"/>
  <c r="U7" i="1"/>
  <c r="T68" i="1"/>
  <c r="S68" i="1"/>
  <c r="R68" i="1"/>
  <c r="AP98" i="1"/>
  <c r="AO98" i="1"/>
  <c r="S6" i="1"/>
  <c r="AO8" i="1"/>
  <c r="N4" i="1"/>
  <c r="AA4" i="1" s="1"/>
  <c r="Q5" i="1"/>
  <c r="T6" i="1"/>
  <c r="N8" i="1"/>
  <c r="Q9" i="1"/>
  <c r="T10" i="1"/>
  <c r="N12" i="1"/>
  <c r="Q13" i="1"/>
  <c r="T14" i="1"/>
  <c r="O16" i="1"/>
  <c r="U17" i="1"/>
  <c r="R18" i="1"/>
  <c r="N19" i="1"/>
  <c r="R22" i="1"/>
  <c r="Q23" i="1"/>
  <c r="O27" i="1"/>
  <c r="R33" i="1"/>
  <c r="Q39" i="1"/>
  <c r="Y40" i="1"/>
  <c r="U40" i="1"/>
  <c r="T40" i="1"/>
  <c r="R40" i="1"/>
  <c r="AA40" i="1" s="1"/>
  <c r="N42" i="1"/>
  <c r="BE50" i="1"/>
  <c r="BI50" i="1" s="1"/>
  <c r="T53" i="1"/>
  <c r="W57" i="1"/>
  <c r="Q57" i="1"/>
  <c r="T57" i="1"/>
  <c r="S57" i="1"/>
  <c r="R57" i="1"/>
  <c r="P57" i="1"/>
  <c r="O57" i="1"/>
  <c r="M57" i="1"/>
  <c r="U57" i="1"/>
  <c r="AP60" i="1"/>
  <c r="AO60" i="1"/>
  <c r="AA68" i="1"/>
  <c r="BE71" i="1"/>
  <c r="BI71" i="1" s="1"/>
  <c r="U11" i="1"/>
  <c r="AP41" i="1"/>
  <c r="AO41" i="1"/>
  <c r="AO49" i="1"/>
  <c r="BE70" i="1"/>
  <c r="BI70" i="1" s="1"/>
  <c r="Y3" i="1"/>
  <c r="O4" i="1"/>
  <c r="R5" i="1"/>
  <c r="U6" i="1"/>
  <c r="Y7" i="1"/>
  <c r="O8" i="1"/>
  <c r="R9" i="1"/>
  <c r="U10" i="1"/>
  <c r="Y11" i="1"/>
  <c r="O12" i="1"/>
  <c r="R13" i="1"/>
  <c r="U14" i="1"/>
  <c r="Y15" i="1"/>
  <c r="P16" i="1"/>
  <c r="W17" i="1"/>
  <c r="Y17" i="1" s="1"/>
  <c r="O19" i="1"/>
  <c r="W21" i="1"/>
  <c r="Y21" i="1" s="1"/>
  <c r="R23" i="1"/>
  <c r="AA23" i="1" s="1"/>
  <c r="S25" i="1"/>
  <c r="P27" i="1"/>
  <c r="R28" i="1"/>
  <c r="O30" i="1"/>
  <c r="S33" i="1"/>
  <c r="AO34" i="1"/>
  <c r="BE38" i="1"/>
  <c r="BI38" i="1" s="1"/>
  <c r="R39" i="1"/>
  <c r="BE41" i="1"/>
  <c r="BI41" i="1" s="1"/>
  <c r="Q42" i="1"/>
  <c r="BE47" i="1"/>
  <c r="BI47" i="1" s="1"/>
  <c r="U53" i="1"/>
  <c r="U58" i="1"/>
  <c r="T76" i="1"/>
  <c r="S76" i="1"/>
  <c r="R76" i="1"/>
  <c r="Y76" i="1"/>
  <c r="U76" i="1"/>
  <c r="AA106" i="1"/>
  <c r="AH106" i="1" s="1"/>
  <c r="M7" i="1"/>
  <c r="M11" i="1"/>
  <c r="N3" i="1"/>
  <c r="Q4" i="1"/>
  <c r="N7" i="1"/>
  <c r="Q8" i="1"/>
  <c r="N11" i="1"/>
  <c r="Q12" i="1"/>
  <c r="N15" i="1"/>
  <c r="R16" i="1"/>
  <c r="AA16" i="1" s="1"/>
  <c r="AP17" i="1"/>
  <c r="W18" i="1"/>
  <c r="Y18" i="1" s="1"/>
  <c r="Q19" i="1"/>
  <c r="N20" i="1"/>
  <c r="AP21" i="1"/>
  <c r="W22" i="1"/>
  <c r="S27" i="1"/>
  <c r="T28" i="1"/>
  <c r="R30" i="1"/>
  <c r="S31" i="1"/>
  <c r="Y35" i="1"/>
  <c r="U35" i="1"/>
  <c r="T35" i="1"/>
  <c r="AA35" i="1" s="1"/>
  <c r="R35" i="1"/>
  <c r="S36" i="1"/>
  <c r="N38" i="1"/>
  <c r="AA38" i="1" s="1"/>
  <c r="W38" i="1"/>
  <c r="S38" i="1"/>
  <c r="O38" i="1"/>
  <c r="U42" i="1"/>
  <c r="AO42" i="1"/>
  <c r="S45" i="1"/>
  <c r="S62" i="1"/>
  <c r="AA62" i="1" s="1"/>
  <c r="P64" i="1"/>
  <c r="O64" i="1"/>
  <c r="R64" i="1"/>
  <c r="Q64" i="1"/>
  <c r="N64" i="1"/>
  <c r="M64" i="1"/>
  <c r="Y64" i="1"/>
  <c r="AE70" i="1"/>
  <c r="M15" i="1"/>
  <c r="AA15" i="1" s="1"/>
  <c r="R31" i="1"/>
  <c r="AA31" i="1" s="1"/>
  <c r="AH31" i="1" s="1"/>
  <c r="O3" i="1"/>
  <c r="U5" i="1"/>
  <c r="O7" i="1"/>
  <c r="U9" i="1"/>
  <c r="O11" i="1"/>
  <c r="R12" i="1"/>
  <c r="AA12" i="1" s="1"/>
  <c r="U13" i="1"/>
  <c r="O15" i="1"/>
  <c r="S16" i="1"/>
  <c r="R19" i="1"/>
  <c r="AA19" i="1" s="1"/>
  <c r="O20" i="1"/>
  <c r="T27" i="1"/>
  <c r="S29" i="1"/>
  <c r="AA29" i="1" s="1"/>
  <c r="S30" i="1"/>
  <c r="T36" i="1"/>
  <c r="Q41" i="1"/>
  <c r="N41" i="1"/>
  <c r="M41" i="1"/>
  <c r="W41" i="1"/>
  <c r="Y41" i="1" s="1"/>
  <c r="Q46" i="1"/>
  <c r="O46" i="1"/>
  <c r="N46" i="1"/>
  <c r="Y46" i="1"/>
  <c r="Q51" i="1"/>
  <c r="P51" i="1"/>
  <c r="O51" i="1"/>
  <c r="M51" i="1"/>
  <c r="AA51" i="1" s="1"/>
  <c r="Y51" i="1"/>
  <c r="T62" i="1"/>
  <c r="M3" i="1"/>
  <c r="P3" i="1"/>
  <c r="S4" i="1"/>
  <c r="W5" i="1"/>
  <c r="Y5" i="1" s="1"/>
  <c r="AO6" i="1"/>
  <c r="P7" i="1"/>
  <c r="S8" i="1"/>
  <c r="AA8" i="1" s="1"/>
  <c r="W9" i="1"/>
  <c r="Y9" i="1" s="1"/>
  <c r="AO10" i="1"/>
  <c r="P11" i="1"/>
  <c r="W13" i="1"/>
  <c r="Y13" i="1" s="1"/>
  <c r="AO14" i="1"/>
  <c r="P15" i="1"/>
  <c r="S18" i="1"/>
  <c r="AO18" i="1"/>
  <c r="P20" i="1"/>
  <c r="S22" i="1"/>
  <c r="Y22" i="1"/>
  <c r="W23" i="1"/>
  <c r="Y23" i="1" s="1"/>
  <c r="N23" i="1"/>
  <c r="AP27" i="1"/>
  <c r="AO28" i="1"/>
  <c r="AP32" i="1"/>
  <c r="M33" i="1"/>
  <c r="AA33" i="1" s="1"/>
  <c r="W33" i="1"/>
  <c r="Y33" i="1" s="1"/>
  <c r="Q33" i="1"/>
  <c r="R41" i="1"/>
  <c r="AP44" i="1"/>
  <c r="AO44" i="1"/>
  <c r="R46" i="1"/>
  <c r="S46" i="1"/>
  <c r="S51" i="1"/>
  <c r="R51" i="1"/>
  <c r="T51" i="1"/>
  <c r="U62" i="1"/>
  <c r="AP64" i="1"/>
  <c r="AO64" i="1"/>
  <c r="AH68" i="1"/>
  <c r="AO79" i="1"/>
  <c r="AO38" i="1"/>
  <c r="T44" i="1"/>
  <c r="U44" i="1"/>
  <c r="P21" i="1"/>
  <c r="M21" i="1"/>
  <c r="Y43" i="1"/>
  <c r="U43" i="1"/>
  <c r="T43" i="1"/>
  <c r="AA43" i="1" s="1"/>
  <c r="T4" i="1"/>
  <c r="T8" i="1"/>
  <c r="T12" i="1"/>
  <c r="U16" i="1"/>
  <c r="U19" i="1"/>
  <c r="Q20" i="1"/>
  <c r="N21" i="1"/>
  <c r="S23" i="1"/>
  <c r="M24" i="1"/>
  <c r="W24" i="1"/>
  <c r="Y24" i="1" s="1"/>
  <c r="Q24" i="1"/>
  <c r="AP26" i="1"/>
  <c r="Y28" i="1"/>
  <c r="AP30" i="1"/>
  <c r="AO31" i="1"/>
  <c r="AE33" i="1"/>
  <c r="AO37" i="1"/>
  <c r="S44" i="1"/>
  <c r="AA44" i="1" s="1"/>
  <c r="AH44" i="1" s="1"/>
  <c r="N50" i="1"/>
  <c r="M50" i="1"/>
  <c r="AA50" i="1" s="1"/>
  <c r="Y50" i="1"/>
  <c r="W50" i="1"/>
  <c r="S50" i="1"/>
  <c r="O50" i="1"/>
  <c r="Y57" i="1"/>
  <c r="R59" i="1"/>
  <c r="BE64" i="1"/>
  <c r="BI64" i="1" s="1"/>
  <c r="Y65" i="1"/>
  <c r="BE67" i="1"/>
  <c r="BI67" i="1" s="1"/>
  <c r="Q78" i="1"/>
  <c r="P78" i="1"/>
  <c r="O78" i="1"/>
  <c r="N78" i="1"/>
  <c r="W78" i="1"/>
  <c r="Y78" i="1" s="1"/>
  <c r="U78" i="1"/>
  <c r="T78" i="1"/>
  <c r="M78" i="1"/>
  <c r="AA78" i="1" s="1"/>
  <c r="Q89" i="1"/>
  <c r="P89" i="1"/>
  <c r="O89" i="1"/>
  <c r="N89" i="1"/>
  <c r="Y89" i="1"/>
  <c r="W89" i="1"/>
  <c r="U89" i="1"/>
  <c r="T89" i="1"/>
  <c r="M89" i="1"/>
  <c r="R20" i="1"/>
  <c r="O21" i="1"/>
  <c r="U26" i="1"/>
  <c r="AA26" i="1" s="1"/>
  <c r="R26" i="1"/>
  <c r="Y26" i="1"/>
  <c r="M27" i="1"/>
  <c r="W27" i="1"/>
  <c r="Y27" i="1" s="1"/>
  <c r="Q27" i="1"/>
  <c r="BE33" i="1"/>
  <c r="BI33" i="1" s="1"/>
  <c r="P39" i="1"/>
  <c r="O39" i="1"/>
  <c r="M39" i="1"/>
  <c r="Y39" i="1"/>
  <c r="W42" i="1"/>
  <c r="Y42" i="1" s="1"/>
  <c r="P42" i="1"/>
  <c r="O42" i="1"/>
  <c r="Q53" i="1"/>
  <c r="P53" i="1"/>
  <c r="O53" i="1"/>
  <c r="N53" i="1"/>
  <c r="M53" i="1"/>
  <c r="W53" i="1"/>
  <c r="Y53" i="1" s="1"/>
  <c r="S69" i="1"/>
  <c r="R69" i="1"/>
  <c r="T69" i="1"/>
  <c r="U69" i="1"/>
  <c r="Q85" i="1"/>
  <c r="P85" i="1"/>
  <c r="O85" i="1"/>
  <c r="N85" i="1"/>
  <c r="Y85" i="1"/>
  <c r="W85" i="1"/>
  <c r="M85" i="1"/>
  <c r="Q36" i="1"/>
  <c r="W37" i="1"/>
  <c r="Y37" i="1" s="1"/>
  <c r="BE42" i="1"/>
  <c r="BI42" i="1" s="1"/>
  <c r="N45" i="1"/>
  <c r="AA45" i="1" s="1"/>
  <c r="AH45" i="1" s="1"/>
  <c r="AI45" i="1" s="1"/>
  <c r="AP45" i="1"/>
  <c r="Y47" i="1"/>
  <c r="Q48" i="1"/>
  <c r="W49" i="1"/>
  <c r="Y49" i="1" s="1"/>
  <c r="M54" i="1"/>
  <c r="BE58" i="1"/>
  <c r="BI58" i="1" s="1"/>
  <c r="Q60" i="1"/>
  <c r="T64" i="1"/>
  <c r="Q66" i="1"/>
  <c r="W70" i="1"/>
  <c r="Y70" i="1" s="1"/>
  <c r="Q76" i="1"/>
  <c r="P76" i="1"/>
  <c r="N76" i="1"/>
  <c r="M76" i="1"/>
  <c r="AA76" i="1" s="1"/>
  <c r="AE84" i="1"/>
  <c r="U95" i="1"/>
  <c r="AE104" i="1"/>
  <c r="T105" i="1"/>
  <c r="AE109" i="1"/>
  <c r="AE121" i="1"/>
  <c r="T87" i="1"/>
  <c r="AE88" i="1"/>
  <c r="M91" i="1"/>
  <c r="R137" i="1"/>
  <c r="S137" i="1"/>
  <c r="T137" i="1"/>
  <c r="U137" i="1"/>
  <c r="Q93" i="1"/>
  <c r="P93" i="1"/>
  <c r="O93" i="1"/>
  <c r="N93" i="1"/>
  <c r="M93" i="1"/>
  <c r="AA93" i="1" s="1"/>
  <c r="T104" i="1"/>
  <c r="S104" i="1"/>
  <c r="R104" i="1"/>
  <c r="S142" i="1"/>
  <c r="T142" i="1"/>
  <c r="U142" i="1"/>
  <c r="R142" i="1"/>
  <c r="U36" i="1"/>
  <c r="P47" i="1"/>
  <c r="U48" i="1"/>
  <c r="R54" i="1"/>
  <c r="O55" i="1"/>
  <c r="W59" i="1"/>
  <c r="Y59" i="1" s="1"/>
  <c r="Q59" i="1"/>
  <c r="S61" i="1"/>
  <c r="T65" i="1"/>
  <c r="R65" i="1"/>
  <c r="R75" i="1"/>
  <c r="AP76" i="1"/>
  <c r="AO76" i="1"/>
  <c r="R78" i="1"/>
  <c r="R89" i="1"/>
  <c r="T91" i="1"/>
  <c r="R93" i="1"/>
  <c r="U112" i="1"/>
  <c r="T112" i="1"/>
  <c r="S112" i="1"/>
  <c r="R112" i="1"/>
  <c r="N25" i="1"/>
  <c r="AA25" i="1" s="1"/>
  <c r="N28" i="1"/>
  <c r="N31" i="1"/>
  <c r="N34" i="1"/>
  <c r="AA34" i="1" s="1"/>
  <c r="AH34" i="1" s="1"/>
  <c r="W36" i="1"/>
  <c r="Y36" i="1" s="1"/>
  <c r="O37" i="1"/>
  <c r="Q47" i="1"/>
  <c r="W48" i="1"/>
  <c r="Y48" i="1" s="1"/>
  <c r="O49" i="1"/>
  <c r="R52" i="1"/>
  <c r="AA52" i="1" s="1"/>
  <c r="AH52" i="1" s="1"/>
  <c r="S54" i="1"/>
  <c r="P55" i="1"/>
  <c r="O56" i="1"/>
  <c r="AE57" i="1"/>
  <c r="BE57" i="1"/>
  <c r="BI57" i="1" s="1"/>
  <c r="W60" i="1"/>
  <c r="Y60" i="1" s="1"/>
  <c r="P62" i="1"/>
  <c r="O62" i="1"/>
  <c r="U67" i="1"/>
  <c r="T67" i="1"/>
  <c r="S67" i="1"/>
  <c r="AA67" i="1" s="1"/>
  <c r="AH67" i="1" s="1"/>
  <c r="Q69" i="1"/>
  <c r="O69" i="1"/>
  <c r="N69" i="1"/>
  <c r="AA69" i="1" s="1"/>
  <c r="AH69" i="1" s="1"/>
  <c r="N70" i="1"/>
  <c r="AA70" i="1" s="1"/>
  <c r="Q73" i="1"/>
  <c r="P73" i="1"/>
  <c r="O73" i="1"/>
  <c r="N73" i="1"/>
  <c r="M73" i="1"/>
  <c r="W73" i="1"/>
  <c r="Y73" i="1" s="1"/>
  <c r="BE82" i="1"/>
  <c r="BI82" i="1" s="1"/>
  <c r="T97" i="1"/>
  <c r="BE106" i="1"/>
  <c r="BI106" i="1" s="1"/>
  <c r="Y109" i="1"/>
  <c r="W109" i="1"/>
  <c r="R109" i="1"/>
  <c r="Q109" i="1"/>
  <c r="U109" i="1"/>
  <c r="T109" i="1"/>
  <c r="S109" i="1"/>
  <c r="P109" i="1"/>
  <c r="O109" i="1"/>
  <c r="N109" i="1"/>
  <c r="M109" i="1"/>
  <c r="Q115" i="1"/>
  <c r="O115" i="1"/>
  <c r="M115" i="1"/>
  <c r="W115" i="1"/>
  <c r="Y115" i="1" s="1"/>
  <c r="P115" i="1"/>
  <c r="N115" i="1"/>
  <c r="BE79" i="1"/>
  <c r="BI79" i="1" s="1"/>
  <c r="U81" i="1"/>
  <c r="T81" i="1"/>
  <c r="S81" i="1"/>
  <c r="R81" i="1"/>
  <c r="AE94" i="1"/>
  <c r="Q95" i="1"/>
  <c r="P95" i="1"/>
  <c r="O95" i="1"/>
  <c r="N95" i="1"/>
  <c r="M95" i="1"/>
  <c r="Y95" i="1"/>
  <c r="S115" i="1"/>
  <c r="R115" i="1"/>
  <c r="U115" i="1"/>
  <c r="T115" i="1"/>
  <c r="Q121" i="1"/>
  <c r="O121" i="1"/>
  <c r="N121" i="1"/>
  <c r="M121" i="1"/>
  <c r="AA121" i="1" s="1"/>
  <c r="Y121" i="1"/>
  <c r="W121" i="1"/>
  <c r="P121" i="1"/>
  <c r="Q37" i="1"/>
  <c r="R42" i="1"/>
  <c r="AA42" i="1" s="1"/>
  <c r="U45" i="1"/>
  <c r="S47" i="1"/>
  <c r="AA47" i="1" s="1"/>
  <c r="Q49" i="1"/>
  <c r="T52" i="1"/>
  <c r="U54" i="1"/>
  <c r="S55" i="1"/>
  <c r="AA55" i="1" s="1"/>
  <c r="R56" i="1"/>
  <c r="AA56" i="1" s="1"/>
  <c r="BE63" i="1"/>
  <c r="BI63" i="1" s="1"/>
  <c r="P66" i="1"/>
  <c r="O66" i="1"/>
  <c r="N66" i="1"/>
  <c r="AA66" i="1" s="1"/>
  <c r="Y66" i="1"/>
  <c r="Q71" i="1"/>
  <c r="P71" i="1"/>
  <c r="O71" i="1"/>
  <c r="M71" i="1"/>
  <c r="Y71" i="1"/>
  <c r="N82" i="1"/>
  <c r="M82" i="1"/>
  <c r="Y82" i="1"/>
  <c r="W82" i="1"/>
  <c r="S93" i="1"/>
  <c r="BE109" i="1"/>
  <c r="BI109" i="1" s="1"/>
  <c r="BE118" i="1"/>
  <c r="BI118" i="1" s="1"/>
  <c r="S121" i="1"/>
  <c r="R121" i="1"/>
  <c r="U121" i="1"/>
  <c r="T121" i="1"/>
  <c r="M36" i="1"/>
  <c r="AA36" i="1" s="1"/>
  <c r="T47" i="1"/>
  <c r="M48" i="1"/>
  <c r="AA48" i="1" s="1"/>
  <c r="R49" i="1"/>
  <c r="U52" i="1"/>
  <c r="W54" i="1"/>
  <c r="Y54" i="1" s="1"/>
  <c r="T55" i="1"/>
  <c r="S56" i="1"/>
  <c r="M59" i="1"/>
  <c r="AE59" i="1"/>
  <c r="BE59" i="1"/>
  <c r="BI59" i="1" s="1"/>
  <c r="AE63" i="1"/>
  <c r="AA75" i="1"/>
  <c r="S78" i="1"/>
  <c r="T82" i="1"/>
  <c r="Q87" i="1"/>
  <c r="P87" i="1"/>
  <c r="O87" i="1"/>
  <c r="N87" i="1"/>
  <c r="AA87" i="1" s="1"/>
  <c r="Y87" i="1"/>
  <c r="S89" i="1"/>
  <c r="T93" i="1"/>
  <c r="BE100" i="1"/>
  <c r="BI100" i="1" s="1"/>
  <c r="Y108" i="1"/>
  <c r="BE122" i="1"/>
  <c r="BI122" i="1" s="1"/>
  <c r="Y75" i="1"/>
  <c r="U75" i="1"/>
  <c r="T75" i="1"/>
  <c r="Q83" i="1"/>
  <c r="P83" i="1"/>
  <c r="O83" i="1"/>
  <c r="M83" i="1"/>
  <c r="Y83" i="1"/>
  <c r="AE90" i="1"/>
  <c r="U93" i="1"/>
  <c r="AE96" i="1"/>
  <c r="AO50" i="1"/>
  <c r="AO54" i="1"/>
  <c r="W55" i="1"/>
  <c r="Q55" i="1"/>
  <c r="AO55" i="1"/>
  <c r="Y72" i="1"/>
  <c r="AP73" i="1"/>
  <c r="AO73" i="1"/>
  <c r="S83" i="1"/>
  <c r="R83" i="1"/>
  <c r="Q91" i="1"/>
  <c r="P91" i="1"/>
  <c r="O91" i="1"/>
  <c r="N91" i="1"/>
  <c r="Y91" i="1"/>
  <c r="W93" i="1"/>
  <c r="Y93" i="1" s="1"/>
  <c r="AO111" i="1"/>
  <c r="Q124" i="1"/>
  <c r="P124" i="1"/>
  <c r="O124" i="1"/>
  <c r="M124" i="1"/>
  <c r="AA124" i="1" s="1"/>
  <c r="W124" i="1"/>
  <c r="Y124" i="1" s="1"/>
  <c r="U124" i="1"/>
  <c r="T124" i="1"/>
  <c r="S124" i="1"/>
  <c r="R124" i="1"/>
  <c r="N124" i="1"/>
  <c r="BE53" i="1"/>
  <c r="BI53" i="1" s="1"/>
  <c r="Y55" i="1"/>
  <c r="W56" i="1"/>
  <c r="Y56" i="1" s="1"/>
  <c r="P59" i="1"/>
  <c r="BE73" i="1"/>
  <c r="BI73" i="1" s="1"/>
  <c r="R91" i="1"/>
  <c r="Q97" i="1"/>
  <c r="P97" i="1"/>
  <c r="O97" i="1"/>
  <c r="N97" i="1"/>
  <c r="M97" i="1"/>
  <c r="Y97" i="1"/>
  <c r="W97" i="1"/>
  <c r="Y112" i="1"/>
  <c r="U118" i="1"/>
  <c r="S118" i="1"/>
  <c r="AA118" i="1" s="1"/>
  <c r="R118" i="1"/>
  <c r="T118" i="1"/>
  <c r="U126" i="1"/>
  <c r="S126" i="1"/>
  <c r="R126" i="1"/>
  <c r="AA126" i="1" s="1"/>
  <c r="T126" i="1"/>
  <c r="AP132" i="1"/>
  <c r="AO132" i="1"/>
  <c r="W131" i="1"/>
  <c r="Y131" i="1" s="1"/>
  <c r="R131" i="1"/>
  <c r="Q131" i="1"/>
  <c r="M131" i="1"/>
  <c r="S131" i="1"/>
  <c r="P131" i="1"/>
  <c r="O131" i="1"/>
  <c r="N131" i="1"/>
  <c r="P137" i="1"/>
  <c r="O137" i="1"/>
  <c r="N137" i="1"/>
  <c r="Y137" i="1"/>
  <c r="W137" i="1"/>
  <c r="Q137" i="1"/>
  <c r="M137" i="1"/>
  <c r="Q61" i="1"/>
  <c r="Q63" i="1"/>
  <c r="Q65" i="1"/>
  <c r="S70" i="1"/>
  <c r="Q72" i="1"/>
  <c r="O74" i="1"/>
  <c r="R77" i="1"/>
  <c r="AA77" i="1" s="1"/>
  <c r="AH77" i="1" s="1"/>
  <c r="N81" i="1"/>
  <c r="S82" i="1"/>
  <c r="Q84" i="1"/>
  <c r="Q86" i="1"/>
  <c r="Q88" i="1"/>
  <c r="Q90" i="1"/>
  <c r="Q92" i="1"/>
  <c r="Q94" i="1"/>
  <c r="Q96" i="1"/>
  <c r="O98" i="1"/>
  <c r="W99" i="1"/>
  <c r="T100" i="1"/>
  <c r="T101" i="1"/>
  <c r="S103" i="1"/>
  <c r="S105" i="1"/>
  <c r="T110" i="1"/>
  <c r="AE119" i="1"/>
  <c r="BE138" i="1"/>
  <c r="BI138" i="1" s="1"/>
  <c r="R72" i="1"/>
  <c r="P74" i="1"/>
  <c r="S77" i="1"/>
  <c r="O81" i="1"/>
  <c r="R84" i="1"/>
  <c r="R86" i="1"/>
  <c r="AA86" i="1" s="1"/>
  <c r="AH86" i="1" s="1"/>
  <c r="R88" i="1"/>
  <c r="AA88" i="1" s="1"/>
  <c r="AH88" i="1" s="1"/>
  <c r="R90" i="1"/>
  <c r="AA90" i="1" s="1"/>
  <c r="R92" i="1"/>
  <c r="R94" i="1"/>
  <c r="R96" i="1"/>
  <c r="AA96" i="1" s="1"/>
  <c r="P98" i="1"/>
  <c r="U100" i="1"/>
  <c r="R102" i="1"/>
  <c r="Q108" i="1"/>
  <c r="M108" i="1"/>
  <c r="U110" i="1"/>
  <c r="P113" i="1"/>
  <c r="N113" i="1"/>
  <c r="M113" i="1"/>
  <c r="Q119" i="1"/>
  <c r="O119" i="1"/>
  <c r="M119" i="1"/>
  <c r="Y119" i="1"/>
  <c r="U99" i="1"/>
  <c r="AA99" i="1" s="1"/>
  <c r="T99" i="1"/>
  <c r="Y99" i="1"/>
  <c r="S108" i="1"/>
  <c r="R108" i="1"/>
  <c r="T113" i="1"/>
  <c r="S113" i="1"/>
  <c r="R113" i="1"/>
  <c r="U116" i="1"/>
  <c r="S116" i="1"/>
  <c r="R116" i="1"/>
  <c r="AA116" i="1" s="1"/>
  <c r="S119" i="1"/>
  <c r="R119" i="1"/>
  <c r="AA129" i="1"/>
  <c r="U131" i="1"/>
  <c r="R74" i="1"/>
  <c r="S79" i="1"/>
  <c r="AA79" i="1" s="1"/>
  <c r="AH79" i="1" s="1"/>
  <c r="T84" i="1"/>
  <c r="T86" i="1"/>
  <c r="T88" i="1"/>
  <c r="T90" i="1"/>
  <c r="T92" i="1"/>
  <c r="T94" i="1"/>
  <c r="T96" i="1"/>
  <c r="AO97" i="1"/>
  <c r="R98" i="1"/>
  <c r="AA98" i="1" s="1"/>
  <c r="AH98" i="1" s="1"/>
  <c r="N100" i="1"/>
  <c r="M100" i="1"/>
  <c r="AP100" i="1"/>
  <c r="AO100" i="1"/>
  <c r="AO101" i="1"/>
  <c r="T102" i="1"/>
  <c r="AO106" i="1"/>
  <c r="U122" i="1"/>
  <c r="T122" i="1"/>
  <c r="S122" i="1"/>
  <c r="R122" i="1"/>
  <c r="AP125" i="1"/>
  <c r="T143" i="1"/>
  <c r="U61" i="1"/>
  <c r="AA61" i="1" s="1"/>
  <c r="AH61" i="1" s="1"/>
  <c r="U63" i="1"/>
  <c r="AA63" i="1" s="1"/>
  <c r="AH63" i="1" s="1"/>
  <c r="U65" i="1"/>
  <c r="AO68" i="1"/>
  <c r="U72" i="1"/>
  <c r="S74" i="1"/>
  <c r="T79" i="1"/>
  <c r="AO80" i="1"/>
  <c r="U84" i="1"/>
  <c r="U86" i="1"/>
  <c r="U88" i="1"/>
  <c r="U90" i="1"/>
  <c r="U92" i="1"/>
  <c r="U94" i="1"/>
  <c r="U96" i="1"/>
  <c r="S98" i="1"/>
  <c r="S101" i="1"/>
  <c r="R101" i="1"/>
  <c r="AA101" i="1" s="1"/>
  <c r="Y101" i="1"/>
  <c r="N107" i="1"/>
  <c r="M107" i="1"/>
  <c r="Y107" i="1"/>
  <c r="Q110" i="1"/>
  <c r="P110" i="1"/>
  <c r="O110" i="1"/>
  <c r="AA110" i="1" s="1"/>
  <c r="W110" i="1"/>
  <c r="Y110" i="1" s="1"/>
  <c r="BE110" i="1"/>
  <c r="BI110" i="1" s="1"/>
  <c r="AP112" i="1"/>
  <c r="AO112" i="1"/>
  <c r="S150" i="1"/>
  <c r="R150" i="1"/>
  <c r="T74" i="1"/>
  <c r="W90" i="1"/>
  <c r="Y90" i="1" s="1"/>
  <c r="W92" i="1"/>
  <c r="Y92" i="1" s="1"/>
  <c r="W94" i="1"/>
  <c r="Y94" i="1" s="1"/>
  <c r="W96" i="1"/>
  <c r="Y96" i="1" s="1"/>
  <c r="M102" i="1"/>
  <c r="Y102" i="1"/>
  <c r="W102" i="1"/>
  <c r="Q103" i="1"/>
  <c r="P103" i="1"/>
  <c r="Y103" i="1"/>
  <c r="P105" i="1"/>
  <c r="O105" i="1"/>
  <c r="N105" i="1"/>
  <c r="AA105" i="1" s="1"/>
  <c r="Y105" i="1"/>
  <c r="T107" i="1"/>
  <c r="N108" i="1"/>
  <c r="O113" i="1"/>
  <c r="Q117" i="1"/>
  <c r="O117" i="1"/>
  <c r="M117" i="1"/>
  <c r="Y117" i="1"/>
  <c r="N119" i="1"/>
  <c r="R123" i="1"/>
  <c r="U123" i="1"/>
  <c r="T123" i="1"/>
  <c r="AA123" i="1" s="1"/>
  <c r="AH123" i="1" s="1"/>
  <c r="BE126" i="1"/>
  <c r="BI126" i="1" s="1"/>
  <c r="AE131" i="1"/>
  <c r="BE141" i="1"/>
  <c r="BI141" i="1" s="1"/>
  <c r="U98" i="1"/>
  <c r="R103" i="1"/>
  <c r="AA103" i="1" s="1"/>
  <c r="U106" i="1"/>
  <c r="T106" i="1"/>
  <c r="S106" i="1"/>
  <c r="U114" i="1"/>
  <c r="S114" i="1"/>
  <c r="R114" i="1"/>
  <c r="AA114" i="1" s="1"/>
  <c r="S117" i="1"/>
  <c r="R117" i="1"/>
  <c r="BE128" i="1"/>
  <c r="BI128" i="1" s="1"/>
  <c r="AA146" i="1"/>
  <c r="O100" i="1"/>
  <c r="U113" i="1"/>
  <c r="AP113" i="1"/>
  <c r="AO113" i="1"/>
  <c r="BE114" i="1"/>
  <c r="BI114" i="1" s="1"/>
  <c r="T119" i="1"/>
  <c r="U120" i="1"/>
  <c r="S120" i="1"/>
  <c r="R120" i="1"/>
  <c r="AA120" i="1" s="1"/>
  <c r="AP135" i="1"/>
  <c r="AO135" i="1"/>
  <c r="O125" i="1"/>
  <c r="M125" i="1"/>
  <c r="W125" i="1"/>
  <c r="Y125" i="1" s="1"/>
  <c r="BE125" i="1"/>
  <c r="BI125" i="1" s="1"/>
  <c r="S128" i="1"/>
  <c r="Q128" i="1"/>
  <c r="N128" i="1"/>
  <c r="AA128" i="1" s="1"/>
  <c r="W128" i="1"/>
  <c r="Y128" i="1" s="1"/>
  <c r="Y134" i="1"/>
  <c r="U134" i="1"/>
  <c r="T134" i="1"/>
  <c r="R125" i="1"/>
  <c r="Q130" i="1"/>
  <c r="O130" i="1"/>
  <c r="M130" i="1"/>
  <c r="Y130" i="1"/>
  <c r="AE130" i="1"/>
  <c r="AO136" i="1"/>
  <c r="AP136" i="1"/>
  <c r="T157" i="1"/>
  <c r="S157" i="1"/>
  <c r="R157" i="1"/>
  <c r="O132" i="1"/>
  <c r="M132" i="1"/>
  <c r="W132" i="1"/>
  <c r="Y132" i="1" s="1"/>
  <c r="U138" i="1"/>
  <c r="T138" i="1"/>
  <c r="S138" i="1"/>
  <c r="AA138" i="1" s="1"/>
  <c r="S148" i="1"/>
  <c r="R148" i="1"/>
  <c r="T149" i="1"/>
  <c r="S149" i="1"/>
  <c r="R149" i="1"/>
  <c r="AA161" i="1"/>
  <c r="BE190" i="1"/>
  <c r="BI190" i="1" s="1"/>
  <c r="Y122" i="1"/>
  <c r="AP131" i="1"/>
  <c r="R132" i="1"/>
  <c r="T135" i="1"/>
  <c r="R135" i="1"/>
  <c r="U135" i="1"/>
  <c r="Y143" i="1"/>
  <c r="P147" i="1"/>
  <c r="R147" i="1"/>
  <c r="Q147" i="1"/>
  <c r="O147" i="1"/>
  <c r="Y147" i="1"/>
  <c r="T111" i="1"/>
  <c r="AA111" i="1" s="1"/>
  <c r="AH111" i="1" s="1"/>
  <c r="M112" i="1"/>
  <c r="P125" i="1"/>
  <c r="Y127" i="1"/>
  <c r="U127" i="1"/>
  <c r="AA127" i="1" s="1"/>
  <c r="O128" i="1"/>
  <c r="N130" i="1"/>
  <c r="T176" i="1"/>
  <c r="S176" i="1"/>
  <c r="R176" i="1"/>
  <c r="N112" i="1"/>
  <c r="Y114" i="1"/>
  <c r="Y116" i="1"/>
  <c r="Y118" i="1"/>
  <c r="Y120" i="1"/>
  <c r="BE123" i="1"/>
  <c r="BI123" i="1" s="1"/>
  <c r="Q125" i="1"/>
  <c r="AE127" i="1"/>
  <c r="P128" i="1"/>
  <c r="Y129" i="1"/>
  <c r="W129" i="1"/>
  <c r="T129" i="1"/>
  <c r="O129" i="1"/>
  <c r="P130" i="1"/>
  <c r="N132" i="1"/>
  <c r="R134" i="1"/>
  <c r="AA134" i="1" s="1"/>
  <c r="AA135" i="1"/>
  <c r="AH135" i="1" s="1"/>
  <c r="BE142" i="1"/>
  <c r="BI142" i="1" s="1"/>
  <c r="Q144" i="1"/>
  <c r="O144" i="1"/>
  <c r="N144" i="1"/>
  <c r="M144" i="1"/>
  <c r="W144" i="1"/>
  <c r="Y144" i="1" s="1"/>
  <c r="AE146" i="1"/>
  <c r="M122" i="1"/>
  <c r="AA122" i="1" s="1"/>
  <c r="S125" i="1"/>
  <c r="R128" i="1"/>
  <c r="S129" i="1"/>
  <c r="R130" i="1"/>
  <c r="P132" i="1"/>
  <c r="W133" i="1"/>
  <c r="Y133" i="1" s="1"/>
  <c r="P133" i="1"/>
  <c r="O133" i="1"/>
  <c r="S134" i="1"/>
  <c r="BE137" i="1"/>
  <c r="BI137" i="1" s="1"/>
  <c r="M147" i="1"/>
  <c r="AA147" i="1" s="1"/>
  <c r="T152" i="1"/>
  <c r="S152" i="1"/>
  <c r="R152" i="1"/>
  <c r="Y155" i="1"/>
  <c r="BE156" i="1"/>
  <c r="BI156" i="1" s="1"/>
  <c r="AP162" i="1"/>
  <c r="AO162" i="1"/>
  <c r="Q142" i="1"/>
  <c r="P142" i="1"/>
  <c r="O142" i="1"/>
  <c r="N142" i="1"/>
  <c r="M142" i="1"/>
  <c r="Y142" i="1"/>
  <c r="AA152" i="1"/>
  <c r="AH152" i="1" s="1"/>
  <c r="T164" i="1"/>
  <c r="R164" i="1"/>
  <c r="Y164" i="1"/>
  <c r="U164" i="1"/>
  <c r="S164" i="1"/>
  <c r="P166" i="1"/>
  <c r="O166" i="1"/>
  <c r="N166" i="1"/>
  <c r="W166" i="1"/>
  <c r="Y166" i="1" s="1"/>
  <c r="U166" i="1"/>
  <c r="T166" i="1"/>
  <c r="Q166" i="1"/>
  <c r="M166" i="1"/>
  <c r="Y126" i="1"/>
  <c r="Q127" i="1"/>
  <c r="P134" i="1"/>
  <c r="Y138" i="1"/>
  <c r="Q139" i="1"/>
  <c r="AA139" i="1" s="1"/>
  <c r="W140" i="1"/>
  <c r="Y140" i="1" s="1"/>
  <c r="O141" i="1"/>
  <c r="M143" i="1"/>
  <c r="N145" i="1"/>
  <c r="W148" i="1"/>
  <c r="Y148" i="1" s="1"/>
  <c r="Q148" i="1"/>
  <c r="P149" i="1"/>
  <c r="O149" i="1"/>
  <c r="AP151" i="1"/>
  <c r="M155" i="1"/>
  <c r="AP156" i="1"/>
  <c r="Y163" i="1"/>
  <c r="U163" i="1"/>
  <c r="T163" i="1"/>
  <c r="S163" i="1"/>
  <c r="N151" i="1"/>
  <c r="N158" i="1"/>
  <c r="O158" i="1"/>
  <c r="R159" i="1"/>
  <c r="AP161" i="1"/>
  <c r="AO161" i="1"/>
  <c r="Q162" i="1"/>
  <c r="Y181" i="1"/>
  <c r="U181" i="1"/>
  <c r="R181" i="1"/>
  <c r="T181" i="1"/>
  <c r="S181" i="1"/>
  <c r="Q186" i="1"/>
  <c r="P186" i="1"/>
  <c r="O186" i="1"/>
  <c r="N186" i="1"/>
  <c r="Y186" i="1"/>
  <c r="W186" i="1"/>
  <c r="U186" i="1"/>
  <c r="T186" i="1"/>
  <c r="S186" i="1"/>
  <c r="M186" i="1"/>
  <c r="U189" i="1"/>
  <c r="T189" i="1"/>
  <c r="S189" i="1"/>
  <c r="R189" i="1"/>
  <c r="Y189" i="1"/>
  <c r="AP208" i="1"/>
  <c r="AO208" i="1"/>
  <c r="R136" i="1"/>
  <c r="AA136" i="1" s="1"/>
  <c r="AH136" i="1" s="1"/>
  <c r="N140" i="1"/>
  <c r="S141" i="1"/>
  <c r="Q143" i="1"/>
  <c r="S145" i="1"/>
  <c r="AE148" i="1"/>
  <c r="Q151" i="1"/>
  <c r="T154" i="1"/>
  <c r="T155" i="1"/>
  <c r="T158" i="1"/>
  <c r="S158" i="1"/>
  <c r="R158" i="1"/>
  <c r="BE159" i="1"/>
  <c r="BI159" i="1" s="1"/>
  <c r="U162" i="1"/>
  <c r="BE182" i="1"/>
  <c r="BI182" i="1" s="1"/>
  <c r="S136" i="1"/>
  <c r="O140" i="1"/>
  <c r="T141" i="1"/>
  <c r="R143" i="1"/>
  <c r="T145" i="1"/>
  <c r="R151" i="1"/>
  <c r="U155" i="1"/>
  <c r="T156" i="1"/>
  <c r="BE171" i="1"/>
  <c r="BI171" i="1" s="1"/>
  <c r="T175" i="1"/>
  <c r="S175" i="1"/>
  <c r="U179" i="1"/>
  <c r="R179" i="1"/>
  <c r="T179" i="1"/>
  <c r="S179" i="1"/>
  <c r="U141" i="1"/>
  <c r="S151" i="1"/>
  <c r="P153" i="1"/>
  <c r="O153" i="1"/>
  <c r="N153" i="1"/>
  <c r="AA153" i="1" s="1"/>
  <c r="Y153" i="1"/>
  <c r="AP157" i="1"/>
  <c r="AO157" i="1"/>
  <c r="AO165" i="1"/>
  <c r="AP165" i="1"/>
  <c r="Q170" i="1"/>
  <c r="P170" i="1"/>
  <c r="O170" i="1"/>
  <c r="N170" i="1"/>
  <c r="M170" i="1"/>
  <c r="Y170" i="1"/>
  <c r="U180" i="1"/>
  <c r="T180" i="1"/>
  <c r="S180" i="1"/>
  <c r="R180" i="1"/>
  <c r="AA180" i="1" s="1"/>
  <c r="R133" i="1"/>
  <c r="Y139" i="1"/>
  <c r="Q140" i="1"/>
  <c r="W141" i="1"/>
  <c r="W145" i="1"/>
  <c r="Y145" i="1" s="1"/>
  <c r="S147" i="1"/>
  <c r="T151" i="1"/>
  <c r="AO152" i="1"/>
  <c r="BE155" i="1"/>
  <c r="BI155" i="1" s="1"/>
  <c r="M158" i="1"/>
  <c r="R163" i="1"/>
  <c r="BE163" i="1"/>
  <c r="BI163" i="1" s="1"/>
  <c r="T170" i="1"/>
  <c r="U177" i="1"/>
  <c r="R177" i="1"/>
  <c r="T177" i="1"/>
  <c r="S177" i="1"/>
  <c r="Q198" i="1"/>
  <c r="P198" i="1"/>
  <c r="O198" i="1"/>
  <c r="N198" i="1"/>
  <c r="Y198" i="1"/>
  <c r="W198" i="1"/>
  <c r="M198" i="1"/>
  <c r="U201" i="1"/>
  <c r="T201" i="1"/>
  <c r="S201" i="1"/>
  <c r="R201" i="1"/>
  <c r="Y201" i="1"/>
  <c r="S133" i="1"/>
  <c r="R140" i="1"/>
  <c r="U143" i="1"/>
  <c r="T147" i="1"/>
  <c r="W155" i="1"/>
  <c r="P155" i="1"/>
  <c r="O155" i="1"/>
  <c r="N155" i="1"/>
  <c r="P158" i="1"/>
  <c r="Y174" i="1"/>
  <c r="U178" i="1"/>
  <c r="T178" i="1"/>
  <c r="S178" i="1"/>
  <c r="R178" i="1"/>
  <c r="AA178" i="1" s="1"/>
  <c r="R198" i="1"/>
  <c r="U198" i="1"/>
  <c r="T198" i="1"/>
  <c r="S198" i="1"/>
  <c r="S140" i="1"/>
  <c r="Y141" i="1"/>
  <c r="W146" i="1"/>
  <c r="Y146" i="1" s="1"/>
  <c r="Q146" i="1"/>
  <c r="Q158" i="1"/>
  <c r="Q159" i="1"/>
  <c r="O159" i="1"/>
  <c r="M159" i="1"/>
  <c r="AA159" i="1" s="1"/>
  <c r="Y159" i="1"/>
  <c r="BE212" i="1"/>
  <c r="BI212" i="1" s="1"/>
  <c r="P151" i="1"/>
  <c r="O151" i="1"/>
  <c r="S159" i="1"/>
  <c r="T159" i="1"/>
  <c r="Y160" i="1"/>
  <c r="W162" i="1"/>
  <c r="Y162" i="1" s="1"/>
  <c r="T162" i="1"/>
  <c r="S162" i="1"/>
  <c r="R162" i="1"/>
  <c r="P162" i="1"/>
  <c r="O162" i="1"/>
  <c r="AA162" i="1" s="1"/>
  <c r="N162" i="1"/>
  <c r="T172" i="1"/>
  <c r="S172" i="1"/>
  <c r="R172" i="1"/>
  <c r="Q193" i="1"/>
  <c r="P193" i="1"/>
  <c r="O193" i="1"/>
  <c r="N193" i="1"/>
  <c r="M193" i="1"/>
  <c r="W193" i="1"/>
  <c r="Y193" i="1" s="1"/>
  <c r="U193" i="1"/>
  <c r="T193" i="1"/>
  <c r="S193" i="1"/>
  <c r="R193" i="1"/>
  <c r="Y151" i="1"/>
  <c r="Q153" i="1"/>
  <c r="W158" i="1"/>
  <c r="Y158" i="1" s="1"/>
  <c r="AO158" i="1"/>
  <c r="Y168" i="1"/>
  <c r="W170" i="1"/>
  <c r="Y196" i="1"/>
  <c r="Q150" i="1"/>
  <c r="Q152" i="1"/>
  <c r="Q154" i="1"/>
  <c r="Q156" i="1"/>
  <c r="W157" i="1"/>
  <c r="Y157" i="1" s="1"/>
  <c r="M160" i="1"/>
  <c r="N165" i="1"/>
  <c r="S166" i="1"/>
  <c r="Y167" i="1"/>
  <c r="Q168" i="1"/>
  <c r="AA168" i="1" s="1"/>
  <c r="R173" i="1"/>
  <c r="N174" i="1"/>
  <c r="AP175" i="1"/>
  <c r="O178" i="1"/>
  <c r="W178" i="1"/>
  <c r="Y178" i="1" s="1"/>
  <c r="O180" i="1"/>
  <c r="Y180" i="1"/>
  <c r="W180" i="1"/>
  <c r="T196" i="1"/>
  <c r="S196" i="1"/>
  <c r="R196" i="1"/>
  <c r="AA197" i="1"/>
  <c r="BE198" i="1"/>
  <c r="BI198" i="1" s="1"/>
  <c r="P160" i="1"/>
  <c r="U161" i="1"/>
  <c r="Q165" i="1"/>
  <c r="O167" i="1"/>
  <c r="O169" i="1"/>
  <c r="S170" i="1"/>
  <c r="R171" i="1"/>
  <c r="U173" i="1"/>
  <c r="R174" i="1"/>
  <c r="M176" i="1"/>
  <c r="N182" i="1"/>
  <c r="AA182" i="1" s="1"/>
  <c r="R186" i="1"/>
  <c r="AP196" i="1"/>
  <c r="AO196" i="1"/>
  <c r="BE199" i="1"/>
  <c r="BI199" i="1" s="1"/>
  <c r="P210" i="1"/>
  <c r="Q210" i="1"/>
  <c r="O210" i="1"/>
  <c r="N210" i="1"/>
  <c r="M210" i="1"/>
  <c r="Y210" i="1"/>
  <c r="W210" i="1"/>
  <c r="U150" i="1"/>
  <c r="U152" i="1"/>
  <c r="U154" i="1"/>
  <c r="U156" i="1"/>
  <c r="N157" i="1"/>
  <c r="Q160" i="1"/>
  <c r="W161" i="1"/>
  <c r="Y161" i="1" s="1"/>
  <c r="AO164" i="1"/>
  <c r="R165" i="1"/>
  <c r="AA165" i="1" s="1"/>
  <c r="AH165" i="1" s="1"/>
  <c r="P167" i="1"/>
  <c r="U168" i="1"/>
  <c r="P169" i="1"/>
  <c r="AO170" i="1"/>
  <c r="S171" i="1"/>
  <c r="N172" i="1"/>
  <c r="S174" i="1"/>
  <c r="N176" i="1"/>
  <c r="P182" i="1"/>
  <c r="P184" i="1"/>
  <c r="O184" i="1"/>
  <c r="N184" i="1"/>
  <c r="Y184" i="1"/>
  <c r="BE187" i="1"/>
  <c r="BI187" i="1" s="1"/>
  <c r="N190" i="1"/>
  <c r="M190" i="1"/>
  <c r="Y190" i="1"/>
  <c r="W190" i="1"/>
  <c r="U196" i="1"/>
  <c r="Y205" i="1"/>
  <c r="O157" i="1"/>
  <c r="R160" i="1"/>
  <c r="S165" i="1"/>
  <c r="Q169" i="1"/>
  <c r="O172" i="1"/>
  <c r="Y173" i="1"/>
  <c r="T174" i="1"/>
  <c r="Q182" i="1"/>
  <c r="R184" i="1"/>
  <c r="T190" i="1"/>
  <c r="Q191" i="1"/>
  <c r="P191" i="1"/>
  <c r="O191" i="1"/>
  <c r="M191" i="1"/>
  <c r="Y191" i="1"/>
  <c r="Y195" i="1"/>
  <c r="U171" i="1"/>
  <c r="S182" i="1"/>
  <c r="S191" i="1"/>
  <c r="R191" i="1"/>
  <c r="U195" i="1"/>
  <c r="T195" i="1"/>
  <c r="U216" i="1"/>
  <c r="T216" i="1"/>
  <c r="S216" i="1"/>
  <c r="R216" i="1"/>
  <c r="Y216" i="1"/>
  <c r="S167" i="1"/>
  <c r="S169" i="1"/>
  <c r="AA169" i="1" s="1"/>
  <c r="W171" i="1"/>
  <c r="Y171" i="1" s="1"/>
  <c r="W174" i="1"/>
  <c r="T182" i="1"/>
  <c r="AO189" i="1"/>
  <c r="AP193" i="1"/>
  <c r="AO193" i="1"/>
  <c r="AO194" i="1"/>
  <c r="Q204" i="1"/>
  <c r="P204" i="1"/>
  <c r="O204" i="1"/>
  <c r="N204" i="1"/>
  <c r="M204" i="1"/>
  <c r="AP240" i="1"/>
  <c r="AO240" i="1"/>
  <c r="U160" i="1"/>
  <c r="T167" i="1"/>
  <c r="T169" i="1"/>
  <c r="U182" i="1"/>
  <c r="BE193" i="1"/>
  <c r="BI193" i="1" s="1"/>
  <c r="W160" i="1"/>
  <c r="U169" i="1"/>
  <c r="Y183" i="1"/>
  <c r="U183" i="1"/>
  <c r="R183" i="1"/>
  <c r="AA195" i="1"/>
  <c r="AA200" i="1"/>
  <c r="AH200" i="1" s="1"/>
  <c r="AE203" i="1"/>
  <c r="M211" i="1"/>
  <c r="AA211" i="1" s="1"/>
  <c r="W211" i="1"/>
  <c r="Y211" i="1" s="1"/>
  <c r="Q211" i="1"/>
  <c r="U211" i="1"/>
  <c r="T211" i="1"/>
  <c r="S211" i="1"/>
  <c r="R211" i="1"/>
  <c r="P211" i="1"/>
  <c r="O211" i="1"/>
  <c r="N211" i="1"/>
  <c r="W169" i="1"/>
  <c r="Y169" i="1" s="1"/>
  <c r="M171" i="1"/>
  <c r="O182" i="1"/>
  <c r="Y182" i="1"/>
  <c r="AO209" i="1"/>
  <c r="AP209" i="1"/>
  <c r="S220" i="1"/>
  <c r="U220" i="1"/>
  <c r="T220" i="1"/>
  <c r="R220" i="1"/>
  <c r="T223" i="1"/>
  <c r="S223" i="1"/>
  <c r="Q223" i="1"/>
  <c r="O223" i="1"/>
  <c r="Y223" i="1"/>
  <c r="W223" i="1"/>
  <c r="U223" i="1"/>
  <c r="P223" i="1"/>
  <c r="N223" i="1"/>
  <c r="M223" i="1"/>
  <c r="R170" i="1"/>
  <c r="N171" i="1"/>
  <c r="W172" i="1"/>
  <c r="Y172" i="1" s="1"/>
  <c r="Q173" i="1"/>
  <c r="M174" i="1"/>
  <c r="AA174" i="1" s="1"/>
  <c r="U175" i="1"/>
  <c r="R175" i="1"/>
  <c r="AA175" i="1" s="1"/>
  <c r="Y175" i="1"/>
  <c r="O176" i="1"/>
  <c r="W176" i="1"/>
  <c r="Y176" i="1" s="1"/>
  <c r="R182" i="1"/>
  <c r="U191" i="1"/>
  <c r="Q196" i="1"/>
  <c r="P196" i="1"/>
  <c r="N196" i="1"/>
  <c r="M196" i="1"/>
  <c r="AA196" i="1" s="1"/>
  <c r="W204" i="1"/>
  <c r="Y204" i="1" s="1"/>
  <c r="AE213" i="1"/>
  <c r="Q220" i="1"/>
  <c r="P220" i="1"/>
  <c r="O220" i="1"/>
  <c r="N220" i="1"/>
  <c r="Y220" i="1"/>
  <c r="Q227" i="1"/>
  <c r="O227" i="1"/>
  <c r="U227" i="1"/>
  <c r="P227" i="1"/>
  <c r="M227" i="1"/>
  <c r="W227" i="1"/>
  <c r="Y227" i="1" s="1"/>
  <c r="BE249" i="1"/>
  <c r="BI249" i="1" s="1"/>
  <c r="R202" i="1"/>
  <c r="AA202" i="1" s="1"/>
  <c r="S204" i="1"/>
  <c r="S205" i="1"/>
  <c r="AA205" i="1" s="1"/>
  <c r="Q206" i="1"/>
  <c r="S210" i="1"/>
  <c r="R223" i="1"/>
  <c r="U249" i="1"/>
  <c r="T249" i="1"/>
  <c r="S249" i="1"/>
  <c r="R249" i="1"/>
  <c r="P187" i="1"/>
  <c r="N189" i="1"/>
  <c r="S190" i="1"/>
  <c r="O194" i="1"/>
  <c r="AA194" i="1" s="1"/>
  <c r="AH194" i="1" s="1"/>
  <c r="R197" i="1"/>
  <c r="P199" i="1"/>
  <c r="N201" i="1"/>
  <c r="T202" i="1"/>
  <c r="Q203" i="1"/>
  <c r="AA203" i="1" s="1"/>
  <c r="U205" i="1"/>
  <c r="T206" i="1"/>
  <c r="T207" i="1"/>
  <c r="M209" i="1"/>
  <c r="W209" i="1"/>
  <c r="Q209" i="1"/>
  <c r="Y209" i="1"/>
  <c r="O212" i="1"/>
  <c r="P213" i="1"/>
  <c r="T215" i="1"/>
  <c r="R217" i="1"/>
  <c r="S218" i="1"/>
  <c r="R218" i="1"/>
  <c r="AA218" i="1" s="1"/>
  <c r="AH218" i="1" s="1"/>
  <c r="U218" i="1"/>
  <c r="M220" i="1"/>
  <c r="AA220" i="1" s="1"/>
  <c r="S222" i="1"/>
  <c r="N224" i="1"/>
  <c r="M224" i="1"/>
  <c r="W224" i="1"/>
  <c r="Y224" i="1" s="1"/>
  <c r="Q224" i="1"/>
  <c r="O224" i="1"/>
  <c r="N227" i="1"/>
  <c r="R242" i="1"/>
  <c r="R185" i="1"/>
  <c r="W188" i="1"/>
  <c r="Y188" i="1" s="1"/>
  <c r="R192" i="1"/>
  <c r="P194" i="1"/>
  <c r="S197" i="1"/>
  <c r="R203" i="1"/>
  <c r="W205" i="1"/>
  <c r="AP207" i="1"/>
  <c r="S208" i="1"/>
  <c r="Y208" i="1"/>
  <c r="Q212" i="1"/>
  <c r="R213" i="1"/>
  <c r="U214" i="1"/>
  <c r="S217" i="1"/>
  <c r="T229" i="1"/>
  <c r="R229" i="1"/>
  <c r="W206" i="1"/>
  <c r="O230" i="1"/>
  <c r="N230" i="1"/>
  <c r="M230" i="1"/>
  <c r="W230" i="1"/>
  <c r="Y230" i="1" s="1"/>
  <c r="S230" i="1"/>
  <c r="P230" i="1"/>
  <c r="S256" i="1"/>
  <c r="R256" i="1"/>
  <c r="U256" i="1"/>
  <c r="Q260" i="1"/>
  <c r="P260" i="1"/>
  <c r="O260" i="1"/>
  <c r="M260" i="1"/>
  <c r="W260" i="1"/>
  <c r="Y260" i="1" s="1"/>
  <c r="N260" i="1"/>
  <c r="T185" i="1"/>
  <c r="S187" i="1"/>
  <c r="T192" i="1"/>
  <c r="R194" i="1"/>
  <c r="U197" i="1"/>
  <c r="S199" i="1"/>
  <c r="AA199" i="1" s="1"/>
  <c r="AH199" i="1" s="1"/>
  <c r="Y202" i="1"/>
  <c r="AO202" i="1"/>
  <c r="T203" i="1"/>
  <c r="S206" i="1"/>
  <c r="AO206" i="1"/>
  <c r="M207" i="1"/>
  <c r="W207" i="1"/>
  <c r="Q207" i="1"/>
  <c r="Y207" i="1"/>
  <c r="T212" i="1"/>
  <c r="T213" i="1"/>
  <c r="AO214" i="1"/>
  <c r="M215" i="1"/>
  <c r="AA215" i="1" s="1"/>
  <c r="Y215" i="1"/>
  <c r="W215" i="1"/>
  <c r="Q215" i="1"/>
  <c r="W228" i="1"/>
  <c r="Q228" i="1"/>
  <c r="P228" i="1"/>
  <c r="O228" i="1"/>
  <c r="N228" i="1"/>
  <c r="M228" i="1"/>
  <c r="Y228" i="1"/>
  <c r="U228" i="1"/>
  <c r="R228" i="1"/>
  <c r="Y231" i="1"/>
  <c r="U185" i="1"/>
  <c r="T187" i="1"/>
  <c r="AO188" i="1"/>
  <c r="U192" i="1"/>
  <c r="W197" i="1"/>
  <c r="Y197" i="1" s="1"/>
  <c r="T199" i="1"/>
  <c r="AO200" i="1"/>
  <c r="Y206" i="1"/>
  <c r="M208" i="1"/>
  <c r="AA208" i="1" s="1"/>
  <c r="N209" i="1"/>
  <c r="AP213" i="1"/>
  <c r="S214" i="1"/>
  <c r="Y214" i="1"/>
  <c r="AE215" i="1"/>
  <c r="Y217" i="1"/>
  <c r="BE219" i="1"/>
  <c r="BI219" i="1" s="1"/>
  <c r="W220" i="1"/>
  <c r="T194" i="1"/>
  <c r="W203" i="1"/>
  <c r="AE205" i="1"/>
  <c r="AE207" i="1"/>
  <c r="R210" i="1"/>
  <c r="AE222" i="1"/>
  <c r="AA225" i="1"/>
  <c r="AA255" i="1"/>
  <c r="U194" i="1"/>
  <c r="R204" i="1"/>
  <c r="M206" i="1"/>
  <c r="AA206" i="1" s="1"/>
  <c r="T210" i="1"/>
  <c r="AO212" i="1"/>
  <c r="M213" i="1"/>
  <c r="W213" i="1"/>
  <c r="Q213" i="1"/>
  <c r="Y213" i="1"/>
  <c r="BE217" i="1"/>
  <c r="BI217" i="1" s="1"/>
  <c r="O222" i="1"/>
  <c r="N222" i="1"/>
  <c r="M222" i="1"/>
  <c r="Y222" i="1"/>
  <c r="W222" i="1"/>
  <c r="Q222" i="1"/>
  <c r="Q230" i="1"/>
  <c r="Y203" i="1"/>
  <c r="T204" i="1"/>
  <c r="N207" i="1"/>
  <c r="U210" i="1"/>
  <c r="AP211" i="1"/>
  <c r="S212" i="1"/>
  <c r="AA212" i="1" s="1"/>
  <c r="Y212" i="1"/>
  <c r="S228" i="1"/>
  <c r="U230" i="1"/>
  <c r="T256" i="1"/>
  <c r="BE216" i="1"/>
  <c r="BI216" i="1" s="1"/>
  <c r="P217" i="1"/>
  <c r="N219" i="1"/>
  <c r="Y221" i="1"/>
  <c r="BE242" i="1"/>
  <c r="BI242" i="1" s="1"/>
  <c r="AA244" i="1"/>
  <c r="AH244" i="1" s="1"/>
  <c r="AA262" i="1"/>
  <c r="AE225" i="1"/>
  <c r="AP232" i="1"/>
  <c r="AO232" i="1"/>
  <c r="U233" i="1"/>
  <c r="S233" i="1"/>
  <c r="R233" i="1"/>
  <c r="BE239" i="1"/>
  <c r="BI239" i="1" s="1"/>
  <c r="AP244" i="1"/>
  <c r="AO244" i="1"/>
  <c r="T228" i="1"/>
  <c r="P232" i="1"/>
  <c r="N232" i="1"/>
  <c r="M232" i="1"/>
  <c r="R236" i="1"/>
  <c r="AA236" i="1" s="1"/>
  <c r="S242" i="1"/>
  <c r="AA256" i="1"/>
  <c r="S219" i="1"/>
  <c r="P225" i="1"/>
  <c r="O226" i="1"/>
  <c r="O229" i="1"/>
  <c r="M229" i="1"/>
  <c r="AA229" i="1" s="1"/>
  <c r="AH229" i="1" s="1"/>
  <c r="S231" i="1"/>
  <c r="AP231" i="1"/>
  <c r="R232" i="1"/>
  <c r="S236" i="1"/>
  <c r="T239" i="1"/>
  <c r="AE239" i="1"/>
  <c r="W248" i="1"/>
  <c r="Y248" i="1" s="1"/>
  <c r="R248" i="1"/>
  <c r="Q248" i="1"/>
  <c r="P248" i="1"/>
  <c r="O248" i="1"/>
  <c r="N248" i="1"/>
  <c r="M248" i="1"/>
  <c r="P254" i="1"/>
  <c r="N254" i="1"/>
  <c r="M254" i="1"/>
  <c r="W254" i="1"/>
  <c r="Y254" i="1" s="1"/>
  <c r="U254" i="1"/>
  <c r="Q254" i="1"/>
  <c r="O254" i="1"/>
  <c r="AE258" i="1"/>
  <c r="U219" i="1"/>
  <c r="S221" i="1"/>
  <c r="AA221" i="1" s="1"/>
  <c r="T225" i="1"/>
  <c r="Q226" i="1"/>
  <c r="T230" i="1"/>
  <c r="R230" i="1"/>
  <c r="W240" i="1"/>
  <c r="Y240" i="1" s="1"/>
  <c r="Q240" i="1"/>
  <c r="P240" i="1"/>
  <c r="O240" i="1"/>
  <c r="N240" i="1"/>
  <c r="AA240" i="1" s="1"/>
  <c r="R260" i="1"/>
  <c r="T260" i="1"/>
  <c r="S260" i="1"/>
  <c r="U260" i="1"/>
  <c r="T221" i="1"/>
  <c r="R226" i="1"/>
  <c r="R227" i="1"/>
  <c r="O232" i="1"/>
  <c r="T241" i="1"/>
  <c r="Y272" i="1"/>
  <c r="W225" i="1"/>
  <c r="Y225" i="1" s="1"/>
  <c r="S226" i="1"/>
  <c r="S227" i="1"/>
  <c r="U231" i="1"/>
  <c r="T231" i="1"/>
  <c r="AA231" i="1" s="1"/>
  <c r="Q232" i="1"/>
  <c r="P234" i="1"/>
  <c r="O234" i="1"/>
  <c r="N234" i="1"/>
  <c r="AA234" i="1" s="1"/>
  <c r="Y234" i="1"/>
  <c r="Q238" i="1"/>
  <c r="P238" i="1"/>
  <c r="O238" i="1"/>
  <c r="N238" i="1"/>
  <c r="AA238" i="1" s="1"/>
  <c r="Y238" i="1"/>
  <c r="BE241" i="1"/>
  <c r="BI241" i="1" s="1"/>
  <c r="P245" i="1"/>
  <c r="O245" i="1"/>
  <c r="N245" i="1"/>
  <c r="M245" i="1"/>
  <c r="W245" i="1"/>
  <c r="Y245" i="1" s="1"/>
  <c r="T247" i="1"/>
  <c r="R247" i="1"/>
  <c r="AA247" i="1" s="1"/>
  <c r="S232" i="1"/>
  <c r="T233" i="1"/>
  <c r="P236" i="1"/>
  <c r="O236" i="1"/>
  <c r="N236" i="1"/>
  <c r="Y236" i="1"/>
  <c r="AP247" i="1"/>
  <c r="AO247" i="1"/>
  <c r="AP250" i="1"/>
  <c r="AO250" i="1"/>
  <c r="AE259" i="1"/>
  <c r="S225" i="1"/>
  <c r="Y226" i="1"/>
  <c r="W226" i="1"/>
  <c r="U226" i="1"/>
  <c r="T232" i="1"/>
  <c r="T257" i="1"/>
  <c r="U257" i="1"/>
  <c r="S257" i="1"/>
  <c r="AA257" i="1" s="1"/>
  <c r="Y257" i="1"/>
  <c r="R257" i="1"/>
  <c r="R261" i="1"/>
  <c r="U261" i="1"/>
  <c r="T261" i="1"/>
  <c r="S261" i="1"/>
  <c r="O267" i="1"/>
  <c r="M267" i="1"/>
  <c r="S267" i="1"/>
  <c r="R267" i="1"/>
  <c r="Q267" i="1"/>
  <c r="P267" i="1"/>
  <c r="N267" i="1"/>
  <c r="W267" i="1"/>
  <c r="Y267" i="1" s="1"/>
  <c r="U267" i="1"/>
  <c r="Q235" i="1"/>
  <c r="Q237" i="1"/>
  <c r="Q239" i="1"/>
  <c r="S243" i="1"/>
  <c r="AA243" i="1" s="1"/>
  <c r="R244" i="1"/>
  <c r="O247" i="1"/>
  <c r="N247" i="1"/>
  <c r="Y247" i="1"/>
  <c r="T248" i="1"/>
  <c r="N249" i="1"/>
  <c r="S250" i="1"/>
  <c r="BE251" i="1"/>
  <c r="BI251" i="1" s="1"/>
  <c r="S254" i="1"/>
  <c r="R254" i="1"/>
  <c r="O273" i="1"/>
  <c r="M273" i="1"/>
  <c r="S273" i="1"/>
  <c r="R273" i="1"/>
  <c r="Q273" i="1"/>
  <c r="P273" i="1"/>
  <c r="N273" i="1"/>
  <c r="R235" i="1"/>
  <c r="R237" i="1"/>
  <c r="AA237" i="1" s="1"/>
  <c r="AH237" i="1" s="1"/>
  <c r="R239" i="1"/>
  <c r="W241" i="1"/>
  <c r="Y241" i="1" s="1"/>
  <c r="S247" i="1"/>
  <c r="P249" i="1"/>
  <c r="U250" i="1"/>
  <c r="P251" i="1"/>
  <c r="O251" i="1"/>
  <c r="M251" i="1"/>
  <c r="W251" i="1"/>
  <c r="Y251" i="1" s="1"/>
  <c r="AP253" i="1"/>
  <c r="AO253" i="1"/>
  <c r="Q256" i="1"/>
  <c r="P256" i="1"/>
  <c r="N256" i="1"/>
  <c r="Y256" i="1"/>
  <c r="R259" i="1"/>
  <c r="AA259" i="1" s="1"/>
  <c r="U259" i="1"/>
  <c r="T259" i="1"/>
  <c r="S259" i="1"/>
  <c r="AO260" i="1"/>
  <c r="Q298" i="1"/>
  <c r="P298" i="1"/>
  <c r="O298" i="1"/>
  <c r="M298" i="1"/>
  <c r="Y298" i="1"/>
  <c r="W298" i="1"/>
  <c r="N298" i="1"/>
  <c r="T245" i="1"/>
  <c r="AO266" i="1"/>
  <c r="P279" i="1"/>
  <c r="W279" i="1"/>
  <c r="R279" i="1"/>
  <c r="O279" i="1"/>
  <c r="N279" i="1"/>
  <c r="M279" i="1"/>
  <c r="U279" i="1"/>
  <c r="Y279" i="1"/>
  <c r="T279" i="1"/>
  <c r="S279" i="1"/>
  <c r="Q279" i="1"/>
  <c r="U235" i="1"/>
  <c r="U237" i="1"/>
  <c r="U239" i="1"/>
  <c r="BE240" i="1"/>
  <c r="BI240" i="1" s="1"/>
  <c r="P243" i="1"/>
  <c r="O243" i="1"/>
  <c r="Y243" i="1"/>
  <c r="BE248" i="1"/>
  <c r="BI248" i="1" s="1"/>
  <c r="W250" i="1"/>
  <c r="Y250" i="1" s="1"/>
  <c r="T250" i="1"/>
  <c r="Q250" i="1"/>
  <c r="U273" i="1"/>
  <c r="M241" i="1"/>
  <c r="AA241" i="1" s="1"/>
  <c r="W242" i="1"/>
  <c r="Y242" i="1" s="1"/>
  <c r="U242" i="1"/>
  <c r="AO242" i="1"/>
  <c r="T243" i="1"/>
  <c r="P247" i="1"/>
  <c r="R250" i="1"/>
  <c r="AA250" i="1" s="1"/>
  <c r="N251" i="1"/>
  <c r="U253" i="1"/>
  <c r="T253" i="1"/>
  <c r="Y253" i="1"/>
  <c r="T254" i="1"/>
  <c r="U268" i="1"/>
  <c r="S268" i="1"/>
  <c r="T268" i="1"/>
  <c r="R268" i="1"/>
  <c r="T269" i="1"/>
  <c r="U269" i="1"/>
  <c r="S269" i="1"/>
  <c r="R269" i="1"/>
  <c r="BE269" i="1"/>
  <c r="BI269" i="1" s="1"/>
  <c r="W273" i="1"/>
  <c r="Y273" i="1" s="1"/>
  <c r="BE244" i="1"/>
  <c r="BI244" i="1" s="1"/>
  <c r="AE250" i="1"/>
  <c r="Y255" i="1"/>
  <c r="U255" i="1"/>
  <c r="S255" i="1"/>
  <c r="R255" i="1"/>
  <c r="AP254" i="1"/>
  <c r="AO254" i="1"/>
  <c r="Q249" i="1"/>
  <c r="O249" i="1"/>
  <c r="M249" i="1"/>
  <c r="AA249" i="1" s="1"/>
  <c r="Y249" i="1"/>
  <c r="U252" i="1"/>
  <c r="T252" i="1"/>
  <c r="R252" i="1"/>
  <c r="AA252" i="1" s="1"/>
  <c r="AH252" i="1" s="1"/>
  <c r="AA253" i="1"/>
  <c r="U274" i="1"/>
  <c r="S274" i="1"/>
  <c r="T274" i="1"/>
  <c r="R274" i="1"/>
  <c r="U244" i="1"/>
  <c r="U246" i="1"/>
  <c r="AA246" i="1" s="1"/>
  <c r="AH246" i="1" s="1"/>
  <c r="S248" i="1"/>
  <c r="O252" i="1"/>
  <c r="P258" i="1"/>
  <c r="O259" i="1"/>
  <c r="R262" i="1"/>
  <c r="R263" i="1"/>
  <c r="AA263" i="1" s="1"/>
  <c r="R264" i="1"/>
  <c r="AA264" i="1" s="1"/>
  <c r="AH264" i="1" s="1"/>
  <c r="U265" i="1"/>
  <c r="T267" i="1"/>
  <c r="P269" i="1"/>
  <c r="R270" i="1"/>
  <c r="AA270" i="1" s="1"/>
  <c r="AH270" i="1" s="1"/>
  <c r="U271" i="1"/>
  <c r="T273" i="1"/>
  <c r="R275" i="1"/>
  <c r="Q258" i="1"/>
  <c r="P259" i="1"/>
  <c r="S262" i="1"/>
  <c r="S263" i="1"/>
  <c r="U266" i="1"/>
  <c r="S266" i="1"/>
  <c r="AA266" i="1" s="1"/>
  <c r="AH266" i="1" s="1"/>
  <c r="Q269" i="1"/>
  <c r="U272" i="1"/>
  <c r="S272" i="1"/>
  <c r="AA272" i="1" s="1"/>
  <c r="T275" i="1"/>
  <c r="R276" i="1"/>
  <c r="S258" i="1"/>
  <c r="AO264" i="1"/>
  <c r="O265" i="1"/>
  <c r="M265" i="1"/>
  <c r="AA265" i="1" s="1"/>
  <c r="Y265" i="1"/>
  <c r="AO270" i="1"/>
  <c r="O271" i="1"/>
  <c r="M271" i="1"/>
  <c r="Y271" i="1"/>
  <c r="AO276" i="1"/>
  <c r="AP276" i="1"/>
  <c r="U258" i="1"/>
  <c r="Y285" i="1"/>
  <c r="W258" i="1"/>
  <c r="Y258" i="1" s="1"/>
  <c r="Y262" i="1"/>
  <c r="Y263" i="1"/>
  <c r="AO263" i="1"/>
  <c r="U264" i="1"/>
  <c r="S264" i="1"/>
  <c r="U270" i="1"/>
  <c r="S270" i="1"/>
  <c r="Q275" i="1"/>
  <c r="O275" i="1"/>
  <c r="Y275" i="1"/>
  <c r="Q278" i="1"/>
  <c r="T278" i="1"/>
  <c r="R278" i="1"/>
  <c r="AA278" i="1" s="1"/>
  <c r="AH278" i="1" s="1"/>
  <c r="P278" i="1"/>
  <c r="O278" i="1"/>
  <c r="N278" i="1"/>
  <c r="S291" i="1"/>
  <c r="R291" i="1"/>
  <c r="AA258" i="1"/>
  <c r="W259" i="1"/>
  <c r="Y259" i="1" s="1"/>
  <c r="BE261" i="1"/>
  <c r="BI261" i="1" s="1"/>
  <c r="M276" i="1"/>
  <c r="N276" i="1"/>
  <c r="Y276" i="1"/>
  <c r="AE284" i="1"/>
  <c r="BE286" i="1"/>
  <c r="BI286" i="1" s="1"/>
  <c r="O269" i="1"/>
  <c r="M269" i="1"/>
  <c r="Y269" i="1"/>
  <c r="S276" i="1"/>
  <c r="BE280" i="1"/>
  <c r="BI280" i="1" s="1"/>
  <c r="S275" i="1"/>
  <c r="AA275" i="1" s="1"/>
  <c r="O277" i="1"/>
  <c r="R280" i="1"/>
  <c r="AA280" i="1" s="1"/>
  <c r="R283" i="1"/>
  <c r="BE284" i="1"/>
  <c r="BI284" i="1" s="1"/>
  <c r="M285" i="1"/>
  <c r="BE285" i="1"/>
  <c r="BI285" i="1" s="1"/>
  <c r="T293" i="1"/>
  <c r="S304" i="1"/>
  <c r="S298" i="1"/>
  <c r="R298" i="1"/>
  <c r="T298" i="1"/>
  <c r="Y281" i="1"/>
  <c r="Q282" i="1"/>
  <c r="M282" i="1"/>
  <c r="AA282" i="1" s="1"/>
  <c r="Y282" i="1"/>
  <c r="BE282" i="1"/>
  <c r="BI282" i="1" s="1"/>
  <c r="N283" i="1"/>
  <c r="S285" i="1"/>
  <c r="T288" i="1"/>
  <c r="T289" i="1"/>
  <c r="AP292" i="1"/>
  <c r="AO292" i="1"/>
  <c r="Q293" i="1"/>
  <c r="U277" i="1"/>
  <c r="Y280" i="1"/>
  <c r="AP280" i="1"/>
  <c r="T281" i="1"/>
  <c r="R281" i="1"/>
  <c r="AA281" i="1" s="1"/>
  <c r="S282" i="1"/>
  <c r="O283" i="1"/>
  <c r="U285" i="1"/>
  <c r="U286" i="1"/>
  <c r="T286" i="1"/>
  <c r="S286" i="1"/>
  <c r="AE287" i="1"/>
  <c r="BE288" i="1"/>
  <c r="BI288" i="1" s="1"/>
  <c r="AE295" i="1"/>
  <c r="AE301" i="1"/>
  <c r="Q283" i="1"/>
  <c r="R284" i="1"/>
  <c r="AA284" i="1" s="1"/>
  <c r="Q296" i="1"/>
  <c r="P296" i="1"/>
  <c r="O296" i="1"/>
  <c r="M296" i="1"/>
  <c r="Y296" i="1"/>
  <c r="Q302" i="1"/>
  <c r="P302" i="1"/>
  <c r="O302" i="1"/>
  <c r="M302" i="1"/>
  <c r="Y302" i="1"/>
  <c r="W302" i="1"/>
  <c r="R277" i="1"/>
  <c r="AA277" i="1" s="1"/>
  <c r="AH277" i="1" s="1"/>
  <c r="S283" i="1"/>
  <c r="S284" i="1"/>
  <c r="Q287" i="1"/>
  <c r="N287" i="1"/>
  <c r="M287" i="1"/>
  <c r="Y287" i="1"/>
  <c r="R290" i="1"/>
  <c r="BE290" i="1"/>
  <c r="BI290" i="1" s="1"/>
  <c r="S296" i="1"/>
  <c r="R296" i="1"/>
  <c r="T296" i="1"/>
  <c r="U298" i="1"/>
  <c r="S302" i="1"/>
  <c r="R302" i="1"/>
  <c r="T302" i="1"/>
  <c r="W285" i="1"/>
  <c r="T285" i="1"/>
  <c r="P285" i="1"/>
  <c r="N285" i="1"/>
  <c r="AA286" i="1"/>
  <c r="AH286" i="1" s="1"/>
  <c r="T287" i="1"/>
  <c r="S287" i="1"/>
  <c r="R287" i="1"/>
  <c r="M288" i="1"/>
  <c r="AA288" i="1" s="1"/>
  <c r="Y288" i="1"/>
  <c r="W288" i="1"/>
  <c r="Q288" i="1"/>
  <c r="Y291" i="1"/>
  <c r="AE299" i="1"/>
  <c r="Q289" i="1"/>
  <c r="P289" i="1"/>
  <c r="O289" i="1"/>
  <c r="N289" i="1"/>
  <c r="W289" i="1"/>
  <c r="Y289" i="1" s="1"/>
  <c r="Q294" i="1"/>
  <c r="P294" i="1"/>
  <c r="O294" i="1"/>
  <c r="M294" i="1"/>
  <c r="Y294" i="1"/>
  <c r="Q300" i="1"/>
  <c r="P300" i="1"/>
  <c r="O300" i="1"/>
  <c r="M300" i="1"/>
  <c r="Y300" i="1"/>
  <c r="Y283" i="1"/>
  <c r="W283" i="1"/>
  <c r="P283" i="1"/>
  <c r="AA283" i="1" s="1"/>
  <c r="Y284" i="1"/>
  <c r="R289" i="1"/>
  <c r="AA289" i="1" s="1"/>
  <c r="N293" i="1"/>
  <c r="M293" i="1"/>
  <c r="Y293" i="1"/>
  <c r="W293" i="1"/>
  <c r="O293" i="1"/>
  <c r="S294" i="1"/>
  <c r="R294" i="1"/>
  <c r="T294" i="1"/>
  <c r="AA299" i="1"/>
  <c r="S300" i="1"/>
  <c r="R300" i="1"/>
  <c r="T300" i="1"/>
  <c r="Q304" i="1"/>
  <c r="P304" i="1"/>
  <c r="O304" i="1"/>
  <c r="M304" i="1"/>
  <c r="W304" i="1"/>
  <c r="Y304" i="1" s="1"/>
  <c r="T304" i="1"/>
  <c r="O290" i="1"/>
  <c r="T291" i="1"/>
  <c r="R293" i="1"/>
  <c r="Q295" i="1"/>
  <c r="Q297" i="1"/>
  <c r="Q299" i="1"/>
  <c r="Q301" i="1"/>
  <c r="Q303" i="1"/>
  <c r="Q305" i="1"/>
  <c r="R288" i="1"/>
  <c r="U291" i="1"/>
  <c r="S293" i="1"/>
  <c r="R295" i="1"/>
  <c r="AA295" i="1" s="1"/>
  <c r="R297" i="1"/>
  <c r="R299" i="1"/>
  <c r="R301" i="1"/>
  <c r="AA301" i="1" s="1"/>
  <c r="R303" i="1"/>
  <c r="AA303" i="1" s="1"/>
  <c r="R305" i="1"/>
  <c r="AA305" i="1" s="1"/>
  <c r="W291" i="1"/>
  <c r="S295" i="1"/>
  <c r="S297" i="1"/>
  <c r="AA297" i="1" s="1"/>
  <c r="S299" i="1"/>
  <c r="S301" i="1"/>
  <c r="S305" i="1"/>
  <c r="U303" i="1"/>
  <c r="T290" i="1"/>
  <c r="AO291" i="1"/>
  <c r="R292" i="1"/>
  <c r="W295" i="1"/>
  <c r="W297" i="1"/>
  <c r="W299" i="1"/>
  <c r="Y299" i="1" s="1"/>
  <c r="W301" i="1"/>
  <c r="Y301" i="1" s="1"/>
  <c r="W303" i="1"/>
  <c r="W305" i="1"/>
  <c r="Y305" i="1" s="1"/>
  <c r="AO286" i="1"/>
  <c r="N291" i="1"/>
  <c r="AA291" i="1" s="1"/>
  <c r="S292" i="1"/>
  <c r="AA292" i="1" s="1"/>
  <c r="AH292" i="1" s="1"/>
  <c r="T292" i="1"/>
  <c r="Y295" i="1"/>
  <c r="Y297" i="1"/>
  <c r="Y303" i="1"/>
  <c r="R304" i="1"/>
  <c r="AK321" i="2" l="1"/>
  <c r="AH321" i="2"/>
  <c r="AL321" i="2" s="1"/>
  <c r="AG209" i="2"/>
  <c r="AH210" i="2"/>
  <c r="AL210" i="2" s="1"/>
  <c r="AI210" i="2"/>
  <c r="AG191" i="2"/>
  <c r="AH178" i="2"/>
  <c r="AL178" i="2" s="1"/>
  <c r="AH125" i="2"/>
  <c r="AL125" i="2" s="1"/>
  <c r="AG300" i="2"/>
  <c r="AG139" i="2"/>
  <c r="AG90" i="2"/>
  <c r="AK324" i="2"/>
  <c r="AQ324" i="2" s="1"/>
  <c r="AR324" i="2" s="1"/>
  <c r="AL324" i="2"/>
  <c r="AH324" i="2"/>
  <c r="AI324" i="2"/>
  <c r="AH315" i="2"/>
  <c r="AL315" i="2" s="1"/>
  <c r="AI315" i="2"/>
  <c r="AK315" i="2"/>
  <c r="AG314" i="2"/>
  <c r="AG322" i="2"/>
  <c r="AG295" i="2"/>
  <c r="AG53" i="2"/>
  <c r="AL5" i="2"/>
  <c r="AH5" i="2"/>
  <c r="AI5" i="2" s="1"/>
  <c r="AK5" i="2"/>
  <c r="AG9" i="2"/>
  <c r="AG257" i="2"/>
  <c r="AG97" i="2"/>
  <c r="AK316" i="2"/>
  <c r="AI316" i="2"/>
  <c r="AH316" i="2"/>
  <c r="AL316" i="2" s="1"/>
  <c r="AL281" i="2"/>
  <c r="AK281" i="2"/>
  <c r="AQ281" i="2" s="1"/>
  <c r="AR281" i="2" s="1"/>
  <c r="AH281" i="2"/>
  <c r="AI281" i="2"/>
  <c r="AG277" i="2"/>
  <c r="AL231" i="2"/>
  <c r="AH231" i="2"/>
  <c r="AI231" i="2" s="1"/>
  <c r="AH217" i="2"/>
  <c r="AL217" i="2" s="1"/>
  <c r="AH213" i="2"/>
  <c r="AG198" i="2"/>
  <c r="AI107" i="2"/>
  <c r="AH83" i="2"/>
  <c r="AK83" i="2" s="1"/>
  <c r="AI83" i="2"/>
  <c r="AG30" i="2"/>
  <c r="AG27" i="2"/>
  <c r="AL289" i="2"/>
  <c r="AI289" i="2"/>
  <c r="AH289" i="2"/>
  <c r="AK289" i="2" s="1"/>
  <c r="AQ289" i="2" s="1"/>
  <c r="AR289" i="2" s="1"/>
  <c r="AL297" i="2"/>
  <c r="AI297" i="2"/>
  <c r="AH297" i="2"/>
  <c r="AK297" i="2" s="1"/>
  <c r="AQ297" i="2" s="1"/>
  <c r="AR297" i="2" s="1"/>
  <c r="AL182" i="2"/>
  <c r="AH182" i="2"/>
  <c r="AK182" i="2" s="1"/>
  <c r="AQ182" i="2" s="1"/>
  <c r="AR182" i="2" s="1"/>
  <c r="AL313" i="2"/>
  <c r="AI313" i="2"/>
  <c r="AH279" i="2"/>
  <c r="AI279" i="2" s="1"/>
  <c r="AK279" i="2"/>
  <c r="AH256" i="2"/>
  <c r="AL256" i="2" s="1"/>
  <c r="AH167" i="2"/>
  <c r="AI167" i="2" s="1"/>
  <c r="AL162" i="2"/>
  <c r="AH140" i="2"/>
  <c r="AL107" i="2"/>
  <c r="AH107" i="2"/>
  <c r="AH115" i="2"/>
  <c r="AH73" i="2"/>
  <c r="AL73" i="2" s="1"/>
  <c r="AI73" i="2"/>
  <c r="AG89" i="2"/>
  <c r="AH20" i="2"/>
  <c r="AL20" i="2" s="1"/>
  <c r="AL318" i="2"/>
  <c r="AI318" i="2"/>
  <c r="AH318" i="2"/>
  <c r="AK318" i="2" s="1"/>
  <c r="AQ318" i="2" s="1"/>
  <c r="AR318" i="2" s="1"/>
  <c r="AG259" i="2"/>
  <c r="AL186" i="2"/>
  <c r="AH186" i="2"/>
  <c r="AK186" i="2" s="1"/>
  <c r="AQ186" i="2" s="1"/>
  <c r="AR186" i="2" s="1"/>
  <c r="AH164" i="2"/>
  <c r="AK164" i="2" s="1"/>
  <c r="AG122" i="2"/>
  <c r="AL71" i="2"/>
  <c r="AH71" i="2"/>
  <c r="AI71" i="2"/>
  <c r="AK71" i="2"/>
  <c r="AG72" i="2"/>
  <c r="AG40" i="2"/>
  <c r="AH75" i="2"/>
  <c r="AL75" i="2" s="1"/>
  <c r="AL8" i="2"/>
  <c r="AH8" i="2"/>
  <c r="AI8" i="2"/>
  <c r="AK8" i="2"/>
  <c r="AG282" i="2"/>
  <c r="AL235" i="2"/>
  <c r="AK235" i="2"/>
  <c r="AQ235" i="2" s="1"/>
  <c r="AR235" i="2" s="1"/>
  <c r="AI235" i="2"/>
  <c r="AH235" i="2"/>
  <c r="AL213" i="2"/>
  <c r="AI213" i="2"/>
  <c r="AG207" i="2"/>
  <c r="AG149" i="2"/>
  <c r="AL111" i="2"/>
  <c r="AH111" i="2"/>
  <c r="AI111" i="2" s="1"/>
  <c r="AI119" i="2"/>
  <c r="AH69" i="2"/>
  <c r="AL69" i="2" s="1"/>
  <c r="AG105" i="2"/>
  <c r="AK21" i="2"/>
  <c r="AH21" i="2"/>
  <c r="AL21" i="2" s="1"/>
  <c r="AL31" i="2"/>
  <c r="AI31" i="2"/>
  <c r="AH31" i="2"/>
  <c r="AK31" i="2"/>
  <c r="AQ31" i="2" s="1"/>
  <c r="AR31" i="2" s="1"/>
  <c r="AL17" i="2"/>
  <c r="AI17" i="2"/>
  <c r="AK17" i="2"/>
  <c r="AQ17" i="2" s="1"/>
  <c r="AR17" i="2" s="1"/>
  <c r="AH17" i="2"/>
  <c r="AL319" i="2"/>
  <c r="AK319" i="2"/>
  <c r="AH319" i="2"/>
  <c r="AI319" i="2"/>
  <c r="AG140" i="2"/>
  <c r="AH305" i="2"/>
  <c r="AK305" i="2" s="1"/>
  <c r="AG204" i="2"/>
  <c r="AL150" i="2"/>
  <c r="AH150" i="2"/>
  <c r="AK150" i="2" s="1"/>
  <c r="AQ150" i="2" s="1"/>
  <c r="AR150" i="2" s="1"/>
  <c r="AH158" i="2"/>
  <c r="AL158" i="2" s="1"/>
  <c r="AK158" i="2"/>
  <c r="AL121" i="2"/>
  <c r="AH79" i="2"/>
  <c r="AI79" i="2" s="1"/>
  <c r="AK79" i="2"/>
  <c r="AL67" i="2"/>
  <c r="AH67" i="2"/>
  <c r="AI67" i="2" s="1"/>
  <c r="AK67" i="2"/>
  <c r="AQ67" i="2" s="1"/>
  <c r="AR67" i="2" s="1"/>
  <c r="AG22" i="2"/>
  <c r="AL240" i="2"/>
  <c r="AK240" i="2"/>
  <c r="AQ240" i="2" s="1"/>
  <c r="AR240" i="2" s="1"/>
  <c r="AH240" i="2"/>
  <c r="AI240" i="2" s="1"/>
  <c r="AG284" i="2"/>
  <c r="AH209" i="2"/>
  <c r="AG201" i="2"/>
  <c r="AI201" i="2"/>
  <c r="AH168" i="2"/>
  <c r="AL168" i="2" s="1"/>
  <c r="AI168" i="2"/>
  <c r="AL180" i="2"/>
  <c r="AH180" i="2"/>
  <c r="AK180" i="2" s="1"/>
  <c r="AQ180" i="2" s="1"/>
  <c r="AR180" i="2" s="1"/>
  <c r="AI180" i="2"/>
  <c r="AL63" i="2"/>
  <c r="AH63" i="2"/>
  <c r="AK63" i="2" s="1"/>
  <c r="AQ63" i="2" s="1"/>
  <c r="AR63" i="2" s="1"/>
  <c r="AI63" i="2"/>
  <c r="AL14" i="2"/>
  <c r="AK14" i="2"/>
  <c r="AQ14" i="2" s="1"/>
  <c r="AR14" i="2" s="1"/>
  <c r="AI14" i="2"/>
  <c r="AH14" i="2"/>
  <c r="AH294" i="2"/>
  <c r="AL294" i="2" s="1"/>
  <c r="AG246" i="2"/>
  <c r="AG232" i="2"/>
  <c r="AG223" i="2"/>
  <c r="AL81" i="2"/>
  <c r="AK81" i="2"/>
  <c r="AQ81" i="2" s="1"/>
  <c r="AR81" i="2" s="1"/>
  <c r="AI81" i="2"/>
  <c r="AH81" i="2"/>
  <c r="AL323" i="2"/>
  <c r="AH323" i="2"/>
  <c r="AI323" i="2"/>
  <c r="AK323" i="2"/>
  <c r="AL303" i="2"/>
  <c r="AK303" i="2"/>
  <c r="AQ303" i="2" s="1"/>
  <c r="AR303" i="2" s="1"/>
  <c r="AH303" i="2"/>
  <c r="AI303" i="2"/>
  <c r="AH288" i="2"/>
  <c r="AL288" i="2" s="1"/>
  <c r="AH258" i="2"/>
  <c r="AL258" i="2" s="1"/>
  <c r="AI258" i="2"/>
  <c r="AK258" i="2"/>
  <c r="AG230" i="2"/>
  <c r="AH156" i="2"/>
  <c r="AL156" i="2" s="1"/>
  <c r="AK156" i="2"/>
  <c r="AH101" i="2"/>
  <c r="AH65" i="2"/>
  <c r="AL65" i="2" s="1"/>
  <c r="AG36" i="2"/>
  <c r="AI11" i="2"/>
  <c r="AH11" i="2"/>
  <c r="AL11" i="2" s="1"/>
  <c r="AG18" i="2"/>
  <c r="AH215" i="2"/>
  <c r="AG160" i="2"/>
  <c r="AG44" i="2"/>
  <c r="AG6" i="2"/>
  <c r="AG234" i="2"/>
  <c r="Z88" i="2"/>
  <c r="AG129" i="2"/>
  <c r="Z307" i="2"/>
  <c r="Z273" i="2"/>
  <c r="Z290" i="2"/>
  <c r="AG254" i="2"/>
  <c r="Z263" i="2"/>
  <c r="Z274" i="2"/>
  <c r="AG228" i="2"/>
  <c r="AG268" i="2"/>
  <c r="AI215" i="2"/>
  <c r="AG215" i="2"/>
  <c r="AK215" i="2" s="1"/>
  <c r="Z223" i="2"/>
  <c r="AG205" i="2"/>
  <c r="Z185" i="2"/>
  <c r="AG185" i="2" s="1"/>
  <c r="AG159" i="2"/>
  <c r="Z173" i="2"/>
  <c r="AG173" i="2" s="1"/>
  <c r="AG167" i="2"/>
  <c r="Z184" i="2"/>
  <c r="AG184" i="2" s="1"/>
  <c r="AG155" i="2"/>
  <c r="AG161" i="2"/>
  <c r="Z141" i="2"/>
  <c r="AG101" i="2"/>
  <c r="AI101" i="2"/>
  <c r="AG102" i="2"/>
  <c r="AG52" i="2"/>
  <c r="Z70" i="2"/>
  <c r="Z87" i="2"/>
  <c r="AG87" i="2" s="1"/>
  <c r="AG55" i="2"/>
  <c r="Z99" i="2"/>
  <c r="Z53" i="2"/>
  <c r="Z85" i="2"/>
  <c r="AG85" i="2" s="1"/>
  <c r="AK77" i="2"/>
  <c r="AG26" i="2"/>
  <c r="AG138" i="2"/>
  <c r="AG270" i="2"/>
  <c r="Z183" i="2"/>
  <c r="AG183" i="2" s="1"/>
  <c r="Z317" i="2"/>
  <c r="AG317" i="2" s="1"/>
  <c r="AG306" i="2"/>
  <c r="Z277" i="2"/>
  <c r="AG214" i="2"/>
  <c r="AG187" i="2"/>
  <c r="Z198" i="2"/>
  <c r="Z200" i="2"/>
  <c r="AG200" i="2" s="1"/>
  <c r="Z203" i="2"/>
  <c r="AG203" i="2" s="1"/>
  <c r="Z230" i="2"/>
  <c r="AK201" i="2"/>
  <c r="AH201" i="2"/>
  <c r="AG202" i="2"/>
  <c r="AH206" i="2"/>
  <c r="AK206" i="2" s="1"/>
  <c r="AG170" i="2"/>
  <c r="Z202" i="2"/>
  <c r="Z112" i="2"/>
  <c r="Z123" i="2"/>
  <c r="Z116" i="2"/>
  <c r="AG116" i="2" s="1"/>
  <c r="AH121" i="2"/>
  <c r="AI121" i="2" s="1"/>
  <c r="Z95" i="2"/>
  <c r="AG95" i="2" s="1"/>
  <c r="AG49" i="2"/>
  <c r="Z66" i="2"/>
  <c r="AG66" i="2" s="1"/>
  <c r="Z9" i="2"/>
  <c r="Z237" i="2"/>
  <c r="AG237" i="2" s="1"/>
  <c r="AG92" i="2"/>
  <c r="Z302" i="2"/>
  <c r="AG302" i="2" s="1"/>
  <c r="AG304" i="2"/>
  <c r="Z312" i="2"/>
  <c r="AG312" i="2" s="1"/>
  <c r="Z322" i="2"/>
  <c r="Z283" i="2"/>
  <c r="AG283" i="2" s="1"/>
  <c r="AG264" i="2"/>
  <c r="Z227" i="2"/>
  <c r="AG227" i="2" s="1"/>
  <c r="Z251" i="2"/>
  <c r="Z234" i="2"/>
  <c r="AG250" i="2"/>
  <c r="Z222" i="2"/>
  <c r="Z181" i="2"/>
  <c r="AG181" i="2" s="1"/>
  <c r="Z199" i="2"/>
  <c r="AG199" i="2" s="1"/>
  <c r="AG144" i="2"/>
  <c r="Z128" i="2"/>
  <c r="AK107" i="2"/>
  <c r="AQ107" i="2" s="1"/>
  <c r="AR107" i="2" s="1"/>
  <c r="AG86" i="2"/>
  <c r="AH119" i="2"/>
  <c r="AL119" i="2" s="1"/>
  <c r="AG117" i="2"/>
  <c r="Z58" i="2"/>
  <c r="AG58" i="2" s="1"/>
  <c r="AG47" i="2"/>
  <c r="Z64" i="2"/>
  <c r="AG64" i="2" s="1"/>
  <c r="Z12" i="2"/>
  <c r="AG12" i="2" s="1"/>
  <c r="AG127" i="2"/>
  <c r="Z296" i="2"/>
  <c r="AG245" i="2"/>
  <c r="AG211" i="2"/>
  <c r="AG112" i="2"/>
  <c r="AG80" i="2"/>
  <c r="AG33" i="2"/>
  <c r="AG326" i="2"/>
  <c r="Z286" i="2"/>
  <c r="AG286" i="2" s="1"/>
  <c r="Z308" i="2"/>
  <c r="Z267" i="2"/>
  <c r="AG267" i="2" s="1"/>
  <c r="Z299" i="2"/>
  <c r="AG299" i="2" s="1"/>
  <c r="AG276" i="2"/>
  <c r="AH276" i="2" s="1"/>
  <c r="AG242" i="2"/>
  <c r="AG221" i="2"/>
  <c r="Z245" i="2"/>
  <c r="AG238" i="2"/>
  <c r="Z187" i="2"/>
  <c r="Z197" i="2"/>
  <c r="AG197" i="2" s="1"/>
  <c r="Z189" i="2"/>
  <c r="AG189" i="2" s="1"/>
  <c r="AG166" i="2"/>
  <c r="Z159" i="2"/>
  <c r="AG151" i="2"/>
  <c r="Z157" i="2"/>
  <c r="AG157" i="2" s="1"/>
  <c r="Z147" i="2"/>
  <c r="Z133" i="2"/>
  <c r="AG133" i="2" s="1"/>
  <c r="Z120" i="2"/>
  <c r="AG120" i="2" s="1"/>
  <c r="AG93" i="2"/>
  <c r="AG45" i="2"/>
  <c r="Z105" i="2"/>
  <c r="Z32" i="2"/>
  <c r="AG32" i="2" s="1"/>
  <c r="Z51" i="2"/>
  <c r="AG51" i="2" s="1"/>
  <c r="AG13" i="2"/>
  <c r="AG328" i="2"/>
  <c r="AG285" i="2"/>
  <c r="AG128" i="2"/>
  <c r="AG123" i="2"/>
  <c r="AG311" i="2"/>
  <c r="Z287" i="2"/>
  <c r="AG287" i="2" s="1"/>
  <c r="Z265" i="2"/>
  <c r="AG265" i="2" s="1"/>
  <c r="AG261" i="2"/>
  <c r="Z232" i="2"/>
  <c r="AK209" i="2"/>
  <c r="Z229" i="2"/>
  <c r="AG229" i="2" s="1"/>
  <c r="Z179" i="2"/>
  <c r="AG179" i="2" s="1"/>
  <c r="Z152" i="2"/>
  <c r="AG152" i="2" s="1"/>
  <c r="Z130" i="2"/>
  <c r="AG130" i="2" s="1"/>
  <c r="AK111" i="2"/>
  <c r="AQ111" i="2" s="1"/>
  <c r="AR111" i="2" s="1"/>
  <c r="Z118" i="2"/>
  <c r="AG118" i="2" s="1"/>
  <c r="AG43" i="2"/>
  <c r="Z72" i="2"/>
  <c r="AG113" i="2"/>
  <c r="AH113" i="2" s="1"/>
  <c r="Z26" i="2"/>
  <c r="Z35" i="2"/>
  <c r="AG35" i="2" s="1"/>
  <c r="Z24" i="2"/>
  <c r="AG309" i="2"/>
  <c r="Z301" i="2"/>
  <c r="AG301" i="2" s="1"/>
  <c r="AG275" i="2"/>
  <c r="Z292" i="2"/>
  <c r="AG292" i="2" s="1"/>
  <c r="AG293" i="2"/>
  <c r="AG262" i="2"/>
  <c r="AG260" i="2"/>
  <c r="AG272" i="2"/>
  <c r="Z270" i="2"/>
  <c r="AG263" i="2"/>
  <c r="AG252" i="2"/>
  <c r="AG251" i="2"/>
  <c r="AG249" i="2"/>
  <c r="AG220" i="2"/>
  <c r="AI220" i="2"/>
  <c r="AD225" i="2"/>
  <c r="Z239" i="2"/>
  <c r="AG239" i="2" s="1"/>
  <c r="AG188" i="2"/>
  <c r="Z206" i="2"/>
  <c r="AG206" i="2" s="1"/>
  <c r="AI206" i="2" s="1"/>
  <c r="Z177" i="2"/>
  <c r="AG177" i="2" s="1"/>
  <c r="Z172" i="2"/>
  <c r="AG165" i="2"/>
  <c r="AH162" i="2"/>
  <c r="AK162" i="2" s="1"/>
  <c r="AQ162" i="2" s="1"/>
  <c r="AR162" i="2" s="1"/>
  <c r="Z110" i="2"/>
  <c r="AG110" i="2" s="1"/>
  <c r="AG62" i="2"/>
  <c r="Z80" i="2"/>
  <c r="AG41" i="2"/>
  <c r="Z60" i="2"/>
  <c r="AG60" i="2" s="1"/>
  <c r="Z38" i="2"/>
  <c r="AG38" i="2" s="1"/>
  <c r="AG46" i="2"/>
  <c r="AG42" i="2"/>
  <c r="AG136" i="2"/>
  <c r="AG103" i="2"/>
  <c r="AG126" i="2"/>
  <c r="Z135" i="2"/>
  <c r="AG135" i="2" s="1"/>
  <c r="AG96" i="2"/>
  <c r="AK101" i="2"/>
  <c r="AG4" i="2"/>
  <c r="AG308" i="2"/>
  <c r="AH282" i="2"/>
  <c r="AI282" i="2" s="1"/>
  <c r="Z248" i="2"/>
  <c r="AG248" i="2" s="1"/>
  <c r="Z247" i="2"/>
  <c r="AG247" i="2" s="1"/>
  <c r="AK220" i="2"/>
  <c r="AH220" i="2"/>
  <c r="Z216" i="2"/>
  <c r="AG216" i="2" s="1"/>
  <c r="AG208" i="2"/>
  <c r="AK213" i="2"/>
  <c r="AQ213" i="2" s="1"/>
  <c r="AR213" i="2" s="1"/>
  <c r="Z176" i="2"/>
  <c r="AG176" i="2" s="1"/>
  <c r="AG163" i="2"/>
  <c r="AH163" i="2" s="1"/>
  <c r="AI163" i="2" s="1"/>
  <c r="AG142" i="2"/>
  <c r="AG143" i="2"/>
  <c r="Z153" i="2"/>
  <c r="AG153" i="2" s="1"/>
  <c r="AG147" i="2"/>
  <c r="AG124" i="2"/>
  <c r="AK131" i="2"/>
  <c r="AG91" i="2"/>
  <c r="Z84" i="2"/>
  <c r="AG84" i="2" s="1"/>
  <c r="AL77" i="2"/>
  <c r="AG57" i="2"/>
  <c r="AG39" i="2"/>
  <c r="AG76" i="2"/>
  <c r="Z54" i="2"/>
  <c r="AG54" i="2" s="1"/>
  <c r="AG24" i="2"/>
  <c r="Z25" i="2"/>
  <c r="AG25" i="2" s="1"/>
  <c r="Z23" i="2"/>
  <c r="AG23" i="2" s="1"/>
  <c r="AG10" i="2"/>
  <c r="AG296" i="2"/>
  <c r="AG222" i="2"/>
  <c r="Z193" i="2"/>
  <c r="AG266" i="2"/>
  <c r="AG132" i="2"/>
  <c r="AG327" i="2"/>
  <c r="AG290" i="2"/>
  <c r="AG271" i="2"/>
  <c r="Z243" i="2"/>
  <c r="AG243" i="2" s="1"/>
  <c r="Z241" i="2"/>
  <c r="AG241" i="2" s="1"/>
  <c r="Z244" i="2"/>
  <c r="AG244" i="2" s="1"/>
  <c r="AK219" i="2"/>
  <c r="AH219" i="2"/>
  <c r="AI219" i="2" s="1"/>
  <c r="AD228" i="2"/>
  <c r="Z195" i="2"/>
  <c r="AG195" i="2" s="1"/>
  <c r="AG172" i="2"/>
  <c r="Z174" i="2"/>
  <c r="AG174" i="2" s="1"/>
  <c r="Z154" i="2"/>
  <c r="AG154" i="2" s="1"/>
  <c r="AG148" i="2"/>
  <c r="AD227" i="2"/>
  <c r="Z98" i="2"/>
  <c r="AG98" i="2" s="1"/>
  <c r="AK119" i="2"/>
  <c r="AI77" i="2"/>
  <c r="AG37" i="2"/>
  <c r="Z82" i="2"/>
  <c r="AG82" i="2" s="1"/>
  <c r="Z76" i="2"/>
  <c r="Z78" i="2"/>
  <c r="AG78" i="2" s="1"/>
  <c r="Z18" i="2"/>
  <c r="AG28" i="2"/>
  <c r="Z15" i="2"/>
  <c r="AG15" i="2" s="1"/>
  <c r="AG171" i="2"/>
  <c r="AG291" i="2"/>
  <c r="Z134" i="2"/>
  <c r="Z320" i="2"/>
  <c r="AG320" i="2" s="1"/>
  <c r="AK313" i="2"/>
  <c r="Z280" i="2"/>
  <c r="AG273" i="2"/>
  <c r="Z269" i="2"/>
  <c r="AG269" i="2" s="1"/>
  <c r="AG218" i="2"/>
  <c r="AG219" i="2"/>
  <c r="AG226" i="2"/>
  <c r="AG194" i="2"/>
  <c r="AG193" i="2"/>
  <c r="AG196" i="2"/>
  <c r="AG141" i="2"/>
  <c r="AG145" i="2"/>
  <c r="AK140" i="2"/>
  <c r="AG100" i="2"/>
  <c r="AG104" i="2"/>
  <c r="AK115" i="2"/>
  <c r="AG134" i="2"/>
  <c r="Z94" i="2"/>
  <c r="AG94" i="2" s="1"/>
  <c r="AG88" i="2"/>
  <c r="Z68" i="2"/>
  <c r="AG68" i="2" s="1"/>
  <c r="AG56" i="2"/>
  <c r="AI115" i="2"/>
  <c r="AG115" i="2"/>
  <c r="Z74" i="2"/>
  <c r="AG74" i="2" s="1"/>
  <c r="Z16" i="2"/>
  <c r="Z50" i="2"/>
  <c r="AG50" i="2" s="1"/>
  <c r="Z29" i="2"/>
  <c r="AG29" i="2" s="1"/>
  <c r="Z3" i="2"/>
  <c r="AG3" i="2" s="1"/>
  <c r="AG280" i="2"/>
  <c r="AI280" i="2" s="1"/>
  <c r="AG225" i="2"/>
  <c r="AG233" i="2"/>
  <c r="Z7" i="2"/>
  <c r="AG48" i="2"/>
  <c r="Z310" i="2"/>
  <c r="AG310" i="2" s="1"/>
  <c r="AG278" i="2"/>
  <c r="AG169" i="2"/>
  <c r="AG106" i="2"/>
  <c r="AG59" i="2"/>
  <c r="AG70" i="2"/>
  <c r="AG16" i="2"/>
  <c r="AG325" i="2"/>
  <c r="Z327" i="2"/>
  <c r="AG307" i="2"/>
  <c r="Z298" i="2"/>
  <c r="AG298" i="2" s="1"/>
  <c r="AH280" i="2"/>
  <c r="AH251" i="2"/>
  <c r="AI251" i="2" s="1"/>
  <c r="AK251" i="2"/>
  <c r="AG274" i="2"/>
  <c r="Z224" i="2"/>
  <c r="AG224" i="2" s="1"/>
  <c r="Z253" i="2"/>
  <c r="AG253" i="2" s="1"/>
  <c r="Z236" i="2"/>
  <c r="AG236" i="2" s="1"/>
  <c r="Z255" i="2"/>
  <c r="AG255" i="2" s="1"/>
  <c r="AG192" i="2"/>
  <c r="AG212" i="2"/>
  <c r="AG190" i="2"/>
  <c r="Z175" i="2"/>
  <c r="AG175" i="2" s="1"/>
  <c r="AG137" i="2"/>
  <c r="Z146" i="2"/>
  <c r="AG146" i="2" s="1"/>
  <c r="Z114" i="2"/>
  <c r="AG114" i="2" s="1"/>
  <c r="Z108" i="2"/>
  <c r="AG108" i="2" s="1"/>
  <c r="Z100" i="2"/>
  <c r="Z104" i="2"/>
  <c r="AH131" i="2"/>
  <c r="AL131" i="2" s="1"/>
  <c r="AG61" i="2"/>
  <c r="AG109" i="2"/>
  <c r="AH109" i="2" s="1"/>
  <c r="AI109" i="2" s="1"/>
  <c r="AG99" i="2"/>
  <c r="Z34" i="2"/>
  <c r="AG34" i="2" s="1"/>
  <c r="Z13" i="2"/>
  <c r="AG19" i="2"/>
  <c r="AG7" i="2"/>
  <c r="AI194" i="1"/>
  <c r="AM194" i="1" s="1"/>
  <c r="AH299" i="1"/>
  <c r="AM278" i="1"/>
  <c r="AL278" i="1"/>
  <c r="AR278" i="1" s="1"/>
  <c r="AS278" i="1" s="1"/>
  <c r="AI278" i="1"/>
  <c r="AJ278" i="1"/>
  <c r="AI277" i="1"/>
  <c r="AM277" i="1" s="1"/>
  <c r="AH258" i="1"/>
  <c r="AH227" i="1"/>
  <c r="AJ301" i="1"/>
  <c r="AH301" i="1"/>
  <c r="AI252" i="1"/>
  <c r="AM252" i="1" s="1"/>
  <c r="AL252" i="1"/>
  <c r="AH225" i="1"/>
  <c r="AH273" i="1"/>
  <c r="AH241" i="1"/>
  <c r="AH240" i="1"/>
  <c r="AM31" i="1"/>
  <c r="AI31" i="1"/>
  <c r="AL31" i="1"/>
  <c r="AR31" i="1" s="1"/>
  <c r="AS31" i="1" s="1"/>
  <c r="AJ31" i="1"/>
  <c r="AH289" i="1"/>
  <c r="AH250" i="1"/>
  <c r="AI246" i="1"/>
  <c r="AM246" i="1" s="1"/>
  <c r="AJ246" i="1"/>
  <c r="AL246" i="1"/>
  <c r="AI237" i="1"/>
  <c r="AM237" i="1" s="1"/>
  <c r="AJ244" i="1"/>
  <c r="AM199" i="1"/>
  <c r="AI199" i="1"/>
  <c r="AJ199" i="1" s="1"/>
  <c r="AL199" i="1"/>
  <c r="AH188" i="1"/>
  <c r="AL165" i="1"/>
  <c r="AI165" i="1"/>
  <c r="AM165" i="1" s="1"/>
  <c r="AJ165" i="1"/>
  <c r="AL292" i="1"/>
  <c r="AJ292" i="1"/>
  <c r="AI292" i="1"/>
  <c r="AM292" i="1" s="1"/>
  <c r="AI286" i="1"/>
  <c r="AM286" i="1" s="1"/>
  <c r="AL270" i="1"/>
  <c r="AI270" i="1"/>
  <c r="AM270" i="1" s="1"/>
  <c r="AJ270" i="1"/>
  <c r="AH157" i="1"/>
  <c r="AM229" i="1"/>
  <c r="AI229" i="1"/>
  <c r="AL229" i="1" s="1"/>
  <c r="AR229" i="1" s="1"/>
  <c r="AS229" i="1" s="1"/>
  <c r="AJ229" i="1"/>
  <c r="AH304" i="1"/>
  <c r="AH178" i="1"/>
  <c r="AH305" i="1"/>
  <c r="AI266" i="1"/>
  <c r="AM266" i="1" s="1"/>
  <c r="AL266" i="1"/>
  <c r="AJ266" i="1"/>
  <c r="AM264" i="1"/>
  <c r="AI264" i="1"/>
  <c r="AJ264" i="1" s="1"/>
  <c r="AL264" i="1"/>
  <c r="AH284" i="1"/>
  <c r="AH249" i="1"/>
  <c r="AI244" i="1"/>
  <c r="AH197" i="1"/>
  <c r="AA185" i="1"/>
  <c r="AH185" i="1" s="1"/>
  <c r="AH220" i="1"/>
  <c r="AH216" i="1"/>
  <c r="AA184" i="1"/>
  <c r="AH184" i="1" s="1"/>
  <c r="AH159" i="1"/>
  <c r="AA154" i="1"/>
  <c r="AH154" i="1" s="1"/>
  <c r="AA143" i="1"/>
  <c r="AA94" i="1"/>
  <c r="AH48" i="1"/>
  <c r="AH42" i="1"/>
  <c r="AI68" i="1"/>
  <c r="AM68" i="1" s="1"/>
  <c r="AA296" i="1"/>
  <c r="AH296" i="1" s="1"/>
  <c r="AA274" i="1"/>
  <c r="AH274" i="1" s="1"/>
  <c r="AH234" i="1"/>
  <c r="AH272" i="1"/>
  <c r="AA232" i="1"/>
  <c r="AH232" i="1" s="1"/>
  <c r="AA187" i="1"/>
  <c r="AH187" i="1" s="1"/>
  <c r="AA171" i="1"/>
  <c r="AH190" i="1"/>
  <c r="AH162" i="1"/>
  <c r="AA177" i="1"/>
  <c r="AH177" i="1" s="1"/>
  <c r="AH153" i="1"/>
  <c r="AH131" i="1"/>
  <c r="AH33" i="1"/>
  <c r="AH21" i="1"/>
  <c r="AH38" i="1"/>
  <c r="AH166" i="1"/>
  <c r="AH70" i="1"/>
  <c r="AH283" i="1"/>
  <c r="AH291" i="1"/>
  <c r="AH282" i="1"/>
  <c r="AH265" i="1"/>
  <c r="AH242" i="1"/>
  <c r="AH243" i="1"/>
  <c r="AA279" i="1"/>
  <c r="AH279" i="1" s="1"/>
  <c r="AH256" i="1"/>
  <c r="AH247" i="1"/>
  <c r="AH245" i="1"/>
  <c r="AH221" i="1"/>
  <c r="AL218" i="1"/>
  <c r="AI218" i="1"/>
  <c r="AM218" i="1" s="1"/>
  <c r="AJ218" i="1"/>
  <c r="AH169" i="1"/>
  <c r="AH173" i="1"/>
  <c r="AA173" i="1"/>
  <c r="AM111" i="1"/>
  <c r="AJ111" i="1"/>
  <c r="AL111" i="1"/>
  <c r="AI111" i="1"/>
  <c r="AH137" i="1"/>
  <c r="AH93" i="1"/>
  <c r="AI98" i="1"/>
  <c r="AL98" i="1" s="1"/>
  <c r="AH36" i="1"/>
  <c r="AA6" i="1"/>
  <c r="AH6" i="1" s="1"/>
  <c r="AI14" i="1"/>
  <c r="AJ14" i="1" s="1"/>
  <c r="AM244" i="1"/>
  <c r="AH207" i="1"/>
  <c r="AH116" i="1"/>
  <c r="AH303" i="1"/>
  <c r="AH300" i="1"/>
  <c r="AA285" i="1"/>
  <c r="AH285" i="1" s="1"/>
  <c r="AA269" i="1"/>
  <c r="AH269" i="1" s="1"/>
  <c r="AA273" i="1"/>
  <c r="AA261" i="1"/>
  <c r="AH261" i="1" s="1"/>
  <c r="AA245" i="1"/>
  <c r="AA254" i="1"/>
  <c r="AH254" i="1" s="1"/>
  <c r="AI225" i="1"/>
  <c r="AL225" i="1" s="1"/>
  <c r="AA219" i="1"/>
  <c r="AH219" i="1" s="1"/>
  <c r="AA222" i="1"/>
  <c r="AH222" i="1" s="1"/>
  <c r="AH214" i="1"/>
  <c r="AA207" i="1"/>
  <c r="AA172" i="1"/>
  <c r="AH160" i="1"/>
  <c r="AM88" i="1"/>
  <c r="AJ88" i="1"/>
  <c r="AH60" i="1"/>
  <c r="AI34" i="1"/>
  <c r="AL34" i="1"/>
  <c r="AR34" i="1" s="1"/>
  <c r="AS34" i="1" s="1"/>
  <c r="AM34" i="1"/>
  <c r="AJ34" i="1"/>
  <c r="AH53" i="1"/>
  <c r="AH78" i="1"/>
  <c r="AH13" i="1"/>
  <c r="AH17" i="1"/>
  <c r="AI80" i="1"/>
  <c r="AJ80" i="1" s="1"/>
  <c r="AL244" i="1"/>
  <c r="AA304" i="1"/>
  <c r="AA300" i="1"/>
  <c r="AA276" i="1"/>
  <c r="AH276" i="1" s="1"/>
  <c r="AH253" i="1"/>
  <c r="AA214" i="1"/>
  <c r="AA217" i="1"/>
  <c r="AM200" i="1"/>
  <c r="AI200" i="1"/>
  <c r="AJ200" i="1" s="1"/>
  <c r="AH195" i="1"/>
  <c r="AH139" i="1"/>
  <c r="AA170" i="1"/>
  <c r="AH170" i="1" s="1"/>
  <c r="AA156" i="1"/>
  <c r="AH156" i="1" s="1"/>
  <c r="AA186" i="1"/>
  <c r="AA181" i="1"/>
  <c r="AA164" i="1"/>
  <c r="AI86" i="1"/>
  <c r="AM86" i="1" s="1"/>
  <c r="AL86" i="1"/>
  <c r="AI77" i="1"/>
  <c r="AJ77" i="1" s="1"/>
  <c r="AH43" i="1"/>
  <c r="AM106" i="1"/>
  <c r="AL106" i="1"/>
  <c r="AR106" i="1" s="1"/>
  <c r="AS106" i="1" s="1"/>
  <c r="AI106" i="1"/>
  <c r="AJ106" i="1" s="1"/>
  <c r="AH212" i="1"/>
  <c r="AH281" i="1"/>
  <c r="AH263" i="1"/>
  <c r="AH257" i="1"/>
  <c r="AH226" i="1"/>
  <c r="AH236" i="1"/>
  <c r="AH231" i="1"/>
  <c r="AH146" i="1"/>
  <c r="AA163" i="1"/>
  <c r="AA133" i="1"/>
  <c r="AA141" i="1"/>
  <c r="AH141" i="1" s="1"/>
  <c r="AH110" i="1"/>
  <c r="AI63" i="1"/>
  <c r="AM63" i="1" s="1"/>
  <c r="AI79" i="1"/>
  <c r="AM79" i="1" s="1"/>
  <c r="AJ79" i="1"/>
  <c r="AJ10" i="1"/>
  <c r="AL10" i="1"/>
  <c r="AI10" i="1"/>
  <c r="AM10" i="1" s="1"/>
  <c r="AH297" i="1"/>
  <c r="AH288" i="1"/>
  <c r="AH259" i="1"/>
  <c r="AH262" i="1"/>
  <c r="AA239" i="1"/>
  <c r="AH239" i="1" s="1"/>
  <c r="AH203" i="1"/>
  <c r="AA191" i="1"/>
  <c r="AA140" i="1"/>
  <c r="AH140" i="1" s="1"/>
  <c r="AA151" i="1"/>
  <c r="AH151" i="1" s="1"/>
  <c r="AH126" i="1"/>
  <c r="AH133" i="1"/>
  <c r="AA157" i="1"/>
  <c r="AI61" i="1"/>
  <c r="AM61" i="1"/>
  <c r="AJ61" i="1"/>
  <c r="AL61" i="1"/>
  <c r="AA58" i="1"/>
  <c r="AH58" i="1" s="1"/>
  <c r="AH295" i="1"/>
  <c r="AL295" i="1" s="1"/>
  <c r="AA293" i="1"/>
  <c r="AH293" i="1" s="1"/>
  <c r="AA290" i="1"/>
  <c r="AH290" i="1" s="1"/>
  <c r="AA302" i="1"/>
  <c r="AH302" i="1" s="1"/>
  <c r="AH255" i="1"/>
  <c r="AH213" i="1"/>
  <c r="AH215" i="1"/>
  <c r="AH171" i="1"/>
  <c r="AA160" i="1"/>
  <c r="AI136" i="1"/>
  <c r="AM136" i="1" s="1"/>
  <c r="AH96" i="1"/>
  <c r="AI96" i="1" s="1"/>
  <c r="AH99" i="1"/>
  <c r="AH124" i="1"/>
  <c r="AL69" i="1"/>
  <c r="AI69" i="1"/>
  <c r="AM69" i="1"/>
  <c r="AJ69" i="1"/>
  <c r="AH23" i="1"/>
  <c r="AM32" i="1"/>
  <c r="AI32" i="1"/>
  <c r="AL32" i="1"/>
  <c r="AR32" i="1" s="1"/>
  <c r="AS32" i="1" s="1"/>
  <c r="AJ32" i="1"/>
  <c r="AH8" i="1"/>
  <c r="AH287" i="1"/>
  <c r="AI287" i="1" s="1"/>
  <c r="AJ287" i="1" s="1"/>
  <c r="AA298" i="1"/>
  <c r="AH298" i="1" s="1"/>
  <c r="AA235" i="1"/>
  <c r="AH235" i="1" s="1"/>
  <c r="AH238" i="1"/>
  <c r="AH206" i="1"/>
  <c r="AH202" i="1"/>
  <c r="AH205" i="1"/>
  <c r="AI205" i="1" s="1"/>
  <c r="AA210" i="1"/>
  <c r="AH210" i="1" s="1"/>
  <c r="AH174" i="1"/>
  <c r="AH94" i="1"/>
  <c r="AJ63" i="1"/>
  <c r="AI44" i="1"/>
  <c r="AM44" i="1" s="1"/>
  <c r="AL44" i="1"/>
  <c r="AH37" i="1"/>
  <c r="AH294" i="1"/>
  <c r="AA287" i="1"/>
  <c r="AL301" i="1"/>
  <c r="AI301" i="1"/>
  <c r="AH275" i="1"/>
  <c r="AA248" i="1"/>
  <c r="AH248" i="1" s="1"/>
  <c r="AA233" i="1"/>
  <c r="AH233" i="1" s="1"/>
  <c r="AA228" i="1"/>
  <c r="AH228" i="1" s="1"/>
  <c r="AH260" i="1"/>
  <c r="AH168" i="1"/>
  <c r="AA193" i="1"/>
  <c r="AH193" i="1" s="1"/>
  <c r="AH186" i="1"/>
  <c r="AM152" i="1"/>
  <c r="AI152" i="1"/>
  <c r="AJ152" i="1" s="1"/>
  <c r="AL152" i="1"/>
  <c r="AI135" i="1"/>
  <c r="AJ135" i="1" s="1"/>
  <c r="AM123" i="1"/>
  <c r="AI123" i="1"/>
  <c r="AL123" i="1" s="1"/>
  <c r="AR123" i="1" s="1"/>
  <c r="AS123" i="1" s="1"/>
  <c r="AH92" i="1"/>
  <c r="AI52" i="1"/>
  <c r="AL52" i="1" s="1"/>
  <c r="AH46" i="1"/>
  <c r="AA294" i="1"/>
  <c r="AI295" i="1"/>
  <c r="AH280" i="1"/>
  <c r="AA271" i="1"/>
  <c r="AH271" i="1" s="1"/>
  <c r="AA268" i="1"/>
  <c r="AH268" i="1" s="1"/>
  <c r="AA251" i="1"/>
  <c r="AH251" i="1" s="1"/>
  <c r="AA267" i="1"/>
  <c r="AH267" i="1" s="1"/>
  <c r="AA226" i="1"/>
  <c r="AA213" i="1"/>
  <c r="AA260" i="1"/>
  <c r="AA230" i="1"/>
  <c r="AH172" i="1"/>
  <c r="AA167" i="1"/>
  <c r="AH167" i="1" s="1"/>
  <c r="AA179" i="1"/>
  <c r="AH179" i="1" s="1"/>
  <c r="AA145" i="1"/>
  <c r="AH145" i="1" s="1"/>
  <c r="AH90" i="1"/>
  <c r="AH119" i="1"/>
  <c r="AM67" i="1"/>
  <c r="AJ67" i="1"/>
  <c r="AL67" i="1"/>
  <c r="AI67" i="1"/>
  <c r="AH59" i="1"/>
  <c r="AI88" i="1"/>
  <c r="AM45" i="1"/>
  <c r="AJ45" i="1"/>
  <c r="AL45" i="1"/>
  <c r="AR45" i="1" s="1"/>
  <c r="AS45" i="1" s="1"/>
  <c r="AH20" i="1"/>
  <c r="AH4" i="1"/>
  <c r="AM25" i="1"/>
  <c r="AH182" i="1"/>
  <c r="AH161" i="1"/>
  <c r="AA201" i="1"/>
  <c r="AH201" i="1" s="1"/>
  <c r="AA158" i="1"/>
  <c r="AH181" i="1"/>
  <c r="AA166" i="1"/>
  <c r="AA144" i="1"/>
  <c r="AH144" i="1" s="1"/>
  <c r="AH118" i="1"/>
  <c r="AH105" i="1"/>
  <c r="AA37" i="1"/>
  <c r="AA65" i="1"/>
  <c r="AH65" i="1" s="1"/>
  <c r="AA7" i="1"/>
  <c r="AH7" i="1" s="1"/>
  <c r="AA20" i="1"/>
  <c r="AH230" i="1"/>
  <c r="AA192" i="1"/>
  <c r="AH192" i="1" s="1"/>
  <c r="AA224" i="1"/>
  <c r="AH224" i="1" s="1"/>
  <c r="AA223" i="1"/>
  <c r="AH223" i="1" s="1"/>
  <c r="AH211" i="1"/>
  <c r="AA216" i="1"/>
  <c r="AH191" i="1"/>
  <c r="AA190" i="1"/>
  <c r="AH196" i="1"/>
  <c r="AH163" i="1"/>
  <c r="AH114" i="1"/>
  <c r="AH143" i="1"/>
  <c r="AA125" i="1"/>
  <c r="AH125" i="1" s="1"/>
  <c r="AA119" i="1"/>
  <c r="AA72" i="1"/>
  <c r="AA97" i="1"/>
  <c r="AH97" i="1" s="1"/>
  <c r="AH56" i="1"/>
  <c r="AH72" i="1"/>
  <c r="AH87" i="1"/>
  <c r="AL63" i="1"/>
  <c r="AH66" i="1"/>
  <c r="AA54" i="1"/>
  <c r="AH54" i="1" s="1"/>
  <c r="AA24" i="1"/>
  <c r="AH24" i="1" s="1"/>
  <c r="AA64" i="1"/>
  <c r="AH64" i="1" s="1"/>
  <c r="AI25" i="1"/>
  <c r="AL25" i="1" s="1"/>
  <c r="AR25" i="1" s="1"/>
  <c r="AS25" i="1" s="1"/>
  <c r="AJ25" i="1"/>
  <c r="AA149" i="1"/>
  <c r="AH149" i="1" s="1"/>
  <c r="AA132" i="1"/>
  <c r="AH132" i="1" s="1"/>
  <c r="AH55" i="1"/>
  <c r="AH91" i="1"/>
  <c r="AH49" i="1"/>
  <c r="AA89" i="1"/>
  <c r="AH89" i="1" s="1"/>
  <c r="AA21" i="1"/>
  <c r="AH35" i="1"/>
  <c r="AH76" i="1"/>
  <c r="AA117" i="1"/>
  <c r="AH117" i="1" s="1"/>
  <c r="AH103" i="1"/>
  <c r="AA150" i="1"/>
  <c r="AH150" i="1" s="1"/>
  <c r="AA3" i="1"/>
  <c r="AH3" i="1" s="1"/>
  <c r="AH15" i="1"/>
  <c r="AA57" i="1"/>
  <c r="AH57" i="1" s="1"/>
  <c r="AA22" i="1"/>
  <c r="AA9" i="1"/>
  <c r="AH9" i="1" s="1"/>
  <c r="AH217" i="1"/>
  <c r="AA227" i="1"/>
  <c r="AI203" i="1"/>
  <c r="AL203" i="1" s="1"/>
  <c r="AA183" i="1"/>
  <c r="AH183" i="1" s="1"/>
  <c r="AA176" i="1"/>
  <c r="AH176" i="1" s="1"/>
  <c r="AH158" i="1"/>
  <c r="AA198" i="1"/>
  <c r="AH198" i="1" s="1"/>
  <c r="AH189" i="1"/>
  <c r="AA155" i="1"/>
  <c r="AH155" i="1" s="1"/>
  <c r="AH138" i="1"/>
  <c r="AH127" i="1"/>
  <c r="AH134" i="1"/>
  <c r="AA107" i="1"/>
  <c r="AH107" i="1" s="1"/>
  <c r="AA83" i="1"/>
  <c r="AH83" i="1" s="1"/>
  <c r="AA59" i="1"/>
  <c r="AH47" i="1"/>
  <c r="AA85" i="1"/>
  <c r="AA27" i="1"/>
  <c r="AH27" i="1" s="1"/>
  <c r="AI59" i="1"/>
  <c r="AJ59" i="1" s="1"/>
  <c r="AH208" i="1"/>
  <c r="AA242" i="1"/>
  <c r="AA209" i="1"/>
  <c r="AH209" i="1" s="1"/>
  <c r="AH175" i="1"/>
  <c r="AH180" i="1"/>
  <c r="AA189" i="1"/>
  <c r="AA142" i="1"/>
  <c r="AH142" i="1" s="1"/>
  <c r="AH129" i="1"/>
  <c r="AA148" i="1"/>
  <c r="AA100" i="1"/>
  <c r="AH100" i="1" s="1"/>
  <c r="AA74" i="1"/>
  <c r="AH74" i="1" s="1"/>
  <c r="AA113" i="1"/>
  <c r="AH113" i="1" s="1"/>
  <c r="AA92" i="1"/>
  <c r="AH112" i="1"/>
  <c r="AA81" i="1"/>
  <c r="AH81" i="1" s="1"/>
  <c r="AA115" i="1"/>
  <c r="AH115" i="1" s="1"/>
  <c r="AA104" i="1"/>
  <c r="AH104" i="1" s="1"/>
  <c r="AA91" i="1"/>
  <c r="AH26" i="1"/>
  <c r="AL33" i="1"/>
  <c r="AI33" i="1"/>
  <c r="AJ33" i="1" s="1"/>
  <c r="AA204" i="1"/>
  <c r="AH204" i="1" s="1"/>
  <c r="AA112" i="1"/>
  <c r="AH130" i="1"/>
  <c r="AH128" i="1"/>
  <c r="AH101" i="1"/>
  <c r="AA82" i="1"/>
  <c r="AH82" i="1" s="1"/>
  <c r="AH85" i="1"/>
  <c r="AA39" i="1"/>
  <c r="AH39" i="1" s="1"/>
  <c r="AA41" i="1"/>
  <c r="AH41" i="1" s="1"/>
  <c r="AH19" i="1"/>
  <c r="AA5" i="1"/>
  <c r="AH5" i="1" s="1"/>
  <c r="AH122" i="1"/>
  <c r="AA130" i="1"/>
  <c r="AH102" i="1"/>
  <c r="AH121" i="1"/>
  <c r="AL88" i="1"/>
  <c r="AR88" i="1" s="1"/>
  <c r="AS88" i="1" s="1"/>
  <c r="AH50" i="1"/>
  <c r="AH22" i="1"/>
  <c r="AH51" i="1"/>
  <c r="AH11" i="1"/>
  <c r="AH147" i="1"/>
  <c r="AA102" i="1"/>
  <c r="AA109" i="1"/>
  <c r="AH109" i="1" s="1"/>
  <c r="AH73" i="1"/>
  <c r="AH28" i="1"/>
  <c r="AH62" i="1"/>
  <c r="AA46" i="1"/>
  <c r="AA18" i="1"/>
  <c r="AH18" i="1" s="1"/>
  <c r="AH12" i="1"/>
  <c r="AA84" i="1"/>
  <c r="AH84" i="1" s="1"/>
  <c r="AA137" i="1"/>
  <c r="AA131" i="1"/>
  <c r="AA71" i="1"/>
  <c r="AH71" i="1" s="1"/>
  <c r="AA95" i="1"/>
  <c r="AH95" i="1" s="1"/>
  <c r="AA73" i="1"/>
  <c r="AA53" i="1"/>
  <c r="AH40" i="1"/>
  <c r="AA30" i="1"/>
  <c r="AH30" i="1" s="1"/>
  <c r="AH148" i="1"/>
  <c r="AI148" i="1" s="1"/>
  <c r="AH164" i="1"/>
  <c r="AH120" i="1"/>
  <c r="AA108" i="1"/>
  <c r="AH108" i="1" s="1"/>
  <c r="AH75" i="1"/>
  <c r="AL121" i="1"/>
  <c r="AI121" i="1"/>
  <c r="AJ121" i="1" s="1"/>
  <c r="AA11" i="1"/>
  <c r="AH29" i="1"/>
  <c r="AH16" i="1"/>
  <c r="AH189" i="2" l="1"/>
  <c r="AL189" i="2" s="1"/>
  <c r="AK189" i="2"/>
  <c r="AI189" i="2"/>
  <c r="AH95" i="2"/>
  <c r="AK95" i="2" s="1"/>
  <c r="AI95" i="2"/>
  <c r="AI160" i="2"/>
  <c r="AS63" i="2"/>
  <c r="BC63" i="2"/>
  <c r="BG63" i="2" s="1"/>
  <c r="AY63" i="2"/>
  <c r="BB63" i="2" s="1"/>
  <c r="BF63" i="2" s="1"/>
  <c r="BC318" i="2"/>
  <c r="BG318" i="2" s="1"/>
  <c r="AY318" i="2"/>
  <c r="BB318" i="2" s="1"/>
  <c r="BF318" i="2" s="1"/>
  <c r="AH15" i="2"/>
  <c r="AL15" i="2" s="1"/>
  <c r="AL110" i="2"/>
  <c r="AK110" i="2"/>
  <c r="AQ110" i="2" s="1"/>
  <c r="AR110" i="2" s="1"/>
  <c r="AH110" i="2"/>
  <c r="AI110" i="2"/>
  <c r="AS162" i="2"/>
  <c r="BC162" i="2"/>
  <c r="BG162" i="2" s="1"/>
  <c r="AY162" i="2"/>
  <c r="BB162" i="2" s="1"/>
  <c r="BF162" i="2" s="1"/>
  <c r="AH283" i="2"/>
  <c r="AL283" i="2" s="1"/>
  <c r="AI18" i="2"/>
  <c r="AI99" i="2"/>
  <c r="AH94" i="2"/>
  <c r="AL94" i="2" s="1"/>
  <c r="AI94" i="2"/>
  <c r="BC180" i="2"/>
  <c r="BG180" i="2" s="1"/>
  <c r="AS180" i="2"/>
  <c r="AY180" i="2"/>
  <c r="BB180" i="2" s="1"/>
  <c r="BF180" i="2" s="1"/>
  <c r="AI30" i="2"/>
  <c r="AI295" i="2"/>
  <c r="AH298" i="2"/>
  <c r="AL298" i="2" s="1"/>
  <c r="AI298" i="2"/>
  <c r="AL32" i="2"/>
  <c r="AH32" i="2"/>
  <c r="AK32" i="2"/>
  <c r="AI32" i="2"/>
  <c r="AH85" i="2"/>
  <c r="AI85" i="2" s="1"/>
  <c r="AH34" i="2"/>
  <c r="AL34" i="2" s="1"/>
  <c r="AK34" i="2"/>
  <c r="AI34" i="2"/>
  <c r="AH135" i="2"/>
  <c r="AL135" i="2" s="1"/>
  <c r="AI135" i="2"/>
  <c r="AL116" i="2"/>
  <c r="AH116" i="2"/>
  <c r="AK116" i="2" s="1"/>
  <c r="AQ116" i="2" s="1"/>
  <c r="AR116" i="2" s="1"/>
  <c r="AI116" i="2"/>
  <c r="AL78" i="2"/>
  <c r="AH78" i="2"/>
  <c r="AK78" i="2"/>
  <c r="AI78" i="2"/>
  <c r="AH195" i="2"/>
  <c r="AI195" i="2" s="1"/>
  <c r="AH84" i="2"/>
  <c r="AL84" i="2" s="1"/>
  <c r="AI84" i="2"/>
  <c r="AL216" i="2"/>
  <c r="AH216" i="2"/>
  <c r="AI216" i="2"/>
  <c r="AK216" i="2"/>
  <c r="AL265" i="2"/>
  <c r="AK265" i="2"/>
  <c r="AQ265" i="2" s="1"/>
  <c r="AR265" i="2" s="1"/>
  <c r="AH265" i="2"/>
  <c r="AI265" i="2"/>
  <c r="AL312" i="2"/>
  <c r="AK312" i="2"/>
  <c r="AQ312" i="2" s="1"/>
  <c r="AR312" i="2" s="1"/>
  <c r="AH312" i="2"/>
  <c r="AI312" i="2"/>
  <c r="AH173" i="2"/>
  <c r="AL173" i="2" s="1"/>
  <c r="AI173" i="2"/>
  <c r="AH175" i="2"/>
  <c r="AL175" i="2" s="1"/>
  <c r="AI175" i="2"/>
  <c r="AK175" i="2"/>
  <c r="AL176" i="2"/>
  <c r="AH176" i="2"/>
  <c r="AK176" i="2" s="1"/>
  <c r="AQ176" i="2" s="1"/>
  <c r="AR176" i="2" s="1"/>
  <c r="AH174" i="2"/>
  <c r="AK174" i="2" s="1"/>
  <c r="AH35" i="2"/>
  <c r="AL35" i="2" s="1"/>
  <c r="AI35" i="2"/>
  <c r="AL255" i="2"/>
  <c r="AH255" i="2"/>
  <c r="AK255" i="2" s="1"/>
  <c r="AQ255" i="2" s="1"/>
  <c r="AR255" i="2" s="1"/>
  <c r="AI255" i="2"/>
  <c r="AL3" i="2"/>
  <c r="AH3" i="2"/>
  <c r="AK3" i="2" s="1"/>
  <c r="AQ3" i="2" s="1"/>
  <c r="AR3" i="2" s="1"/>
  <c r="AI3" i="2"/>
  <c r="AH269" i="2"/>
  <c r="AL269" i="2" s="1"/>
  <c r="AH120" i="2"/>
  <c r="AI120" i="2" s="1"/>
  <c r="AH87" i="2"/>
  <c r="AL87" i="2" s="1"/>
  <c r="AK87" i="2"/>
  <c r="AL236" i="2"/>
  <c r="AH236" i="2"/>
  <c r="AK236" i="2"/>
  <c r="AQ236" i="2" s="1"/>
  <c r="AR236" i="2" s="1"/>
  <c r="AI236" i="2"/>
  <c r="AH29" i="2"/>
  <c r="AL29" i="2" s="1"/>
  <c r="AI29" i="2"/>
  <c r="AL82" i="2"/>
  <c r="AH82" i="2"/>
  <c r="AK82" i="2"/>
  <c r="AI82" i="2"/>
  <c r="AL133" i="2"/>
  <c r="AK133" i="2"/>
  <c r="AQ133" i="2" s="1"/>
  <c r="AR133" i="2" s="1"/>
  <c r="AH133" i="2"/>
  <c r="AI133" i="2"/>
  <c r="AH199" i="2"/>
  <c r="AL199" i="2" s="1"/>
  <c r="AK199" i="2"/>
  <c r="AI199" i="2"/>
  <c r="AH302" i="2"/>
  <c r="AL302" i="2" s="1"/>
  <c r="AI170" i="2"/>
  <c r="AI105" i="2"/>
  <c r="BC182" i="2"/>
  <c r="BG182" i="2" s="1"/>
  <c r="AS182" i="2"/>
  <c r="AY182" i="2"/>
  <c r="BB182" i="2" s="1"/>
  <c r="BF182" i="2" s="1"/>
  <c r="AL253" i="2"/>
  <c r="AI253" i="2"/>
  <c r="AK253" i="2"/>
  <c r="AQ253" i="2" s="1"/>
  <c r="AR253" i="2" s="1"/>
  <c r="AH253" i="2"/>
  <c r="AL50" i="2"/>
  <c r="AH50" i="2"/>
  <c r="AK50" i="2" s="1"/>
  <c r="AQ50" i="2" s="1"/>
  <c r="AR50" i="2" s="1"/>
  <c r="AI50" i="2"/>
  <c r="AL247" i="2"/>
  <c r="AH247" i="2"/>
  <c r="AK247" i="2" s="1"/>
  <c r="AQ247" i="2" s="1"/>
  <c r="AR247" i="2" s="1"/>
  <c r="AI247" i="2"/>
  <c r="AH118" i="2"/>
  <c r="AL118" i="2" s="1"/>
  <c r="AI276" i="2"/>
  <c r="AK276" i="2"/>
  <c r="AQ206" i="2"/>
  <c r="AR206" i="2" s="1"/>
  <c r="AI27" i="2"/>
  <c r="AH244" i="2"/>
  <c r="AL244" i="2" s="1"/>
  <c r="AH23" i="2"/>
  <c r="AL23" i="2" s="1"/>
  <c r="AH248" i="2"/>
  <c r="AI248" i="2" s="1"/>
  <c r="AH38" i="2"/>
  <c r="AL38" i="2" s="1"/>
  <c r="AI38" i="2"/>
  <c r="AL239" i="2"/>
  <c r="AH239" i="2"/>
  <c r="AK239" i="2" s="1"/>
  <c r="AQ239" i="2" s="1"/>
  <c r="AR239" i="2" s="1"/>
  <c r="AI128" i="2"/>
  <c r="AL157" i="2"/>
  <c r="AH157" i="2"/>
  <c r="AK157" i="2" s="1"/>
  <c r="AQ157" i="2" s="1"/>
  <c r="AR157" i="2" s="1"/>
  <c r="AI157" i="2"/>
  <c r="AH299" i="2"/>
  <c r="AL299" i="2" s="1"/>
  <c r="AL12" i="2"/>
  <c r="AK12" i="2"/>
  <c r="AH12" i="2"/>
  <c r="AI12" i="2"/>
  <c r="AL237" i="2"/>
  <c r="AH237" i="2"/>
  <c r="AK237" i="2" s="1"/>
  <c r="AQ237" i="2" s="1"/>
  <c r="AR237" i="2" s="1"/>
  <c r="AI237" i="2"/>
  <c r="BC297" i="2"/>
  <c r="BG297" i="2" s="1"/>
  <c r="AS297" i="2"/>
  <c r="AY297" i="2"/>
  <c r="AH108" i="2"/>
  <c r="AL108" i="2" s="1"/>
  <c r="AI108" i="2"/>
  <c r="AL74" i="2"/>
  <c r="AH74" i="2"/>
  <c r="AK74" i="2"/>
  <c r="AQ74" i="2" s="1"/>
  <c r="AR74" i="2" s="1"/>
  <c r="AI74" i="2"/>
  <c r="AK320" i="2"/>
  <c r="AH320" i="2"/>
  <c r="AL320" i="2" s="1"/>
  <c r="AH241" i="2"/>
  <c r="AK241" i="2" s="1"/>
  <c r="AH25" i="2"/>
  <c r="AL25" i="2" s="1"/>
  <c r="AI25" i="2"/>
  <c r="AH153" i="2"/>
  <c r="AL153" i="2" s="1"/>
  <c r="AH60" i="2"/>
  <c r="AK60" i="2" s="1"/>
  <c r="AH292" i="2"/>
  <c r="AL292" i="2" s="1"/>
  <c r="AI292" i="2"/>
  <c r="AH130" i="2"/>
  <c r="AK130" i="2" s="1"/>
  <c r="AI151" i="2"/>
  <c r="AL267" i="2"/>
  <c r="AH267" i="2"/>
  <c r="AK267" i="2" s="1"/>
  <c r="AQ267" i="2" s="1"/>
  <c r="AR267" i="2" s="1"/>
  <c r="AI267" i="2"/>
  <c r="AH64" i="2"/>
  <c r="AL64" i="2" s="1"/>
  <c r="BC186" i="2"/>
  <c r="BG186" i="2" s="1"/>
  <c r="AS186" i="2"/>
  <c r="AY186" i="2"/>
  <c r="BB186" i="2" s="1"/>
  <c r="BF186" i="2" s="1"/>
  <c r="AL114" i="2"/>
  <c r="AH114" i="2"/>
  <c r="AK114" i="2" s="1"/>
  <c r="AQ114" i="2" s="1"/>
  <c r="AR114" i="2" s="1"/>
  <c r="AI114" i="2"/>
  <c r="AL98" i="2"/>
  <c r="AK98" i="2"/>
  <c r="AQ98" i="2" s="1"/>
  <c r="AR98" i="2" s="1"/>
  <c r="AH98" i="2"/>
  <c r="AI98" i="2"/>
  <c r="AL243" i="2"/>
  <c r="AH243" i="2"/>
  <c r="AK243" i="2"/>
  <c r="AQ243" i="2" s="1"/>
  <c r="AR243" i="2" s="1"/>
  <c r="AI243" i="2"/>
  <c r="AH66" i="2"/>
  <c r="AL66" i="2" s="1"/>
  <c r="AI66" i="2"/>
  <c r="AL146" i="2"/>
  <c r="AK146" i="2"/>
  <c r="AQ146" i="2" s="1"/>
  <c r="AR146" i="2" s="1"/>
  <c r="AH146" i="2"/>
  <c r="AI146" i="2"/>
  <c r="AH310" i="2"/>
  <c r="AL310" i="2" s="1"/>
  <c r="AI310" i="2"/>
  <c r="AH54" i="2"/>
  <c r="AL54" i="2" s="1"/>
  <c r="AI142" i="2"/>
  <c r="AL301" i="2"/>
  <c r="AH301" i="2"/>
  <c r="AK301" i="2" s="1"/>
  <c r="AQ301" i="2" s="1"/>
  <c r="AR301" i="2" s="1"/>
  <c r="AI301" i="2"/>
  <c r="AH286" i="2"/>
  <c r="AL286" i="2" s="1"/>
  <c r="AS150" i="2"/>
  <c r="BC150" i="2"/>
  <c r="BG150" i="2" s="1"/>
  <c r="AY150" i="2"/>
  <c r="BB150" i="2" s="1"/>
  <c r="BF150" i="2" s="1"/>
  <c r="BC289" i="2"/>
  <c r="BG289" i="2" s="1"/>
  <c r="AY289" i="2"/>
  <c r="BB289" i="2" s="1"/>
  <c r="BF289" i="2" s="1"/>
  <c r="AH261" i="2"/>
  <c r="AL261" i="2" s="1"/>
  <c r="AH92" i="2"/>
  <c r="AL92" i="2" s="1"/>
  <c r="BC303" i="2"/>
  <c r="BG303" i="2" s="1"/>
  <c r="AS303" i="2"/>
  <c r="AY303" i="2"/>
  <c r="AH76" i="2"/>
  <c r="AL76" i="2" s="1"/>
  <c r="AS111" i="2"/>
  <c r="BC111" i="2"/>
  <c r="BG111" i="2" s="1"/>
  <c r="AY111" i="2"/>
  <c r="BB111" i="2" s="1"/>
  <c r="BF111" i="2" s="1"/>
  <c r="AL117" i="2"/>
  <c r="AH117" i="2"/>
  <c r="AH159" i="2"/>
  <c r="AI159" i="2" s="1"/>
  <c r="AK159" i="2"/>
  <c r="AQ258" i="2"/>
  <c r="AR258" i="2" s="1"/>
  <c r="AQ315" i="2"/>
  <c r="AR315" i="2" s="1"/>
  <c r="AH7" i="2"/>
  <c r="AI7" i="2" s="1"/>
  <c r="AL61" i="2"/>
  <c r="AH61" i="2"/>
  <c r="AI61" i="2" s="1"/>
  <c r="AL325" i="2"/>
  <c r="AH325" i="2"/>
  <c r="AI325" i="2" s="1"/>
  <c r="AL278" i="2"/>
  <c r="AK278" i="2"/>
  <c r="AQ278" i="2" s="1"/>
  <c r="AR278" i="2" s="1"/>
  <c r="AH278" i="2"/>
  <c r="AI278" i="2" s="1"/>
  <c r="AH171" i="2"/>
  <c r="AI171" i="2" s="1"/>
  <c r="AQ119" i="2"/>
  <c r="AR119" i="2" s="1"/>
  <c r="AL271" i="2"/>
  <c r="AH271" i="2"/>
  <c r="AI271" i="2" s="1"/>
  <c r="AI131" i="2"/>
  <c r="AH96" i="2"/>
  <c r="AI96" i="2" s="1"/>
  <c r="AH46" i="2"/>
  <c r="AI46" i="2" s="1"/>
  <c r="AK46" i="2"/>
  <c r="AH91" i="2"/>
  <c r="AI91" i="2" s="1"/>
  <c r="AH252" i="2"/>
  <c r="AI252" i="2" s="1"/>
  <c r="AI92" i="2"/>
  <c r="AH306" i="2"/>
  <c r="AI306" i="2" s="1"/>
  <c r="AK306" i="2"/>
  <c r="AQ77" i="2"/>
  <c r="AR77" i="2" s="1"/>
  <c r="AL102" i="2"/>
  <c r="AK102" i="2"/>
  <c r="AQ102" i="2" s="1"/>
  <c r="AR102" i="2" s="1"/>
  <c r="AH102" i="2"/>
  <c r="AI102" i="2" s="1"/>
  <c r="AL167" i="2"/>
  <c r="AK113" i="2"/>
  <c r="AH36" i="2"/>
  <c r="AI36" i="2" s="1"/>
  <c r="AL79" i="2"/>
  <c r="AI305" i="2"/>
  <c r="AL149" i="2"/>
  <c r="AH149" i="2"/>
  <c r="AI149" i="2" s="1"/>
  <c r="AL282" i="2"/>
  <c r="AH40" i="2"/>
  <c r="AI40" i="2" s="1"/>
  <c r="AK40" i="2"/>
  <c r="AI164" i="2"/>
  <c r="AI162" i="2"/>
  <c r="AL279" i="2"/>
  <c r="AL83" i="2"/>
  <c r="AQ83" i="2" s="1"/>
  <c r="AR83" i="2" s="1"/>
  <c r="AK231" i="2"/>
  <c r="AQ231" i="2" s="1"/>
  <c r="AR231" i="2" s="1"/>
  <c r="AL314" i="2"/>
  <c r="AH314" i="2"/>
  <c r="AI314" i="2" s="1"/>
  <c r="AK314" i="2"/>
  <c r="AK210" i="2"/>
  <c r="AQ210" i="2" s="1"/>
  <c r="AR210" i="2" s="1"/>
  <c r="AH89" i="2"/>
  <c r="AI89" i="2" s="1"/>
  <c r="AL16" i="2"/>
  <c r="AK16" i="2"/>
  <c r="AH16" i="2"/>
  <c r="AL273" i="2"/>
  <c r="AK273" i="2"/>
  <c r="AQ273" i="2" s="1"/>
  <c r="AR273" i="2" s="1"/>
  <c r="AH273" i="2"/>
  <c r="AK227" i="2"/>
  <c r="AI227" i="2"/>
  <c r="AH227" i="2"/>
  <c r="AL227" i="2" s="1"/>
  <c r="AH326" i="2"/>
  <c r="AL326" i="2" s="1"/>
  <c r="AK129" i="2"/>
  <c r="AH129" i="2"/>
  <c r="AI129" i="2" s="1"/>
  <c r="AK65" i="2"/>
  <c r="AQ65" i="2" s="1"/>
  <c r="AR65" i="2" s="1"/>
  <c r="AQ158" i="2"/>
  <c r="AR158" i="2" s="1"/>
  <c r="AL305" i="2"/>
  <c r="AQ305" i="2" s="1"/>
  <c r="AR305" i="2" s="1"/>
  <c r="AH207" i="2"/>
  <c r="AI207" i="2" s="1"/>
  <c r="AL164" i="2"/>
  <c r="AQ164" i="2" s="1"/>
  <c r="AR164" i="2" s="1"/>
  <c r="AL212" i="2"/>
  <c r="AH212" i="2"/>
  <c r="AK212" i="2"/>
  <c r="AI16" i="2"/>
  <c r="AI273" i="2"/>
  <c r="AH28" i="2"/>
  <c r="AK28" i="2" s="1"/>
  <c r="AH141" i="2"/>
  <c r="AI141" i="2" s="1"/>
  <c r="AI76" i="2"/>
  <c r="AL163" i="2"/>
  <c r="AL126" i="2"/>
  <c r="AH126" i="2"/>
  <c r="AK126" i="2" s="1"/>
  <c r="AQ126" i="2" s="1"/>
  <c r="AR126" i="2" s="1"/>
  <c r="AH41" i="2"/>
  <c r="AL41" i="2" s="1"/>
  <c r="AK225" i="2"/>
  <c r="AQ225" i="2" s="1"/>
  <c r="AR225" i="2" s="1"/>
  <c r="AH225" i="2"/>
  <c r="AI225" i="2" s="1"/>
  <c r="AL263" i="2"/>
  <c r="AK263" i="2"/>
  <c r="AQ263" i="2" s="1"/>
  <c r="AR263" i="2" s="1"/>
  <c r="AH263" i="2"/>
  <c r="AL45" i="2"/>
  <c r="AH45" i="2"/>
  <c r="AK45" i="2" s="1"/>
  <c r="AQ45" i="2" s="1"/>
  <c r="AR45" i="2" s="1"/>
  <c r="AI117" i="2"/>
  <c r="AL202" i="2"/>
  <c r="AK202" i="2"/>
  <c r="AQ202" i="2" s="1"/>
  <c r="AR202" i="2" s="1"/>
  <c r="AH202" i="2"/>
  <c r="AL214" i="2"/>
  <c r="AK214" i="2"/>
  <c r="AQ214" i="2" s="1"/>
  <c r="AR214" i="2" s="1"/>
  <c r="AH214" i="2"/>
  <c r="AL101" i="2"/>
  <c r="AI65" i="2"/>
  <c r="AQ323" i="2"/>
  <c r="AR323" i="2" s="1"/>
  <c r="AH22" i="2"/>
  <c r="AL22" i="2" s="1"/>
  <c r="AI69" i="2"/>
  <c r="AQ8" i="2"/>
  <c r="AR8" i="2" s="1"/>
  <c r="AQ71" i="2"/>
  <c r="AR71" i="2" s="1"/>
  <c r="AH155" i="2"/>
  <c r="AI155" i="2" s="1"/>
  <c r="AH198" i="2"/>
  <c r="AI198" i="2" s="1"/>
  <c r="AK97" i="2"/>
  <c r="AH97" i="2"/>
  <c r="AI97" i="2" s="1"/>
  <c r="AH139" i="2"/>
  <c r="AI139" i="2" s="1"/>
  <c r="AK139" i="2"/>
  <c r="AI125" i="2"/>
  <c r="AH142" i="2"/>
  <c r="AL142" i="2" s="1"/>
  <c r="AL19" i="2"/>
  <c r="AH19" i="2"/>
  <c r="AI19" i="2" s="1"/>
  <c r="AH134" i="2"/>
  <c r="AI134" i="2" s="1"/>
  <c r="AL290" i="2"/>
  <c r="AH290" i="2"/>
  <c r="AK290" i="2" s="1"/>
  <c r="AQ290" i="2" s="1"/>
  <c r="AR290" i="2" s="1"/>
  <c r="AL245" i="2"/>
  <c r="AH245" i="2"/>
  <c r="AI245" i="2" s="1"/>
  <c r="AK245" i="2"/>
  <c r="AQ245" i="2" s="1"/>
  <c r="AR245" i="2" s="1"/>
  <c r="AL317" i="2"/>
  <c r="AH317" i="2"/>
  <c r="AI317" i="2" s="1"/>
  <c r="AH232" i="2"/>
  <c r="AI232" i="2" s="1"/>
  <c r="AK109" i="2"/>
  <c r="AI212" i="2"/>
  <c r="AL48" i="2"/>
  <c r="AH48" i="2"/>
  <c r="AI48" i="2" s="1"/>
  <c r="AK48" i="2"/>
  <c r="AQ48" i="2" s="1"/>
  <c r="AR48" i="2" s="1"/>
  <c r="AQ115" i="2"/>
  <c r="AR115" i="2" s="1"/>
  <c r="AH145" i="2"/>
  <c r="AI145" i="2" s="1"/>
  <c r="AK141" i="2"/>
  <c r="AQ141" i="2" s="1"/>
  <c r="AR141" i="2" s="1"/>
  <c r="AH39" i="2"/>
  <c r="AL39" i="2" s="1"/>
  <c r="AK39" i="2"/>
  <c r="AH124" i="2"/>
  <c r="AI124" i="2" s="1"/>
  <c r="AK124" i="2"/>
  <c r="AK163" i="2"/>
  <c r="AI126" i="2"/>
  <c r="AI263" i="2"/>
  <c r="AH275" i="2"/>
  <c r="AI275" i="2" s="1"/>
  <c r="AK61" i="2"/>
  <c r="AH328" i="2"/>
  <c r="AI328" i="2" s="1"/>
  <c r="AI45" i="2"/>
  <c r="AH33" i="2"/>
  <c r="AL33" i="2" s="1"/>
  <c r="AI202" i="2"/>
  <c r="AI214" i="2"/>
  <c r="AH55" i="2"/>
  <c r="AL55" i="2" s="1"/>
  <c r="AH185" i="2"/>
  <c r="AL185" i="2" s="1"/>
  <c r="AI185" i="2"/>
  <c r="AK168" i="2"/>
  <c r="AQ168" i="2" s="1"/>
  <c r="AR168" i="2" s="1"/>
  <c r="AI158" i="2"/>
  <c r="AL140" i="2"/>
  <c r="AQ140" i="2" s="1"/>
  <c r="AR140" i="2" s="1"/>
  <c r="BC31" i="2"/>
  <c r="BG31" i="2" s="1"/>
  <c r="AY31" i="2"/>
  <c r="BB31" i="2" s="1"/>
  <c r="BF31" i="2" s="1"/>
  <c r="AV31" i="2"/>
  <c r="AS31" i="2"/>
  <c r="AK69" i="2"/>
  <c r="AQ69" i="2" s="1"/>
  <c r="AR69" i="2" s="1"/>
  <c r="AI186" i="2"/>
  <c r="AK20" i="2"/>
  <c r="AQ20" i="2" s="1"/>
  <c r="AR20" i="2" s="1"/>
  <c r="AK73" i="2"/>
  <c r="AQ73" i="2" s="1"/>
  <c r="AR73" i="2" s="1"/>
  <c r="AI182" i="2"/>
  <c r="AK125" i="2"/>
  <c r="AQ125" i="2" s="1"/>
  <c r="AR125" i="2" s="1"/>
  <c r="AH293" i="2"/>
  <c r="AK293" i="2" s="1"/>
  <c r="AH211" i="2"/>
  <c r="AL211" i="2" s="1"/>
  <c r="AK211" i="2"/>
  <c r="AH226" i="2"/>
  <c r="AI226" i="2" s="1"/>
  <c r="AK226" i="2"/>
  <c r="AH222" i="2"/>
  <c r="AI222" i="2" s="1"/>
  <c r="AH238" i="2"/>
  <c r="AI238" i="2" s="1"/>
  <c r="AH264" i="2"/>
  <c r="AL264" i="2" s="1"/>
  <c r="AK264" i="2"/>
  <c r="BC14" i="2"/>
  <c r="BG14" i="2" s="1"/>
  <c r="AY14" i="2"/>
  <c r="BB14" i="2" s="1"/>
  <c r="BF14" i="2" s="1"/>
  <c r="AV14" i="2"/>
  <c r="AS14" i="2"/>
  <c r="AL192" i="2"/>
  <c r="AH192" i="2"/>
  <c r="AI192" i="2" s="1"/>
  <c r="AH70" i="2"/>
  <c r="AI70" i="2" s="1"/>
  <c r="AL70" i="2"/>
  <c r="AL115" i="2"/>
  <c r="AL219" i="2"/>
  <c r="AH148" i="2"/>
  <c r="AI148" i="2" s="1"/>
  <c r="AK282" i="2"/>
  <c r="AQ282" i="2" s="1"/>
  <c r="AR282" i="2" s="1"/>
  <c r="AL165" i="2"/>
  <c r="AH165" i="2"/>
  <c r="AI165" i="2" s="1"/>
  <c r="AK165" i="2"/>
  <c r="AQ165" i="2" s="1"/>
  <c r="AR165" i="2" s="1"/>
  <c r="AL220" i="2"/>
  <c r="AQ220" i="2" s="1"/>
  <c r="AR220" i="2" s="1"/>
  <c r="AL221" i="2"/>
  <c r="AK221" i="2"/>
  <c r="AQ221" i="2" s="1"/>
  <c r="AR221" i="2" s="1"/>
  <c r="AH221" i="2"/>
  <c r="AI221" i="2" s="1"/>
  <c r="AI33" i="2"/>
  <c r="AL183" i="2"/>
  <c r="AI183" i="2"/>
  <c r="AH183" i="2"/>
  <c r="AK183" i="2" s="1"/>
  <c r="AQ183" i="2" s="1"/>
  <c r="AR183" i="2" s="1"/>
  <c r="AL205" i="2"/>
  <c r="AK205" i="2"/>
  <c r="AQ205" i="2" s="1"/>
  <c r="AR205" i="2" s="1"/>
  <c r="AH205" i="2"/>
  <c r="AI205" i="2" s="1"/>
  <c r="AI140" i="2"/>
  <c r="AI20" i="2"/>
  <c r="AK256" i="2"/>
  <c r="AQ256" i="2" s="1"/>
  <c r="AR256" i="2" s="1"/>
  <c r="AK217" i="2"/>
  <c r="AQ217" i="2" s="1"/>
  <c r="AR217" i="2" s="1"/>
  <c r="AL190" i="2"/>
  <c r="AH190" i="2"/>
  <c r="AK190" i="2"/>
  <c r="AH187" i="2"/>
  <c r="AI187" i="2" s="1"/>
  <c r="BC240" i="2"/>
  <c r="BG240" i="2" s="1"/>
  <c r="AS240" i="2"/>
  <c r="AY240" i="2"/>
  <c r="BB240" i="2" s="1"/>
  <c r="BF240" i="2" s="1"/>
  <c r="AL53" i="2"/>
  <c r="AH53" i="2"/>
  <c r="AI53" i="2" s="1"/>
  <c r="AK53" i="2"/>
  <c r="AQ53" i="2" s="1"/>
  <c r="AR53" i="2" s="1"/>
  <c r="AL59" i="2"/>
  <c r="AH59" i="2"/>
  <c r="AK59" i="2"/>
  <c r="AH233" i="2"/>
  <c r="AL233" i="2" s="1"/>
  <c r="AL104" i="2"/>
  <c r="AH104" i="2"/>
  <c r="AI104" i="2" s="1"/>
  <c r="AK104" i="2"/>
  <c r="AL141" i="2"/>
  <c r="AH228" i="2"/>
  <c r="AK228" i="2" s="1"/>
  <c r="AL327" i="2"/>
  <c r="AH327" i="2"/>
  <c r="AK327" i="2" s="1"/>
  <c r="AQ327" i="2" s="1"/>
  <c r="AR327" i="2" s="1"/>
  <c r="AH57" i="2"/>
  <c r="AI57" i="2" s="1"/>
  <c r="AL147" i="2"/>
  <c r="AH147" i="2"/>
  <c r="AK147" i="2" s="1"/>
  <c r="AQ147" i="2" s="1"/>
  <c r="AR147" i="2" s="1"/>
  <c r="AL103" i="2"/>
  <c r="AH103" i="2"/>
  <c r="AI103" i="2" s="1"/>
  <c r="AK103" i="2"/>
  <c r="AQ103" i="2" s="1"/>
  <c r="AR103" i="2" s="1"/>
  <c r="AL62" i="2"/>
  <c r="AH62" i="2"/>
  <c r="AK62" i="2"/>
  <c r="AH272" i="2"/>
  <c r="AI272" i="2" s="1"/>
  <c r="AL113" i="2"/>
  <c r="AI152" i="2"/>
  <c r="AK152" i="2"/>
  <c r="AH152" i="2"/>
  <c r="AL152" i="2" s="1"/>
  <c r="AL13" i="2"/>
  <c r="AK13" i="2"/>
  <c r="AH13" i="2"/>
  <c r="AH151" i="2"/>
  <c r="AL151" i="2" s="1"/>
  <c r="AH127" i="2"/>
  <c r="AK127" i="2" s="1"/>
  <c r="AH270" i="2"/>
  <c r="AL270" i="2" s="1"/>
  <c r="AL254" i="2"/>
  <c r="AH254" i="2"/>
  <c r="AK254" i="2" s="1"/>
  <c r="AQ254" i="2" s="1"/>
  <c r="AR254" i="2" s="1"/>
  <c r="AH234" i="2"/>
  <c r="AL234" i="2" s="1"/>
  <c r="AL18" i="2"/>
  <c r="AH18" i="2"/>
  <c r="AK18" i="2" s="1"/>
  <c r="AQ18" i="2" s="1"/>
  <c r="AR18" i="2" s="1"/>
  <c r="BC67" i="2"/>
  <c r="BG67" i="2" s="1"/>
  <c r="AS67" i="2"/>
  <c r="AY67" i="2"/>
  <c r="BB67" i="2" s="1"/>
  <c r="BF67" i="2" s="1"/>
  <c r="AL27" i="2"/>
  <c r="AH27" i="2"/>
  <c r="AK27" i="2" s="1"/>
  <c r="AQ27" i="2" s="1"/>
  <c r="AR27" i="2" s="1"/>
  <c r="AS281" i="2"/>
  <c r="AY281" i="2"/>
  <c r="BB281" i="2" s="1"/>
  <c r="BF281" i="2" s="1"/>
  <c r="BC281" i="2"/>
  <c r="BG281" i="2" s="1"/>
  <c r="AH257" i="2"/>
  <c r="AL257" i="2" s="1"/>
  <c r="AH300" i="2"/>
  <c r="AL300" i="2" s="1"/>
  <c r="AL209" i="2"/>
  <c r="AK280" i="2"/>
  <c r="AI59" i="2"/>
  <c r="AK121" i="2"/>
  <c r="AQ121" i="2" s="1"/>
  <c r="AR121" i="2" s="1"/>
  <c r="AL196" i="2"/>
  <c r="AK196" i="2"/>
  <c r="AQ196" i="2" s="1"/>
  <c r="AR196" i="2" s="1"/>
  <c r="AH196" i="2"/>
  <c r="AI196" i="2" s="1"/>
  <c r="AL218" i="2"/>
  <c r="AK218" i="2"/>
  <c r="AQ218" i="2" s="1"/>
  <c r="AR218" i="2" s="1"/>
  <c r="AH218" i="2"/>
  <c r="AI218" i="2" s="1"/>
  <c r="AQ313" i="2"/>
  <c r="AR313" i="2" s="1"/>
  <c r="AL154" i="2"/>
  <c r="AI154" i="2"/>
  <c r="AH154" i="2"/>
  <c r="AK154" i="2" s="1"/>
  <c r="AQ154" i="2" s="1"/>
  <c r="AR154" i="2" s="1"/>
  <c r="AL10" i="2"/>
  <c r="AK10" i="2"/>
  <c r="AQ10" i="2" s="1"/>
  <c r="AR10" i="2" s="1"/>
  <c r="AH10" i="2"/>
  <c r="AI10" i="2" s="1"/>
  <c r="AH308" i="2"/>
  <c r="AI308" i="2" s="1"/>
  <c r="AK136" i="2"/>
  <c r="AQ136" i="2" s="1"/>
  <c r="AR136" i="2" s="1"/>
  <c r="AH136" i="2"/>
  <c r="AI136" i="2" s="1"/>
  <c r="AL136" i="2"/>
  <c r="AI62" i="2"/>
  <c r="AH177" i="2"/>
  <c r="AK177" i="2" s="1"/>
  <c r="AL249" i="2"/>
  <c r="AK249" i="2"/>
  <c r="AQ249" i="2" s="1"/>
  <c r="AR249" i="2" s="1"/>
  <c r="AH249" i="2"/>
  <c r="AI249" i="2" s="1"/>
  <c r="AH285" i="2"/>
  <c r="AI113" i="2"/>
  <c r="AK167" i="2"/>
  <c r="AQ167" i="2" s="1"/>
  <c r="AR167" i="2" s="1"/>
  <c r="AH287" i="2"/>
  <c r="AL287" i="2" s="1"/>
  <c r="AI13" i="2"/>
  <c r="AL242" i="2"/>
  <c r="AK242" i="2"/>
  <c r="AQ242" i="2" s="1"/>
  <c r="AR242" i="2" s="1"/>
  <c r="AH242" i="2"/>
  <c r="AI242" i="2" s="1"/>
  <c r="AH80" i="2"/>
  <c r="AI80" i="2" s="1"/>
  <c r="AL86" i="2"/>
  <c r="AH86" i="2"/>
  <c r="AI86" i="2" s="1"/>
  <c r="AL181" i="2"/>
  <c r="AI181" i="2"/>
  <c r="AH181" i="2"/>
  <c r="AK181" i="2"/>
  <c r="AH304" i="2"/>
  <c r="AI304" i="2" s="1"/>
  <c r="AI270" i="2"/>
  <c r="AH161" i="2"/>
  <c r="AI161" i="2" s="1"/>
  <c r="AI234" i="2"/>
  <c r="AK11" i="2"/>
  <c r="AQ11" i="2" s="1"/>
  <c r="AR11" i="2" s="1"/>
  <c r="AI288" i="2"/>
  <c r="AH246" i="2"/>
  <c r="AI246" i="2" s="1"/>
  <c r="AL201" i="2"/>
  <c r="AQ201" i="2" s="1"/>
  <c r="AR201" i="2" s="1"/>
  <c r="AI150" i="2"/>
  <c r="AK75" i="2"/>
  <c r="AQ75" i="2" s="1"/>
  <c r="AR75" i="2" s="1"/>
  <c r="AI256" i="2"/>
  <c r="AI217" i="2"/>
  <c r="AI300" i="2"/>
  <c r="AK178" i="2"/>
  <c r="AQ178" i="2" s="1"/>
  <c r="AR178" i="2" s="1"/>
  <c r="AI209" i="2"/>
  <c r="AQ131" i="2"/>
  <c r="AR131" i="2" s="1"/>
  <c r="AH144" i="2"/>
  <c r="AI144" i="2" s="1"/>
  <c r="AL160" i="2"/>
  <c r="AH160" i="2"/>
  <c r="AK160" i="2" s="1"/>
  <c r="AQ160" i="2" s="1"/>
  <c r="AR160" i="2" s="1"/>
  <c r="AH105" i="2"/>
  <c r="AL105" i="2" s="1"/>
  <c r="AL172" i="2"/>
  <c r="AH172" i="2"/>
  <c r="AI172" i="2" s="1"/>
  <c r="AH277" i="2"/>
  <c r="AL277" i="2" s="1"/>
  <c r="AL106" i="2"/>
  <c r="AH106" i="2"/>
  <c r="AI106" i="2" s="1"/>
  <c r="AL56" i="2"/>
  <c r="AH56" i="2"/>
  <c r="AI56" i="2" s="1"/>
  <c r="AK56" i="2"/>
  <c r="AQ56" i="2" s="1"/>
  <c r="AR56" i="2" s="1"/>
  <c r="AL100" i="2"/>
  <c r="AH100" i="2"/>
  <c r="AI100" i="2" s="1"/>
  <c r="AQ219" i="2"/>
  <c r="AR219" i="2" s="1"/>
  <c r="AK132" i="2"/>
  <c r="AH132" i="2"/>
  <c r="AI132" i="2" s="1"/>
  <c r="BC213" i="2"/>
  <c r="BG213" i="2" s="1"/>
  <c r="AY213" i="2"/>
  <c r="BB213" i="2" s="1"/>
  <c r="BF213" i="2" s="1"/>
  <c r="AS213" i="2"/>
  <c r="AL206" i="2"/>
  <c r="AL251" i="2"/>
  <c r="AQ251" i="2" s="1"/>
  <c r="AR251" i="2" s="1"/>
  <c r="AL309" i="2"/>
  <c r="AH309" i="2"/>
  <c r="AI309" i="2" s="1"/>
  <c r="AK179" i="2"/>
  <c r="AH179" i="2"/>
  <c r="AL179" i="2" s="1"/>
  <c r="AK311" i="2"/>
  <c r="AH311" i="2"/>
  <c r="AI311" i="2" s="1"/>
  <c r="AL166" i="2"/>
  <c r="AK166" i="2"/>
  <c r="AQ166" i="2" s="1"/>
  <c r="AR166" i="2" s="1"/>
  <c r="AH166" i="2"/>
  <c r="AI166" i="2" s="1"/>
  <c r="AL276" i="2"/>
  <c r="AL52" i="2"/>
  <c r="AH52" i="2"/>
  <c r="AI52" i="2" s="1"/>
  <c r="AK52" i="2"/>
  <c r="AQ52" i="2" s="1"/>
  <c r="AR52" i="2" s="1"/>
  <c r="AL155" i="2"/>
  <c r="AL215" i="2"/>
  <c r="AQ215" i="2" s="1"/>
  <c r="AR215" i="2" s="1"/>
  <c r="AI156" i="2"/>
  <c r="AK288" i="2"/>
  <c r="AQ288" i="2" s="1"/>
  <c r="AR288" i="2" s="1"/>
  <c r="AK294" i="2"/>
  <c r="AQ294" i="2" s="1"/>
  <c r="AR294" i="2" s="1"/>
  <c r="AQ319" i="2"/>
  <c r="AR319" i="2" s="1"/>
  <c r="AI75" i="2"/>
  <c r="AH30" i="2"/>
  <c r="AL30" i="2" s="1"/>
  <c r="AK30" i="2"/>
  <c r="AI178" i="2"/>
  <c r="AL90" i="2"/>
  <c r="AK90" i="2"/>
  <c r="AH90" i="2"/>
  <c r="AI90" i="2" s="1"/>
  <c r="AI190" i="2"/>
  <c r="AH99" i="2"/>
  <c r="AL99" i="2" s="1"/>
  <c r="AH307" i="2"/>
  <c r="AL307" i="2" s="1"/>
  <c r="AL225" i="2"/>
  <c r="AL68" i="2"/>
  <c r="AK68" i="2"/>
  <c r="AQ68" i="2" s="1"/>
  <c r="AR68" i="2" s="1"/>
  <c r="AI68" i="2"/>
  <c r="AH68" i="2"/>
  <c r="AL193" i="2"/>
  <c r="AK193" i="2"/>
  <c r="AH193" i="2"/>
  <c r="AL37" i="2"/>
  <c r="AK37" i="2"/>
  <c r="AQ37" i="2" s="1"/>
  <c r="AR37" i="2" s="1"/>
  <c r="AH37" i="2"/>
  <c r="AL208" i="2"/>
  <c r="AK208" i="2"/>
  <c r="AQ208" i="2" s="1"/>
  <c r="AR208" i="2" s="1"/>
  <c r="AH208" i="2"/>
  <c r="AL4" i="2"/>
  <c r="AK4" i="2"/>
  <c r="AH4" i="2"/>
  <c r="AL188" i="2"/>
  <c r="AK188" i="2"/>
  <c r="AH188" i="2"/>
  <c r="AL260" i="2"/>
  <c r="AK260" i="2"/>
  <c r="AQ260" i="2" s="1"/>
  <c r="AR260" i="2" s="1"/>
  <c r="AH260" i="2"/>
  <c r="AI260" i="2" s="1"/>
  <c r="AL43" i="2"/>
  <c r="AK43" i="2"/>
  <c r="AQ43" i="2" s="1"/>
  <c r="AR43" i="2" s="1"/>
  <c r="AH43" i="2"/>
  <c r="AL229" i="2"/>
  <c r="AK229" i="2"/>
  <c r="AH229" i="2"/>
  <c r="AI229" i="2" s="1"/>
  <c r="AS107" i="2"/>
  <c r="BC107" i="2"/>
  <c r="BG107" i="2" s="1"/>
  <c r="AY107" i="2"/>
  <c r="BB107" i="2" s="1"/>
  <c r="BF107" i="2" s="1"/>
  <c r="AL250" i="2"/>
  <c r="AH250" i="2"/>
  <c r="AK250" i="2" s="1"/>
  <c r="AQ250" i="2" s="1"/>
  <c r="AR250" i="2" s="1"/>
  <c r="AL138" i="2"/>
  <c r="AH138" i="2"/>
  <c r="AI138" i="2" s="1"/>
  <c r="AK138" i="2"/>
  <c r="AQ138" i="2" s="1"/>
  <c r="AR138" i="2" s="1"/>
  <c r="AL6" i="2"/>
  <c r="AH6" i="2"/>
  <c r="AK6" i="2" s="1"/>
  <c r="AQ6" i="2" s="1"/>
  <c r="AR6" i="2" s="1"/>
  <c r="AQ156" i="2"/>
  <c r="AR156" i="2" s="1"/>
  <c r="BC81" i="2"/>
  <c r="BG81" i="2" s="1"/>
  <c r="AS81" i="2"/>
  <c r="AY81" i="2"/>
  <c r="BB81" i="2" s="1"/>
  <c r="BF81" i="2" s="1"/>
  <c r="AQ79" i="2"/>
  <c r="AR79" i="2" s="1"/>
  <c r="AQ21" i="2"/>
  <c r="AR21" i="2" s="1"/>
  <c r="AY235" i="2"/>
  <c r="BB235" i="2" s="1"/>
  <c r="BF235" i="2" s="1"/>
  <c r="AS235" i="2"/>
  <c r="BC235" i="2"/>
  <c r="BG235" i="2" s="1"/>
  <c r="AL122" i="2"/>
  <c r="AH122" i="2"/>
  <c r="AK122" i="2"/>
  <c r="AH259" i="2"/>
  <c r="AI259" i="2" s="1"/>
  <c r="AK259" i="2"/>
  <c r="AQ279" i="2"/>
  <c r="AR279" i="2" s="1"/>
  <c r="AH9" i="2"/>
  <c r="AL9" i="2" s="1"/>
  <c r="AK295" i="2"/>
  <c r="AH295" i="2"/>
  <c r="AL295" i="2" s="1"/>
  <c r="BC324" i="2"/>
  <c r="BG324" i="2" s="1"/>
  <c r="AY324" i="2"/>
  <c r="BB324" i="2" s="1"/>
  <c r="BF324" i="2" s="1"/>
  <c r="AQ321" i="2"/>
  <c r="AR321" i="2" s="1"/>
  <c r="AL58" i="2"/>
  <c r="AI58" i="2"/>
  <c r="AK58" i="2"/>
  <c r="AQ58" i="2" s="1"/>
  <c r="AR58" i="2" s="1"/>
  <c r="AH58" i="2"/>
  <c r="AL230" i="2"/>
  <c r="AK230" i="2"/>
  <c r="AQ230" i="2" s="1"/>
  <c r="AR230" i="2" s="1"/>
  <c r="AH230" i="2"/>
  <c r="AI230" i="2" s="1"/>
  <c r="AL72" i="2"/>
  <c r="AK72" i="2"/>
  <c r="AH72" i="2"/>
  <c r="AI72" i="2" s="1"/>
  <c r="AL109" i="2"/>
  <c r="AH137" i="2"/>
  <c r="AI137" i="2" s="1"/>
  <c r="AL224" i="2"/>
  <c r="AH224" i="2"/>
  <c r="AK224" i="2" s="1"/>
  <c r="AQ224" i="2" s="1"/>
  <c r="AR224" i="2" s="1"/>
  <c r="AI224" i="2"/>
  <c r="AI193" i="2"/>
  <c r="AL291" i="2"/>
  <c r="AH291" i="2"/>
  <c r="AK291" i="2" s="1"/>
  <c r="AQ291" i="2" s="1"/>
  <c r="AR291" i="2" s="1"/>
  <c r="AI37" i="2"/>
  <c r="AH266" i="2"/>
  <c r="AI266" i="2" s="1"/>
  <c r="AK266" i="2"/>
  <c r="AI208" i="2"/>
  <c r="AI4" i="2"/>
  <c r="AL42" i="2"/>
  <c r="AH42" i="2"/>
  <c r="AI42" i="2" s="1"/>
  <c r="AK42" i="2"/>
  <c r="AQ42" i="2" s="1"/>
  <c r="AR42" i="2" s="1"/>
  <c r="AK117" i="2"/>
  <c r="AQ117" i="2" s="1"/>
  <c r="AR117" i="2" s="1"/>
  <c r="AI188" i="2"/>
  <c r="AL262" i="2"/>
  <c r="AK262" i="2"/>
  <c r="AH262" i="2"/>
  <c r="AI43" i="2"/>
  <c r="AQ209" i="2"/>
  <c r="AR209" i="2" s="1"/>
  <c r="AI51" i="2"/>
  <c r="AK51" i="2"/>
  <c r="AH51" i="2"/>
  <c r="AL51" i="2" s="1"/>
  <c r="AL112" i="2"/>
  <c r="AH112" i="2"/>
  <c r="AK112" i="2" s="1"/>
  <c r="AQ112" i="2" s="1"/>
  <c r="AR112" i="2" s="1"/>
  <c r="AI250" i="2"/>
  <c r="AH203" i="2"/>
  <c r="AI203" i="2" s="1"/>
  <c r="AH26" i="2"/>
  <c r="AL26" i="2" s="1"/>
  <c r="AL184" i="2"/>
  <c r="AK184" i="2"/>
  <c r="AH184" i="2"/>
  <c r="AI184" i="2"/>
  <c r="AH268" i="2"/>
  <c r="AI268" i="2" s="1"/>
  <c r="AH296" i="2"/>
  <c r="AI296" i="2" s="1"/>
  <c r="AI294" i="2"/>
  <c r="AH284" i="2"/>
  <c r="AI284" i="2" s="1"/>
  <c r="AI21" i="2"/>
  <c r="AI122" i="2"/>
  <c r="AQ316" i="2"/>
  <c r="AR316" i="2" s="1"/>
  <c r="AQ5" i="2"/>
  <c r="AR5" i="2" s="1"/>
  <c r="AH191" i="2"/>
  <c r="AK191" i="2" s="1"/>
  <c r="AI321" i="2"/>
  <c r="AH128" i="2"/>
  <c r="AL128" i="2" s="1"/>
  <c r="AK128" i="2"/>
  <c r="BC17" i="2"/>
  <c r="BG17" i="2" s="1"/>
  <c r="AS17" i="2"/>
  <c r="AY17" i="2"/>
  <c r="BB17" i="2" s="1"/>
  <c r="BF17" i="2" s="1"/>
  <c r="AV17" i="2"/>
  <c r="AH274" i="2"/>
  <c r="AI274" i="2" s="1"/>
  <c r="AH169" i="2"/>
  <c r="AL169" i="2" s="1"/>
  <c r="AL280" i="2"/>
  <c r="AH88" i="2"/>
  <c r="AL88" i="2" s="1"/>
  <c r="AH194" i="2"/>
  <c r="AI194" i="2" s="1"/>
  <c r="AH24" i="2"/>
  <c r="AI24" i="2" s="1"/>
  <c r="AL91" i="2"/>
  <c r="AH143" i="2"/>
  <c r="AI143" i="2" s="1"/>
  <c r="AQ101" i="2"/>
  <c r="AR101" i="2" s="1"/>
  <c r="AK91" i="2"/>
  <c r="AI262" i="2"/>
  <c r="AL123" i="2"/>
  <c r="AH123" i="2"/>
  <c r="AI123" i="2" s="1"/>
  <c r="AK123" i="2"/>
  <c r="AQ123" i="2" s="1"/>
  <c r="AR123" i="2" s="1"/>
  <c r="AH93" i="2"/>
  <c r="AI93" i="2" s="1"/>
  <c r="AK197" i="2"/>
  <c r="AI197" i="2"/>
  <c r="AH197" i="2"/>
  <c r="AL197" i="2" s="1"/>
  <c r="AI112" i="2"/>
  <c r="AL47" i="2"/>
  <c r="AH47" i="2"/>
  <c r="AI47" i="2" s="1"/>
  <c r="AL49" i="2"/>
  <c r="AH49" i="2"/>
  <c r="AI49" i="2" s="1"/>
  <c r="AK49" i="2"/>
  <c r="AQ49" i="2" s="1"/>
  <c r="AR49" i="2" s="1"/>
  <c r="AL170" i="2"/>
  <c r="AH170" i="2"/>
  <c r="AK170" i="2"/>
  <c r="AH200" i="2"/>
  <c r="AL200" i="2" s="1"/>
  <c r="AH44" i="2"/>
  <c r="AI44" i="2" s="1"/>
  <c r="AK44" i="2"/>
  <c r="AH223" i="2"/>
  <c r="AL223" i="2" s="1"/>
  <c r="AK223" i="2"/>
  <c r="AH204" i="2"/>
  <c r="AI204" i="2" s="1"/>
  <c r="AH322" i="2"/>
  <c r="AI322" i="2" s="1"/>
  <c r="AM109" i="1"/>
  <c r="AI109" i="1"/>
  <c r="AL109" i="1" s="1"/>
  <c r="AR109" i="1" s="1"/>
  <c r="AS109" i="1" s="1"/>
  <c r="AJ109" i="1"/>
  <c r="AL5" i="1"/>
  <c r="AI5" i="1"/>
  <c r="AM5" i="1" s="1"/>
  <c r="AJ5" i="1"/>
  <c r="AR203" i="1"/>
  <c r="AS203" i="1" s="1"/>
  <c r="AI54" i="1"/>
  <c r="AL54" i="1" s="1"/>
  <c r="AL65" i="1"/>
  <c r="AI65" i="1"/>
  <c r="AM65" i="1" s="1"/>
  <c r="AJ65" i="1"/>
  <c r="AL271" i="1"/>
  <c r="AI271" i="1"/>
  <c r="AM271" i="1" s="1"/>
  <c r="AJ271" i="1"/>
  <c r="AM293" i="1"/>
  <c r="AI293" i="1"/>
  <c r="AL293" i="1" s="1"/>
  <c r="AR293" i="1" s="1"/>
  <c r="AS293" i="1" s="1"/>
  <c r="AI170" i="1"/>
  <c r="AM170" i="1" s="1"/>
  <c r="AM285" i="1"/>
  <c r="AL285" i="1"/>
  <c r="AR285" i="1" s="1"/>
  <c r="AS285" i="1" s="1"/>
  <c r="AI285" i="1"/>
  <c r="AJ285" i="1"/>
  <c r="AI95" i="1"/>
  <c r="AM95" i="1" s="1"/>
  <c r="AM145" i="1"/>
  <c r="AI145" i="1"/>
  <c r="AL145" i="1" s="1"/>
  <c r="AR145" i="1" s="1"/>
  <c r="AS145" i="1" s="1"/>
  <c r="AM298" i="1"/>
  <c r="AI298" i="1"/>
  <c r="AJ298" i="1" s="1"/>
  <c r="AI71" i="1"/>
  <c r="AM71" i="1" s="1"/>
  <c r="AM41" i="1"/>
  <c r="AI41" i="1"/>
  <c r="AL41" i="1" s="1"/>
  <c r="AR41" i="1" s="1"/>
  <c r="AS41" i="1" s="1"/>
  <c r="AM107" i="1"/>
  <c r="AI107" i="1"/>
  <c r="AJ107" i="1" s="1"/>
  <c r="AI89" i="1"/>
  <c r="AM89" i="1" s="1"/>
  <c r="AM193" i="1"/>
  <c r="AI193" i="1"/>
  <c r="AL193" i="1"/>
  <c r="AJ193" i="1"/>
  <c r="AJ239" i="1"/>
  <c r="AI141" i="1"/>
  <c r="AL141" i="1" s="1"/>
  <c r="AI279" i="1"/>
  <c r="AM279" i="1" s="1"/>
  <c r="AJ279" i="1"/>
  <c r="AM39" i="1"/>
  <c r="AL39" i="1"/>
  <c r="AR39" i="1" s="1"/>
  <c r="AS39" i="1" s="1"/>
  <c r="AI39" i="1"/>
  <c r="AJ39" i="1"/>
  <c r="AM9" i="1"/>
  <c r="AI9" i="1"/>
  <c r="AL9" i="1" s="1"/>
  <c r="AR9" i="1" s="1"/>
  <c r="AS9" i="1" s="1"/>
  <c r="AJ9" i="1"/>
  <c r="AL167" i="1"/>
  <c r="AI167" i="1"/>
  <c r="AM167" i="1" s="1"/>
  <c r="AJ167" i="1"/>
  <c r="AJ96" i="1"/>
  <c r="AL96" i="1"/>
  <c r="AZ229" i="1"/>
  <c r="BC229" i="1" s="1"/>
  <c r="BG229" i="1" s="1"/>
  <c r="AT229" i="1"/>
  <c r="BD229" i="1"/>
  <c r="BH229" i="1" s="1"/>
  <c r="AI83" i="1"/>
  <c r="AM83" i="1"/>
  <c r="AL83" i="1"/>
  <c r="AJ83" i="1"/>
  <c r="AI115" i="1"/>
  <c r="AM115" i="1" s="1"/>
  <c r="AJ115" i="1"/>
  <c r="AI144" i="1"/>
  <c r="AJ144" i="1" s="1"/>
  <c r="AJ222" i="1"/>
  <c r="AI222" i="1"/>
  <c r="AM222" i="1" s="1"/>
  <c r="AL284" i="1"/>
  <c r="AR284" i="1" s="1"/>
  <c r="AS284" i="1" s="1"/>
  <c r="AM108" i="1"/>
  <c r="AL108" i="1"/>
  <c r="AI108" i="1"/>
  <c r="AJ108" i="1"/>
  <c r="AI82" i="1"/>
  <c r="AM82" i="1" s="1"/>
  <c r="AI209" i="1"/>
  <c r="AM209" i="1" s="1"/>
  <c r="AM57" i="1"/>
  <c r="AJ57" i="1"/>
  <c r="AI57" i="1"/>
  <c r="AL57" i="1" s="1"/>
  <c r="AR57" i="1" s="1"/>
  <c r="AS57" i="1" s="1"/>
  <c r="AL228" i="1"/>
  <c r="AI228" i="1"/>
  <c r="AM228" i="1" s="1"/>
  <c r="AJ228" i="1"/>
  <c r="AJ173" i="1"/>
  <c r="AM155" i="1"/>
  <c r="AI155" i="1"/>
  <c r="AJ155" i="1" s="1"/>
  <c r="AL155" i="1"/>
  <c r="AR155" i="1" s="1"/>
  <c r="AS155" i="1" s="1"/>
  <c r="AM132" i="1"/>
  <c r="AL132" i="1"/>
  <c r="AR132" i="1" s="1"/>
  <c r="AS132" i="1" s="1"/>
  <c r="AI132" i="1"/>
  <c r="AJ132" i="1"/>
  <c r="AM97" i="1"/>
  <c r="AI97" i="1"/>
  <c r="AL97" i="1"/>
  <c r="AJ97" i="1"/>
  <c r="AL223" i="1"/>
  <c r="AI223" i="1"/>
  <c r="AM223" i="1" s="1"/>
  <c r="AJ223" i="1"/>
  <c r="AR225" i="1"/>
  <c r="AS225" i="1" s="1"/>
  <c r="AM18" i="1"/>
  <c r="AL18" i="1"/>
  <c r="AI18" i="1"/>
  <c r="AJ18" i="1"/>
  <c r="AM3" i="1"/>
  <c r="AI3" i="1"/>
  <c r="AJ3" i="1" s="1"/>
  <c r="AL3" i="1"/>
  <c r="AR3" i="1" s="1"/>
  <c r="AS3" i="1" s="1"/>
  <c r="AI224" i="1"/>
  <c r="AM224" i="1" s="1"/>
  <c r="BD123" i="1"/>
  <c r="BH123" i="1" s="1"/>
  <c r="AZ123" i="1"/>
  <c r="BC123" i="1" s="1"/>
  <c r="BG123" i="1" s="1"/>
  <c r="AI248" i="1"/>
  <c r="AM248" i="1" s="1"/>
  <c r="AM210" i="1"/>
  <c r="AI210" i="1"/>
  <c r="AL210" i="1" s="1"/>
  <c r="AR210" i="1" s="1"/>
  <c r="AS210" i="1" s="1"/>
  <c r="AL215" i="1"/>
  <c r="AM254" i="1"/>
  <c r="AI254" i="1"/>
  <c r="AL254" i="1" s="1"/>
  <c r="AR254" i="1" s="1"/>
  <c r="AS254" i="1" s="1"/>
  <c r="AM198" i="1"/>
  <c r="AI198" i="1"/>
  <c r="AL198" i="1" s="1"/>
  <c r="AR198" i="1" s="1"/>
  <c r="AS198" i="1" s="1"/>
  <c r="AM201" i="1"/>
  <c r="AI201" i="1"/>
  <c r="AL201" i="1"/>
  <c r="AJ201" i="1"/>
  <c r="AM276" i="1"/>
  <c r="AI276" i="1"/>
  <c r="AL276" i="1" s="1"/>
  <c r="AR276" i="1" s="1"/>
  <c r="AS276" i="1" s="1"/>
  <c r="AM142" i="1"/>
  <c r="AI142" i="1"/>
  <c r="AJ142" i="1" s="1"/>
  <c r="AI296" i="1"/>
  <c r="AM296" i="1" s="1"/>
  <c r="AM30" i="1"/>
  <c r="AI30" i="1"/>
  <c r="AL30" i="1" s="1"/>
  <c r="AR30" i="1" s="1"/>
  <c r="AS30" i="1" s="1"/>
  <c r="AJ102" i="1"/>
  <c r="AI27" i="1"/>
  <c r="AL27" i="1" s="1"/>
  <c r="BD25" i="1"/>
  <c r="BH25" i="1" s="1"/>
  <c r="AZ25" i="1"/>
  <c r="BC25" i="1" s="1"/>
  <c r="BG25" i="1" s="1"/>
  <c r="AW25" i="1"/>
  <c r="AI125" i="1"/>
  <c r="AM125" i="1" s="1"/>
  <c r="AM267" i="1"/>
  <c r="AI267" i="1"/>
  <c r="AL267" i="1" s="1"/>
  <c r="AR267" i="1" s="1"/>
  <c r="AS267" i="1" s="1"/>
  <c r="AJ267" i="1"/>
  <c r="AM184" i="1"/>
  <c r="AI184" i="1"/>
  <c r="AJ184" i="1" s="1"/>
  <c r="AL184" i="1"/>
  <c r="AR184" i="1" s="1"/>
  <c r="AS184" i="1" s="1"/>
  <c r="AM58" i="1"/>
  <c r="AL58" i="1"/>
  <c r="AI58" i="1"/>
  <c r="AJ58" i="1"/>
  <c r="AM204" i="1"/>
  <c r="AI204" i="1"/>
  <c r="AJ204" i="1" s="1"/>
  <c r="AL204" i="1"/>
  <c r="AR204" i="1" s="1"/>
  <c r="AS204" i="1" s="1"/>
  <c r="AM176" i="1"/>
  <c r="AI176" i="1"/>
  <c r="AJ176" i="1" s="1"/>
  <c r="AL176" i="1"/>
  <c r="AR176" i="1" s="1"/>
  <c r="AS176" i="1" s="1"/>
  <c r="AM117" i="1"/>
  <c r="AL117" i="1"/>
  <c r="AI117" i="1"/>
  <c r="AJ117" i="1"/>
  <c r="AI64" i="1"/>
  <c r="AM64" i="1" s="1"/>
  <c r="AM251" i="1"/>
  <c r="AI251" i="1"/>
  <c r="AJ251" i="1" s="1"/>
  <c r="AL251" i="1"/>
  <c r="AR251" i="1" s="1"/>
  <c r="AS251" i="1" s="1"/>
  <c r="AM302" i="1"/>
  <c r="AI302" i="1"/>
  <c r="AL302" i="1" s="1"/>
  <c r="AR302" i="1" s="1"/>
  <c r="AS302" i="1" s="1"/>
  <c r="AI151" i="1"/>
  <c r="AM151" i="1" s="1"/>
  <c r="AJ16" i="1"/>
  <c r="AL183" i="1"/>
  <c r="AI183" i="1"/>
  <c r="AJ183" i="1" s="1"/>
  <c r="AI24" i="1"/>
  <c r="AM24" i="1" s="1"/>
  <c r="AI7" i="1"/>
  <c r="AM7" i="1" s="1"/>
  <c r="AM140" i="1"/>
  <c r="AI140" i="1"/>
  <c r="AL140" i="1"/>
  <c r="AJ140" i="1"/>
  <c r="AM269" i="1"/>
  <c r="AI269" i="1"/>
  <c r="AL269" i="1"/>
  <c r="AJ269" i="1"/>
  <c r="AJ38" i="1"/>
  <c r="AM283" i="1"/>
  <c r="AL283" i="1"/>
  <c r="AI283" i="1"/>
  <c r="AI53" i="1"/>
  <c r="AM53" i="1" s="1"/>
  <c r="AM62" i="1"/>
  <c r="AI62" i="1"/>
  <c r="AJ62" i="1" s="1"/>
  <c r="AM147" i="1"/>
  <c r="AL147" i="1"/>
  <c r="AR147" i="1" s="1"/>
  <c r="AS147" i="1" s="1"/>
  <c r="AI147" i="1"/>
  <c r="AJ147" i="1" s="1"/>
  <c r="AM121" i="1"/>
  <c r="AM128" i="1"/>
  <c r="AI128" i="1"/>
  <c r="AJ128" i="1" s="1"/>
  <c r="AI208" i="1"/>
  <c r="AJ208" i="1" s="1"/>
  <c r="AI56" i="1"/>
  <c r="AJ56" i="1" s="1"/>
  <c r="AL105" i="1"/>
  <c r="AI105" i="1"/>
  <c r="AJ105" i="1" s="1"/>
  <c r="AI182" i="1"/>
  <c r="AJ182" i="1" s="1"/>
  <c r="AL182" i="1"/>
  <c r="AM179" i="1"/>
  <c r="AL179" i="1"/>
  <c r="AR179" i="1" s="1"/>
  <c r="AS179" i="1" s="1"/>
  <c r="AI179" i="1"/>
  <c r="AJ179" i="1"/>
  <c r="AM268" i="1"/>
  <c r="AL268" i="1"/>
  <c r="AR268" i="1" s="1"/>
  <c r="AS268" i="1" s="1"/>
  <c r="AI268" i="1"/>
  <c r="AJ268" i="1"/>
  <c r="AM52" i="1"/>
  <c r="AR52" i="1" s="1"/>
  <c r="AS52" i="1" s="1"/>
  <c r="AI233" i="1"/>
  <c r="AM233" i="1" s="1"/>
  <c r="AM98" i="1"/>
  <c r="AR98" i="1" s="1"/>
  <c r="AS98" i="1" s="1"/>
  <c r="AJ295" i="1"/>
  <c r="AM262" i="1"/>
  <c r="AL262" i="1"/>
  <c r="AR262" i="1" s="1"/>
  <c r="AS262" i="1" s="1"/>
  <c r="AI262" i="1"/>
  <c r="AJ262" i="1" s="1"/>
  <c r="AM110" i="1"/>
  <c r="AL110" i="1"/>
  <c r="AI110" i="1"/>
  <c r="AJ110" i="1" s="1"/>
  <c r="AM236" i="1"/>
  <c r="AL236" i="1"/>
  <c r="AR236" i="1" s="1"/>
  <c r="AS236" i="1" s="1"/>
  <c r="AI236" i="1"/>
  <c r="AJ236" i="1" s="1"/>
  <c r="AM77" i="1"/>
  <c r="AL78" i="1"/>
  <c r="AI78" i="1"/>
  <c r="AJ78" i="1" s="1"/>
  <c r="AL14" i="1"/>
  <c r="AR14" i="1" s="1"/>
  <c r="AS14" i="1" s="1"/>
  <c r="AL221" i="1"/>
  <c r="AI221" i="1"/>
  <c r="AJ221" i="1" s="1"/>
  <c r="AM33" i="1"/>
  <c r="AR33" i="1" s="1"/>
  <c r="AS33" i="1" s="1"/>
  <c r="AI162" i="1"/>
  <c r="AJ162" i="1" s="1"/>
  <c r="AM234" i="1"/>
  <c r="AI234" i="1"/>
  <c r="AJ234" i="1" s="1"/>
  <c r="AJ68" i="1"/>
  <c r="AM159" i="1"/>
  <c r="AI159" i="1"/>
  <c r="AJ159" i="1" s="1"/>
  <c r="AM249" i="1"/>
  <c r="AI249" i="1"/>
  <c r="AJ249" i="1" s="1"/>
  <c r="AM241" i="1"/>
  <c r="AI241" i="1"/>
  <c r="AJ241" i="1" s="1"/>
  <c r="AL241" i="1"/>
  <c r="AR241" i="1" s="1"/>
  <c r="AS241" i="1" s="1"/>
  <c r="AM301" i="1"/>
  <c r="AR10" i="1"/>
  <c r="AS10" i="1" s="1"/>
  <c r="AI305" i="1"/>
  <c r="AJ305" i="1" s="1"/>
  <c r="AM28" i="1"/>
  <c r="AI28" i="1"/>
  <c r="AL28" i="1" s="1"/>
  <c r="AR28" i="1" s="1"/>
  <c r="AS28" i="1" s="1"/>
  <c r="AM85" i="1"/>
  <c r="AL85" i="1"/>
  <c r="AR85" i="1" s="1"/>
  <c r="AS85" i="1" s="1"/>
  <c r="AI85" i="1"/>
  <c r="AM26" i="1"/>
  <c r="AI26" i="1"/>
  <c r="AL26" i="1" s="1"/>
  <c r="AR26" i="1" s="1"/>
  <c r="AS26" i="1" s="1"/>
  <c r="AI118" i="1"/>
  <c r="AJ118" i="1" s="1"/>
  <c r="AM59" i="1"/>
  <c r="AM280" i="1"/>
  <c r="AI280" i="1"/>
  <c r="AL280" i="1" s="1"/>
  <c r="AR280" i="1" s="1"/>
  <c r="AS280" i="1" s="1"/>
  <c r="AI186" i="1"/>
  <c r="AM186" i="1" s="1"/>
  <c r="AM37" i="1"/>
  <c r="AI37" i="1"/>
  <c r="AL37" i="1"/>
  <c r="AR37" i="1" s="1"/>
  <c r="AS37" i="1" s="1"/>
  <c r="AI202" i="1"/>
  <c r="AL202" i="1" s="1"/>
  <c r="AM287" i="1"/>
  <c r="AL136" i="1"/>
  <c r="AR136" i="1" s="1"/>
  <c r="AS136" i="1" s="1"/>
  <c r="AM213" i="1"/>
  <c r="AI213" i="1"/>
  <c r="AJ213" i="1" s="1"/>
  <c r="AM195" i="1"/>
  <c r="AI195" i="1"/>
  <c r="AL195" i="1"/>
  <c r="AI303" i="1"/>
  <c r="AJ303" i="1" s="1"/>
  <c r="AM137" i="1"/>
  <c r="AL137" i="1"/>
  <c r="AI137" i="1"/>
  <c r="AJ137" i="1" s="1"/>
  <c r="AM169" i="1"/>
  <c r="AL169" i="1"/>
  <c r="AR169" i="1" s="1"/>
  <c r="AS169" i="1" s="1"/>
  <c r="AI169" i="1"/>
  <c r="AJ283" i="1"/>
  <c r="AI274" i="1"/>
  <c r="AM274" i="1" s="1"/>
  <c r="AJ274" i="1"/>
  <c r="AL68" i="1"/>
  <c r="AR68" i="1" s="1"/>
  <c r="AS68" i="1" s="1"/>
  <c r="AM216" i="1"/>
  <c r="AI216" i="1"/>
  <c r="AL216" i="1" s="1"/>
  <c r="AR216" i="1" s="1"/>
  <c r="AS216" i="1" s="1"/>
  <c r="AJ284" i="1"/>
  <c r="AM157" i="1"/>
  <c r="AL157" i="1"/>
  <c r="AR157" i="1" s="1"/>
  <c r="AS157" i="1" s="1"/>
  <c r="AI157" i="1"/>
  <c r="AM273" i="1"/>
  <c r="AI273" i="1"/>
  <c r="AL273" i="1"/>
  <c r="AR273" i="1" s="1"/>
  <c r="AS273" i="1" s="1"/>
  <c r="AJ85" i="1"/>
  <c r="AJ26" i="1"/>
  <c r="AI138" i="1"/>
  <c r="AJ138" i="1" s="1"/>
  <c r="AI4" i="1"/>
  <c r="AJ4" i="1" s="1"/>
  <c r="AJ280" i="1"/>
  <c r="AJ123" i="1"/>
  <c r="AJ186" i="1"/>
  <c r="AJ37" i="1"/>
  <c r="AI8" i="1"/>
  <c r="AJ8" i="1" s="1"/>
  <c r="AJ136" i="1"/>
  <c r="AI257" i="1"/>
  <c r="AJ257" i="1" s="1"/>
  <c r="AJ86" i="1"/>
  <c r="AJ195" i="1"/>
  <c r="AJ53" i="1"/>
  <c r="AI219" i="1"/>
  <c r="AM219" i="1" s="1"/>
  <c r="AJ219" i="1"/>
  <c r="AM6" i="1"/>
  <c r="AL6" i="1"/>
  <c r="AJ6" i="1"/>
  <c r="AI6" i="1"/>
  <c r="AJ169" i="1"/>
  <c r="AJ216" i="1"/>
  <c r="AI178" i="1"/>
  <c r="AJ178" i="1" s="1"/>
  <c r="AL178" i="1"/>
  <c r="AJ157" i="1"/>
  <c r="AJ273" i="1"/>
  <c r="AI284" i="1"/>
  <c r="AI214" i="1"/>
  <c r="AJ214" i="1" s="1"/>
  <c r="AM131" i="1"/>
  <c r="AI131" i="1"/>
  <c r="AJ131" i="1" s="1"/>
  <c r="AI120" i="1"/>
  <c r="AJ120" i="1" s="1"/>
  <c r="AI11" i="1"/>
  <c r="AM11" i="1" s="1"/>
  <c r="AM91" i="1"/>
  <c r="AL91" i="1"/>
  <c r="AR91" i="1" s="1"/>
  <c r="AS91" i="1" s="1"/>
  <c r="AI91" i="1"/>
  <c r="AJ91" i="1" s="1"/>
  <c r="AM172" i="1"/>
  <c r="AL172" i="1"/>
  <c r="AI172" i="1"/>
  <c r="AJ172" i="1" s="1"/>
  <c r="AM227" i="1"/>
  <c r="AL227" i="1"/>
  <c r="AR227" i="1" s="1"/>
  <c r="AS227" i="1" s="1"/>
  <c r="AI227" i="1"/>
  <c r="AJ227" i="1" s="1"/>
  <c r="AM29" i="1"/>
  <c r="AI29" i="1"/>
  <c r="AJ29" i="1" s="1"/>
  <c r="AI164" i="1"/>
  <c r="AJ164" i="1" s="1"/>
  <c r="AM73" i="1"/>
  <c r="AI73" i="1"/>
  <c r="AL73" i="1" s="1"/>
  <c r="AR73" i="1" s="1"/>
  <c r="AS73" i="1" s="1"/>
  <c r="AI122" i="1"/>
  <c r="AM122" i="1" s="1"/>
  <c r="AL148" i="1"/>
  <c r="AR148" i="1" s="1"/>
  <c r="AS148" i="1" s="1"/>
  <c r="AL180" i="1"/>
  <c r="AI180" i="1"/>
  <c r="AM180" i="1" s="1"/>
  <c r="AM47" i="1"/>
  <c r="AI47" i="1"/>
  <c r="AL47" i="1"/>
  <c r="AM217" i="1"/>
  <c r="AI217" i="1"/>
  <c r="AL217" i="1"/>
  <c r="AI76" i="1"/>
  <c r="AJ76" i="1" s="1"/>
  <c r="AI55" i="1"/>
  <c r="AM55" i="1" s="1"/>
  <c r="AM66" i="1"/>
  <c r="AI66" i="1"/>
  <c r="AL66" i="1"/>
  <c r="AM191" i="1"/>
  <c r="AI191" i="1"/>
  <c r="AL191" i="1" s="1"/>
  <c r="AR191" i="1" s="1"/>
  <c r="AS191" i="1" s="1"/>
  <c r="AR67" i="1"/>
  <c r="AS67" i="1" s="1"/>
  <c r="AR69" i="1"/>
  <c r="AS69" i="1" s="1"/>
  <c r="AR61" i="1"/>
  <c r="AS61" i="1" s="1"/>
  <c r="AR244" i="1"/>
  <c r="AS244" i="1" s="1"/>
  <c r="AI116" i="1"/>
  <c r="AJ116" i="1" s="1"/>
  <c r="AI36" i="1"/>
  <c r="AL36" i="1" s="1"/>
  <c r="AR111" i="1"/>
  <c r="AS111" i="1" s="1"/>
  <c r="AM265" i="1"/>
  <c r="AL265" i="1"/>
  <c r="AR265" i="1" s="1"/>
  <c r="AS265" i="1" s="1"/>
  <c r="AI265" i="1"/>
  <c r="AJ265" i="1" s="1"/>
  <c r="AM70" i="1"/>
  <c r="AI70" i="1"/>
  <c r="AJ70" i="1" s="1"/>
  <c r="AI299" i="1"/>
  <c r="AJ299" i="1" s="1"/>
  <c r="AR264" i="1"/>
  <c r="AS264" i="1" s="1"/>
  <c r="AM289" i="1"/>
  <c r="AI289" i="1"/>
  <c r="AJ289" i="1" s="1"/>
  <c r="AL289" i="1"/>
  <c r="AJ225" i="1"/>
  <c r="AI196" i="1"/>
  <c r="AM196" i="1" s="1"/>
  <c r="AM294" i="1"/>
  <c r="AL294" i="1"/>
  <c r="AR294" i="1" s="1"/>
  <c r="AS294" i="1" s="1"/>
  <c r="AI294" i="1"/>
  <c r="AJ294" i="1" s="1"/>
  <c r="AI242" i="1"/>
  <c r="AM242" i="1" s="1"/>
  <c r="AT278" i="1"/>
  <c r="BD278" i="1"/>
  <c r="BH278" i="1" s="1"/>
  <c r="AZ278" i="1"/>
  <c r="BC278" i="1" s="1"/>
  <c r="BG278" i="1" s="1"/>
  <c r="AR292" i="1"/>
  <c r="AS292" i="1" s="1"/>
  <c r="AM51" i="1"/>
  <c r="AI51" i="1"/>
  <c r="AJ51" i="1" s="1"/>
  <c r="AM113" i="1"/>
  <c r="AI113" i="1"/>
  <c r="AL113" i="1"/>
  <c r="AJ113" i="1"/>
  <c r="AJ180" i="1"/>
  <c r="AJ47" i="1"/>
  <c r="AJ217" i="1"/>
  <c r="AL59" i="1"/>
  <c r="AM35" i="1"/>
  <c r="AI35" i="1"/>
  <c r="AJ35" i="1" s="1"/>
  <c r="AJ66" i="1"/>
  <c r="AI174" i="1"/>
  <c r="AJ174" i="1" s="1"/>
  <c r="AI124" i="1"/>
  <c r="AJ124" i="1" s="1"/>
  <c r="AM263" i="1"/>
  <c r="AI263" i="1"/>
  <c r="AJ263" i="1" s="1"/>
  <c r="AL263" i="1"/>
  <c r="AM43" i="1"/>
  <c r="AL43" i="1"/>
  <c r="AR43" i="1" s="1"/>
  <c r="AS43" i="1" s="1"/>
  <c r="AI43" i="1"/>
  <c r="AJ43" i="1" s="1"/>
  <c r="AL200" i="1"/>
  <c r="AR200" i="1" s="1"/>
  <c r="AS200" i="1" s="1"/>
  <c r="AL80" i="1"/>
  <c r="AR80" i="1" s="1"/>
  <c r="AS80" i="1" s="1"/>
  <c r="AI245" i="1"/>
  <c r="AJ245" i="1" s="1"/>
  <c r="AL42" i="1"/>
  <c r="AI42" i="1"/>
  <c r="AJ42" i="1" s="1"/>
  <c r="AM220" i="1"/>
  <c r="AI220" i="1"/>
  <c r="AJ220" i="1" s="1"/>
  <c r="AL237" i="1"/>
  <c r="AR237" i="1" s="1"/>
  <c r="AS237" i="1" s="1"/>
  <c r="AM225" i="1"/>
  <c r="AI258" i="1"/>
  <c r="AI94" i="1"/>
  <c r="AL94" i="1" s="1"/>
  <c r="AR86" i="1"/>
  <c r="AS86" i="1" s="1"/>
  <c r="AM190" i="1"/>
  <c r="AI190" i="1"/>
  <c r="AJ190" i="1" s="1"/>
  <c r="AL190" i="1"/>
  <c r="AR190" i="1" s="1"/>
  <c r="AS190" i="1" s="1"/>
  <c r="AM148" i="1"/>
  <c r="AM175" i="1"/>
  <c r="AI175" i="1"/>
  <c r="AL175" i="1" s="1"/>
  <c r="AR175" i="1" s="1"/>
  <c r="AS175" i="1" s="1"/>
  <c r="AI189" i="1"/>
  <c r="AJ189" i="1" s="1"/>
  <c r="AR63" i="1"/>
  <c r="AS63" i="1" s="1"/>
  <c r="AL143" i="1"/>
  <c r="AI143" i="1"/>
  <c r="AM143" i="1" s="1"/>
  <c r="AM211" i="1"/>
  <c r="AI211" i="1"/>
  <c r="AJ211" i="1" s="1"/>
  <c r="AM181" i="1"/>
  <c r="AI181" i="1"/>
  <c r="AL181" i="1" s="1"/>
  <c r="AR181" i="1" s="1"/>
  <c r="AS181" i="1" s="1"/>
  <c r="AI20" i="1"/>
  <c r="AM20" i="1" s="1"/>
  <c r="AR44" i="1"/>
  <c r="AS44" i="1" s="1"/>
  <c r="AZ32" i="1"/>
  <c r="BC32" i="1" s="1"/>
  <c r="BG32" i="1" s="1"/>
  <c r="AW32" i="1"/>
  <c r="BD32" i="1"/>
  <c r="BH32" i="1" s="1"/>
  <c r="AI255" i="1"/>
  <c r="AL255" i="1" s="1"/>
  <c r="AZ34" i="1"/>
  <c r="BC34" i="1" s="1"/>
  <c r="BG34" i="1" s="1"/>
  <c r="AW34" i="1"/>
  <c r="BD34" i="1"/>
  <c r="BH34" i="1" s="1"/>
  <c r="AR218" i="1"/>
  <c r="AS218" i="1" s="1"/>
  <c r="AL166" i="1"/>
  <c r="AI166" i="1"/>
  <c r="AM166" i="1" s="1"/>
  <c r="AM153" i="1"/>
  <c r="AI153" i="1"/>
  <c r="AL153" i="1"/>
  <c r="AM187" i="1"/>
  <c r="AI187" i="1"/>
  <c r="AJ187" i="1"/>
  <c r="AL187" i="1"/>
  <c r="AI48" i="1"/>
  <c r="AM48" i="1" s="1"/>
  <c r="AM185" i="1"/>
  <c r="AL185" i="1"/>
  <c r="AJ185" i="1"/>
  <c r="AI185" i="1"/>
  <c r="AR270" i="1"/>
  <c r="AS270" i="1" s="1"/>
  <c r="AR165" i="1"/>
  <c r="AS165" i="1" s="1"/>
  <c r="BD31" i="1"/>
  <c r="BH31" i="1" s="1"/>
  <c r="AW31" i="1"/>
  <c r="AZ31" i="1"/>
  <c r="BC31" i="1" s="1"/>
  <c r="BG31" i="1" s="1"/>
  <c r="AR252" i="1"/>
  <c r="AS252" i="1" s="1"/>
  <c r="AM299" i="1"/>
  <c r="AI16" i="1"/>
  <c r="AM16" i="1" s="1"/>
  <c r="AM74" i="1"/>
  <c r="AI74" i="1"/>
  <c r="AL74" i="1" s="1"/>
  <c r="AR74" i="1" s="1"/>
  <c r="AS74" i="1" s="1"/>
  <c r="AJ148" i="1"/>
  <c r="AI84" i="1"/>
  <c r="AL84" i="1" s="1"/>
  <c r="AM22" i="1"/>
  <c r="AI22" i="1"/>
  <c r="AJ22" i="1" s="1"/>
  <c r="AL22" i="1"/>
  <c r="AJ100" i="1"/>
  <c r="AI100" i="1"/>
  <c r="AM100" i="1" s="1"/>
  <c r="AJ175" i="1"/>
  <c r="AM87" i="1"/>
  <c r="AL87" i="1"/>
  <c r="AR87" i="1" s="1"/>
  <c r="AS87" i="1" s="1"/>
  <c r="AI87" i="1"/>
  <c r="AJ87" i="1" s="1"/>
  <c r="AJ143" i="1"/>
  <c r="AL70" i="1"/>
  <c r="AR70" i="1" s="1"/>
  <c r="AS70" i="1" s="1"/>
  <c r="AJ181" i="1"/>
  <c r="AL135" i="1"/>
  <c r="AR135" i="1" s="1"/>
  <c r="AS135" i="1" s="1"/>
  <c r="AL168" i="1"/>
  <c r="AI168" i="1"/>
  <c r="AJ168" i="1" s="1"/>
  <c r="AJ44" i="1"/>
  <c r="AM206" i="1"/>
  <c r="AL206" i="1"/>
  <c r="AR206" i="1" s="1"/>
  <c r="AS206" i="1" s="1"/>
  <c r="AI206" i="1"/>
  <c r="AJ206" i="1" s="1"/>
  <c r="AM99" i="1"/>
  <c r="AI99" i="1"/>
  <c r="AJ99" i="1" s="1"/>
  <c r="AM288" i="1"/>
  <c r="AI288" i="1"/>
  <c r="AJ288" i="1" s="1"/>
  <c r="AL288" i="1"/>
  <c r="AL79" i="1"/>
  <c r="AR79" i="1" s="1"/>
  <c r="AS79" i="1" s="1"/>
  <c r="AI231" i="1"/>
  <c r="AJ231" i="1" s="1"/>
  <c r="AL231" i="1"/>
  <c r="AM80" i="1"/>
  <c r="AJ207" i="1"/>
  <c r="AI146" i="1"/>
  <c r="AM247" i="1"/>
  <c r="AI247" i="1"/>
  <c r="AJ247" i="1" s="1"/>
  <c r="AL247" i="1"/>
  <c r="AR247" i="1" s="1"/>
  <c r="AS247" i="1" s="1"/>
  <c r="AJ153" i="1"/>
  <c r="AJ48" i="1"/>
  <c r="AM197" i="1"/>
  <c r="AI197" i="1"/>
  <c r="AJ197" i="1" s="1"/>
  <c r="AJ237" i="1"/>
  <c r="AJ252" i="1"/>
  <c r="AJ277" i="1"/>
  <c r="AI129" i="1"/>
  <c r="AM129" i="1" s="1"/>
  <c r="AL300" i="1"/>
  <c r="AI300" i="1"/>
  <c r="AJ300" i="1" s="1"/>
  <c r="AI12" i="1"/>
  <c r="AM12" i="1" s="1"/>
  <c r="AL12" i="1"/>
  <c r="AI104" i="1"/>
  <c r="AL213" i="1"/>
  <c r="AR213" i="1" s="1"/>
  <c r="AS213" i="1" s="1"/>
  <c r="AM114" i="1"/>
  <c r="AL114" i="1"/>
  <c r="AR114" i="1" s="1"/>
  <c r="AS114" i="1" s="1"/>
  <c r="AI114" i="1"/>
  <c r="AM119" i="1"/>
  <c r="AI119" i="1"/>
  <c r="AJ119" i="1" s="1"/>
  <c r="AI46" i="1"/>
  <c r="AJ46" i="1" s="1"/>
  <c r="AL46" i="1"/>
  <c r="AM275" i="1"/>
  <c r="AL275" i="1"/>
  <c r="AR275" i="1" s="1"/>
  <c r="AS275" i="1" s="1"/>
  <c r="AI275" i="1"/>
  <c r="AJ275" i="1" s="1"/>
  <c r="AI238" i="1"/>
  <c r="AJ238" i="1" s="1"/>
  <c r="AI171" i="1"/>
  <c r="AL171" i="1" s="1"/>
  <c r="AM203" i="1"/>
  <c r="AM281" i="1"/>
  <c r="AL281" i="1"/>
  <c r="AR281" i="1" s="1"/>
  <c r="AS281" i="1" s="1"/>
  <c r="AI281" i="1"/>
  <c r="AJ281" i="1" s="1"/>
  <c r="AM156" i="1"/>
  <c r="AL156" i="1"/>
  <c r="AI156" i="1"/>
  <c r="AJ156" i="1" s="1"/>
  <c r="AM60" i="1"/>
  <c r="AI60" i="1"/>
  <c r="AL60" i="1"/>
  <c r="AM160" i="1"/>
  <c r="AI160" i="1"/>
  <c r="AL160" i="1"/>
  <c r="AM261" i="1"/>
  <c r="AI261" i="1"/>
  <c r="AL261" i="1" s="1"/>
  <c r="AR261" i="1" s="1"/>
  <c r="AS261" i="1" s="1"/>
  <c r="AJ261" i="1"/>
  <c r="AI215" i="1"/>
  <c r="AM215" i="1" s="1"/>
  <c r="AI256" i="1"/>
  <c r="AJ256" i="1" s="1"/>
  <c r="AM38" i="1"/>
  <c r="AL38" i="1"/>
  <c r="AI38" i="1"/>
  <c r="AM304" i="1"/>
  <c r="AL304" i="1"/>
  <c r="AR304" i="1" s="1"/>
  <c r="AS304" i="1" s="1"/>
  <c r="AI304" i="1"/>
  <c r="AJ304" i="1" s="1"/>
  <c r="AJ286" i="1"/>
  <c r="AI188" i="1"/>
  <c r="AM188" i="1" s="1"/>
  <c r="AL277" i="1"/>
  <c r="AR277" i="1" s="1"/>
  <c r="AS277" i="1" s="1"/>
  <c r="AJ194" i="1"/>
  <c r="AM226" i="1"/>
  <c r="AI226" i="1"/>
  <c r="AL226" i="1" s="1"/>
  <c r="AR226" i="1" s="1"/>
  <c r="AS226" i="1" s="1"/>
  <c r="AM14" i="1"/>
  <c r="AM40" i="1"/>
  <c r="AI40" i="1"/>
  <c r="AJ40" i="1" s="1"/>
  <c r="AL40" i="1"/>
  <c r="AR40" i="1" s="1"/>
  <c r="AS40" i="1" s="1"/>
  <c r="AI50" i="1"/>
  <c r="AJ50" i="1" s="1"/>
  <c r="AL19" i="1"/>
  <c r="AI19" i="1"/>
  <c r="AJ19" i="1" s="1"/>
  <c r="AI130" i="1"/>
  <c r="AM130" i="1" s="1"/>
  <c r="AM134" i="1"/>
  <c r="AL134" i="1"/>
  <c r="AR134" i="1" s="1"/>
  <c r="AS134" i="1" s="1"/>
  <c r="AI134" i="1"/>
  <c r="AJ134" i="1" s="1"/>
  <c r="AM149" i="1"/>
  <c r="AL149" i="1"/>
  <c r="AI149" i="1"/>
  <c r="AJ149" i="1" s="1"/>
  <c r="AJ114" i="1"/>
  <c r="BD45" i="1"/>
  <c r="BH45" i="1" s="1"/>
  <c r="AT45" i="1"/>
  <c r="AZ45" i="1"/>
  <c r="BC45" i="1" s="1"/>
  <c r="BG45" i="1" s="1"/>
  <c r="AI90" i="1"/>
  <c r="AJ52" i="1"/>
  <c r="AM135" i="1"/>
  <c r="AM96" i="1"/>
  <c r="AL290" i="1"/>
  <c r="AI290" i="1"/>
  <c r="AM290" i="1" s="1"/>
  <c r="AJ203" i="1"/>
  <c r="AL77" i="1"/>
  <c r="AR77" i="1" s="1"/>
  <c r="AS77" i="1" s="1"/>
  <c r="AI207" i="1"/>
  <c r="AM207" i="1" s="1"/>
  <c r="AM17" i="1"/>
  <c r="AI17" i="1"/>
  <c r="AJ17" i="1" s="1"/>
  <c r="AL17" i="1"/>
  <c r="AR17" i="1" s="1"/>
  <c r="AS17" i="1" s="1"/>
  <c r="AJ60" i="1"/>
  <c r="AJ160" i="1"/>
  <c r="AL93" i="1"/>
  <c r="AI93" i="1"/>
  <c r="AJ93" i="1" s="1"/>
  <c r="AI232" i="1"/>
  <c r="AM232" i="1" s="1"/>
  <c r="AI239" i="1"/>
  <c r="AL239" i="1" s="1"/>
  <c r="AJ98" i="1"/>
  <c r="AJ188" i="1"/>
  <c r="AR246" i="1"/>
  <c r="AS246" i="1" s="1"/>
  <c r="AI240" i="1"/>
  <c r="AM240" i="1" s="1"/>
  <c r="AL240" i="1"/>
  <c r="AL194" i="1"/>
  <c r="AR194" i="1" s="1"/>
  <c r="AS194" i="1" s="1"/>
  <c r="AM112" i="1"/>
  <c r="AI112" i="1"/>
  <c r="AL112" i="1" s="1"/>
  <c r="AR112" i="1" s="1"/>
  <c r="AS112" i="1" s="1"/>
  <c r="AM250" i="1"/>
  <c r="AI250" i="1"/>
  <c r="AJ250" i="1" s="1"/>
  <c r="AR121" i="1"/>
  <c r="AS121" i="1" s="1"/>
  <c r="BD88" i="1"/>
  <c r="BH88" i="1" s="1"/>
  <c r="AZ88" i="1"/>
  <c r="BC88" i="1" s="1"/>
  <c r="BG88" i="1" s="1"/>
  <c r="AI101" i="1"/>
  <c r="AJ101" i="1" s="1"/>
  <c r="AM81" i="1"/>
  <c r="AL81" i="1"/>
  <c r="AI81" i="1"/>
  <c r="AJ81" i="1" s="1"/>
  <c r="AL130" i="1"/>
  <c r="AM158" i="1"/>
  <c r="AL158" i="1"/>
  <c r="AR158" i="1" s="1"/>
  <c r="AS158" i="1" s="1"/>
  <c r="AI158" i="1"/>
  <c r="AJ158" i="1" s="1"/>
  <c r="AM150" i="1"/>
  <c r="AI150" i="1"/>
  <c r="AJ150" i="1"/>
  <c r="AL150" i="1"/>
  <c r="AR150" i="1" s="1"/>
  <c r="AS150" i="1" s="1"/>
  <c r="AM72" i="1"/>
  <c r="AL72" i="1"/>
  <c r="AI72" i="1"/>
  <c r="AM163" i="1"/>
  <c r="AL163" i="1"/>
  <c r="AR163" i="1" s="1"/>
  <c r="AS163" i="1" s="1"/>
  <c r="AI163" i="1"/>
  <c r="AM192" i="1"/>
  <c r="AI192" i="1"/>
  <c r="AJ192" i="1"/>
  <c r="AL192" i="1"/>
  <c r="AM161" i="1"/>
  <c r="AI161" i="1"/>
  <c r="AL161" i="1" s="1"/>
  <c r="AR161" i="1" s="1"/>
  <c r="AS161" i="1" s="1"/>
  <c r="AR152" i="1"/>
  <c r="AS152" i="1" s="1"/>
  <c r="AI260" i="1"/>
  <c r="AM260" i="1" s="1"/>
  <c r="AR301" i="1"/>
  <c r="AS301" i="1" s="1"/>
  <c r="AM205" i="1"/>
  <c r="AI235" i="1"/>
  <c r="AM235" i="1" s="1"/>
  <c r="AM23" i="1"/>
  <c r="AL23" i="1"/>
  <c r="AI23" i="1"/>
  <c r="AJ23" i="1" s="1"/>
  <c r="AI133" i="1"/>
  <c r="AM133" i="1" s="1"/>
  <c r="AL133" i="1"/>
  <c r="AM297" i="1"/>
  <c r="AL297" i="1"/>
  <c r="AR297" i="1" s="1"/>
  <c r="AS297" i="1" s="1"/>
  <c r="AI297" i="1"/>
  <c r="AL205" i="1"/>
  <c r="AI212" i="1"/>
  <c r="AJ212" i="1" s="1"/>
  <c r="AI139" i="1"/>
  <c r="AM139" i="1" s="1"/>
  <c r="AL207" i="1"/>
  <c r="AI13" i="1"/>
  <c r="AJ13" i="1" s="1"/>
  <c r="AL287" i="1"/>
  <c r="AR287" i="1" s="1"/>
  <c r="AS287" i="1" s="1"/>
  <c r="AI282" i="1"/>
  <c r="AM282" i="1" s="1"/>
  <c r="AM21" i="1"/>
  <c r="AI21" i="1"/>
  <c r="AJ21" i="1" s="1"/>
  <c r="AI177" i="1"/>
  <c r="AM177" i="1" s="1"/>
  <c r="AM272" i="1"/>
  <c r="AI272" i="1"/>
  <c r="AL272" i="1" s="1"/>
  <c r="AR272" i="1" s="1"/>
  <c r="AS272" i="1" s="1"/>
  <c r="AJ154" i="1"/>
  <c r="AI154" i="1"/>
  <c r="AL154" i="1" s="1"/>
  <c r="AR266" i="1"/>
  <c r="AS266" i="1" s="1"/>
  <c r="AL286" i="1"/>
  <c r="AR286" i="1" s="1"/>
  <c r="AS286" i="1" s="1"/>
  <c r="AR199" i="1"/>
  <c r="AS199" i="1" s="1"/>
  <c r="AJ240" i="1"/>
  <c r="AM102" i="1"/>
  <c r="AL102" i="1"/>
  <c r="AR102" i="1" s="1"/>
  <c r="AS102" i="1" s="1"/>
  <c r="AI102" i="1"/>
  <c r="AI92" i="1"/>
  <c r="AM92" i="1" s="1"/>
  <c r="AT106" i="1"/>
  <c r="BD106" i="1"/>
  <c r="BH106" i="1" s="1"/>
  <c r="AZ106" i="1"/>
  <c r="BC106" i="1" s="1"/>
  <c r="BG106" i="1" s="1"/>
  <c r="AI173" i="1"/>
  <c r="AM173" i="1" s="1"/>
  <c r="AL173" i="1"/>
  <c r="AM284" i="1"/>
  <c r="AI75" i="1"/>
  <c r="AJ75" i="1" s="1"/>
  <c r="AM127" i="1"/>
  <c r="AM15" i="1"/>
  <c r="AI15" i="1"/>
  <c r="AL15" i="1" s="1"/>
  <c r="AR15" i="1" s="1"/>
  <c r="AS15" i="1" s="1"/>
  <c r="AI103" i="1"/>
  <c r="AM103" i="1" s="1"/>
  <c r="AL103" i="1"/>
  <c r="AM49" i="1"/>
  <c r="AL49" i="1"/>
  <c r="AR49" i="1" s="1"/>
  <c r="AS49" i="1" s="1"/>
  <c r="AI49" i="1"/>
  <c r="AJ49" i="1" s="1"/>
  <c r="AJ72" i="1"/>
  <c r="AJ163" i="1"/>
  <c r="AM230" i="1"/>
  <c r="AL230" i="1"/>
  <c r="AI230" i="1"/>
  <c r="AJ230" i="1" s="1"/>
  <c r="AJ205" i="1"/>
  <c r="AI127" i="1"/>
  <c r="AL127" i="1" s="1"/>
  <c r="AR127" i="1" s="1"/>
  <c r="AS127" i="1" s="1"/>
  <c r="AM295" i="1"/>
  <c r="AR295" i="1" s="1"/>
  <c r="AS295" i="1" s="1"/>
  <c r="AI126" i="1"/>
  <c r="AJ126" i="1" s="1"/>
  <c r="AM239" i="1"/>
  <c r="AJ297" i="1"/>
  <c r="AJ139" i="1"/>
  <c r="AM253" i="1"/>
  <c r="AI253" i="1"/>
  <c r="AL253" i="1" s="1"/>
  <c r="AR253" i="1" s="1"/>
  <c r="AS253" i="1" s="1"/>
  <c r="AM243" i="1"/>
  <c r="AL243" i="1"/>
  <c r="AR243" i="1" s="1"/>
  <c r="AS243" i="1" s="1"/>
  <c r="AI243" i="1"/>
  <c r="AJ243" i="1" s="1"/>
  <c r="AM291" i="1"/>
  <c r="AI291" i="1"/>
  <c r="AJ291" i="1" s="1"/>
  <c r="AI259" i="1"/>
  <c r="AM259" i="1" s="1"/>
  <c r="BC176" i="2" l="1"/>
  <c r="BG176" i="2" s="1"/>
  <c r="AS176" i="2"/>
  <c r="AY176" i="2"/>
  <c r="BB176" i="2" s="1"/>
  <c r="BF176" i="2" s="1"/>
  <c r="BC183" i="2"/>
  <c r="BG183" i="2" s="1"/>
  <c r="AS183" i="2"/>
  <c r="AY183" i="2"/>
  <c r="BB183" i="2" s="1"/>
  <c r="BF183" i="2" s="1"/>
  <c r="BC83" i="2"/>
  <c r="BG83" i="2" s="1"/>
  <c r="AS83" i="2"/>
  <c r="AY83" i="2"/>
  <c r="BB83" i="2" s="1"/>
  <c r="BF83" i="2" s="1"/>
  <c r="BC164" i="2"/>
  <c r="BG164" i="2" s="1"/>
  <c r="AY164" i="2"/>
  <c r="BB164" i="2" s="1"/>
  <c r="BF164" i="2" s="1"/>
  <c r="AS164" i="2"/>
  <c r="BC291" i="2"/>
  <c r="BG291" i="2" s="1"/>
  <c r="AY291" i="2"/>
  <c r="BB291" i="2" s="1"/>
  <c r="BF291" i="2" s="1"/>
  <c r="AS126" i="2"/>
  <c r="BC126" i="2"/>
  <c r="BG126" i="2" s="1"/>
  <c r="AY126" i="2"/>
  <c r="BB126" i="2" s="1"/>
  <c r="BF126" i="2" s="1"/>
  <c r="AY290" i="2"/>
  <c r="BB290" i="2" s="1"/>
  <c r="BF290" i="2" s="1"/>
  <c r="BC290" i="2"/>
  <c r="BG290" i="2" s="1"/>
  <c r="AS305" i="2"/>
  <c r="BC305" i="2"/>
  <c r="BG305" i="2" s="1"/>
  <c r="AY305" i="2"/>
  <c r="BC239" i="2"/>
  <c r="BG239" i="2" s="1"/>
  <c r="AY239" i="2"/>
  <c r="BB239" i="2" s="1"/>
  <c r="BF239" i="2" s="1"/>
  <c r="AS239" i="2"/>
  <c r="AS147" i="2"/>
  <c r="BC147" i="2"/>
  <c r="BG147" i="2" s="1"/>
  <c r="AY147" i="2"/>
  <c r="BB147" i="2" s="1"/>
  <c r="BF147" i="2" s="1"/>
  <c r="BC237" i="2"/>
  <c r="BG237" i="2" s="1"/>
  <c r="AS237" i="2"/>
  <c r="AY237" i="2"/>
  <c r="BB237" i="2" s="1"/>
  <c r="BF237" i="2" s="1"/>
  <c r="BC247" i="2"/>
  <c r="BG247" i="2" s="1"/>
  <c r="AY247" i="2"/>
  <c r="BB247" i="2" s="1"/>
  <c r="BF247" i="2" s="1"/>
  <c r="AS247" i="2"/>
  <c r="BC116" i="2"/>
  <c r="BG116" i="2" s="1"/>
  <c r="AS116" i="2"/>
  <c r="AY116" i="2"/>
  <c r="BB116" i="2" s="1"/>
  <c r="BF116" i="2" s="1"/>
  <c r="AS251" i="2"/>
  <c r="BC251" i="2"/>
  <c r="BG251" i="2" s="1"/>
  <c r="AY251" i="2"/>
  <c r="BB251" i="2" s="1"/>
  <c r="BF251" i="2" s="1"/>
  <c r="AV6" i="2"/>
  <c r="AS6" i="2"/>
  <c r="BC6" i="2"/>
  <c r="BG6" i="2" s="1"/>
  <c r="AY6" i="2"/>
  <c r="BB6" i="2" s="1"/>
  <c r="BF6" i="2" s="1"/>
  <c r="BC140" i="2"/>
  <c r="BG140" i="2" s="1"/>
  <c r="AY140" i="2"/>
  <c r="BB140" i="2" s="1"/>
  <c r="BF140" i="2" s="1"/>
  <c r="AS140" i="2"/>
  <c r="BC267" i="2"/>
  <c r="BG267" i="2" s="1"/>
  <c r="AS267" i="2"/>
  <c r="AY267" i="2"/>
  <c r="BB267" i="2" s="1"/>
  <c r="BF267" i="2" s="1"/>
  <c r="AV3" i="2"/>
  <c r="AS3" i="2"/>
  <c r="BC3" i="2"/>
  <c r="BG3" i="2" s="1"/>
  <c r="AY3" i="2"/>
  <c r="BB3" i="2" s="1"/>
  <c r="BF3" i="2" s="1"/>
  <c r="AS112" i="2"/>
  <c r="BC112" i="2"/>
  <c r="BG112" i="2" s="1"/>
  <c r="AY112" i="2"/>
  <c r="BB112" i="2" s="1"/>
  <c r="BF112" i="2" s="1"/>
  <c r="BC224" i="2"/>
  <c r="BG224" i="2" s="1"/>
  <c r="AS224" i="2"/>
  <c r="AY224" i="2"/>
  <c r="BB224" i="2" s="1"/>
  <c r="BF224" i="2" s="1"/>
  <c r="AS154" i="2"/>
  <c r="BC154" i="2"/>
  <c r="BG154" i="2" s="1"/>
  <c r="AY154" i="2"/>
  <c r="BB154" i="2" s="1"/>
  <c r="BF154" i="2" s="1"/>
  <c r="AV18" i="2"/>
  <c r="AS18" i="2"/>
  <c r="AY18" i="2"/>
  <c r="BB18" i="2" s="1"/>
  <c r="BF18" i="2" s="1"/>
  <c r="BC18" i="2"/>
  <c r="BG18" i="2" s="1"/>
  <c r="AS220" i="2"/>
  <c r="AY220" i="2"/>
  <c r="BB220" i="2" s="1"/>
  <c r="BF220" i="2" s="1"/>
  <c r="BC220" i="2"/>
  <c r="BG220" i="2" s="1"/>
  <c r="BC45" i="2"/>
  <c r="BG45" i="2" s="1"/>
  <c r="AS45" i="2"/>
  <c r="AY45" i="2"/>
  <c r="BB45" i="2" s="1"/>
  <c r="BF45" i="2" s="1"/>
  <c r="BC201" i="2"/>
  <c r="BG201" i="2" s="1"/>
  <c r="AY201" i="2"/>
  <c r="BB201" i="2" s="1"/>
  <c r="BF201" i="2" s="1"/>
  <c r="AS201" i="2"/>
  <c r="AY327" i="2"/>
  <c r="BB327" i="2" s="1"/>
  <c r="BF327" i="2" s="1"/>
  <c r="BC327" i="2"/>
  <c r="BG327" i="2" s="1"/>
  <c r="BC50" i="2"/>
  <c r="BG50" i="2" s="1"/>
  <c r="AS50" i="2"/>
  <c r="AY50" i="2"/>
  <c r="BB50" i="2" s="1"/>
  <c r="BF50" i="2" s="1"/>
  <c r="AY27" i="2"/>
  <c r="BB27" i="2" s="1"/>
  <c r="BF27" i="2" s="1"/>
  <c r="BC27" i="2"/>
  <c r="BG27" i="2" s="1"/>
  <c r="AV27" i="2"/>
  <c r="AS27" i="2"/>
  <c r="AY301" i="2"/>
  <c r="AS301" i="2"/>
  <c r="BC301" i="2"/>
  <c r="BG301" i="2" s="1"/>
  <c r="AY160" i="2"/>
  <c r="BB160" i="2" s="1"/>
  <c r="BF160" i="2" s="1"/>
  <c r="AS160" i="2"/>
  <c r="BC160" i="2"/>
  <c r="BG160" i="2" s="1"/>
  <c r="AS255" i="2"/>
  <c r="BC255" i="2"/>
  <c r="BG255" i="2" s="1"/>
  <c r="AY255" i="2"/>
  <c r="BB255" i="2" s="1"/>
  <c r="BF255" i="2" s="1"/>
  <c r="BC254" i="2"/>
  <c r="BG254" i="2" s="1"/>
  <c r="AY254" i="2"/>
  <c r="BB254" i="2" s="1"/>
  <c r="BF254" i="2" s="1"/>
  <c r="AS254" i="2"/>
  <c r="AS157" i="2"/>
  <c r="BC157" i="2"/>
  <c r="BG157" i="2" s="1"/>
  <c r="AY157" i="2"/>
  <c r="BB157" i="2" s="1"/>
  <c r="BF157" i="2" s="1"/>
  <c r="AS250" i="2"/>
  <c r="BC250" i="2"/>
  <c r="BG250" i="2" s="1"/>
  <c r="AY250" i="2"/>
  <c r="BB250" i="2" s="1"/>
  <c r="BF250" i="2" s="1"/>
  <c r="BC215" i="2"/>
  <c r="BG215" i="2" s="1"/>
  <c r="AY215" i="2"/>
  <c r="BB215" i="2" s="1"/>
  <c r="BF215" i="2" s="1"/>
  <c r="AS215" i="2"/>
  <c r="AS114" i="2"/>
  <c r="BC114" i="2"/>
  <c r="BG114" i="2" s="1"/>
  <c r="AY114" i="2"/>
  <c r="BB114" i="2" s="1"/>
  <c r="BF114" i="2" s="1"/>
  <c r="AS202" i="2"/>
  <c r="BC202" i="2"/>
  <c r="BG202" i="2" s="1"/>
  <c r="AY202" i="2"/>
  <c r="BB202" i="2" s="1"/>
  <c r="BF202" i="2" s="1"/>
  <c r="AS133" i="2"/>
  <c r="BC133" i="2"/>
  <c r="BG133" i="2" s="1"/>
  <c r="AY133" i="2"/>
  <c r="BB133" i="2" s="1"/>
  <c r="BF133" i="2" s="1"/>
  <c r="AS265" i="2"/>
  <c r="BC265" i="2"/>
  <c r="BG265" i="2" s="1"/>
  <c r="AY265" i="2"/>
  <c r="BB265" i="2" s="1"/>
  <c r="BF265" i="2" s="1"/>
  <c r="AS110" i="2"/>
  <c r="BC110" i="2"/>
  <c r="BG110" i="2" s="1"/>
  <c r="AY110" i="2"/>
  <c r="BB110" i="2" s="1"/>
  <c r="BF110" i="2" s="1"/>
  <c r="BC209" i="2"/>
  <c r="BG209" i="2" s="1"/>
  <c r="AY209" i="2"/>
  <c r="BB209" i="2" s="1"/>
  <c r="BF209" i="2" s="1"/>
  <c r="AS209" i="2"/>
  <c r="AS166" i="2"/>
  <c r="AY166" i="2"/>
  <c r="BB166" i="2" s="1"/>
  <c r="BF166" i="2" s="1"/>
  <c r="BC166" i="2"/>
  <c r="BG166" i="2" s="1"/>
  <c r="BC196" i="2"/>
  <c r="BG196" i="2" s="1"/>
  <c r="AS196" i="2"/>
  <c r="AY196" i="2"/>
  <c r="BB196" i="2" s="1"/>
  <c r="BF196" i="2" s="1"/>
  <c r="BC273" i="2"/>
  <c r="BG273" i="2" s="1"/>
  <c r="AY273" i="2"/>
  <c r="BB273" i="2" s="1"/>
  <c r="BF273" i="2" s="1"/>
  <c r="AS273" i="2"/>
  <c r="AY146" i="2"/>
  <c r="BB146" i="2" s="1"/>
  <c r="BF146" i="2" s="1"/>
  <c r="AS146" i="2"/>
  <c r="BC146" i="2"/>
  <c r="BG146" i="2" s="1"/>
  <c r="BC123" i="2"/>
  <c r="BG123" i="2" s="1"/>
  <c r="AS123" i="2"/>
  <c r="AY123" i="2"/>
  <c r="BB123" i="2" s="1"/>
  <c r="BF123" i="2" s="1"/>
  <c r="AK274" i="2"/>
  <c r="AK203" i="2"/>
  <c r="AI287" i="2"/>
  <c r="AL60" i="2"/>
  <c r="AQ60" i="2" s="1"/>
  <c r="AR60" i="2" s="1"/>
  <c r="AL241" i="2"/>
  <c r="AQ241" i="2" s="1"/>
  <c r="AR241" i="2" s="1"/>
  <c r="AK248" i="2"/>
  <c r="AS206" i="2"/>
  <c r="BC206" i="2"/>
  <c r="BG206" i="2" s="1"/>
  <c r="AY206" i="2"/>
  <c r="BB206" i="2" s="1"/>
  <c r="BF206" i="2" s="1"/>
  <c r="AK120" i="2"/>
  <c r="AL174" i="2"/>
  <c r="AQ174" i="2" s="1"/>
  <c r="AR174" i="2" s="1"/>
  <c r="AK195" i="2"/>
  <c r="AQ195" i="2" s="1"/>
  <c r="AR195" i="2" s="1"/>
  <c r="AK85" i="2"/>
  <c r="AI191" i="2"/>
  <c r="AL44" i="2"/>
  <c r="AI291" i="2"/>
  <c r="AL274" i="2"/>
  <c r="AL191" i="2"/>
  <c r="AQ191" i="2" s="1"/>
  <c r="AR191" i="2" s="1"/>
  <c r="AK268" i="2"/>
  <c r="AQ268" i="2" s="1"/>
  <c r="AR268" i="2" s="1"/>
  <c r="AL203" i="2"/>
  <c r="AL266" i="2"/>
  <c r="AK137" i="2"/>
  <c r="AQ137" i="2" s="1"/>
  <c r="AR137" i="2" s="1"/>
  <c r="AL259" i="2"/>
  <c r="AK99" i="2"/>
  <c r="AQ99" i="2" s="1"/>
  <c r="AR99" i="2" s="1"/>
  <c r="BC294" i="2"/>
  <c r="BG294" i="2" s="1"/>
  <c r="AY294" i="2"/>
  <c r="BB294" i="2" s="1"/>
  <c r="BF294" i="2" s="1"/>
  <c r="AL93" i="2"/>
  <c r="AK105" i="2"/>
  <c r="AQ105" i="2" s="1"/>
  <c r="AR105" i="2" s="1"/>
  <c r="AI257" i="2"/>
  <c r="AI254" i="2"/>
  <c r="AK86" i="2"/>
  <c r="AQ86" i="2" s="1"/>
  <c r="AR86" i="2" s="1"/>
  <c r="AK287" i="2"/>
  <c r="AQ287" i="2" s="1"/>
  <c r="AR287" i="2" s="1"/>
  <c r="AL177" i="2"/>
  <c r="AQ177" i="2" s="1"/>
  <c r="AR177" i="2" s="1"/>
  <c r="AI327" i="2"/>
  <c r="BC121" i="2"/>
  <c r="BG121" i="2" s="1"/>
  <c r="AS121" i="2"/>
  <c r="AY121" i="2"/>
  <c r="BB121" i="2" s="1"/>
  <c r="BF121" i="2" s="1"/>
  <c r="AK234" i="2"/>
  <c r="AQ234" i="2" s="1"/>
  <c r="AR234" i="2" s="1"/>
  <c r="AK151" i="2"/>
  <c r="AQ151" i="2" s="1"/>
  <c r="AR151" i="2" s="1"/>
  <c r="AK272" i="2"/>
  <c r="AQ272" i="2" s="1"/>
  <c r="AR272" i="2" s="1"/>
  <c r="AK57" i="2"/>
  <c r="AQ57" i="2" s="1"/>
  <c r="AR57" i="2" s="1"/>
  <c r="AK233" i="2"/>
  <c r="AQ233" i="2" s="1"/>
  <c r="AR233" i="2" s="1"/>
  <c r="AK187" i="2"/>
  <c r="AQ187" i="2" s="1"/>
  <c r="AR187" i="2" s="1"/>
  <c r="AI55" i="2"/>
  <c r="AK192" i="2"/>
  <c r="AQ192" i="2" s="1"/>
  <c r="AR192" i="2" s="1"/>
  <c r="AL238" i="2"/>
  <c r="AL293" i="2"/>
  <c r="AQ293" i="2" s="1"/>
  <c r="AR293" i="2" s="1"/>
  <c r="AK169" i="2"/>
  <c r="AQ169" i="2" s="1"/>
  <c r="AR169" i="2" s="1"/>
  <c r="AI28" i="2"/>
  <c r="AL232" i="2"/>
  <c r="AK134" i="2"/>
  <c r="AL139" i="2"/>
  <c r="AQ139" i="2" s="1"/>
  <c r="AR139" i="2" s="1"/>
  <c r="AK22" i="2"/>
  <c r="AQ22" i="2" s="1"/>
  <c r="AR22" i="2" s="1"/>
  <c r="AK41" i="2"/>
  <c r="AQ41" i="2" s="1"/>
  <c r="AR41" i="2" s="1"/>
  <c r="AL129" i="2"/>
  <c r="AL306" i="2"/>
  <c r="AL96" i="2"/>
  <c r="AK325" i="2"/>
  <c r="AQ325" i="2" s="1"/>
  <c r="AR325" i="2" s="1"/>
  <c r="AL159" i="2"/>
  <c r="AI54" i="2"/>
  <c r="AI9" i="2"/>
  <c r="AI130" i="2"/>
  <c r="AI153" i="2"/>
  <c r="AI320" i="2"/>
  <c r="AK108" i="2"/>
  <c r="AQ108" i="2" s="1"/>
  <c r="AR108" i="2" s="1"/>
  <c r="AI293" i="2"/>
  <c r="AL248" i="2"/>
  <c r="AI127" i="2"/>
  <c r="AI302" i="2"/>
  <c r="AL120" i="2"/>
  <c r="AI264" i="2"/>
  <c r="AK173" i="2"/>
  <c r="AQ173" i="2" s="1"/>
  <c r="AR173" i="2" s="1"/>
  <c r="AL195" i="2"/>
  <c r="AL85" i="2"/>
  <c r="AI283" i="2"/>
  <c r="AI15" i="2"/>
  <c r="BC260" i="2"/>
  <c r="BG260" i="2" s="1"/>
  <c r="AY260" i="2"/>
  <c r="BB260" i="2" s="1"/>
  <c r="BF260" i="2" s="1"/>
  <c r="AS260" i="2"/>
  <c r="AY10" i="2"/>
  <c r="BB10" i="2" s="1"/>
  <c r="BF10" i="2" s="1"/>
  <c r="AV10" i="2"/>
  <c r="AS10" i="2"/>
  <c r="BC10" i="2"/>
  <c r="BG10" i="2" s="1"/>
  <c r="BC205" i="2"/>
  <c r="BG205" i="2" s="1"/>
  <c r="AS205" i="2"/>
  <c r="AY205" i="2"/>
  <c r="BB205" i="2" s="1"/>
  <c r="BF205" i="2" s="1"/>
  <c r="BC278" i="2"/>
  <c r="BG278" i="2" s="1"/>
  <c r="AS278" i="2"/>
  <c r="AY278" i="2"/>
  <c r="BB278" i="2" s="1"/>
  <c r="BF278" i="2" s="1"/>
  <c r="AK238" i="2"/>
  <c r="AL275" i="2"/>
  <c r="AK232" i="2"/>
  <c r="AQ232" i="2" s="1"/>
  <c r="AR232" i="2" s="1"/>
  <c r="BC231" i="2"/>
  <c r="BG231" i="2" s="1"/>
  <c r="AS231" i="2"/>
  <c r="AY231" i="2"/>
  <c r="BB231" i="2" s="1"/>
  <c r="BF231" i="2" s="1"/>
  <c r="AK96" i="2"/>
  <c r="AQ96" i="2" s="1"/>
  <c r="AR96" i="2" s="1"/>
  <c r="BC243" i="2"/>
  <c r="BG243" i="2" s="1"/>
  <c r="AS243" i="2"/>
  <c r="AY243" i="2"/>
  <c r="BB243" i="2" s="1"/>
  <c r="BF243" i="2" s="1"/>
  <c r="AL322" i="2"/>
  <c r="AK296" i="2"/>
  <c r="AQ296" i="2" s="1"/>
  <c r="AR296" i="2" s="1"/>
  <c r="AK194" i="2"/>
  <c r="BC5" i="2"/>
  <c r="BG5" i="2" s="1"/>
  <c r="AY5" i="2"/>
  <c r="BB5" i="2" s="1"/>
  <c r="BF5" i="2" s="1"/>
  <c r="AV5" i="2"/>
  <c r="AS5" i="2"/>
  <c r="AL268" i="2"/>
  <c r="AQ262" i="2"/>
  <c r="AR262" i="2" s="1"/>
  <c r="AL137" i="2"/>
  <c r="BC321" i="2"/>
  <c r="BG321" i="2" s="1"/>
  <c r="AY321" i="2"/>
  <c r="BB321" i="2" s="1"/>
  <c r="BF321" i="2" s="1"/>
  <c r="BC156" i="2"/>
  <c r="BG156" i="2" s="1"/>
  <c r="AS156" i="2"/>
  <c r="AY156" i="2"/>
  <c r="BB156" i="2" s="1"/>
  <c r="BF156" i="2" s="1"/>
  <c r="AQ188" i="2"/>
  <c r="AR188" i="2" s="1"/>
  <c r="AQ193" i="2"/>
  <c r="AR193" i="2" s="1"/>
  <c r="BC288" i="2"/>
  <c r="BG288" i="2" s="1"/>
  <c r="AY288" i="2"/>
  <c r="BB288" i="2" s="1"/>
  <c r="BF288" i="2" s="1"/>
  <c r="AK161" i="2"/>
  <c r="AI233" i="2"/>
  <c r="AL272" i="2"/>
  <c r="AL57" i="2"/>
  <c r="AL187" i="2"/>
  <c r="AK222" i="2"/>
  <c r="AS125" i="2"/>
  <c r="BC125" i="2"/>
  <c r="BG125" i="2" s="1"/>
  <c r="AY125" i="2"/>
  <c r="BB125" i="2" s="1"/>
  <c r="BF125" i="2" s="1"/>
  <c r="AI22" i="2"/>
  <c r="AK33" i="2"/>
  <c r="AQ33" i="2" s="1"/>
  <c r="AR33" i="2" s="1"/>
  <c r="AI41" i="2"/>
  <c r="AK145" i="2"/>
  <c r="AK317" i="2"/>
  <c r="AQ317" i="2" s="1"/>
  <c r="AR317" i="2" s="1"/>
  <c r="AL134" i="2"/>
  <c r="AI326" i="2"/>
  <c r="AQ16" i="2"/>
  <c r="AR16" i="2" s="1"/>
  <c r="AK36" i="2"/>
  <c r="AK92" i="2"/>
  <c r="AQ92" i="2" s="1"/>
  <c r="AR92" i="2" s="1"/>
  <c r="AK54" i="2"/>
  <c r="AQ54" i="2" s="1"/>
  <c r="AR54" i="2" s="1"/>
  <c r="AL130" i="2"/>
  <c r="AQ130" i="2" s="1"/>
  <c r="AR130" i="2" s="1"/>
  <c r="AK153" i="2"/>
  <c r="AQ153" i="2" s="1"/>
  <c r="AR153" i="2" s="1"/>
  <c r="AQ12" i="2"/>
  <c r="AR12" i="2" s="1"/>
  <c r="AI239" i="2"/>
  <c r="AI147" i="2"/>
  <c r="AQ276" i="2"/>
  <c r="AR276" i="2" s="1"/>
  <c r="AK302" i="2"/>
  <c r="AQ302" i="2" s="1"/>
  <c r="AR302" i="2" s="1"/>
  <c r="AI176" i="2"/>
  <c r="AQ216" i="2"/>
  <c r="AR216" i="2" s="1"/>
  <c r="AK135" i="2"/>
  <c r="AQ135" i="2" s="1"/>
  <c r="AR135" i="2" s="1"/>
  <c r="AL95" i="2"/>
  <c r="AQ95" i="2" s="1"/>
  <c r="AR95" i="2" s="1"/>
  <c r="BC65" i="2"/>
  <c r="BG65" i="2" s="1"/>
  <c r="AS65" i="2"/>
  <c r="AY65" i="2"/>
  <c r="BB65" i="2" s="1"/>
  <c r="BF65" i="2" s="1"/>
  <c r="BC236" i="2"/>
  <c r="BG236" i="2" s="1"/>
  <c r="AS236" i="2"/>
  <c r="AY236" i="2"/>
  <c r="BB236" i="2" s="1"/>
  <c r="BF236" i="2" s="1"/>
  <c r="AQ122" i="2"/>
  <c r="AR122" i="2" s="1"/>
  <c r="AS167" i="2"/>
  <c r="BC167" i="2"/>
  <c r="BG167" i="2" s="1"/>
  <c r="AY167" i="2"/>
  <c r="BB167" i="2" s="1"/>
  <c r="BF167" i="2" s="1"/>
  <c r="AQ62" i="2"/>
  <c r="AR62" i="2" s="1"/>
  <c r="AQ59" i="2"/>
  <c r="AR59" i="2" s="1"/>
  <c r="AQ190" i="2"/>
  <c r="AR190" i="2" s="1"/>
  <c r="BC282" i="2"/>
  <c r="BG282" i="2" s="1"/>
  <c r="AS282" i="2"/>
  <c r="AY282" i="2"/>
  <c r="BB282" i="2" s="1"/>
  <c r="BF282" i="2" s="1"/>
  <c r="BC168" i="2"/>
  <c r="BG168" i="2" s="1"/>
  <c r="AY168" i="2"/>
  <c r="BB168" i="2" s="1"/>
  <c r="BF168" i="2" s="1"/>
  <c r="AS168" i="2"/>
  <c r="BC323" i="2"/>
  <c r="BG323" i="2" s="1"/>
  <c r="AY323" i="2"/>
  <c r="BB323" i="2" s="1"/>
  <c r="BF323" i="2" s="1"/>
  <c r="AQ212" i="2"/>
  <c r="AR212" i="2" s="1"/>
  <c r="AQ129" i="2"/>
  <c r="AR129" i="2" s="1"/>
  <c r="AI261" i="2"/>
  <c r="AI6" i="2"/>
  <c r="AQ320" i="2"/>
  <c r="AR320" i="2" s="1"/>
  <c r="AI23" i="2"/>
  <c r="AQ82" i="2"/>
  <c r="AR82" i="2" s="1"/>
  <c r="AI228" i="2"/>
  <c r="AQ78" i="2"/>
  <c r="AR78" i="2" s="1"/>
  <c r="AQ32" i="2"/>
  <c r="AR32" i="2" s="1"/>
  <c r="AK283" i="2"/>
  <c r="AQ283" i="2" s="1"/>
  <c r="AR283" i="2" s="1"/>
  <c r="AK15" i="2"/>
  <c r="AQ15" i="2" s="1"/>
  <c r="AR15" i="2" s="1"/>
  <c r="AQ44" i="2"/>
  <c r="AR44" i="2" s="1"/>
  <c r="BC37" i="2"/>
  <c r="BG37" i="2" s="1"/>
  <c r="AS37" i="2"/>
  <c r="AY37" i="2"/>
  <c r="BB37" i="2" s="1"/>
  <c r="BF37" i="2" s="1"/>
  <c r="BC158" i="2"/>
  <c r="BG158" i="2" s="1"/>
  <c r="AY158" i="2"/>
  <c r="BB158" i="2" s="1"/>
  <c r="BF158" i="2" s="1"/>
  <c r="AS158" i="2"/>
  <c r="AQ159" i="2"/>
  <c r="AR159" i="2" s="1"/>
  <c r="AS56" i="2"/>
  <c r="BC56" i="2"/>
  <c r="BG56" i="2" s="1"/>
  <c r="AY56" i="2"/>
  <c r="BB56" i="2" s="1"/>
  <c r="BF56" i="2" s="1"/>
  <c r="AI177" i="2"/>
  <c r="AS165" i="2"/>
  <c r="BC165" i="2"/>
  <c r="BG165" i="2" s="1"/>
  <c r="AY165" i="2"/>
  <c r="BB165" i="2" s="1"/>
  <c r="BF165" i="2" s="1"/>
  <c r="BC141" i="2"/>
  <c r="BG141" i="2" s="1"/>
  <c r="AS141" i="2"/>
  <c r="AY141" i="2"/>
  <c r="BB141" i="2" s="1"/>
  <c r="BF141" i="2" s="1"/>
  <c r="AL28" i="2"/>
  <c r="AQ28" i="2" s="1"/>
  <c r="AR28" i="2" s="1"/>
  <c r="BC316" i="2"/>
  <c r="BG316" i="2" s="1"/>
  <c r="AS316" i="2"/>
  <c r="AY316" i="2"/>
  <c r="AK322" i="2"/>
  <c r="AI26" i="2"/>
  <c r="AK47" i="2"/>
  <c r="AQ47" i="2" s="1"/>
  <c r="AR47" i="2" s="1"/>
  <c r="AQ91" i="2"/>
  <c r="AR91" i="2" s="1"/>
  <c r="AL194" i="2"/>
  <c r="AL311" i="2"/>
  <c r="AQ311" i="2" s="1"/>
  <c r="AR311" i="2" s="1"/>
  <c r="AK106" i="2"/>
  <c r="AQ106" i="2" s="1"/>
  <c r="AR106" i="2" s="1"/>
  <c r="BC75" i="2"/>
  <c r="BG75" i="2" s="1"/>
  <c r="AS75" i="2"/>
  <c r="AY75" i="2"/>
  <c r="BB75" i="2" s="1"/>
  <c r="BF75" i="2" s="1"/>
  <c r="AL161" i="2"/>
  <c r="AK80" i="2"/>
  <c r="AQ280" i="2"/>
  <c r="AR280" i="2" s="1"/>
  <c r="AI39" i="2"/>
  <c r="AL222" i="2"/>
  <c r="BC73" i="2"/>
  <c r="BG73" i="2" s="1"/>
  <c r="AS73" i="2"/>
  <c r="AY73" i="2"/>
  <c r="BB73" i="2" s="1"/>
  <c r="BF73" i="2" s="1"/>
  <c r="AK185" i="2"/>
  <c r="AQ185" i="2" s="1"/>
  <c r="AR185" i="2" s="1"/>
  <c r="AQ163" i="2"/>
  <c r="AR163" i="2" s="1"/>
  <c r="AL145" i="2"/>
  <c r="AK19" i="2"/>
  <c r="AQ19" i="2" s="1"/>
  <c r="AR19" i="2" s="1"/>
  <c r="AL97" i="2"/>
  <c r="AQ97" i="2" s="1"/>
  <c r="AR97" i="2" s="1"/>
  <c r="AK326" i="2"/>
  <c r="AQ326" i="2" s="1"/>
  <c r="AR326" i="2" s="1"/>
  <c r="AL89" i="2"/>
  <c r="AL36" i="2"/>
  <c r="AK252" i="2"/>
  <c r="AQ252" i="2" s="1"/>
  <c r="AR252" i="2" s="1"/>
  <c r="AK271" i="2"/>
  <c r="AQ271" i="2" s="1"/>
  <c r="AR271" i="2" s="1"/>
  <c r="AI286" i="2"/>
  <c r="AI64" i="2"/>
  <c r="BB297" i="2"/>
  <c r="BF297" i="2" s="1"/>
  <c r="AW297" i="2"/>
  <c r="AI299" i="2"/>
  <c r="AK23" i="2"/>
  <c r="AQ23" i="2" s="1"/>
  <c r="AR23" i="2" s="1"/>
  <c r="AI118" i="2"/>
  <c r="AI87" i="2"/>
  <c r="AI269" i="2"/>
  <c r="AI88" i="2"/>
  <c r="AI223" i="2"/>
  <c r="AQ259" i="2"/>
  <c r="AR259" i="2" s="1"/>
  <c r="AS101" i="2"/>
  <c r="BC101" i="2"/>
  <c r="BG101" i="2" s="1"/>
  <c r="AY101" i="2"/>
  <c r="BB101" i="2" s="1"/>
  <c r="BF101" i="2" s="1"/>
  <c r="AQ184" i="2"/>
  <c r="AR184" i="2" s="1"/>
  <c r="AY117" i="2"/>
  <c r="BB117" i="2" s="1"/>
  <c r="BF117" i="2" s="1"/>
  <c r="AS117" i="2"/>
  <c r="BC117" i="2"/>
  <c r="BG117" i="2" s="1"/>
  <c r="AQ72" i="2"/>
  <c r="AR72" i="2" s="1"/>
  <c r="AQ229" i="2"/>
  <c r="AR229" i="2" s="1"/>
  <c r="AQ4" i="2"/>
  <c r="AR4" i="2" s="1"/>
  <c r="AQ90" i="2"/>
  <c r="AR90" i="2" s="1"/>
  <c r="AL80" i="2"/>
  <c r="AK285" i="2"/>
  <c r="AQ285" i="2" s="1"/>
  <c r="AR285" i="2" s="1"/>
  <c r="AI285" i="2"/>
  <c r="BC136" i="2"/>
  <c r="BG136" i="2" s="1"/>
  <c r="AY136" i="2"/>
  <c r="BB136" i="2" s="1"/>
  <c r="BF136" i="2" s="1"/>
  <c r="AS136" i="2"/>
  <c r="AQ13" i="2"/>
  <c r="AR13" i="2" s="1"/>
  <c r="AS20" i="2"/>
  <c r="BC20" i="2"/>
  <c r="BG20" i="2" s="1"/>
  <c r="AY20" i="2"/>
  <c r="BB20" i="2" s="1"/>
  <c r="BF20" i="2" s="1"/>
  <c r="AV20" i="2"/>
  <c r="AY115" i="2"/>
  <c r="BB115" i="2" s="1"/>
  <c r="BF115" i="2" s="1"/>
  <c r="AS115" i="2"/>
  <c r="BC115" i="2"/>
  <c r="BG115" i="2" s="1"/>
  <c r="AQ113" i="2"/>
  <c r="AR113" i="2" s="1"/>
  <c r="AS98" i="2"/>
  <c r="BC98" i="2"/>
  <c r="BG98" i="2" s="1"/>
  <c r="AY98" i="2"/>
  <c r="BB98" i="2" s="1"/>
  <c r="BF98" i="2" s="1"/>
  <c r="AS253" i="2"/>
  <c r="AY253" i="2"/>
  <c r="BB253" i="2" s="1"/>
  <c r="BF253" i="2" s="1"/>
  <c r="BC253" i="2"/>
  <c r="BG253" i="2" s="1"/>
  <c r="AQ87" i="2"/>
  <c r="AR87" i="2" s="1"/>
  <c r="AS312" i="2"/>
  <c r="BC312" i="2"/>
  <c r="BG312" i="2" s="1"/>
  <c r="AY312" i="2"/>
  <c r="AI277" i="2"/>
  <c r="AQ189" i="2"/>
  <c r="AR189" i="2" s="1"/>
  <c r="AI200" i="2"/>
  <c r="AK88" i="2"/>
  <c r="AQ88" i="2" s="1"/>
  <c r="AR88" i="2" s="1"/>
  <c r="AQ128" i="2"/>
  <c r="AR128" i="2" s="1"/>
  <c r="AK93" i="2"/>
  <c r="AQ93" i="2" s="1"/>
  <c r="AR93" i="2" s="1"/>
  <c r="AQ295" i="2"/>
  <c r="AR295" i="2" s="1"/>
  <c r="BC138" i="2"/>
  <c r="BG138" i="2" s="1"/>
  <c r="AY138" i="2"/>
  <c r="BB138" i="2" s="1"/>
  <c r="BF138" i="2" s="1"/>
  <c r="AS138" i="2"/>
  <c r="BC68" i="2"/>
  <c r="BG68" i="2" s="1"/>
  <c r="AS68" i="2"/>
  <c r="AY68" i="2"/>
  <c r="BB68" i="2" s="1"/>
  <c r="BF68" i="2" s="1"/>
  <c r="AS52" i="2"/>
  <c r="BC52" i="2"/>
  <c r="BG52" i="2" s="1"/>
  <c r="AY52" i="2"/>
  <c r="BB52" i="2" s="1"/>
  <c r="BF52" i="2" s="1"/>
  <c r="AQ179" i="2"/>
  <c r="AR179" i="2" s="1"/>
  <c r="BC313" i="2"/>
  <c r="BG313" i="2" s="1"/>
  <c r="AS313" i="2"/>
  <c r="AY313" i="2"/>
  <c r="AS103" i="2"/>
  <c r="BC103" i="2"/>
  <c r="BG103" i="2" s="1"/>
  <c r="AY103" i="2"/>
  <c r="BB103" i="2" s="1"/>
  <c r="BF103" i="2" s="1"/>
  <c r="BC53" i="2"/>
  <c r="BG53" i="2" s="1"/>
  <c r="AS53" i="2"/>
  <c r="AY53" i="2"/>
  <c r="BB53" i="2" s="1"/>
  <c r="BF53" i="2" s="1"/>
  <c r="BC217" i="2"/>
  <c r="BG217" i="2" s="1"/>
  <c r="AS217" i="2"/>
  <c r="AY217" i="2"/>
  <c r="BB217" i="2" s="1"/>
  <c r="BF217" i="2" s="1"/>
  <c r="AK148" i="2"/>
  <c r="AQ148" i="2" s="1"/>
  <c r="AR148" i="2" s="1"/>
  <c r="AS48" i="2"/>
  <c r="BC48" i="2"/>
  <c r="BG48" i="2" s="1"/>
  <c r="AY48" i="2"/>
  <c r="BB48" i="2" s="1"/>
  <c r="BF48" i="2" s="1"/>
  <c r="BC245" i="2"/>
  <c r="BG245" i="2" s="1"/>
  <c r="AY245" i="2"/>
  <c r="BB245" i="2" s="1"/>
  <c r="BF245" i="2" s="1"/>
  <c r="AS245" i="2"/>
  <c r="AL228" i="2"/>
  <c r="AQ228" i="2" s="1"/>
  <c r="AR228" i="2" s="1"/>
  <c r="AK198" i="2"/>
  <c r="AL285" i="2"/>
  <c r="AK89" i="2"/>
  <c r="AQ89" i="2" s="1"/>
  <c r="AR89" i="2" s="1"/>
  <c r="AL252" i="2"/>
  <c r="AY119" i="2"/>
  <c r="BB119" i="2" s="1"/>
  <c r="BF119" i="2" s="1"/>
  <c r="AS119" i="2"/>
  <c r="BC119" i="2"/>
  <c r="BG119" i="2" s="1"/>
  <c r="AK261" i="2"/>
  <c r="AQ261" i="2" s="1"/>
  <c r="AR261" i="2" s="1"/>
  <c r="AK286" i="2"/>
  <c r="AQ286" i="2" s="1"/>
  <c r="AR286" i="2" s="1"/>
  <c r="AK64" i="2"/>
  <c r="AQ64" i="2" s="1"/>
  <c r="AR64" i="2" s="1"/>
  <c r="BC74" i="2"/>
  <c r="BG74" i="2" s="1"/>
  <c r="AS74" i="2"/>
  <c r="AY74" i="2"/>
  <c r="BB74" i="2" s="1"/>
  <c r="BF74" i="2" s="1"/>
  <c r="AK299" i="2"/>
  <c r="AQ299" i="2" s="1"/>
  <c r="AR299" i="2" s="1"/>
  <c r="AK118" i="2"/>
  <c r="AQ118" i="2" s="1"/>
  <c r="AR118" i="2" s="1"/>
  <c r="AQ199" i="2"/>
  <c r="AR199" i="2" s="1"/>
  <c r="AK269" i="2"/>
  <c r="AQ269" i="2" s="1"/>
  <c r="AR269" i="2" s="1"/>
  <c r="AQ175" i="2"/>
  <c r="AR175" i="2" s="1"/>
  <c r="AQ34" i="2"/>
  <c r="AR34" i="2" s="1"/>
  <c r="AS279" i="2"/>
  <c r="BC279" i="2"/>
  <c r="BG279" i="2" s="1"/>
  <c r="AY279" i="2"/>
  <c r="BB279" i="2" s="1"/>
  <c r="BF279" i="2" s="1"/>
  <c r="AQ306" i="2"/>
  <c r="AR306" i="2" s="1"/>
  <c r="BC319" i="2"/>
  <c r="BG319" i="2" s="1"/>
  <c r="AY319" i="2"/>
  <c r="BB319" i="2" s="1"/>
  <c r="BF319" i="2" s="1"/>
  <c r="AL127" i="2"/>
  <c r="AQ127" i="2" s="1"/>
  <c r="AR127" i="2" s="1"/>
  <c r="AK204" i="2"/>
  <c r="AS42" i="2"/>
  <c r="BC42" i="2"/>
  <c r="BG42" i="2" s="1"/>
  <c r="AY42" i="2"/>
  <c r="BB42" i="2" s="1"/>
  <c r="BF42" i="2" s="1"/>
  <c r="AL204" i="2"/>
  <c r="AK200" i="2"/>
  <c r="AQ200" i="2" s="1"/>
  <c r="AR200" i="2" s="1"/>
  <c r="AK143" i="2"/>
  <c r="AK284" i="2"/>
  <c r="AK26" i="2"/>
  <c r="AQ26" i="2" s="1"/>
  <c r="AR26" i="2" s="1"/>
  <c r="AI307" i="2"/>
  <c r="AI179" i="2"/>
  <c r="AL132" i="2"/>
  <c r="AQ132" i="2" s="1"/>
  <c r="AR132" i="2" s="1"/>
  <c r="AK277" i="2"/>
  <c r="AQ277" i="2" s="1"/>
  <c r="AR277" i="2" s="1"/>
  <c r="AK144" i="2"/>
  <c r="AK246" i="2"/>
  <c r="AQ246" i="2" s="1"/>
  <c r="AR246" i="2" s="1"/>
  <c r="AK304" i="2"/>
  <c r="AK308" i="2"/>
  <c r="AK300" i="2"/>
  <c r="AQ300" i="2" s="1"/>
  <c r="AR300" i="2" s="1"/>
  <c r="AK270" i="2"/>
  <c r="AQ270" i="2" s="1"/>
  <c r="AR270" i="2" s="1"/>
  <c r="BC256" i="2"/>
  <c r="BG256" i="2" s="1"/>
  <c r="AS256" i="2"/>
  <c r="AY256" i="2"/>
  <c r="BB256" i="2" s="1"/>
  <c r="BF256" i="2" s="1"/>
  <c r="AL148" i="2"/>
  <c r="AL226" i="2"/>
  <c r="AQ226" i="2" s="1"/>
  <c r="AR226" i="2" s="1"/>
  <c r="BC69" i="2"/>
  <c r="BG69" i="2" s="1"/>
  <c r="AS69" i="2"/>
  <c r="AY69" i="2"/>
  <c r="BB69" i="2" s="1"/>
  <c r="BF69" i="2" s="1"/>
  <c r="AK328" i="2"/>
  <c r="AQ328" i="2" s="1"/>
  <c r="AR328" i="2" s="1"/>
  <c r="AL124" i="2"/>
  <c r="AQ124" i="2" s="1"/>
  <c r="AR124" i="2" s="1"/>
  <c r="AK142" i="2"/>
  <c r="AQ142" i="2" s="1"/>
  <c r="AR142" i="2" s="1"/>
  <c r="AL198" i="2"/>
  <c r="AK207" i="2"/>
  <c r="AL40" i="2"/>
  <c r="AQ40" i="2" s="1"/>
  <c r="AR40" i="2" s="1"/>
  <c r="AK171" i="2"/>
  <c r="AK7" i="2"/>
  <c r="AQ7" i="2" s="1"/>
  <c r="AR7" i="2" s="1"/>
  <c r="AK76" i="2"/>
  <c r="AQ76" i="2" s="1"/>
  <c r="AR76" i="2" s="1"/>
  <c r="AK310" i="2"/>
  <c r="AQ310" i="2" s="1"/>
  <c r="AR310" i="2" s="1"/>
  <c r="AK66" i="2"/>
  <c r="AQ66" i="2" s="1"/>
  <c r="AR66" i="2" s="1"/>
  <c r="AK292" i="2"/>
  <c r="AQ292" i="2" s="1"/>
  <c r="AR292" i="2" s="1"/>
  <c r="AK25" i="2"/>
  <c r="AQ25" i="2" s="1"/>
  <c r="AR25" i="2" s="1"/>
  <c r="AK38" i="2"/>
  <c r="AQ38" i="2" s="1"/>
  <c r="AR38" i="2" s="1"/>
  <c r="AI244" i="2"/>
  <c r="AK35" i="2"/>
  <c r="AQ35" i="2" s="1"/>
  <c r="AR35" i="2" s="1"/>
  <c r="AI211" i="2"/>
  <c r="AQ266" i="2"/>
  <c r="AR266" i="2" s="1"/>
  <c r="AL24" i="2"/>
  <c r="AQ223" i="2"/>
  <c r="AR223" i="2" s="1"/>
  <c r="AQ51" i="2"/>
  <c r="AR51" i="2" s="1"/>
  <c r="BC230" i="2"/>
  <c r="BG230" i="2" s="1"/>
  <c r="AS230" i="2"/>
  <c r="AY230" i="2"/>
  <c r="BB230" i="2" s="1"/>
  <c r="BF230" i="2" s="1"/>
  <c r="BC43" i="2"/>
  <c r="BG43" i="2" s="1"/>
  <c r="AS43" i="2"/>
  <c r="AY43" i="2"/>
  <c r="BB43" i="2" s="1"/>
  <c r="BF43" i="2" s="1"/>
  <c r="BC208" i="2"/>
  <c r="BG208" i="2" s="1"/>
  <c r="AS208" i="2"/>
  <c r="AY208" i="2"/>
  <c r="BB208" i="2" s="1"/>
  <c r="BF208" i="2" s="1"/>
  <c r="AQ30" i="2"/>
  <c r="AR30" i="2" s="1"/>
  <c r="AS219" i="2"/>
  <c r="BC219" i="2"/>
  <c r="BG219" i="2" s="1"/>
  <c r="AY219" i="2"/>
  <c r="BB219" i="2" s="1"/>
  <c r="BF219" i="2" s="1"/>
  <c r="AL144" i="2"/>
  <c r="AL304" i="2"/>
  <c r="BC242" i="2"/>
  <c r="BG242" i="2" s="1"/>
  <c r="AS242" i="2"/>
  <c r="AY242" i="2"/>
  <c r="BB242" i="2" s="1"/>
  <c r="BF242" i="2" s="1"/>
  <c r="AS249" i="2"/>
  <c r="AY249" i="2"/>
  <c r="BB249" i="2" s="1"/>
  <c r="BF249" i="2" s="1"/>
  <c r="BC249" i="2"/>
  <c r="BG249" i="2" s="1"/>
  <c r="AL308" i="2"/>
  <c r="AS218" i="2"/>
  <c r="BC218" i="2"/>
  <c r="BG218" i="2" s="1"/>
  <c r="AY218" i="2"/>
  <c r="BB218" i="2" s="1"/>
  <c r="BF218" i="2" s="1"/>
  <c r="AQ152" i="2"/>
  <c r="AR152" i="2" s="1"/>
  <c r="BC221" i="2"/>
  <c r="BG221" i="2" s="1"/>
  <c r="AS221" i="2"/>
  <c r="AY221" i="2"/>
  <c r="BB221" i="2" s="1"/>
  <c r="BF221" i="2" s="1"/>
  <c r="AQ264" i="2"/>
  <c r="AR264" i="2" s="1"/>
  <c r="AQ211" i="2"/>
  <c r="AR211" i="2" s="1"/>
  <c r="AL328" i="2"/>
  <c r="AQ39" i="2"/>
  <c r="AR39" i="2" s="1"/>
  <c r="BC214" i="2"/>
  <c r="BG214" i="2" s="1"/>
  <c r="AS214" i="2"/>
  <c r="AY214" i="2"/>
  <c r="BB214" i="2" s="1"/>
  <c r="BF214" i="2" s="1"/>
  <c r="BC263" i="2"/>
  <c r="BG263" i="2" s="1"/>
  <c r="AS263" i="2"/>
  <c r="AY263" i="2"/>
  <c r="BB263" i="2" s="1"/>
  <c r="BF263" i="2" s="1"/>
  <c r="AL296" i="2"/>
  <c r="BC210" i="2"/>
  <c r="BG210" i="2" s="1"/>
  <c r="AS210" i="2"/>
  <c r="AY210" i="2"/>
  <c r="BB210" i="2" s="1"/>
  <c r="BF210" i="2" s="1"/>
  <c r="BC102" i="2"/>
  <c r="BG102" i="2" s="1"/>
  <c r="AY102" i="2"/>
  <c r="BB102" i="2" s="1"/>
  <c r="BF102" i="2" s="1"/>
  <c r="AS102" i="2"/>
  <c r="AL7" i="2"/>
  <c r="AK84" i="2"/>
  <c r="AQ84" i="2" s="1"/>
  <c r="AR84" i="2" s="1"/>
  <c r="AK94" i="2"/>
  <c r="AQ94" i="2" s="1"/>
  <c r="AR94" i="2" s="1"/>
  <c r="AK155" i="2"/>
  <c r="AQ155" i="2" s="1"/>
  <c r="AR155" i="2" s="1"/>
  <c r="AI290" i="2"/>
  <c r="AS58" i="2"/>
  <c r="BC58" i="2"/>
  <c r="BG58" i="2" s="1"/>
  <c r="AY58" i="2"/>
  <c r="BB58" i="2" s="1"/>
  <c r="BF58" i="2" s="1"/>
  <c r="BC11" i="2"/>
  <c r="BG11" i="2" s="1"/>
  <c r="AY11" i="2"/>
  <c r="BB11" i="2" s="1"/>
  <c r="BF11" i="2" s="1"/>
  <c r="AV11" i="2"/>
  <c r="AS11" i="2"/>
  <c r="AQ170" i="2"/>
  <c r="AR170" i="2" s="1"/>
  <c r="AQ197" i="2"/>
  <c r="AR197" i="2" s="1"/>
  <c r="AL284" i="2"/>
  <c r="AK9" i="2"/>
  <c r="AQ9" i="2" s="1"/>
  <c r="AR9" i="2" s="1"/>
  <c r="BC21" i="2"/>
  <c r="BG21" i="2" s="1"/>
  <c r="AY21" i="2"/>
  <c r="BB21" i="2" s="1"/>
  <c r="BF21" i="2" s="1"/>
  <c r="AV21" i="2"/>
  <c r="AS21" i="2"/>
  <c r="AK307" i="2"/>
  <c r="AQ307" i="2" s="1"/>
  <c r="AR307" i="2" s="1"/>
  <c r="BC131" i="2"/>
  <c r="BG131" i="2" s="1"/>
  <c r="AS131" i="2"/>
  <c r="AY131" i="2"/>
  <c r="BB131" i="2" s="1"/>
  <c r="BF131" i="2" s="1"/>
  <c r="AL246" i="2"/>
  <c r="AQ181" i="2"/>
  <c r="AR181" i="2" s="1"/>
  <c r="AK257" i="2"/>
  <c r="AQ257" i="2" s="1"/>
  <c r="AR257" i="2" s="1"/>
  <c r="AQ104" i="2"/>
  <c r="AR104" i="2" s="1"/>
  <c r="AK55" i="2"/>
  <c r="AQ55" i="2" s="1"/>
  <c r="AR55" i="2" s="1"/>
  <c r="AQ61" i="2"/>
  <c r="AR61" i="2" s="1"/>
  <c r="BC71" i="2"/>
  <c r="BG71" i="2" s="1"/>
  <c r="AS71" i="2"/>
  <c r="AY71" i="2"/>
  <c r="BB71" i="2" s="1"/>
  <c r="BF71" i="2" s="1"/>
  <c r="AL207" i="2"/>
  <c r="AQ227" i="2"/>
  <c r="AR227" i="2" s="1"/>
  <c r="AQ314" i="2"/>
  <c r="AR314" i="2" s="1"/>
  <c r="AL171" i="2"/>
  <c r="AY315" i="2"/>
  <c r="AS315" i="2"/>
  <c r="BC315" i="2"/>
  <c r="BG315" i="2" s="1"/>
  <c r="AI60" i="2"/>
  <c r="AI241" i="2"/>
  <c r="AI169" i="2"/>
  <c r="AK244" i="2"/>
  <c r="AQ244" i="2" s="1"/>
  <c r="AR244" i="2" s="1"/>
  <c r="AK29" i="2"/>
  <c r="AQ29" i="2" s="1"/>
  <c r="AR29" i="2" s="1"/>
  <c r="AI174" i="2"/>
  <c r="AK298" i="2"/>
  <c r="AQ298" i="2" s="1"/>
  <c r="AR298" i="2" s="1"/>
  <c r="BC178" i="2"/>
  <c r="BG178" i="2" s="1"/>
  <c r="AS178" i="2"/>
  <c r="AY178" i="2"/>
  <c r="BB178" i="2" s="1"/>
  <c r="BF178" i="2" s="1"/>
  <c r="AS225" i="2"/>
  <c r="BC225" i="2"/>
  <c r="BG225" i="2" s="1"/>
  <c r="AY225" i="2"/>
  <c r="BB225" i="2" s="1"/>
  <c r="BF225" i="2" s="1"/>
  <c r="BB303" i="2"/>
  <c r="BF303" i="2" s="1"/>
  <c r="AW303" i="2"/>
  <c r="BC49" i="2"/>
  <c r="BG49" i="2" s="1"/>
  <c r="AS49" i="2"/>
  <c r="AY49" i="2"/>
  <c r="BB49" i="2" s="1"/>
  <c r="BF49" i="2" s="1"/>
  <c r="AL143" i="2"/>
  <c r="AK24" i="2"/>
  <c r="BC79" i="2"/>
  <c r="BG79" i="2" s="1"/>
  <c r="AS79" i="2"/>
  <c r="AY79" i="2"/>
  <c r="BB79" i="2" s="1"/>
  <c r="BF79" i="2" s="1"/>
  <c r="AK309" i="2"/>
  <c r="AQ309" i="2" s="1"/>
  <c r="AR309" i="2" s="1"/>
  <c r="AK100" i="2"/>
  <c r="AQ100" i="2" s="1"/>
  <c r="AR100" i="2" s="1"/>
  <c r="AK172" i="2"/>
  <c r="AQ172" i="2" s="1"/>
  <c r="AR172" i="2" s="1"/>
  <c r="AK70" i="2"/>
  <c r="AQ70" i="2" s="1"/>
  <c r="AR70" i="2" s="1"/>
  <c r="AK275" i="2"/>
  <c r="AQ275" i="2" s="1"/>
  <c r="AR275" i="2" s="1"/>
  <c r="AQ109" i="2"/>
  <c r="AR109" i="2" s="1"/>
  <c r="BC8" i="2"/>
  <c r="BG8" i="2" s="1"/>
  <c r="AY8" i="2"/>
  <c r="BB8" i="2" s="1"/>
  <c r="BF8" i="2" s="1"/>
  <c r="AV8" i="2"/>
  <c r="AS8" i="2"/>
  <c r="AK149" i="2"/>
  <c r="AQ149" i="2" s="1"/>
  <c r="AR149" i="2" s="1"/>
  <c r="BC77" i="2"/>
  <c r="BG77" i="2" s="1"/>
  <c r="AS77" i="2"/>
  <c r="AY77" i="2"/>
  <c r="BB77" i="2" s="1"/>
  <c r="BF77" i="2" s="1"/>
  <c r="AL46" i="2"/>
  <c r="AQ46" i="2" s="1"/>
  <c r="AR46" i="2" s="1"/>
  <c r="BC258" i="2"/>
  <c r="BG258" i="2" s="1"/>
  <c r="AY258" i="2"/>
  <c r="BB258" i="2" s="1"/>
  <c r="BF258" i="2" s="1"/>
  <c r="AS258" i="2"/>
  <c r="AW33" i="1"/>
  <c r="BD33" i="1"/>
  <c r="BH33" i="1" s="1"/>
  <c r="AZ33" i="1"/>
  <c r="BC33" i="1" s="1"/>
  <c r="BG33" i="1" s="1"/>
  <c r="AR154" i="1"/>
  <c r="AS154" i="1" s="1"/>
  <c r="AZ302" i="1"/>
  <c r="BC302" i="1" s="1"/>
  <c r="BG302" i="1" s="1"/>
  <c r="BD302" i="1"/>
  <c r="BH302" i="1" s="1"/>
  <c r="BD267" i="1"/>
  <c r="BH267" i="1" s="1"/>
  <c r="AZ267" i="1"/>
  <c r="BC267" i="1" s="1"/>
  <c r="BG267" i="1" s="1"/>
  <c r="BD210" i="1"/>
  <c r="BH210" i="1" s="1"/>
  <c r="AZ210" i="1"/>
  <c r="BC210" i="1" s="1"/>
  <c r="BG210" i="1" s="1"/>
  <c r="BD9" i="1"/>
  <c r="BH9" i="1" s="1"/>
  <c r="AZ9" i="1"/>
  <c r="BC9" i="1" s="1"/>
  <c r="BG9" i="1" s="1"/>
  <c r="AW9" i="1"/>
  <c r="AT9" i="1"/>
  <c r="BD145" i="1"/>
  <c r="BH145" i="1" s="1"/>
  <c r="AZ145" i="1"/>
  <c r="BC145" i="1" s="1"/>
  <c r="BG145" i="1" s="1"/>
  <c r="AZ276" i="1"/>
  <c r="BC276" i="1" s="1"/>
  <c r="BG276" i="1" s="1"/>
  <c r="AT276" i="1"/>
  <c r="BD276" i="1"/>
  <c r="BH276" i="1" s="1"/>
  <c r="BD74" i="1"/>
  <c r="BH74" i="1" s="1"/>
  <c r="AT74" i="1"/>
  <c r="AZ74" i="1"/>
  <c r="BC74" i="1" s="1"/>
  <c r="BG74" i="1" s="1"/>
  <c r="AT191" i="1"/>
  <c r="BD191" i="1"/>
  <c r="BH191" i="1" s="1"/>
  <c r="AZ191" i="1"/>
  <c r="BC191" i="1" s="1"/>
  <c r="BG191" i="1" s="1"/>
  <c r="BD272" i="1"/>
  <c r="BH272" i="1" s="1"/>
  <c r="AZ272" i="1"/>
  <c r="BC272" i="1" s="1"/>
  <c r="BG272" i="1" s="1"/>
  <c r="AW26" i="1"/>
  <c r="BD26" i="1"/>
  <c r="BH26" i="1" s="1"/>
  <c r="AZ26" i="1"/>
  <c r="BC26" i="1" s="1"/>
  <c r="BG26" i="1" s="1"/>
  <c r="BD280" i="1"/>
  <c r="BH280" i="1" s="1"/>
  <c r="AT280" i="1"/>
  <c r="AZ280" i="1"/>
  <c r="BC280" i="1" s="1"/>
  <c r="BG280" i="1" s="1"/>
  <c r="AT161" i="1"/>
  <c r="BD161" i="1"/>
  <c r="BH161" i="1" s="1"/>
  <c r="AZ161" i="1"/>
  <c r="BC161" i="1" s="1"/>
  <c r="BG161" i="1" s="1"/>
  <c r="BD226" i="1"/>
  <c r="BH226" i="1" s="1"/>
  <c r="AT226" i="1"/>
  <c r="AZ226" i="1"/>
  <c r="BC226" i="1" s="1"/>
  <c r="BG226" i="1" s="1"/>
  <c r="AT73" i="1"/>
  <c r="BD73" i="1"/>
  <c r="BH73" i="1" s="1"/>
  <c r="AZ73" i="1"/>
  <c r="BC73" i="1" s="1"/>
  <c r="BG73" i="1" s="1"/>
  <c r="BD98" i="1"/>
  <c r="BH98" i="1" s="1"/>
  <c r="AZ98" i="1"/>
  <c r="BC98" i="1" s="1"/>
  <c r="BG98" i="1" s="1"/>
  <c r="AT98" i="1"/>
  <c r="BD295" i="1"/>
  <c r="BH295" i="1" s="1"/>
  <c r="AZ295" i="1"/>
  <c r="BC295" i="1" s="1"/>
  <c r="BG295" i="1" s="1"/>
  <c r="BD175" i="1"/>
  <c r="BH175" i="1" s="1"/>
  <c r="AZ175" i="1"/>
  <c r="BC175" i="1" s="1"/>
  <c r="BG175" i="1" s="1"/>
  <c r="AT41" i="1"/>
  <c r="BD41" i="1"/>
  <c r="BH41" i="1" s="1"/>
  <c r="AZ41" i="1"/>
  <c r="BC41" i="1" s="1"/>
  <c r="BG41" i="1" s="1"/>
  <c r="AT127" i="1"/>
  <c r="BD127" i="1"/>
  <c r="BH127" i="1" s="1"/>
  <c r="AZ127" i="1"/>
  <c r="BC127" i="1" s="1"/>
  <c r="BG127" i="1" s="1"/>
  <c r="AW15" i="1"/>
  <c r="AZ15" i="1"/>
  <c r="BC15" i="1" s="1"/>
  <c r="BG15" i="1" s="1"/>
  <c r="AT15" i="1"/>
  <c r="BD15" i="1"/>
  <c r="BH15" i="1" s="1"/>
  <c r="BD52" i="1"/>
  <c r="BH52" i="1" s="1"/>
  <c r="AT52" i="1"/>
  <c r="AZ52" i="1"/>
  <c r="BC52" i="1" s="1"/>
  <c r="BG52" i="1" s="1"/>
  <c r="BD293" i="1"/>
  <c r="BH293" i="1" s="1"/>
  <c r="AZ293" i="1"/>
  <c r="BC293" i="1" s="1"/>
  <c r="BG293" i="1" s="1"/>
  <c r="AT293" i="1"/>
  <c r="BD253" i="1"/>
  <c r="BH253" i="1" s="1"/>
  <c r="AZ253" i="1"/>
  <c r="BC253" i="1" s="1"/>
  <c r="BG253" i="1" s="1"/>
  <c r="AT253" i="1"/>
  <c r="AZ261" i="1"/>
  <c r="BC261" i="1" s="1"/>
  <c r="BG261" i="1" s="1"/>
  <c r="AT261" i="1"/>
  <c r="BD261" i="1"/>
  <c r="BH261" i="1" s="1"/>
  <c r="BD28" i="1"/>
  <c r="BH28" i="1" s="1"/>
  <c r="AW28" i="1"/>
  <c r="AZ28" i="1"/>
  <c r="BC28" i="1" s="1"/>
  <c r="BG28" i="1" s="1"/>
  <c r="AT198" i="1"/>
  <c r="BD198" i="1"/>
  <c r="BH198" i="1" s="1"/>
  <c r="AZ198" i="1"/>
  <c r="BC198" i="1" s="1"/>
  <c r="BG198" i="1" s="1"/>
  <c r="AT112" i="1"/>
  <c r="BD112" i="1"/>
  <c r="BH112" i="1" s="1"/>
  <c r="AZ112" i="1"/>
  <c r="BC112" i="1" s="1"/>
  <c r="BG112" i="1" s="1"/>
  <c r="BD30" i="1"/>
  <c r="BH30" i="1" s="1"/>
  <c r="AW30" i="1"/>
  <c r="AZ30" i="1"/>
  <c r="BC30" i="1" s="1"/>
  <c r="BG30" i="1" s="1"/>
  <c r="BD109" i="1"/>
  <c r="BH109" i="1" s="1"/>
  <c r="AT109" i="1"/>
  <c r="AZ109" i="1"/>
  <c r="BC109" i="1" s="1"/>
  <c r="BG109" i="1" s="1"/>
  <c r="BD57" i="1"/>
  <c r="BH57" i="1" s="1"/>
  <c r="AZ57" i="1"/>
  <c r="BC57" i="1" s="1"/>
  <c r="BG57" i="1" s="1"/>
  <c r="BD181" i="1"/>
  <c r="BH181" i="1" s="1"/>
  <c r="AZ181" i="1"/>
  <c r="BC181" i="1" s="1"/>
  <c r="BG181" i="1" s="1"/>
  <c r="AT216" i="1"/>
  <c r="BD216" i="1"/>
  <c r="BH216" i="1" s="1"/>
  <c r="AZ216" i="1"/>
  <c r="BC216" i="1" s="1"/>
  <c r="BG216" i="1" s="1"/>
  <c r="AZ254" i="1"/>
  <c r="BC254" i="1" s="1"/>
  <c r="BG254" i="1" s="1"/>
  <c r="BD254" i="1"/>
  <c r="BH254" i="1" s="1"/>
  <c r="AT254" i="1"/>
  <c r="AR230" i="1"/>
  <c r="AS230" i="1" s="1"/>
  <c r="AL212" i="1"/>
  <c r="BD150" i="1"/>
  <c r="BH150" i="1" s="1"/>
  <c r="AZ150" i="1"/>
  <c r="BC150" i="1" s="1"/>
  <c r="BG150" i="1" s="1"/>
  <c r="AL101" i="1"/>
  <c r="BD194" i="1"/>
  <c r="BH194" i="1" s="1"/>
  <c r="AT194" i="1"/>
  <c r="AZ194" i="1"/>
  <c r="BC194" i="1" s="1"/>
  <c r="BG194" i="1" s="1"/>
  <c r="AJ290" i="1"/>
  <c r="AM19" i="1"/>
  <c r="AL256" i="1"/>
  <c r="AM171" i="1"/>
  <c r="AR171" i="1" s="1"/>
  <c r="AS171" i="1" s="1"/>
  <c r="AM300" i="1"/>
  <c r="AM168" i="1"/>
  <c r="AL100" i="1"/>
  <c r="AR100" i="1" s="1"/>
  <c r="AS100" i="1" s="1"/>
  <c r="AJ74" i="1"/>
  <c r="AM255" i="1"/>
  <c r="AR255" i="1" s="1"/>
  <c r="AS255" i="1" s="1"/>
  <c r="AL211" i="1"/>
  <c r="AR211" i="1" s="1"/>
  <c r="AS211" i="1" s="1"/>
  <c r="AL220" i="1"/>
  <c r="AR220" i="1" s="1"/>
  <c r="AS220" i="1" s="1"/>
  <c r="AM174" i="1"/>
  <c r="AM36" i="1"/>
  <c r="AR36" i="1" s="1"/>
  <c r="AS36" i="1" s="1"/>
  <c r="AL164" i="1"/>
  <c r="AL214" i="1"/>
  <c r="AL257" i="1"/>
  <c r="AJ28" i="1"/>
  <c r="BD68" i="1"/>
  <c r="BH68" i="1" s="1"/>
  <c r="AT68" i="1"/>
  <c r="AZ68" i="1"/>
  <c r="BC68" i="1" s="1"/>
  <c r="BG68" i="1" s="1"/>
  <c r="AL303" i="1"/>
  <c r="AR303" i="1" s="1"/>
  <c r="AS303" i="1" s="1"/>
  <c r="AM202" i="1"/>
  <c r="AR202" i="1" s="1"/>
  <c r="AS202" i="1" s="1"/>
  <c r="AL118" i="1"/>
  <c r="AL305" i="1"/>
  <c r="AR305" i="1" s="1"/>
  <c r="AS305" i="1" s="1"/>
  <c r="AL159" i="1"/>
  <c r="AR159" i="1" s="1"/>
  <c r="AS159" i="1" s="1"/>
  <c r="AM221" i="1"/>
  <c r="AM105" i="1"/>
  <c r="AJ7" i="1"/>
  <c r="AM183" i="1"/>
  <c r="AJ125" i="1"/>
  <c r="AM27" i="1"/>
  <c r="AR27" i="1" s="1"/>
  <c r="AS27" i="1" s="1"/>
  <c r="AL142" i="1"/>
  <c r="AR142" i="1" s="1"/>
  <c r="AS142" i="1" s="1"/>
  <c r="AJ253" i="1"/>
  <c r="AJ224" i="1"/>
  <c r="AJ282" i="1"/>
  <c r="AJ209" i="1"/>
  <c r="AL144" i="1"/>
  <c r="AJ20" i="1"/>
  <c r="AM141" i="1"/>
  <c r="AR141" i="1" s="1"/>
  <c r="AS141" i="1" s="1"/>
  <c r="AL107" i="1"/>
  <c r="AR107" i="1" s="1"/>
  <c r="AS107" i="1" s="1"/>
  <c r="AL298" i="1"/>
  <c r="AR298" i="1" s="1"/>
  <c r="AS298" i="1" s="1"/>
  <c r="AM54" i="1"/>
  <c r="AR54" i="1" s="1"/>
  <c r="AS54" i="1" s="1"/>
  <c r="BD268" i="1"/>
  <c r="BH268" i="1" s="1"/>
  <c r="AZ268" i="1"/>
  <c r="BC268" i="1" s="1"/>
  <c r="BG268" i="1" s="1"/>
  <c r="BD251" i="1"/>
  <c r="BH251" i="1" s="1"/>
  <c r="AT251" i="1"/>
  <c r="AZ251" i="1"/>
  <c r="BC251" i="1" s="1"/>
  <c r="BG251" i="1" s="1"/>
  <c r="AR215" i="1"/>
  <c r="AS215" i="1" s="1"/>
  <c r="BD132" i="1"/>
  <c r="BH132" i="1" s="1"/>
  <c r="AZ132" i="1"/>
  <c r="BC132" i="1" s="1"/>
  <c r="BG132" i="1" s="1"/>
  <c r="AT132" i="1"/>
  <c r="BD39" i="1"/>
  <c r="BH39" i="1" s="1"/>
  <c r="AT39" i="1"/>
  <c r="AZ39" i="1"/>
  <c r="BC39" i="1" s="1"/>
  <c r="BG39" i="1" s="1"/>
  <c r="BD285" i="1"/>
  <c r="BH285" i="1" s="1"/>
  <c r="AT285" i="1"/>
  <c r="AZ285" i="1"/>
  <c r="BC285" i="1" s="1"/>
  <c r="BG285" i="1" s="1"/>
  <c r="BD203" i="1"/>
  <c r="BH203" i="1" s="1"/>
  <c r="AZ203" i="1"/>
  <c r="BC203" i="1" s="1"/>
  <c r="BG203" i="1" s="1"/>
  <c r="AT203" i="1"/>
  <c r="AJ272" i="1"/>
  <c r="AL75" i="1"/>
  <c r="AR75" i="1" s="1"/>
  <c r="AS75" i="1" s="1"/>
  <c r="AL92" i="1"/>
  <c r="AR92" i="1" s="1"/>
  <c r="AS92" i="1" s="1"/>
  <c r="AM154" i="1"/>
  <c r="AL282" i="1"/>
  <c r="AR282" i="1" s="1"/>
  <c r="AS282" i="1" s="1"/>
  <c r="AM212" i="1"/>
  <c r="AL235" i="1"/>
  <c r="AR235" i="1" s="1"/>
  <c r="AS235" i="1" s="1"/>
  <c r="AR192" i="1"/>
  <c r="AS192" i="1" s="1"/>
  <c r="AM101" i="1"/>
  <c r="AM93" i="1"/>
  <c r="AL50" i="1"/>
  <c r="AR50" i="1" s="1"/>
  <c r="AS50" i="1" s="1"/>
  <c r="AL188" i="1"/>
  <c r="AR188" i="1" s="1"/>
  <c r="AS188" i="1" s="1"/>
  <c r="AM256" i="1"/>
  <c r="AL238" i="1"/>
  <c r="AL129" i="1"/>
  <c r="AR129" i="1" s="1"/>
  <c r="AS129" i="1" s="1"/>
  <c r="AJ255" i="1"/>
  <c r="AL16" i="1"/>
  <c r="AR16" i="1" s="1"/>
  <c r="AS16" i="1" s="1"/>
  <c r="AR185" i="1"/>
  <c r="AS185" i="1" s="1"/>
  <c r="AJ55" i="1"/>
  <c r="AJ122" i="1"/>
  <c r="AL242" i="1"/>
  <c r="AR242" i="1" s="1"/>
  <c r="AS242" i="1" s="1"/>
  <c r="BD264" i="1"/>
  <c r="BH264" i="1" s="1"/>
  <c r="AZ264" i="1"/>
  <c r="BC264" i="1" s="1"/>
  <c r="BG264" i="1" s="1"/>
  <c r="AL116" i="1"/>
  <c r="AR116" i="1" s="1"/>
  <c r="AS116" i="1" s="1"/>
  <c r="AL55" i="1"/>
  <c r="AR55" i="1" s="1"/>
  <c r="AS55" i="1" s="1"/>
  <c r="AM164" i="1"/>
  <c r="AM214" i="1"/>
  <c r="AR6" i="1"/>
  <c r="AS6" i="1" s="1"/>
  <c r="AM257" i="1"/>
  <c r="AL4" i="1"/>
  <c r="AL274" i="1"/>
  <c r="AR274" i="1" s="1"/>
  <c r="AS274" i="1" s="1"/>
  <c r="AM303" i="1"/>
  <c r="AM118" i="1"/>
  <c r="AM305" i="1"/>
  <c r="AL56" i="1"/>
  <c r="AL7" i="1"/>
  <c r="AR7" i="1" s="1"/>
  <c r="AS7" i="1" s="1"/>
  <c r="AL299" i="1"/>
  <c r="AR299" i="1" s="1"/>
  <c r="AS299" i="1" s="1"/>
  <c r="AL125" i="1"/>
  <c r="AR125" i="1" s="1"/>
  <c r="AS125" i="1" s="1"/>
  <c r="AJ30" i="1"/>
  <c r="AJ276" i="1"/>
  <c r="AJ198" i="1"/>
  <c r="AJ210" i="1"/>
  <c r="AL224" i="1"/>
  <c r="AR224" i="1" s="1"/>
  <c r="AS224" i="1" s="1"/>
  <c r="AJ92" i="1"/>
  <c r="AJ94" i="1"/>
  <c r="AL209" i="1"/>
  <c r="AR209" i="1" s="1"/>
  <c r="AS209" i="1" s="1"/>
  <c r="AJ242" i="1"/>
  <c r="AM144" i="1"/>
  <c r="AR83" i="1"/>
  <c r="AS83" i="1" s="1"/>
  <c r="AJ41" i="1"/>
  <c r="AJ145" i="1"/>
  <c r="AJ129" i="1"/>
  <c r="BD114" i="1"/>
  <c r="BH114" i="1" s="1"/>
  <c r="AZ114" i="1"/>
  <c r="BC114" i="1" s="1"/>
  <c r="BG114" i="1" s="1"/>
  <c r="BD273" i="1"/>
  <c r="BH273" i="1" s="1"/>
  <c r="AZ273" i="1"/>
  <c r="BC273" i="1" s="1"/>
  <c r="BG273" i="1" s="1"/>
  <c r="AT262" i="1"/>
  <c r="BD262" i="1"/>
  <c r="BH262" i="1" s="1"/>
  <c r="AZ262" i="1"/>
  <c r="BC262" i="1" s="1"/>
  <c r="BG262" i="1" s="1"/>
  <c r="AT284" i="1"/>
  <c r="BD284" i="1"/>
  <c r="BH284" i="1" s="1"/>
  <c r="AZ284" i="1"/>
  <c r="BC284" i="1" s="1"/>
  <c r="BG284" i="1" s="1"/>
  <c r="AJ171" i="1"/>
  <c r="AM50" i="1"/>
  <c r="AZ213" i="1"/>
  <c r="BC213" i="1" s="1"/>
  <c r="BG213" i="1" s="1"/>
  <c r="BD213" i="1"/>
  <c r="BH213" i="1" s="1"/>
  <c r="BD70" i="1"/>
  <c r="BH70" i="1" s="1"/>
  <c r="AT70" i="1"/>
  <c r="AZ70" i="1"/>
  <c r="BC70" i="1" s="1"/>
  <c r="BG70" i="1" s="1"/>
  <c r="AR22" i="1"/>
  <c r="AS22" i="1" s="1"/>
  <c r="AR166" i="1"/>
  <c r="AS166" i="1" s="1"/>
  <c r="AR143" i="1"/>
  <c r="AS143" i="1" s="1"/>
  <c r="AR263" i="1"/>
  <c r="AS263" i="1" s="1"/>
  <c r="AM116" i="1"/>
  <c r="AR180" i="1"/>
  <c r="AS180" i="1" s="1"/>
  <c r="AJ130" i="1"/>
  <c r="AJ259" i="1"/>
  <c r="AR195" i="1"/>
  <c r="AS195" i="1" s="1"/>
  <c r="AT10" i="1"/>
  <c r="BD10" i="1"/>
  <c r="BH10" i="1" s="1"/>
  <c r="AZ10" i="1"/>
  <c r="BC10" i="1" s="1"/>
  <c r="BG10" i="1" s="1"/>
  <c r="AW10" i="1"/>
  <c r="AR78" i="1"/>
  <c r="AS78" i="1" s="1"/>
  <c r="AM56" i="1"/>
  <c r="AR269" i="1"/>
  <c r="AS269" i="1" s="1"/>
  <c r="AJ166" i="1"/>
  <c r="AJ15" i="1"/>
  <c r="AR167" i="1"/>
  <c r="AS167" i="1" s="1"/>
  <c r="AJ11" i="1"/>
  <c r="AR193" i="1"/>
  <c r="AS193" i="1" s="1"/>
  <c r="AJ170" i="1"/>
  <c r="AR271" i="1"/>
  <c r="AS271" i="1" s="1"/>
  <c r="AR93" i="1"/>
  <c r="AS93" i="1" s="1"/>
  <c r="AT135" i="1"/>
  <c r="BD135" i="1"/>
  <c r="BH135" i="1" s="1"/>
  <c r="AZ135" i="1"/>
  <c r="BC135" i="1" s="1"/>
  <c r="BG135" i="1" s="1"/>
  <c r="BD91" i="1"/>
  <c r="BH91" i="1" s="1"/>
  <c r="AZ91" i="1"/>
  <c r="BC91" i="1" s="1"/>
  <c r="BG91" i="1" s="1"/>
  <c r="BD14" i="1"/>
  <c r="BH14" i="1" s="1"/>
  <c r="AT14" i="1"/>
  <c r="AZ14" i="1"/>
  <c r="BC14" i="1" s="1"/>
  <c r="BG14" i="1" s="1"/>
  <c r="AW14" i="1"/>
  <c r="AR205" i="1"/>
  <c r="AS205" i="1" s="1"/>
  <c r="AJ235" i="1"/>
  <c r="AR149" i="1"/>
  <c r="AS149" i="1" s="1"/>
  <c r="AR156" i="1"/>
  <c r="AS156" i="1" s="1"/>
  <c r="AM238" i="1"/>
  <c r="AL291" i="1"/>
  <c r="AR291" i="1" s="1"/>
  <c r="AS291" i="1" s="1"/>
  <c r="AL126" i="1"/>
  <c r="AM75" i="1"/>
  <c r="AZ287" i="1"/>
  <c r="BC287" i="1" s="1"/>
  <c r="BG287" i="1" s="1"/>
  <c r="AT287" i="1"/>
  <c r="BD287" i="1"/>
  <c r="BH287" i="1" s="1"/>
  <c r="BD246" i="1"/>
  <c r="BH246" i="1" s="1"/>
  <c r="AZ246" i="1"/>
  <c r="BC246" i="1" s="1"/>
  <c r="BG246" i="1" s="1"/>
  <c r="AT246" i="1"/>
  <c r="AJ12" i="1"/>
  <c r="AL131" i="1"/>
  <c r="AR131" i="1" s="1"/>
  <c r="AS131" i="1" s="1"/>
  <c r="AL146" i="1"/>
  <c r="AR146" i="1" s="1"/>
  <c r="AS146" i="1" s="1"/>
  <c r="AJ146" i="1"/>
  <c r="AL99" i="1"/>
  <c r="AR99" i="1" s="1"/>
  <c r="AS99" i="1" s="1"/>
  <c r="AL48" i="1"/>
  <c r="AR48" i="1" s="1"/>
  <c r="AS48" i="1" s="1"/>
  <c r="AT44" i="1"/>
  <c r="BD44" i="1"/>
  <c r="BH44" i="1" s="1"/>
  <c r="AZ44" i="1"/>
  <c r="BC44" i="1" s="1"/>
  <c r="BG44" i="1" s="1"/>
  <c r="BD86" i="1"/>
  <c r="BH86" i="1" s="1"/>
  <c r="AZ86" i="1"/>
  <c r="BC86" i="1" s="1"/>
  <c r="BG86" i="1" s="1"/>
  <c r="AM42" i="1"/>
  <c r="AR42" i="1" s="1"/>
  <c r="AS42" i="1" s="1"/>
  <c r="AL35" i="1"/>
  <c r="AR35" i="1" s="1"/>
  <c r="AS35" i="1" s="1"/>
  <c r="AL51" i="1"/>
  <c r="AR51" i="1" s="1"/>
  <c r="AS51" i="1" s="1"/>
  <c r="BD244" i="1"/>
  <c r="BH244" i="1" s="1"/>
  <c r="AZ244" i="1"/>
  <c r="BC244" i="1" s="1"/>
  <c r="BG244" i="1" s="1"/>
  <c r="AL29" i="1"/>
  <c r="AR29" i="1" s="1"/>
  <c r="AS29" i="1" s="1"/>
  <c r="AL11" i="1"/>
  <c r="AR11" i="1" s="1"/>
  <c r="AS11" i="1" s="1"/>
  <c r="AM4" i="1"/>
  <c r="AL250" i="1"/>
  <c r="AR250" i="1" s="1"/>
  <c r="AS250" i="1" s="1"/>
  <c r="AL234" i="1"/>
  <c r="AR234" i="1" s="1"/>
  <c r="AS234" i="1" s="1"/>
  <c r="AM78" i="1"/>
  <c r="AJ215" i="1"/>
  <c r="AJ127" i="1"/>
  <c r="AL62" i="1"/>
  <c r="AR62" i="1" s="1"/>
  <c r="AS62" i="1" s="1"/>
  <c r="AL24" i="1"/>
  <c r="AR24" i="1" s="1"/>
  <c r="AS24" i="1" s="1"/>
  <c r="AJ151" i="1"/>
  <c r="AJ64" i="1"/>
  <c r="AJ82" i="1"/>
  <c r="AL222" i="1"/>
  <c r="AR222" i="1" s="1"/>
  <c r="AS222" i="1" s="1"/>
  <c r="AL170" i="1"/>
  <c r="AR170" i="1" s="1"/>
  <c r="AS170" i="1" s="1"/>
  <c r="AR240" i="1"/>
  <c r="AS240" i="1" s="1"/>
  <c r="BD147" i="1"/>
  <c r="BH147" i="1" s="1"/>
  <c r="AZ147" i="1"/>
  <c r="BC147" i="1" s="1"/>
  <c r="BG147" i="1" s="1"/>
  <c r="BD102" i="1"/>
  <c r="BH102" i="1" s="1"/>
  <c r="AT102" i="1"/>
  <c r="AZ102" i="1"/>
  <c r="BC102" i="1" s="1"/>
  <c r="BG102" i="1" s="1"/>
  <c r="AW17" i="1"/>
  <c r="AT17" i="1"/>
  <c r="AZ17" i="1"/>
  <c r="BC17" i="1" s="1"/>
  <c r="BG17" i="1" s="1"/>
  <c r="BD17" i="1"/>
  <c r="BH17" i="1" s="1"/>
  <c r="BD275" i="1"/>
  <c r="BH275" i="1" s="1"/>
  <c r="AZ275" i="1"/>
  <c r="BC275" i="1" s="1"/>
  <c r="BG275" i="1" s="1"/>
  <c r="AJ104" i="1"/>
  <c r="AL104" i="1"/>
  <c r="AZ218" i="1"/>
  <c r="BC218" i="1" s="1"/>
  <c r="BG218" i="1" s="1"/>
  <c r="AT218" i="1"/>
  <c r="BD218" i="1"/>
  <c r="BH218" i="1" s="1"/>
  <c r="BD63" i="1"/>
  <c r="BH63" i="1" s="1"/>
  <c r="AZ63" i="1"/>
  <c r="BC63" i="1" s="1"/>
  <c r="BG63" i="1" s="1"/>
  <c r="AZ294" i="1"/>
  <c r="BC294" i="1" s="1"/>
  <c r="BG294" i="1" s="1"/>
  <c r="BD294" i="1"/>
  <c r="BH294" i="1" s="1"/>
  <c r="BD61" i="1"/>
  <c r="BH61" i="1" s="1"/>
  <c r="AZ61" i="1"/>
  <c r="BC61" i="1" s="1"/>
  <c r="BG61" i="1" s="1"/>
  <c r="BD148" i="1"/>
  <c r="BH148" i="1" s="1"/>
  <c r="AZ148" i="1"/>
  <c r="BC148" i="1" s="1"/>
  <c r="BG148" i="1" s="1"/>
  <c r="BD157" i="1"/>
  <c r="BH157" i="1" s="1"/>
  <c r="AZ157" i="1"/>
  <c r="BC157" i="1" s="1"/>
  <c r="BG157" i="1" s="1"/>
  <c r="AT157" i="1"/>
  <c r="AZ241" i="1"/>
  <c r="BC241" i="1" s="1"/>
  <c r="BG241" i="1" s="1"/>
  <c r="BD241" i="1"/>
  <c r="BH241" i="1" s="1"/>
  <c r="BD179" i="1"/>
  <c r="BH179" i="1" s="1"/>
  <c r="AZ179" i="1"/>
  <c r="BC179" i="1" s="1"/>
  <c r="BG179" i="1" s="1"/>
  <c r="BD204" i="1"/>
  <c r="BH204" i="1" s="1"/>
  <c r="AZ204" i="1"/>
  <c r="BC204" i="1" s="1"/>
  <c r="BG204" i="1" s="1"/>
  <c r="AT3" i="1"/>
  <c r="AZ3" i="1"/>
  <c r="BC3" i="1" s="1"/>
  <c r="BG3" i="1" s="1"/>
  <c r="BD3" i="1"/>
  <c r="BH3" i="1" s="1"/>
  <c r="AW3" i="1"/>
  <c r="AR223" i="1"/>
  <c r="AS223" i="1" s="1"/>
  <c r="BD155" i="1"/>
  <c r="BH155" i="1" s="1"/>
  <c r="AZ155" i="1"/>
  <c r="BC155" i="1" s="1"/>
  <c r="BG155" i="1" s="1"/>
  <c r="AR228" i="1"/>
  <c r="AS228" i="1" s="1"/>
  <c r="AJ191" i="1"/>
  <c r="AR5" i="1"/>
  <c r="AS5" i="1" s="1"/>
  <c r="BD277" i="1"/>
  <c r="BH277" i="1" s="1"/>
  <c r="AZ277" i="1"/>
  <c r="BC277" i="1" s="1"/>
  <c r="BG277" i="1" s="1"/>
  <c r="AT277" i="1"/>
  <c r="BD184" i="1"/>
  <c r="BH184" i="1" s="1"/>
  <c r="AZ184" i="1"/>
  <c r="BC184" i="1" s="1"/>
  <c r="BG184" i="1" s="1"/>
  <c r="BD297" i="1"/>
  <c r="BH297" i="1" s="1"/>
  <c r="AZ297" i="1"/>
  <c r="BC297" i="1" s="1"/>
  <c r="BG297" i="1" s="1"/>
  <c r="AT40" i="1"/>
  <c r="AZ40" i="1"/>
  <c r="BC40" i="1" s="1"/>
  <c r="BG40" i="1" s="1"/>
  <c r="BD40" i="1"/>
  <c r="BH40" i="1" s="1"/>
  <c r="AM126" i="1"/>
  <c r="AJ177" i="1"/>
  <c r="AL13" i="1"/>
  <c r="BD301" i="1"/>
  <c r="BH301" i="1" s="1"/>
  <c r="AZ301" i="1"/>
  <c r="BC301" i="1" s="1"/>
  <c r="BG301" i="1" s="1"/>
  <c r="AM104" i="1"/>
  <c r="AJ84" i="1"/>
  <c r="AZ252" i="1"/>
  <c r="BC252" i="1" s="1"/>
  <c r="BG252" i="1" s="1"/>
  <c r="AT252" i="1"/>
  <c r="BD252" i="1"/>
  <c r="BH252" i="1" s="1"/>
  <c r="AL20" i="1"/>
  <c r="AR20" i="1" s="1"/>
  <c r="AS20" i="1" s="1"/>
  <c r="AL189" i="1"/>
  <c r="AM94" i="1"/>
  <c r="AR94" i="1" s="1"/>
  <c r="AS94" i="1" s="1"/>
  <c r="AL245" i="1"/>
  <c r="AR245" i="1" s="1"/>
  <c r="AS245" i="1" s="1"/>
  <c r="AM146" i="1"/>
  <c r="AR59" i="1"/>
  <c r="AS59" i="1" s="1"/>
  <c r="AJ73" i="1"/>
  <c r="AT69" i="1"/>
  <c r="BD69" i="1"/>
  <c r="BH69" i="1" s="1"/>
  <c r="AZ69" i="1"/>
  <c r="BC69" i="1" s="1"/>
  <c r="BG69" i="1" s="1"/>
  <c r="AL76" i="1"/>
  <c r="AR76" i="1" s="1"/>
  <c r="AS76" i="1" s="1"/>
  <c r="AL122" i="1"/>
  <c r="AR122" i="1" s="1"/>
  <c r="AS122" i="1" s="1"/>
  <c r="AL219" i="1"/>
  <c r="AR219" i="1" s="1"/>
  <c r="AS219" i="1" s="1"/>
  <c r="AL8" i="1"/>
  <c r="AL138" i="1"/>
  <c r="AL186" i="1"/>
  <c r="AR186" i="1" s="1"/>
  <c r="AS186" i="1" s="1"/>
  <c r="AL162" i="1"/>
  <c r="AR162" i="1" s="1"/>
  <c r="AS162" i="1" s="1"/>
  <c r="AL233" i="1"/>
  <c r="AR233" i="1" s="1"/>
  <c r="AS233" i="1" s="1"/>
  <c r="AL208" i="1"/>
  <c r="AL53" i="1"/>
  <c r="AR53" i="1" s="1"/>
  <c r="AS53" i="1" s="1"/>
  <c r="AJ24" i="1"/>
  <c r="AL151" i="1"/>
  <c r="AR151" i="1" s="1"/>
  <c r="AS151" i="1" s="1"/>
  <c r="AL64" i="1"/>
  <c r="AR64" i="1" s="1"/>
  <c r="AS64" i="1" s="1"/>
  <c r="AJ296" i="1"/>
  <c r="AJ226" i="1"/>
  <c r="AJ196" i="1"/>
  <c r="AJ248" i="1"/>
  <c r="AL82" i="1"/>
  <c r="AR82" i="1" s="1"/>
  <c r="AS82" i="1" s="1"/>
  <c r="AL115" i="1"/>
  <c r="AR115" i="1" s="1"/>
  <c r="AS115" i="1" s="1"/>
  <c r="AL279" i="1"/>
  <c r="AR279" i="1" s="1"/>
  <c r="AS279" i="1" s="1"/>
  <c r="AJ89" i="1"/>
  <c r="AJ71" i="1"/>
  <c r="AJ95" i="1"/>
  <c r="AR290" i="1"/>
  <c r="AS290" i="1" s="1"/>
  <c r="BD176" i="1"/>
  <c r="BH176" i="1" s="1"/>
  <c r="AZ176" i="1"/>
  <c r="BC176" i="1" s="1"/>
  <c r="BG176" i="1" s="1"/>
  <c r="AZ49" i="1"/>
  <c r="BC49" i="1" s="1"/>
  <c r="BG49" i="1" s="1"/>
  <c r="AT49" i="1"/>
  <c r="BD49" i="1"/>
  <c r="BH49" i="1" s="1"/>
  <c r="AR103" i="1"/>
  <c r="AS103" i="1" s="1"/>
  <c r="AR133" i="1"/>
  <c r="AS133" i="1" s="1"/>
  <c r="AR130" i="1"/>
  <c r="AS130" i="1" s="1"/>
  <c r="AZ281" i="1"/>
  <c r="BC281" i="1" s="1"/>
  <c r="BG281" i="1" s="1"/>
  <c r="AT281" i="1"/>
  <c r="BD281" i="1"/>
  <c r="BH281" i="1" s="1"/>
  <c r="BD206" i="1"/>
  <c r="BH206" i="1" s="1"/>
  <c r="AZ206" i="1"/>
  <c r="BC206" i="1" s="1"/>
  <c r="BG206" i="1" s="1"/>
  <c r="BD87" i="1"/>
  <c r="BH87" i="1" s="1"/>
  <c r="AZ87" i="1"/>
  <c r="BC87" i="1" s="1"/>
  <c r="BG87" i="1" s="1"/>
  <c r="AR187" i="1"/>
  <c r="AS187" i="1" s="1"/>
  <c r="AL258" i="1"/>
  <c r="AJ258" i="1"/>
  <c r="AM245" i="1"/>
  <c r="BD265" i="1"/>
  <c r="BH265" i="1" s="1"/>
  <c r="AZ265" i="1"/>
  <c r="BC265" i="1" s="1"/>
  <c r="BG265" i="1" s="1"/>
  <c r="AT67" i="1"/>
  <c r="BD67" i="1"/>
  <c r="BH67" i="1" s="1"/>
  <c r="AZ67" i="1"/>
  <c r="BC67" i="1" s="1"/>
  <c r="BG67" i="1" s="1"/>
  <c r="AM76" i="1"/>
  <c r="AT227" i="1"/>
  <c r="BD227" i="1"/>
  <c r="BH227" i="1" s="1"/>
  <c r="AZ227" i="1"/>
  <c r="BC227" i="1" s="1"/>
  <c r="BG227" i="1" s="1"/>
  <c r="BD169" i="1"/>
  <c r="BH169" i="1" s="1"/>
  <c r="AZ169" i="1"/>
  <c r="BC169" i="1" s="1"/>
  <c r="BG169" i="1" s="1"/>
  <c r="AT169" i="1"/>
  <c r="BD85" i="1"/>
  <c r="BH85" i="1" s="1"/>
  <c r="AZ85" i="1"/>
  <c r="BC85" i="1" s="1"/>
  <c r="BG85" i="1" s="1"/>
  <c r="AZ236" i="1"/>
  <c r="BC236" i="1" s="1"/>
  <c r="BG236" i="1" s="1"/>
  <c r="BD236" i="1"/>
  <c r="BH236" i="1" s="1"/>
  <c r="AM208" i="1"/>
  <c r="AJ103" i="1"/>
  <c r="AJ133" i="1"/>
  <c r="AL259" i="1"/>
  <c r="AR259" i="1" s="1"/>
  <c r="AS259" i="1" s="1"/>
  <c r="AR65" i="1"/>
  <c r="AS65" i="1" s="1"/>
  <c r="BD43" i="1"/>
  <c r="BH43" i="1" s="1"/>
  <c r="AT43" i="1"/>
  <c r="AZ43" i="1"/>
  <c r="BC43" i="1" s="1"/>
  <c r="BG43" i="1" s="1"/>
  <c r="AT37" i="1"/>
  <c r="BD37" i="1"/>
  <c r="BH37" i="1" s="1"/>
  <c r="AZ37" i="1"/>
  <c r="BC37" i="1" s="1"/>
  <c r="BG37" i="1" s="1"/>
  <c r="AT225" i="1"/>
  <c r="BD225" i="1"/>
  <c r="BH225" i="1" s="1"/>
  <c r="AZ225" i="1"/>
  <c r="BC225" i="1" s="1"/>
  <c r="BG225" i="1" s="1"/>
  <c r="BD158" i="1"/>
  <c r="BH158" i="1" s="1"/>
  <c r="AT158" i="1"/>
  <c r="AZ158" i="1"/>
  <c r="BC158" i="1" s="1"/>
  <c r="BG158" i="1" s="1"/>
  <c r="AZ243" i="1"/>
  <c r="BC243" i="1" s="1"/>
  <c r="BG243" i="1" s="1"/>
  <c r="BD243" i="1"/>
  <c r="BH243" i="1" s="1"/>
  <c r="AR173" i="1"/>
  <c r="AS173" i="1" s="1"/>
  <c r="BD163" i="1"/>
  <c r="BH163" i="1" s="1"/>
  <c r="AT163" i="1"/>
  <c r="AZ163" i="1"/>
  <c r="BC163" i="1" s="1"/>
  <c r="BG163" i="1" s="1"/>
  <c r="AZ304" i="1"/>
  <c r="BC304" i="1" s="1"/>
  <c r="BG304" i="1" s="1"/>
  <c r="BD304" i="1"/>
  <c r="BH304" i="1" s="1"/>
  <c r="AR12" i="1"/>
  <c r="AS12" i="1" s="1"/>
  <c r="BD199" i="1"/>
  <c r="BH199" i="1" s="1"/>
  <c r="AT199" i="1"/>
  <c r="AZ199" i="1"/>
  <c r="BC199" i="1" s="1"/>
  <c r="BG199" i="1" s="1"/>
  <c r="AL177" i="1"/>
  <c r="AR177" i="1" s="1"/>
  <c r="AS177" i="1" s="1"/>
  <c r="AR207" i="1"/>
  <c r="AS207" i="1" s="1"/>
  <c r="AL260" i="1"/>
  <c r="AR260" i="1" s="1"/>
  <c r="AS260" i="1" s="1"/>
  <c r="AL232" i="1"/>
  <c r="AR232" i="1" s="1"/>
  <c r="AS232" i="1" s="1"/>
  <c r="AJ90" i="1"/>
  <c r="AL90" i="1"/>
  <c r="AR160" i="1"/>
  <c r="AS160" i="1" s="1"/>
  <c r="AM84" i="1"/>
  <c r="AR84" i="1" s="1"/>
  <c r="AS84" i="1" s="1"/>
  <c r="AM189" i="1"/>
  <c r="AM258" i="1"/>
  <c r="AJ36" i="1"/>
  <c r="AL124" i="1"/>
  <c r="AL196" i="1"/>
  <c r="AR196" i="1" s="1"/>
  <c r="AS196" i="1" s="1"/>
  <c r="AR217" i="1"/>
  <c r="AS217" i="1" s="1"/>
  <c r="AL120" i="1"/>
  <c r="AM8" i="1"/>
  <c r="AM138" i="1"/>
  <c r="BD136" i="1"/>
  <c r="BH136" i="1" s="1"/>
  <c r="AZ136" i="1"/>
  <c r="BC136" i="1" s="1"/>
  <c r="BG136" i="1" s="1"/>
  <c r="AT136" i="1"/>
  <c r="AM162" i="1"/>
  <c r="AJ233" i="1"/>
  <c r="AR140" i="1"/>
  <c r="AS140" i="1" s="1"/>
  <c r="AJ302" i="1"/>
  <c r="AL296" i="1"/>
  <c r="AR296" i="1" s="1"/>
  <c r="AS296" i="1" s="1"/>
  <c r="AJ254" i="1"/>
  <c r="AL248" i="1"/>
  <c r="AR248" i="1" s="1"/>
  <c r="AS248" i="1" s="1"/>
  <c r="AR97" i="1"/>
  <c r="AS97" i="1" s="1"/>
  <c r="AJ112" i="1"/>
  <c r="AJ260" i="1"/>
  <c r="AL89" i="1"/>
  <c r="AR89" i="1" s="1"/>
  <c r="AS89" i="1" s="1"/>
  <c r="AL71" i="1"/>
  <c r="AR71" i="1" s="1"/>
  <c r="AS71" i="1" s="1"/>
  <c r="AL95" i="1"/>
  <c r="AR95" i="1" s="1"/>
  <c r="AS95" i="1" s="1"/>
  <c r="AJ293" i="1"/>
  <c r="BD190" i="1"/>
  <c r="BH190" i="1" s="1"/>
  <c r="AT190" i="1"/>
  <c r="AZ190" i="1"/>
  <c r="BC190" i="1" s="1"/>
  <c r="BG190" i="1" s="1"/>
  <c r="BD121" i="1"/>
  <c r="BH121" i="1" s="1"/>
  <c r="AZ121" i="1"/>
  <c r="BC121" i="1" s="1"/>
  <c r="BG121" i="1" s="1"/>
  <c r="AM13" i="1"/>
  <c r="AR239" i="1"/>
  <c r="AS239" i="1" s="1"/>
  <c r="AT134" i="1"/>
  <c r="BD134" i="1"/>
  <c r="BH134" i="1" s="1"/>
  <c r="AZ134" i="1"/>
  <c r="BC134" i="1" s="1"/>
  <c r="BG134" i="1" s="1"/>
  <c r="BD286" i="1"/>
  <c r="BH286" i="1" s="1"/>
  <c r="AT286" i="1"/>
  <c r="AZ286" i="1"/>
  <c r="BC286" i="1" s="1"/>
  <c r="BG286" i="1" s="1"/>
  <c r="AL139" i="1"/>
  <c r="AR139" i="1" s="1"/>
  <c r="AS139" i="1" s="1"/>
  <c r="AJ232" i="1"/>
  <c r="BD77" i="1"/>
  <c r="BH77" i="1" s="1"/>
  <c r="AZ77" i="1"/>
  <c r="BC77" i="1" s="1"/>
  <c r="BG77" i="1" s="1"/>
  <c r="AT77" i="1"/>
  <c r="AM90" i="1"/>
  <c r="AM46" i="1"/>
  <c r="AR46" i="1" s="1"/>
  <c r="AS46" i="1" s="1"/>
  <c r="AL197" i="1"/>
  <c r="AR197" i="1" s="1"/>
  <c r="AS197" i="1" s="1"/>
  <c r="AM231" i="1"/>
  <c r="AR231" i="1" s="1"/>
  <c r="AS231" i="1" s="1"/>
  <c r="AM124" i="1"/>
  <c r="AT292" i="1"/>
  <c r="BD292" i="1"/>
  <c r="BH292" i="1" s="1"/>
  <c r="AZ292" i="1"/>
  <c r="BC292" i="1" s="1"/>
  <c r="BG292" i="1" s="1"/>
  <c r="BD111" i="1"/>
  <c r="BH111" i="1" s="1"/>
  <c r="AT111" i="1"/>
  <c r="AZ111" i="1"/>
  <c r="BC111" i="1" s="1"/>
  <c r="BG111" i="1" s="1"/>
  <c r="AM120" i="1"/>
  <c r="AM178" i="1"/>
  <c r="AR178" i="1" s="1"/>
  <c r="AS178" i="1" s="1"/>
  <c r="AJ202" i="1"/>
  <c r="AL119" i="1"/>
  <c r="AR119" i="1" s="1"/>
  <c r="AS119" i="1" s="1"/>
  <c r="AL249" i="1"/>
  <c r="AR249" i="1" s="1"/>
  <c r="AS249" i="1" s="1"/>
  <c r="AM182" i="1"/>
  <c r="AR182" i="1" s="1"/>
  <c r="AS182" i="1" s="1"/>
  <c r="AL128" i="1"/>
  <c r="AR128" i="1" s="1"/>
  <c r="AS128" i="1" s="1"/>
  <c r="AJ27" i="1"/>
  <c r="AJ141" i="1"/>
  <c r="AJ54" i="1"/>
  <c r="BD247" i="1"/>
  <c r="BH247" i="1" s="1"/>
  <c r="AT247" i="1"/>
  <c r="AZ247" i="1"/>
  <c r="BC247" i="1" s="1"/>
  <c r="BG247" i="1" s="1"/>
  <c r="AJ161" i="1"/>
  <c r="BD266" i="1"/>
  <c r="BH266" i="1" s="1"/>
  <c r="AZ266" i="1"/>
  <c r="BC266" i="1" s="1"/>
  <c r="BG266" i="1" s="1"/>
  <c r="AL21" i="1"/>
  <c r="AR21" i="1" s="1"/>
  <c r="AS21" i="1" s="1"/>
  <c r="BD152" i="1"/>
  <c r="BH152" i="1" s="1"/>
  <c r="AZ152" i="1"/>
  <c r="BC152" i="1" s="1"/>
  <c r="BG152" i="1" s="1"/>
  <c r="AR72" i="1"/>
  <c r="AS72" i="1" s="1"/>
  <c r="AR81" i="1"/>
  <c r="AS81" i="1" s="1"/>
  <c r="AR38" i="1"/>
  <c r="AS38" i="1" s="1"/>
  <c r="BD79" i="1"/>
  <c r="BH79" i="1" s="1"/>
  <c r="AT79" i="1"/>
  <c r="AZ79" i="1"/>
  <c r="BC79" i="1" s="1"/>
  <c r="BG79" i="1" s="1"/>
  <c r="BD165" i="1"/>
  <c r="BH165" i="1" s="1"/>
  <c r="AT165" i="1"/>
  <c r="AZ165" i="1"/>
  <c r="BC165" i="1" s="1"/>
  <c r="BG165" i="1" s="1"/>
  <c r="BD237" i="1"/>
  <c r="BH237" i="1" s="1"/>
  <c r="AZ237" i="1"/>
  <c r="BC237" i="1" s="1"/>
  <c r="BG237" i="1" s="1"/>
  <c r="BD80" i="1"/>
  <c r="BH80" i="1" s="1"/>
  <c r="AT80" i="1"/>
  <c r="AZ80" i="1"/>
  <c r="BC80" i="1" s="1"/>
  <c r="BG80" i="1" s="1"/>
  <c r="AL174" i="1"/>
  <c r="AR172" i="1"/>
  <c r="AS172" i="1" s="1"/>
  <c r="AR137" i="1"/>
  <c r="AS137" i="1" s="1"/>
  <c r="AR110" i="1"/>
  <c r="AS110" i="1" s="1"/>
  <c r="AR283" i="1"/>
  <c r="AS283" i="1" s="1"/>
  <c r="AR117" i="1"/>
  <c r="AS117" i="1" s="1"/>
  <c r="AR58" i="1"/>
  <c r="AS58" i="1" s="1"/>
  <c r="AR18" i="1"/>
  <c r="AS18" i="1" s="1"/>
  <c r="AR108" i="1"/>
  <c r="AS108" i="1" s="1"/>
  <c r="AR23" i="1"/>
  <c r="AS23" i="1" s="1"/>
  <c r="AR19" i="1"/>
  <c r="AS19" i="1" s="1"/>
  <c r="AR60" i="1"/>
  <c r="AS60" i="1" s="1"/>
  <c r="AR300" i="1"/>
  <c r="AS300" i="1" s="1"/>
  <c r="AR288" i="1"/>
  <c r="AS288" i="1" s="1"/>
  <c r="AR168" i="1"/>
  <c r="AS168" i="1" s="1"/>
  <c r="BD270" i="1"/>
  <c r="BH270" i="1" s="1"/>
  <c r="AZ270" i="1"/>
  <c r="BC270" i="1" s="1"/>
  <c r="BG270" i="1" s="1"/>
  <c r="AR153" i="1"/>
  <c r="AS153" i="1" s="1"/>
  <c r="BD200" i="1"/>
  <c r="BH200" i="1" s="1"/>
  <c r="AT200" i="1"/>
  <c r="AZ200" i="1"/>
  <c r="BC200" i="1" s="1"/>
  <c r="BG200" i="1" s="1"/>
  <c r="AR113" i="1"/>
  <c r="AS113" i="1" s="1"/>
  <c r="AR289" i="1"/>
  <c r="AS289" i="1" s="1"/>
  <c r="AR66" i="1"/>
  <c r="AS66" i="1" s="1"/>
  <c r="AR47" i="1"/>
  <c r="AS47" i="1" s="1"/>
  <c r="AR221" i="1"/>
  <c r="AS221" i="1" s="1"/>
  <c r="AR105" i="1"/>
  <c r="AS105" i="1" s="1"/>
  <c r="AR183" i="1"/>
  <c r="AS183" i="1" s="1"/>
  <c r="AR201" i="1"/>
  <c r="AS201" i="1" s="1"/>
  <c r="AR96" i="1"/>
  <c r="AS96" i="1" s="1"/>
  <c r="AS40" i="2" l="1"/>
  <c r="BC40" i="2"/>
  <c r="BG40" i="2" s="1"/>
  <c r="AY40" i="2"/>
  <c r="BB40" i="2" s="1"/>
  <c r="BF40" i="2" s="1"/>
  <c r="AS228" i="2"/>
  <c r="BC228" i="2"/>
  <c r="BG228" i="2" s="1"/>
  <c r="AY228" i="2"/>
  <c r="BB228" i="2" s="1"/>
  <c r="BF228" i="2" s="1"/>
  <c r="AS95" i="2"/>
  <c r="BC95" i="2"/>
  <c r="BG95" i="2" s="1"/>
  <c r="AY95" i="2"/>
  <c r="BB95" i="2" s="1"/>
  <c r="BF95" i="2" s="1"/>
  <c r="BC241" i="2"/>
  <c r="BG241" i="2" s="1"/>
  <c r="AS241" i="2"/>
  <c r="AY241" i="2"/>
  <c r="BB241" i="2" s="1"/>
  <c r="BF241" i="2" s="1"/>
  <c r="BC139" i="2"/>
  <c r="BG139" i="2" s="1"/>
  <c r="AS139" i="2"/>
  <c r="AY139" i="2"/>
  <c r="BB139" i="2" s="1"/>
  <c r="BF139" i="2" s="1"/>
  <c r="BC60" i="2"/>
  <c r="BG60" i="2" s="1"/>
  <c r="AS60" i="2"/>
  <c r="AY60" i="2"/>
  <c r="BB60" i="2" s="1"/>
  <c r="BF60" i="2" s="1"/>
  <c r="AS124" i="2"/>
  <c r="BC124" i="2"/>
  <c r="BG124" i="2" s="1"/>
  <c r="AY124" i="2"/>
  <c r="BB124" i="2" s="1"/>
  <c r="BF124" i="2" s="1"/>
  <c r="AS46" i="2"/>
  <c r="BC46" i="2"/>
  <c r="BG46" i="2" s="1"/>
  <c r="AY46" i="2"/>
  <c r="BB46" i="2" s="1"/>
  <c r="BF46" i="2" s="1"/>
  <c r="AS97" i="2"/>
  <c r="BC97" i="2"/>
  <c r="BG97" i="2" s="1"/>
  <c r="AY97" i="2"/>
  <c r="BB97" i="2" s="1"/>
  <c r="BF97" i="2" s="1"/>
  <c r="AY293" i="2"/>
  <c r="BB293" i="2" s="1"/>
  <c r="BF293" i="2" s="1"/>
  <c r="BC293" i="2"/>
  <c r="BG293" i="2" s="1"/>
  <c r="BC174" i="2"/>
  <c r="BG174" i="2" s="1"/>
  <c r="AS174" i="2"/>
  <c r="AY174" i="2"/>
  <c r="BB174" i="2" s="1"/>
  <c r="BF174" i="2" s="1"/>
  <c r="BC28" i="2"/>
  <c r="BG28" i="2" s="1"/>
  <c r="AY28" i="2"/>
  <c r="BB28" i="2" s="1"/>
  <c r="BF28" i="2" s="1"/>
  <c r="AV28" i="2"/>
  <c r="AS28" i="2"/>
  <c r="BC177" i="2"/>
  <c r="BG177" i="2" s="1"/>
  <c r="AS177" i="2"/>
  <c r="AY177" i="2"/>
  <c r="BB177" i="2" s="1"/>
  <c r="BF177" i="2" s="1"/>
  <c r="AS226" i="2"/>
  <c r="BC226" i="2"/>
  <c r="BG226" i="2" s="1"/>
  <c r="AY226" i="2"/>
  <c r="BB226" i="2" s="1"/>
  <c r="BF226" i="2" s="1"/>
  <c r="BC132" i="2"/>
  <c r="BG132" i="2" s="1"/>
  <c r="AY132" i="2"/>
  <c r="BB132" i="2" s="1"/>
  <c r="BF132" i="2" s="1"/>
  <c r="AS132" i="2"/>
  <c r="BC127" i="2"/>
  <c r="BG127" i="2" s="1"/>
  <c r="AS127" i="2"/>
  <c r="AY127" i="2"/>
  <c r="BB127" i="2" s="1"/>
  <c r="BF127" i="2" s="1"/>
  <c r="BC130" i="2"/>
  <c r="BG130" i="2" s="1"/>
  <c r="AY130" i="2"/>
  <c r="BB130" i="2" s="1"/>
  <c r="BF130" i="2" s="1"/>
  <c r="AS130" i="2"/>
  <c r="BC311" i="2"/>
  <c r="BG311" i="2" s="1"/>
  <c r="AS311" i="2"/>
  <c r="AY311" i="2"/>
  <c r="AS191" i="2"/>
  <c r="BC191" i="2"/>
  <c r="BG191" i="2" s="1"/>
  <c r="AY191" i="2"/>
  <c r="BB191" i="2" s="1"/>
  <c r="BF191" i="2" s="1"/>
  <c r="BC22" i="2"/>
  <c r="BG22" i="2" s="1"/>
  <c r="AS22" i="2"/>
  <c r="AY22" i="2"/>
  <c r="BB22" i="2" s="1"/>
  <c r="BF22" i="2" s="1"/>
  <c r="AV22" i="2"/>
  <c r="AS100" i="2"/>
  <c r="BC100" i="2"/>
  <c r="BG100" i="2" s="1"/>
  <c r="AY100" i="2"/>
  <c r="BB100" i="2" s="1"/>
  <c r="BF100" i="2" s="1"/>
  <c r="BC55" i="2"/>
  <c r="BG55" i="2" s="1"/>
  <c r="AS55" i="2"/>
  <c r="AY55" i="2"/>
  <c r="BB55" i="2" s="1"/>
  <c r="BF55" i="2" s="1"/>
  <c r="AS38" i="2"/>
  <c r="BC38" i="2"/>
  <c r="BG38" i="2" s="1"/>
  <c r="AY38" i="2"/>
  <c r="BB38" i="2" s="1"/>
  <c r="BF38" i="2" s="1"/>
  <c r="AQ308" i="2"/>
  <c r="AR308" i="2" s="1"/>
  <c r="BC34" i="2"/>
  <c r="BG34" i="2" s="1"/>
  <c r="AY34" i="2"/>
  <c r="BB34" i="2" s="1"/>
  <c r="BF34" i="2" s="1"/>
  <c r="AV34" i="2"/>
  <c r="AS34" i="2"/>
  <c r="BB313" i="2"/>
  <c r="BF313" i="2" s="1"/>
  <c r="AW313" i="2"/>
  <c r="BC87" i="2"/>
  <c r="BG87" i="2" s="1"/>
  <c r="AS87" i="2"/>
  <c r="AY87" i="2"/>
  <c r="BB87" i="2" s="1"/>
  <c r="BF87" i="2" s="1"/>
  <c r="AS259" i="2"/>
  <c r="BC259" i="2"/>
  <c r="BG259" i="2" s="1"/>
  <c r="AY259" i="2"/>
  <c r="BB259" i="2" s="1"/>
  <c r="BF259" i="2" s="1"/>
  <c r="BC271" i="2"/>
  <c r="BG271" i="2" s="1"/>
  <c r="AS271" i="2"/>
  <c r="AY271" i="2"/>
  <c r="BB271" i="2" s="1"/>
  <c r="BF271" i="2" s="1"/>
  <c r="AS91" i="2"/>
  <c r="BC91" i="2"/>
  <c r="BG91" i="2" s="1"/>
  <c r="AY91" i="2"/>
  <c r="BB91" i="2" s="1"/>
  <c r="BF91" i="2" s="1"/>
  <c r="AS129" i="2"/>
  <c r="BC129" i="2"/>
  <c r="BG129" i="2" s="1"/>
  <c r="AY129" i="2"/>
  <c r="BB129" i="2" s="1"/>
  <c r="BF129" i="2" s="1"/>
  <c r="AS59" i="2"/>
  <c r="BC59" i="2"/>
  <c r="BG59" i="2" s="1"/>
  <c r="AY59" i="2"/>
  <c r="BB59" i="2" s="1"/>
  <c r="BF59" i="2" s="1"/>
  <c r="BC54" i="2"/>
  <c r="BG54" i="2" s="1"/>
  <c r="AY54" i="2"/>
  <c r="BB54" i="2" s="1"/>
  <c r="BF54" i="2" s="1"/>
  <c r="AS54" i="2"/>
  <c r="AQ194" i="2"/>
  <c r="AR194" i="2" s="1"/>
  <c r="AQ238" i="2"/>
  <c r="AR238" i="2" s="1"/>
  <c r="BC41" i="2"/>
  <c r="BG41" i="2" s="1"/>
  <c r="AS41" i="2"/>
  <c r="AY41" i="2"/>
  <c r="BB41" i="2" s="1"/>
  <c r="BF41" i="2" s="1"/>
  <c r="AS233" i="2"/>
  <c r="BC233" i="2"/>
  <c r="BG233" i="2" s="1"/>
  <c r="AY233" i="2"/>
  <c r="BB233" i="2" s="1"/>
  <c r="BF233" i="2" s="1"/>
  <c r="AQ248" i="2"/>
  <c r="AR248" i="2" s="1"/>
  <c r="AS92" i="2"/>
  <c r="BC92" i="2"/>
  <c r="BG92" i="2" s="1"/>
  <c r="AY92" i="2"/>
  <c r="BB92" i="2" s="1"/>
  <c r="BF92" i="2" s="1"/>
  <c r="BC246" i="2"/>
  <c r="BG246" i="2" s="1"/>
  <c r="AS246" i="2"/>
  <c r="AY246" i="2"/>
  <c r="BB246" i="2" s="1"/>
  <c r="BF246" i="2" s="1"/>
  <c r="AV15" i="2"/>
  <c r="AS15" i="2"/>
  <c r="BC15" i="2"/>
  <c r="BG15" i="2" s="1"/>
  <c r="AY15" i="2"/>
  <c r="BB15" i="2" s="1"/>
  <c r="BF15" i="2" s="1"/>
  <c r="BC135" i="2"/>
  <c r="BG135" i="2" s="1"/>
  <c r="AS135" i="2"/>
  <c r="AY135" i="2"/>
  <c r="BB135" i="2" s="1"/>
  <c r="BF135" i="2" s="1"/>
  <c r="BC149" i="2"/>
  <c r="BG149" i="2" s="1"/>
  <c r="AS149" i="2"/>
  <c r="AY149" i="2"/>
  <c r="BB149" i="2" s="1"/>
  <c r="BF149" i="2" s="1"/>
  <c r="BB315" i="2"/>
  <c r="BF315" i="2" s="1"/>
  <c r="AW315" i="2"/>
  <c r="BC181" i="2"/>
  <c r="BG181" i="2" s="1"/>
  <c r="AS181" i="2"/>
  <c r="AY181" i="2"/>
  <c r="BB181" i="2" s="1"/>
  <c r="BF181" i="2" s="1"/>
  <c r="AY197" i="2"/>
  <c r="BB197" i="2" s="1"/>
  <c r="BF197" i="2" s="1"/>
  <c r="AS197" i="2"/>
  <c r="BC197" i="2"/>
  <c r="BG197" i="2" s="1"/>
  <c r="AY84" i="2"/>
  <c r="BB84" i="2" s="1"/>
  <c r="BF84" i="2" s="1"/>
  <c r="AS84" i="2"/>
  <c r="BC84" i="2"/>
  <c r="BG84" i="2" s="1"/>
  <c r="BC66" i="2"/>
  <c r="BG66" i="2" s="1"/>
  <c r="AS66" i="2"/>
  <c r="AY66" i="2"/>
  <c r="BB66" i="2" s="1"/>
  <c r="BF66" i="2" s="1"/>
  <c r="AQ144" i="2"/>
  <c r="AR144" i="2" s="1"/>
  <c r="BC199" i="2"/>
  <c r="BG199" i="2" s="1"/>
  <c r="AS199" i="2"/>
  <c r="AY199" i="2"/>
  <c r="BB199" i="2" s="1"/>
  <c r="BF199" i="2" s="1"/>
  <c r="AS93" i="2"/>
  <c r="BC93" i="2"/>
  <c r="BG93" i="2" s="1"/>
  <c r="AY93" i="2"/>
  <c r="BB93" i="2" s="1"/>
  <c r="BF93" i="2" s="1"/>
  <c r="BC229" i="2"/>
  <c r="BG229" i="2" s="1"/>
  <c r="AS229" i="2"/>
  <c r="AY229" i="2"/>
  <c r="BB229" i="2" s="1"/>
  <c r="BF229" i="2" s="1"/>
  <c r="BC280" i="2"/>
  <c r="BG280" i="2" s="1"/>
  <c r="AS280" i="2"/>
  <c r="AY280" i="2"/>
  <c r="BB280" i="2" s="1"/>
  <c r="BF280" i="2" s="1"/>
  <c r="AQ322" i="2"/>
  <c r="AR322" i="2" s="1"/>
  <c r="AS283" i="2"/>
  <c r="BC283" i="2"/>
  <c r="BG283" i="2" s="1"/>
  <c r="AY283" i="2"/>
  <c r="BB283" i="2" s="1"/>
  <c r="BF283" i="2" s="1"/>
  <c r="BC216" i="2"/>
  <c r="BG216" i="2" s="1"/>
  <c r="AY216" i="2"/>
  <c r="BB216" i="2" s="1"/>
  <c r="BF216" i="2" s="1"/>
  <c r="AS216" i="2"/>
  <c r="AY16" i="2"/>
  <c r="BB16" i="2" s="1"/>
  <c r="BF16" i="2" s="1"/>
  <c r="AV16" i="2"/>
  <c r="AS16" i="2"/>
  <c r="BC16" i="2"/>
  <c r="BG16" i="2" s="1"/>
  <c r="AQ134" i="2"/>
  <c r="AR134" i="2" s="1"/>
  <c r="BC151" i="2"/>
  <c r="BG151" i="2" s="1"/>
  <c r="AS151" i="2"/>
  <c r="AY151" i="2"/>
  <c r="BB151" i="2" s="1"/>
  <c r="BF151" i="2" s="1"/>
  <c r="AW301" i="2"/>
  <c r="BB301" i="2"/>
  <c r="BF301" i="2" s="1"/>
  <c r="BC328" i="2"/>
  <c r="BG328" i="2" s="1"/>
  <c r="AY328" i="2"/>
  <c r="BB328" i="2" s="1"/>
  <c r="BF328" i="2" s="1"/>
  <c r="BC212" i="2"/>
  <c r="BG212" i="2" s="1"/>
  <c r="AY212" i="2"/>
  <c r="BB212" i="2" s="1"/>
  <c r="BF212" i="2" s="1"/>
  <c r="AS212" i="2"/>
  <c r="AY57" i="2"/>
  <c r="BB57" i="2" s="1"/>
  <c r="BF57" i="2" s="1"/>
  <c r="AS57" i="2"/>
  <c r="BC57" i="2"/>
  <c r="BG57" i="2" s="1"/>
  <c r="BC292" i="2"/>
  <c r="BG292" i="2" s="1"/>
  <c r="AY292" i="2"/>
  <c r="BB292" i="2" s="1"/>
  <c r="BF292" i="2" s="1"/>
  <c r="AY4" i="2"/>
  <c r="BB4" i="2" s="1"/>
  <c r="BF4" i="2" s="1"/>
  <c r="AV4" i="2"/>
  <c r="AS4" i="2"/>
  <c r="BC4" i="2"/>
  <c r="BG4" i="2" s="1"/>
  <c r="AQ36" i="2"/>
  <c r="AR36" i="2" s="1"/>
  <c r="AS105" i="2"/>
  <c r="BC105" i="2"/>
  <c r="BG105" i="2" s="1"/>
  <c r="AY105" i="2"/>
  <c r="BB105" i="2" s="1"/>
  <c r="BF105" i="2" s="1"/>
  <c r="BC170" i="2"/>
  <c r="BG170" i="2" s="1"/>
  <c r="AS170" i="2"/>
  <c r="AY170" i="2"/>
  <c r="BB170" i="2" s="1"/>
  <c r="BF170" i="2" s="1"/>
  <c r="AS51" i="2"/>
  <c r="BC51" i="2"/>
  <c r="BG51" i="2" s="1"/>
  <c r="AY51" i="2"/>
  <c r="BB51" i="2" s="1"/>
  <c r="BF51" i="2" s="1"/>
  <c r="AS310" i="2"/>
  <c r="BC310" i="2"/>
  <c r="BG310" i="2" s="1"/>
  <c r="AY310" i="2"/>
  <c r="AS277" i="2"/>
  <c r="BC277" i="2"/>
  <c r="BG277" i="2" s="1"/>
  <c r="AY277" i="2"/>
  <c r="BB277" i="2" s="1"/>
  <c r="BF277" i="2" s="1"/>
  <c r="AQ204" i="2"/>
  <c r="AR204" i="2" s="1"/>
  <c r="AS118" i="2"/>
  <c r="BC118" i="2"/>
  <c r="BG118" i="2" s="1"/>
  <c r="AY118" i="2"/>
  <c r="BB118" i="2" s="1"/>
  <c r="BF118" i="2" s="1"/>
  <c r="AS89" i="2"/>
  <c r="BC89" i="2"/>
  <c r="BG89" i="2" s="1"/>
  <c r="AY89" i="2"/>
  <c r="BB89" i="2" s="1"/>
  <c r="BF89" i="2" s="1"/>
  <c r="BC179" i="2"/>
  <c r="BG179" i="2" s="1"/>
  <c r="AS179" i="2"/>
  <c r="AY179" i="2"/>
  <c r="BB179" i="2" s="1"/>
  <c r="BF179" i="2" s="1"/>
  <c r="BC128" i="2"/>
  <c r="BG128" i="2" s="1"/>
  <c r="AS128" i="2"/>
  <c r="AY128" i="2"/>
  <c r="BB128" i="2" s="1"/>
  <c r="BF128" i="2" s="1"/>
  <c r="BC72" i="2"/>
  <c r="BG72" i="2" s="1"/>
  <c r="AS72" i="2"/>
  <c r="AY72" i="2"/>
  <c r="BB72" i="2" s="1"/>
  <c r="BF72" i="2" s="1"/>
  <c r="BC326" i="2"/>
  <c r="BG326" i="2" s="1"/>
  <c r="AY326" i="2"/>
  <c r="BB326" i="2" s="1"/>
  <c r="BF326" i="2" s="1"/>
  <c r="AQ80" i="2"/>
  <c r="AR80" i="2" s="1"/>
  <c r="BB316" i="2"/>
  <c r="BF316" i="2" s="1"/>
  <c r="AW316" i="2"/>
  <c r="BC32" i="2"/>
  <c r="BG32" i="2" s="1"/>
  <c r="AV32" i="2"/>
  <c r="AS32" i="2"/>
  <c r="AY32" i="2"/>
  <c r="BB32" i="2" s="1"/>
  <c r="BF32" i="2" s="1"/>
  <c r="BC234" i="2"/>
  <c r="BG234" i="2" s="1"/>
  <c r="AY234" i="2"/>
  <c r="BB234" i="2" s="1"/>
  <c r="BF234" i="2" s="1"/>
  <c r="AS234" i="2"/>
  <c r="AQ203" i="2"/>
  <c r="AR203" i="2" s="1"/>
  <c r="AV9" i="2"/>
  <c r="AS9" i="2"/>
  <c r="BC9" i="2"/>
  <c r="BG9" i="2" s="1"/>
  <c r="AY9" i="2"/>
  <c r="BB9" i="2" s="1"/>
  <c r="BF9" i="2" s="1"/>
  <c r="AQ304" i="2"/>
  <c r="AR304" i="2" s="1"/>
  <c r="AS44" i="2"/>
  <c r="BC44" i="2"/>
  <c r="BG44" i="2" s="1"/>
  <c r="AY44" i="2"/>
  <c r="BB44" i="2" s="1"/>
  <c r="BF44" i="2" s="1"/>
  <c r="BC269" i="2"/>
  <c r="BG269" i="2" s="1"/>
  <c r="AS269" i="2"/>
  <c r="AY269" i="2"/>
  <c r="BB269" i="2" s="1"/>
  <c r="BF269" i="2" s="1"/>
  <c r="AY295" i="2"/>
  <c r="BB295" i="2" s="1"/>
  <c r="BF295" i="2" s="1"/>
  <c r="BC295" i="2"/>
  <c r="BG295" i="2" s="1"/>
  <c r="AQ222" i="2"/>
  <c r="AR222" i="2" s="1"/>
  <c r="AS272" i="2"/>
  <c r="AY272" i="2"/>
  <c r="BB272" i="2" s="1"/>
  <c r="BF272" i="2" s="1"/>
  <c r="BC272" i="2"/>
  <c r="BG272" i="2" s="1"/>
  <c r="AQ24" i="2"/>
  <c r="AR24" i="2" s="1"/>
  <c r="AS314" i="2"/>
  <c r="BC314" i="2"/>
  <c r="BG314" i="2" s="1"/>
  <c r="AY314" i="2"/>
  <c r="BC223" i="2"/>
  <c r="BG223" i="2" s="1"/>
  <c r="AS223" i="2"/>
  <c r="AY223" i="2"/>
  <c r="BB223" i="2" s="1"/>
  <c r="BF223" i="2" s="1"/>
  <c r="BC76" i="2"/>
  <c r="BG76" i="2" s="1"/>
  <c r="AS76" i="2"/>
  <c r="AY76" i="2"/>
  <c r="BB76" i="2" s="1"/>
  <c r="BF76" i="2" s="1"/>
  <c r="BC299" i="2"/>
  <c r="BG299" i="2" s="1"/>
  <c r="AS299" i="2"/>
  <c r="AY299" i="2"/>
  <c r="AS88" i="2"/>
  <c r="BC88" i="2"/>
  <c r="BG88" i="2" s="1"/>
  <c r="AY88" i="2"/>
  <c r="BB88" i="2" s="1"/>
  <c r="BF88" i="2" s="1"/>
  <c r="AS78" i="2"/>
  <c r="BC78" i="2"/>
  <c r="BG78" i="2" s="1"/>
  <c r="AY78" i="2"/>
  <c r="BB78" i="2" s="1"/>
  <c r="BF78" i="2" s="1"/>
  <c r="BC302" i="2"/>
  <c r="BG302" i="2" s="1"/>
  <c r="AS302" i="2"/>
  <c r="AY302" i="2"/>
  <c r="AQ85" i="2"/>
  <c r="AR85" i="2" s="1"/>
  <c r="AQ274" i="2"/>
  <c r="AR274" i="2" s="1"/>
  <c r="AS104" i="2"/>
  <c r="BC104" i="2"/>
  <c r="BG104" i="2" s="1"/>
  <c r="AY104" i="2"/>
  <c r="BB104" i="2" s="1"/>
  <c r="BF104" i="2" s="1"/>
  <c r="AS152" i="2"/>
  <c r="BC152" i="2"/>
  <c r="BG152" i="2" s="1"/>
  <c r="AY152" i="2"/>
  <c r="BB152" i="2" s="1"/>
  <c r="BF152" i="2" s="1"/>
  <c r="AS298" i="2"/>
  <c r="BC298" i="2"/>
  <c r="BG298" i="2" s="1"/>
  <c r="AY298" i="2"/>
  <c r="BC227" i="2"/>
  <c r="BG227" i="2" s="1"/>
  <c r="AY227" i="2"/>
  <c r="BB227" i="2" s="1"/>
  <c r="BF227" i="2" s="1"/>
  <c r="AS227" i="2"/>
  <c r="AS30" i="2"/>
  <c r="AY30" i="2"/>
  <c r="BB30" i="2" s="1"/>
  <c r="BF30" i="2" s="1"/>
  <c r="AV30" i="2"/>
  <c r="BC30" i="2"/>
  <c r="BG30" i="2" s="1"/>
  <c r="AY7" i="2"/>
  <c r="BB7" i="2" s="1"/>
  <c r="BF7" i="2" s="1"/>
  <c r="AV7" i="2"/>
  <c r="AS7" i="2"/>
  <c r="BC7" i="2"/>
  <c r="BG7" i="2" s="1"/>
  <c r="AQ198" i="2"/>
  <c r="AR198" i="2" s="1"/>
  <c r="AY13" i="2"/>
  <c r="BB13" i="2" s="1"/>
  <c r="BF13" i="2" s="1"/>
  <c r="AV13" i="2"/>
  <c r="AS13" i="2"/>
  <c r="BC13" i="2"/>
  <c r="BG13" i="2" s="1"/>
  <c r="BC23" i="2"/>
  <c r="BG23" i="2" s="1"/>
  <c r="AS23" i="2"/>
  <c r="AY23" i="2"/>
  <c r="BB23" i="2" s="1"/>
  <c r="BF23" i="2" s="1"/>
  <c r="AV23" i="2"/>
  <c r="AY19" i="2"/>
  <c r="BB19" i="2" s="1"/>
  <c r="BF19" i="2" s="1"/>
  <c r="AV19" i="2"/>
  <c r="AS19" i="2"/>
  <c r="BC19" i="2"/>
  <c r="BG19" i="2" s="1"/>
  <c r="AS159" i="2"/>
  <c r="BC159" i="2"/>
  <c r="BG159" i="2" s="1"/>
  <c r="AY159" i="2"/>
  <c r="BB159" i="2" s="1"/>
  <c r="BF159" i="2" s="1"/>
  <c r="BC122" i="2"/>
  <c r="BG122" i="2" s="1"/>
  <c r="AY122" i="2"/>
  <c r="BB122" i="2" s="1"/>
  <c r="BF122" i="2" s="1"/>
  <c r="AS122" i="2"/>
  <c r="BC276" i="2"/>
  <c r="BG276" i="2" s="1"/>
  <c r="AS276" i="2"/>
  <c r="AY276" i="2"/>
  <c r="BB276" i="2" s="1"/>
  <c r="BF276" i="2" s="1"/>
  <c r="AY317" i="2"/>
  <c r="BB317" i="2" s="1"/>
  <c r="BF317" i="2" s="1"/>
  <c r="BC317" i="2"/>
  <c r="BG317" i="2" s="1"/>
  <c r="AS262" i="2"/>
  <c r="BC262" i="2"/>
  <c r="BG262" i="2" s="1"/>
  <c r="AY262" i="2"/>
  <c r="BB262" i="2" s="1"/>
  <c r="BF262" i="2" s="1"/>
  <c r="BC96" i="2"/>
  <c r="BG96" i="2" s="1"/>
  <c r="AS96" i="2"/>
  <c r="AY96" i="2"/>
  <c r="BB96" i="2" s="1"/>
  <c r="BF96" i="2" s="1"/>
  <c r="AY173" i="2"/>
  <c r="BB173" i="2" s="1"/>
  <c r="BF173" i="2" s="1"/>
  <c r="BC173" i="2"/>
  <c r="BG173" i="2" s="1"/>
  <c r="AS173" i="2"/>
  <c r="AS169" i="2"/>
  <c r="BC169" i="2"/>
  <c r="BG169" i="2" s="1"/>
  <c r="AY169" i="2"/>
  <c r="BB169" i="2" s="1"/>
  <c r="BF169" i="2" s="1"/>
  <c r="AS99" i="2"/>
  <c r="BC99" i="2"/>
  <c r="BG99" i="2" s="1"/>
  <c r="AY99" i="2"/>
  <c r="BB99" i="2" s="1"/>
  <c r="BF99" i="2" s="1"/>
  <c r="AS195" i="2"/>
  <c r="BC195" i="2"/>
  <c r="BG195" i="2" s="1"/>
  <c r="AY195" i="2"/>
  <c r="BB195" i="2" s="1"/>
  <c r="BF195" i="2" s="1"/>
  <c r="BC94" i="2"/>
  <c r="BG94" i="2" s="1"/>
  <c r="AY94" i="2"/>
  <c r="BB94" i="2" s="1"/>
  <c r="BF94" i="2" s="1"/>
  <c r="AS94" i="2"/>
  <c r="BC39" i="2"/>
  <c r="BG39" i="2" s="1"/>
  <c r="AS39" i="2"/>
  <c r="AY39" i="2"/>
  <c r="BB39" i="2" s="1"/>
  <c r="BF39" i="2" s="1"/>
  <c r="AQ171" i="2"/>
  <c r="AR171" i="2" s="1"/>
  <c r="BC189" i="2"/>
  <c r="BG189" i="2" s="1"/>
  <c r="AS189" i="2"/>
  <c r="AY189" i="2"/>
  <c r="BB189" i="2" s="1"/>
  <c r="BF189" i="2" s="1"/>
  <c r="AS113" i="2"/>
  <c r="BC113" i="2"/>
  <c r="BG113" i="2" s="1"/>
  <c r="AY113" i="2"/>
  <c r="BB113" i="2" s="1"/>
  <c r="BF113" i="2" s="1"/>
  <c r="AS82" i="2"/>
  <c r="BC82" i="2"/>
  <c r="BG82" i="2" s="1"/>
  <c r="AY82" i="2"/>
  <c r="BB82" i="2" s="1"/>
  <c r="BF82" i="2" s="1"/>
  <c r="AQ145" i="2"/>
  <c r="AR145" i="2" s="1"/>
  <c r="AQ161" i="2"/>
  <c r="AR161" i="2" s="1"/>
  <c r="BC25" i="2"/>
  <c r="BG25" i="2" s="1"/>
  <c r="AY25" i="2"/>
  <c r="BB25" i="2" s="1"/>
  <c r="BF25" i="2" s="1"/>
  <c r="AV25" i="2"/>
  <c r="AS25" i="2"/>
  <c r="BC47" i="2"/>
  <c r="BG47" i="2" s="1"/>
  <c r="AS47" i="2"/>
  <c r="AY47" i="2"/>
  <c r="BB47" i="2" s="1"/>
  <c r="BF47" i="2" s="1"/>
  <c r="AS108" i="2"/>
  <c r="BC108" i="2"/>
  <c r="BG108" i="2" s="1"/>
  <c r="AY108" i="2"/>
  <c r="BB108" i="2" s="1"/>
  <c r="BF108" i="2" s="1"/>
  <c r="AS109" i="2"/>
  <c r="BC109" i="2"/>
  <c r="BG109" i="2" s="1"/>
  <c r="AY109" i="2"/>
  <c r="BB109" i="2" s="1"/>
  <c r="BF109" i="2" s="1"/>
  <c r="BC29" i="2"/>
  <c r="BG29" i="2" s="1"/>
  <c r="AY29" i="2"/>
  <c r="BB29" i="2" s="1"/>
  <c r="BF29" i="2" s="1"/>
  <c r="AV29" i="2"/>
  <c r="AS29" i="2"/>
  <c r="AS307" i="2"/>
  <c r="BC307" i="2"/>
  <c r="BG307" i="2" s="1"/>
  <c r="AY307" i="2"/>
  <c r="BC266" i="2"/>
  <c r="BG266" i="2" s="1"/>
  <c r="AY266" i="2"/>
  <c r="BB266" i="2" s="1"/>
  <c r="BF266" i="2" s="1"/>
  <c r="AS266" i="2"/>
  <c r="BC26" i="2"/>
  <c r="BG26" i="2" s="1"/>
  <c r="AY26" i="2"/>
  <c r="BB26" i="2" s="1"/>
  <c r="BF26" i="2" s="1"/>
  <c r="AV26" i="2"/>
  <c r="AS26" i="2"/>
  <c r="AY306" i="2"/>
  <c r="AS306" i="2"/>
  <c r="BC306" i="2"/>
  <c r="BG306" i="2" s="1"/>
  <c r="BC184" i="2"/>
  <c r="BG184" i="2" s="1"/>
  <c r="AS184" i="2"/>
  <c r="AY184" i="2"/>
  <c r="BB184" i="2" s="1"/>
  <c r="BF184" i="2" s="1"/>
  <c r="AS163" i="2"/>
  <c r="BC163" i="2"/>
  <c r="BG163" i="2" s="1"/>
  <c r="AY163" i="2"/>
  <c r="BB163" i="2" s="1"/>
  <c r="BF163" i="2" s="1"/>
  <c r="BC325" i="2"/>
  <c r="BG325" i="2" s="1"/>
  <c r="AY325" i="2"/>
  <c r="BB325" i="2" s="1"/>
  <c r="BF325" i="2" s="1"/>
  <c r="BC137" i="2"/>
  <c r="BG137" i="2" s="1"/>
  <c r="AS137" i="2"/>
  <c r="AY137" i="2"/>
  <c r="BB137" i="2" s="1"/>
  <c r="BF137" i="2" s="1"/>
  <c r="AQ120" i="2"/>
  <c r="AR120" i="2" s="1"/>
  <c r="BC309" i="2"/>
  <c r="BG309" i="2" s="1"/>
  <c r="AS309" i="2"/>
  <c r="AY309" i="2"/>
  <c r="BC252" i="2"/>
  <c r="BG252" i="2" s="1"/>
  <c r="AY252" i="2"/>
  <c r="BB252" i="2" s="1"/>
  <c r="BF252" i="2" s="1"/>
  <c r="AS252" i="2"/>
  <c r="AS296" i="2"/>
  <c r="BC296" i="2"/>
  <c r="BG296" i="2" s="1"/>
  <c r="AY296" i="2"/>
  <c r="AS275" i="2"/>
  <c r="BC275" i="2"/>
  <c r="BG275" i="2" s="1"/>
  <c r="AY275" i="2"/>
  <c r="BB275" i="2" s="1"/>
  <c r="BF275" i="2" s="1"/>
  <c r="BC244" i="2"/>
  <c r="BG244" i="2" s="1"/>
  <c r="AS244" i="2"/>
  <c r="AY244" i="2"/>
  <c r="BB244" i="2" s="1"/>
  <c r="BF244" i="2" s="1"/>
  <c r="AY211" i="2"/>
  <c r="BB211" i="2" s="1"/>
  <c r="BF211" i="2" s="1"/>
  <c r="AS211" i="2"/>
  <c r="BC211" i="2"/>
  <c r="BG211" i="2" s="1"/>
  <c r="AQ207" i="2"/>
  <c r="AR207" i="2" s="1"/>
  <c r="AQ284" i="2"/>
  <c r="AR284" i="2" s="1"/>
  <c r="BC64" i="2"/>
  <c r="BG64" i="2" s="1"/>
  <c r="AY64" i="2"/>
  <c r="BB64" i="2" s="1"/>
  <c r="BF64" i="2" s="1"/>
  <c r="AS64" i="2"/>
  <c r="AW312" i="2"/>
  <c r="BB312" i="2"/>
  <c r="BF312" i="2" s="1"/>
  <c r="BC185" i="2"/>
  <c r="BG185" i="2" s="1"/>
  <c r="AS185" i="2"/>
  <c r="AY185" i="2"/>
  <c r="BB185" i="2" s="1"/>
  <c r="BF185" i="2" s="1"/>
  <c r="AS106" i="2"/>
  <c r="BC106" i="2"/>
  <c r="BG106" i="2" s="1"/>
  <c r="AY106" i="2"/>
  <c r="BB106" i="2" s="1"/>
  <c r="BF106" i="2" s="1"/>
  <c r="AY320" i="2"/>
  <c r="BB320" i="2" s="1"/>
  <c r="BF320" i="2" s="1"/>
  <c r="BC320" i="2"/>
  <c r="BG320" i="2" s="1"/>
  <c r="AV12" i="2"/>
  <c r="AS12" i="2"/>
  <c r="BC12" i="2"/>
  <c r="BG12" i="2" s="1"/>
  <c r="AY12" i="2"/>
  <c r="BB12" i="2" s="1"/>
  <c r="BF12" i="2" s="1"/>
  <c r="AS33" i="2"/>
  <c r="BC33" i="2"/>
  <c r="BG33" i="2" s="1"/>
  <c r="AY33" i="2"/>
  <c r="BB33" i="2" s="1"/>
  <c r="BF33" i="2" s="1"/>
  <c r="AV33" i="2"/>
  <c r="AS192" i="2"/>
  <c r="BC192" i="2"/>
  <c r="BG192" i="2" s="1"/>
  <c r="AY192" i="2"/>
  <c r="BB192" i="2" s="1"/>
  <c r="BF192" i="2" s="1"/>
  <c r="AS257" i="2"/>
  <c r="BC257" i="2"/>
  <c r="BG257" i="2" s="1"/>
  <c r="AY257" i="2"/>
  <c r="BB257" i="2" s="1"/>
  <c r="BF257" i="2" s="1"/>
  <c r="BC70" i="2"/>
  <c r="BG70" i="2" s="1"/>
  <c r="AS70" i="2"/>
  <c r="AY70" i="2"/>
  <c r="BB70" i="2" s="1"/>
  <c r="BF70" i="2" s="1"/>
  <c r="BC264" i="2"/>
  <c r="BG264" i="2" s="1"/>
  <c r="AY264" i="2"/>
  <c r="BB264" i="2" s="1"/>
  <c r="BF264" i="2" s="1"/>
  <c r="AS264" i="2"/>
  <c r="BC35" i="2"/>
  <c r="BG35" i="2" s="1"/>
  <c r="AY35" i="2"/>
  <c r="BB35" i="2" s="1"/>
  <c r="BF35" i="2" s="1"/>
  <c r="AV35" i="2"/>
  <c r="AS35" i="2"/>
  <c r="BC270" i="2"/>
  <c r="BG270" i="2" s="1"/>
  <c r="AY270" i="2"/>
  <c r="BB270" i="2" s="1"/>
  <c r="BF270" i="2" s="1"/>
  <c r="AS270" i="2"/>
  <c r="AQ143" i="2"/>
  <c r="AR143" i="2" s="1"/>
  <c r="BC286" i="2"/>
  <c r="BG286" i="2" s="1"/>
  <c r="AY286" i="2"/>
  <c r="BB286" i="2" s="1"/>
  <c r="BF286" i="2" s="1"/>
  <c r="BC153" i="2"/>
  <c r="BG153" i="2" s="1"/>
  <c r="AS153" i="2"/>
  <c r="AY153" i="2"/>
  <c r="BB153" i="2" s="1"/>
  <c r="BF153" i="2" s="1"/>
  <c r="AS193" i="2"/>
  <c r="BC193" i="2"/>
  <c r="BG193" i="2" s="1"/>
  <c r="AY193" i="2"/>
  <c r="BB193" i="2" s="1"/>
  <c r="BF193" i="2" s="1"/>
  <c r="BC232" i="2"/>
  <c r="BG232" i="2" s="1"/>
  <c r="AS232" i="2"/>
  <c r="AY232" i="2"/>
  <c r="BB232" i="2" s="1"/>
  <c r="BF232" i="2" s="1"/>
  <c r="BC287" i="2"/>
  <c r="BG287" i="2" s="1"/>
  <c r="AY287" i="2"/>
  <c r="BB287" i="2" s="1"/>
  <c r="BF287" i="2" s="1"/>
  <c r="AS155" i="2"/>
  <c r="BC155" i="2"/>
  <c r="BG155" i="2" s="1"/>
  <c r="AY155" i="2"/>
  <c r="BB155" i="2" s="1"/>
  <c r="BF155" i="2" s="1"/>
  <c r="BC175" i="2"/>
  <c r="BG175" i="2" s="1"/>
  <c r="AY175" i="2"/>
  <c r="BB175" i="2" s="1"/>
  <c r="BF175" i="2" s="1"/>
  <c r="AS175" i="2"/>
  <c r="AS90" i="2"/>
  <c r="BC90" i="2"/>
  <c r="BG90" i="2" s="1"/>
  <c r="AY90" i="2"/>
  <c r="BB90" i="2" s="1"/>
  <c r="BF90" i="2" s="1"/>
  <c r="AS62" i="2"/>
  <c r="BC62" i="2"/>
  <c r="BG62" i="2" s="1"/>
  <c r="AY62" i="2"/>
  <c r="BB62" i="2" s="1"/>
  <c r="BF62" i="2" s="1"/>
  <c r="BC148" i="2"/>
  <c r="BG148" i="2" s="1"/>
  <c r="AY148" i="2"/>
  <c r="BB148" i="2" s="1"/>
  <c r="BF148" i="2" s="1"/>
  <c r="AS148" i="2"/>
  <c r="BC172" i="2"/>
  <c r="BG172" i="2" s="1"/>
  <c r="AS172" i="2"/>
  <c r="AY172" i="2"/>
  <c r="BB172" i="2" s="1"/>
  <c r="BF172" i="2" s="1"/>
  <c r="BC61" i="2"/>
  <c r="BG61" i="2" s="1"/>
  <c r="AS61" i="2"/>
  <c r="AY61" i="2"/>
  <c r="BB61" i="2" s="1"/>
  <c r="BF61" i="2" s="1"/>
  <c r="BC142" i="2"/>
  <c r="BG142" i="2" s="1"/>
  <c r="AY142" i="2"/>
  <c r="BB142" i="2" s="1"/>
  <c r="BF142" i="2" s="1"/>
  <c r="AS142" i="2"/>
  <c r="BC300" i="2"/>
  <c r="BG300" i="2" s="1"/>
  <c r="AS300" i="2"/>
  <c r="AY300" i="2"/>
  <c r="AY200" i="2"/>
  <c r="BB200" i="2" s="1"/>
  <c r="BF200" i="2" s="1"/>
  <c r="AS200" i="2"/>
  <c r="BC200" i="2"/>
  <c r="BG200" i="2" s="1"/>
  <c r="BC261" i="2"/>
  <c r="BG261" i="2" s="1"/>
  <c r="AS261" i="2"/>
  <c r="AY261" i="2"/>
  <c r="BB261" i="2" s="1"/>
  <c r="BF261" i="2" s="1"/>
  <c r="BC285" i="2"/>
  <c r="BG285" i="2" s="1"/>
  <c r="AY285" i="2"/>
  <c r="BB285" i="2" s="1"/>
  <c r="BF285" i="2" s="1"/>
  <c r="BC190" i="2"/>
  <c r="BG190" i="2" s="1"/>
  <c r="AS190" i="2"/>
  <c r="AY190" i="2"/>
  <c r="BB190" i="2" s="1"/>
  <c r="BF190" i="2" s="1"/>
  <c r="AS188" i="2"/>
  <c r="BC188" i="2"/>
  <c r="BG188" i="2" s="1"/>
  <c r="AY188" i="2"/>
  <c r="BB188" i="2" s="1"/>
  <c r="BF188" i="2" s="1"/>
  <c r="BC187" i="2"/>
  <c r="BG187" i="2" s="1"/>
  <c r="AS187" i="2"/>
  <c r="AY187" i="2"/>
  <c r="BB187" i="2" s="1"/>
  <c r="BF187" i="2" s="1"/>
  <c r="BC86" i="2"/>
  <c r="BG86" i="2" s="1"/>
  <c r="AS86" i="2"/>
  <c r="AY86" i="2"/>
  <c r="BB86" i="2" s="1"/>
  <c r="BF86" i="2" s="1"/>
  <c r="BC268" i="2"/>
  <c r="BG268" i="2" s="1"/>
  <c r="AS268" i="2"/>
  <c r="AY268" i="2"/>
  <c r="BB268" i="2" s="1"/>
  <c r="BF268" i="2" s="1"/>
  <c r="BB305" i="2"/>
  <c r="BF305" i="2" s="1"/>
  <c r="AW305" i="2"/>
  <c r="BD141" i="1"/>
  <c r="BH141" i="1" s="1"/>
  <c r="AT141" i="1"/>
  <c r="AZ141" i="1"/>
  <c r="BC141" i="1" s="1"/>
  <c r="BG141" i="1" s="1"/>
  <c r="AZ231" i="1"/>
  <c r="BC231" i="1" s="1"/>
  <c r="BG231" i="1" s="1"/>
  <c r="AT231" i="1"/>
  <c r="BD231" i="1"/>
  <c r="BH231" i="1" s="1"/>
  <c r="BD84" i="1"/>
  <c r="BH84" i="1" s="1"/>
  <c r="AZ84" i="1"/>
  <c r="BC84" i="1" s="1"/>
  <c r="BG84" i="1" s="1"/>
  <c r="BD171" i="1"/>
  <c r="BH171" i="1" s="1"/>
  <c r="AT171" i="1"/>
  <c r="AZ171" i="1"/>
  <c r="BC171" i="1" s="1"/>
  <c r="BG171" i="1" s="1"/>
  <c r="AT46" i="1"/>
  <c r="BD46" i="1"/>
  <c r="BH46" i="1" s="1"/>
  <c r="AZ46" i="1"/>
  <c r="BC46" i="1" s="1"/>
  <c r="BG46" i="1" s="1"/>
  <c r="BD36" i="1"/>
  <c r="BH36" i="1" s="1"/>
  <c r="AT36" i="1"/>
  <c r="AZ36" i="1"/>
  <c r="BC36" i="1" s="1"/>
  <c r="BG36" i="1" s="1"/>
  <c r="BD178" i="1"/>
  <c r="BH178" i="1" s="1"/>
  <c r="AZ178" i="1"/>
  <c r="BC178" i="1" s="1"/>
  <c r="BG178" i="1" s="1"/>
  <c r="BD94" i="1"/>
  <c r="BH94" i="1" s="1"/>
  <c r="AZ94" i="1"/>
  <c r="BC94" i="1" s="1"/>
  <c r="BG94" i="1" s="1"/>
  <c r="AT202" i="1"/>
  <c r="BD202" i="1"/>
  <c r="BH202" i="1" s="1"/>
  <c r="AZ202" i="1"/>
  <c r="BC202" i="1" s="1"/>
  <c r="BG202" i="1" s="1"/>
  <c r="AT255" i="1"/>
  <c r="BD255" i="1"/>
  <c r="BH255" i="1" s="1"/>
  <c r="AZ255" i="1"/>
  <c r="BC255" i="1" s="1"/>
  <c r="BG255" i="1" s="1"/>
  <c r="BD42" i="1"/>
  <c r="BH42" i="1" s="1"/>
  <c r="AT42" i="1"/>
  <c r="AZ42" i="1"/>
  <c r="BC42" i="1" s="1"/>
  <c r="BG42" i="1" s="1"/>
  <c r="BD27" i="1"/>
  <c r="BH27" i="1" s="1"/>
  <c r="AW27" i="1"/>
  <c r="AZ27" i="1"/>
  <c r="BC27" i="1" s="1"/>
  <c r="BG27" i="1" s="1"/>
  <c r="BD182" i="1"/>
  <c r="BH182" i="1" s="1"/>
  <c r="AZ182" i="1"/>
  <c r="BC182" i="1" s="1"/>
  <c r="BG182" i="1" s="1"/>
  <c r="BD54" i="1"/>
  <c r="BH54" i="1" s="1"/>
  <c r="AZ54" i="1"/>
  <c r="BC54" i="1" s="1"/>
  <c r="BG54" i="1" s="1"/>
  <c r="BD271" i="1"/>
  <c r="BH271" i="1" s="1"/>
  <c r="AZ271" i="1"/>
  <c r="BC271" i="1" s="1"/>
  <c r="BG271" i="1" s="1"/>
  <c r="AR101" i="1"/>
  <c r="AS101" i="1" s="1"/>
  <c r="AT97" i="1"/>
  <c r="BD97" i="1"/>
  <c r="BH97" i="1" s="1"/>
  <c r="AZ97" i="1"/>
  <c r="BC97" i="1" s="1"/>
  <c r="BG97" i="1" s="1"/>
  <c r="BD232" i="1"/>
  <c r="BH232" i="1" s="1"/>
  <c r="AT232" i="1"/>
  <c r="AZ232" i="1"/>
  <c r="BC232" i="1" s="1"/>
  <c r="BG232" i="1" s="1"/>
  <c r="BD64" i="1"/>
  <c r="BH64" i="1" s="1"/>
  <c r="AZ64" i="1"/>
  <c r="BC64" i="1" s="1"/>
  <c r="BG64" i="1" s="1"/>
  <c r="AT105" i="1"/>
  <c r="BD105" i="1"/>
  <c r="BH105" i="1" s="1"/>
  <c r="AZ105" i="1"/>
  <c r="BC105" i="1" s="1"/>
  <c r="BG105" i="1" s="1"/>
  <c r="AZ260" i="1"/>
  <c r="BC260" i="1" s="1"/>
  <c r="BG260" i="1" s="1"/>
  <c r="AT260" i="1"/>
  <c r="BD260" i="1"/>
  <c r="BH260" i="1" s="1"/>
  <c r="BD173" i="1"/>
  <c r="BH173" i="1" s="1"/>
  <c r="AT173" i="1"/>
  <c r="AZ173" i="1"/>
  <c r="BC173" i="1" s="1"/>
  <c r="BG173" i="1" s="1"/>
  <c r="BD290" i="1"/>
  <c r="BH290" i="1" s="1"/>
  <c r="AT290" i="1"/>
  <c r="AZ290" i="1"/>
  <c r="BC290" i="1" s="1"/>
  <c r="BG290" i="1" s="1"/>
  <c r="BD151" i="1"/>
  <c r="BH151" i="1" s="1"/>
  <c r="AZ151" i="1"/>
  <c r="BC151" i="1" s="1"/>
  <c r="BG151" i="1" s="1"/>
  <c r="AT193" i="1"/>
  <c r="BD193" i="1"/>
  <c r="BH193" i="1" s="1"/>
  <c r="AZ193" i="1"/>
  <c r="BC193" i="1" s="1"/>
  <c r="BG193" i="1" s="1"/>
  <c r="BD195" i="1"/>
  <c r="BH195" i="1" s="1"/>
  <c r="AT195" i="1"/>
  <c r="AZ195" i="1"/>
  <c r="BC195" i="1" s="1"/>
  <c r="BG195" i="1" s="1"/>
  <c r="AT224" i="1"/>
  <c r="AZ224" i="1"/>
  <c r="BC224" i="1" s="1"/>
  <c r="BG224" i="1" s="1"/>
  <c r="BD224" i="1"/>
  <c r="BH224" i="1" s="1"/>
  <c r="BD274" i="1"/>
  <c r="BH274" i="1" s="1"/>
  <c r="AZ274" i="1"/>
  <c r="BC274" i="1" s="1"/>
  <c r="BG274" i="1" s="1"/>
  <c r="BD235" i="1"/>
  <c r="BH235" i="1" s="1"/>
  <c r="AZ235" i="1"/>
  <c r="BC235" i="1" s="1"/>
  <c r="BG235" i="1" s="1"/>
  <c r="AT100" i="1"/>
  <c r="AZ100" i="1"/>
  <c r="BC100" i="1" s="1"/>
  <c r="BG100" i="1" s="1"/>
  <c r="BD100" i="1"/>
  <c r="BH100" i="1" s="1"/>
  <c r="BD122" i="1"/>
  <c r="BH122" i="1" s="1"/>
  <c r="AZ122" i="1"/>
  <c r="BC122" i="1" s="1"/>
  <c r="BG122" i="1" s="1"/>
  <c r="AT137" i="1"/>
  <c r="BD137" i="1"/>
  <c r="BH137" i="1" s="1"/>
  <c r="AZ137" i="1"/>
  <c r="BC137" i="1" s="1"/>
  <c r="BG137" i="1" s="1"/>
  <c r="BD248" i="1"/>
  <c r="BH248" i="1" s="1"/>
  <c r="AT248" i="1"/>
  <c r="AZ248" i="1"/>
  <c r="BC248" i="1" s="1"/>
  <c r="BG248" i="1" s="1"/>
  <c r="BD221" i="1"/>
  <c r="BH221" i="1" s="1"/>
  <c r="AT221" i="1"/>
  <c r="AZ221" i="1"/>
  <c r="BC221" i="1" s="1"/>
  <c r="BG221" i="1" s="1"/>
  <c r="BD288" i="1"/>
  <c r="BH288" i="1" s="1"/>
  <c r="AT288" i="1"/>
  <c r="AZ288" i="1"/>
  <c r="BC288" i="1" s="1"/>
  <c r="BG288" i="1" s="1"/>
  <c r="AT172" i="1"/>
  <c r="BD172" i="1"/>
  <c r="BH172" i="1" s="1"/>
  <c r="AZ172" i="1"/>
  <c r="BC172" i="1" s="1"/>
  <c r="BG172" i="1" s="1"/>
  <c r="AZ217" i="1"/>
  <c r="BC217" i="1" s="1"/>
  <c r="BG217" i="1" s="1"/>
  <c r="AT217" i="1"/>
  <c r="BD217" i="1"/>
  <c r="BH217" i="1" s="1"/>
  <c r="AZ207" i="1"/>
  <c r="BC207" i="1" s="1"/>
  <c r="BG207" i="1" s="1"/>
  <c r="BD207" i="1"/>
  <c r="BH207" i="1" s="1"/>
  <c r="AR104" i="1"/>
  <c r="AS104" i="1" s="1"/>
  <c r="AZ234" i="1"/>
  <c r="BC234" i="1" s="1"/>
  <c r="BG234" i="1" s="1"/>
  <c r="BD234" i="1"/>
  <c r="BH234" i="1" s="1"/>
  <c r="AR4" i="1"/>
  <c r="AS4" i="1" s="1"/>
  <c r="BD185" i="1"/>
  <c r="BH185" i="1" s="1"/>
  <c r="AZ185" i="1"/>
  <c r="BC185" i="1" s="1"/>
  <c r="BG185" i="1" s="1"/>
  <c r="AR212" i="1"/>
  <c r="AS212" i="1" s="1"/>
  <c r="AT110" i="1"/>
  <c r="BD110" i="1"/>
  <c r="BH110" i="1" s="1"/>
  <c r="AZ110" i="1"/>
  <c r="BC110" i="1" s="1"/>
  <c r="BG110" i="1" s="1"/>
  <c r="AZ76" i="1"/>
  <c r="BC76" i="1" s="1"/>
  <c r="BG76" i="1" s="1"/>
  <c r="AT76" i="1"/>
  <c r="BD76" i="1"/>
  <c r="BH76" i="1" s="1"/>
  <c r="AZ223" i="1"/>
  <c r="BC223" i="1" s="1"/>
  <c r="BG223" i="1" s="1"/>
  <c r="AT223" i="1"/>
  <c r="BD223" i="1"/>
  <c r="BH223" i="1" s="1"/>
  <c r="AZ205" i="1"/>
  <c r="BC205" i="1" s="1"/>
  <c r="BG205" i="1" s="1"/>
  <c r="BD205" i="1"/>
  <c r="BH205" i="1" s="1"/>
  <c r="BD47" i="1"/>
  <c r="BH47" i="1" s="1"/>
  <c r="AT47" i="1"/>
  <c r="AZ47" i="1"/>
  <c r="BC47" i="1" s="1"/>
  <c r="BG47" i="1" s="1"/>
  <c r="AZ300" i="1"/>
  <c r="BC300" i="1" s="1"/>
  <c r="BG300" i="1" s="1"/>
  <c r="BD300" i="1"/>
  <c r="BH300" i="1" s="1"/>
  <c r="AR174" i="1"/>
  <c r="AS174" i="1" s="1"/>
  <c r="BD38" i="1"/>
  <c r="BH38" i="1" s="1"/>
  <c r="AT38" i="1"/>
  <c r="AZ38" i="1"/>
  <c r="BC38" i="1" s="1"/>
  <c r="BG38" i="1" s="1"/>
  <c r="AZ296" i="1"/>
  <c r="BC296" i="1" s="1"/>
  <c r="BG296" i="1" s="1"/>
  <c r="BD296" i="1"/>
  <c r="BH296" i="1" s="1"/>
  <c r="AZ196" i="1"/>
  <c r="BC196" i="1" s="1"/>
  <c r="BG196" i="1" s="1"/>
  <c r="AT196" i="1"/>
  <c r="BD196" i="1"/>
  <c r="BH196" i="1" s="1"/>
  <c r="BD177" i="1"/>
  <c r="BH177" i="1" s="1"/>
  <c r="AZ177" i="1"/>
  <c r="BC177" i="1" s="1"/>
  <c r="BG177" i="1" s="1"/>
  <c r="AT53" i="1"/>
  <c r="AZ53" i="1"/>
  <c r="BC53" i="1" s="1"/>
  <c r="BG53" i="1" s="1"/>
  <c r="BD53" i="1"/>
  <c r="BH53" i="1" s="1"/>
  <c r="BD240" i="1"/>
  <c r="BH240" i="1" s="1"/>
  <c r="AZ240" i="1"/>
  <c r="BC240" i="1" s="1"/>
  <c r="BG240" i="1" s="1"/>
  <c r="BD250" i="1"/>
  <c r="BH250" i="1" s="1"/>
  <c r="AT250" i="1"/>
  <c r="AZ250" i="1"/>
  <c r="BC250" i="1" s="1"/>
  <c r="BG250" i="1" s="1"/>
  <c r="BD167" i="1"/>
  <c r="BH167" i="1" s="1"/>
  <c r="AT167" i="1"/>
  <c r="AZ167" i="1"/>
  <c r="BC167" i="1" s="1"/>
  <c r="BG167" i="1" s="1"/>
  <c r="BD16" i="1"/>
  <c r="BH16" i="1" s="1"/>
  <c r="AW16" i="1"/>
  <c r="AZ16" i="1"/>
  <c r="BC16" i="1" s="1"/>
  <c r="BG16" i="1" s="1"/>
  <c r="AT16" i="1"/>
  <c r="AT282" i="1"/>
  <c r="BD282" i="1"/>
  <c r="BH282" i="1" s="1"/>
  <c r="AZ282" i="1"/>
  <c r="BC282" i="1" s="1"/>
  <c r="BG282" i="1" s="1"/>
  <c r="AZ298" i="1"/>
  <c r="BC298" i="1" s="1"/>
  <c r="BG298" i="1" s="1"/>
  <c r="BD298" i="1"/>
  <c r="BH298" i="1" s="1"/>
  <c r="AZ230" i="1"/>
  <c r="BC230" i="1" s="1"/>
  <c r="BG230" i="1" s="1"/>
  <c r="AT230" i="1"/>
  <c r="BD230" i="1"/>
  <c r="BH230" i="1" s="1"/>
  <c r="BD283" i="1"/>
  <c r="BH283" i="1" s="1"/>
  <c r="AZ283" i="1"/>
  <c r="BC283" i="1" s="1"/>
  <c r="BG283" i="1" s="1"/>
  <c r="AT283" i="1"/>
  <c r="BD239" i="1"/>
  <c r="BH239" i="1" s="1"/>
  <c r="AZ239" i="1"/>
  <c r="BC239" i="1" s="1"/>
  <c r="BG239" i="1" s="1"/>
  <c r="BD242" i="1"/>
  <c r="BH242" i="1" s="1"/>
  <c r="AZ242" i="1"/>
  <c r="BC242" i="1" s="1"/>
  <c r="BG242" i="1" s="1"/>
  <c r="BD303" i="1"/>
  <c r="BH303" i="1" s="1"/>
  <c r="AZ303" i="1"/>
  <c r="BC303" i="1" s="1"/>
  <c r="BG303" i="1" s="1"/>
  <c r="BD183" i="1"/>
  <c r="BH183" i="1" s="1"/>
  <c r="AZ183" i="1"/>
  <c r="BC183" i="1" s="1"/>
  <c r="BG183" i="1" s="1"/>
  <c r="BD192" i="1"/>
  <c r="BH192" i="1" s="1"/>
  <c r="AT192" i="1"/>
  <c r="AZ192" i="1"/>
  <c r="BC192" i="1" s="1"/>
  <c r="BG192" i="1" s="1"/>
  <c r="AT142" i="1"/>
  <c r="BD142" i="1"/>
  <c r="BH142" i="1" s="1"/>
  <c r="AZ142" i="1"/>
  <c r="BC142" i="1" s="1"/>
  <c r="BG142" i="1" s="1"/>
  <c r="BD168" i="1"/>
  <c r="BH168" i="1" s="1"/>
  <c r="AT168" i="1"/>
  <c r="AZ168" i="1"/>
  <c r="BC168" i="1" s="1"/>
  <c r="BG168" i="1" s="1"/>
  <c r="AR120" i="1"/>
  <c r="AS120" i="1" s="1"/>
  <c r="AZ66" i="1"/>
  <c r="BC66" i="1" s="1"/>
  <c r="BG66" i="1" s="1"/>
  <c r="AT66" i="1"/>
  <c r="BD66" i="1"/>
  <c r="BH66" i="1" s="1"/>
  <c r="BD60" i="1"/>
  <c r="BH60" i="1" s="1"/>
  <c r="AZ60" i="1"/>
  <c r="BC60" i="1" s="1"/>
  <c r="BG60" i="1" s="1"/>
  <c r="AT81" i="1"/>
  <c r="BD81" i="1"/>
  <c r="BH81" i="1" s="1"/>
  <c r="AZ81" i="1"/>
  <c r="BC81" i="1" s="1"/>
  <c r="BG81" i="1" s="1"/>
  <c r="BD139" i="1"/>
  <c r="BH139" i="1" s="1"/>
  <c r="AT139" i="1"/>
  <c r="AZ139" i="1"/>
  <c r="BC139" i="1" s="1"/>
  <c r="BG139" i="1" s="1"/>
  <c r="AR124" i="1"/>
  <c r="AS124" i="1" s="1"/>
  <c r="BD65" i="1"/>
  <c r="BH65" i="1" s="1"/>
  <c r="AZ65" i="1"/>
  <c r="BC65" i="1" s="1"/>
  <c r="BG65" i="1" s="1"/>
  <c r="AR208" i="1"/>
  <c r="AS208" i="1" s="1"/>
  <c r="AT170" i="1"/>
  <c r="BD170" i="1"/>
  <c r="BH170" i="1" s="1"/>
  <c r="AZ170" i="1"/>
  <c r="BC170" i="1" s="1"/>
  <c r="BG170" i="1" s="1"/>
  <c r="BD180" i="1"/>
  <c r="BH180" i="1" s="1"/>
  <c r="AZ180" i="1"/>
  <c r="BC180" i="1" s="1"/>
  <c r="BG180" i="1" s="1"/>
  <c r="AT6" i="1"/>
  <c r="BD6" i="1"/>
  <c r="BH6" i="1" s="1"/>
  <c r="AZ6" i="1"/>
  <c r="BC6" i="1" s="1"/>
  <c r="BG6" i="1" s="1"/>
  <c r="AW6" i="1"/>
  <c r="AT107" i="1"/>
  <c r="BD107" i="1"/>
  <c r="BH107" i="1" s="1"/>
  <c r="AZ107" i="1"/>
  <c r="BC107" i="1" s="1"/>
  <c r="BG107" i="1" s="1"/>
  <c r="AR257" i="1"/>
  <c r="AS257" i="1" s="1"/>
  <c r="AT289" i="1"/>
  <c r="BD289" i="1"/>
  <c r="BH289" i="1" s="1"/>
  <c r="AZ289" i="1"/>
  <c r="BC289" i="1" s="1"/>
  <c r="BG289" i="1" s="1"/>
  <c r="AW19" i="1"/>
  <c r="BD19" i="1"/>
  <c r="BH19" i="1" s="1"/>
  <c r="AZ19" i="1"/>
  <c r="BC19" i="1" s="1"/>
  <c r="BG19" i="1" s="1"/>
  <c r="AT19" i="1"/>
  <c r="BD72" i="1"/>
  <c r="BH72" i="1" s="1"/>
  <c r="AT72" i="1"/>
  <c r="AZ72" i="1"/>
  <c r="BC72" i="1" s="1"/>
  <c r="BG72" i="1" s="1"/>
  <c r="AT140" i="1"/>
  <c r="BD140" i="1"/>
  <c r="BH140" i="1" s="1"/>
  <c r="AZ140" i="1"/>
  <c r="BC140" i="1" s="1"/>
  <c r="BG140" i="1" s="1"/>
  <c r="BD259" i="1"/>
  <c r="BH259" i="1" s="1"/>
  <c r="AZ259" i="1"/>
  <c r="BC259" i="1" s="1"/>
  <c r="BG259" i="1" s="1"/>
  <c r="AT259" i="1"/>
  <c r="AR258" i="1"/>
  <c r="AS258" i="1" s="1"/>
  <c r="AT130" i="1"/>
  <c r="AZ130" i="1"/>
  <c r="BC130" i="1" s="1"/>
  <c r="BG130" i="1" s="1"/>
  <c r="BD130" i="1"/>
  <c r="BH130" i="1" s="1"/>
  <c r="BD279" i="1"/>
  <c r="BH279" i="1" s="1"/>
  <c r="AT279" i="1"/>
  <c r="AZ279" i="1"/>
  <c r="BC279" i="1" s="1"/>
  <c r="BG279" i="1" s="1"/>
  <c r="BD233" i="1"/>
  <c r="BH233" i="1" s="1"/>
  <c r="AZ233" i="1"/>
  <c r="BC233" i="1" s="1"/>
  <c r="BG233" i="1" s="1"/>
  <c r="AT233" i="1"/>
  <c r="AZ59" i="1"/>
  <c r="BC59" i="1" s="1"/>
  <c r="BG59" i="1" s="1"/>
  <c r="BD59" i="1"/>
  <c r="BH59" i="1" s="1"/>
  <c r="BD222" i="1"/>
  <c r="BH222" i="1" s="1"/>
  <c r="AT222" i="1"/>
  <c r="AZ222" i="1"/>
  <c r="BC222" i="1" s="1"/>
  <c r="BG222" i="1" s="1"/>
  <c r="AT11" i="1"/>
  <c r="BD11" i="1"/>
  <c r="BH11" i="1" s="1"/>
  <c r="AZ11" i="1"/>
  <c r="BC11" i="1" s="1"/>
  <c r="BG11" i="1" s="1"/>
  <c r="AW11" i="1"/>
  <c r="BD48" i="1"/>
  <c r="BH48" i="1" s="1"/>
  <c r="AT48" i="1"/>
  <c r="AZ48" i="1"/>
  <c r="BC48" i="1" s="1"/>
  <c r="BG48" i="1" s="1"/>
  <c r="BD129" i="1"/>
  <c r="BH129" i="1" s="1"/>
  <c r="AT129" i="1"/>
  <c r="AZ129" i="1"/>
  <c r="BC129" i="1" s="1"/>
  <c r="BG129" i="1" s="1"/>
  <c r="BD92" i="1"/>
  <c r="BH92" i="1" s="1"/>
  <c r="AZ92" i="1"/>
  <c r="BC92" i="1" s="1"/>
  <c r="BG92" i="1" s="1"/>
  <c r="AR214" i="1"/>
  <c r="AS214" i="1" s="1"/>
  <c r="AR256" i="1"/>
  <c r="AS256" i="1" s="1"/>
  <c r="BD201" i="1"/>
  <c r="BH201" i="1" s="1"/>
  <c r="AT201" i="1"/>
  <c r="AZ201" i="1"/>
  <c r="BC201" i="1" s="1"/>
  <c r="BG201" i="1" s="1"/>
  <c r="AW23" i="1"/>
  <c r="AT23" i="1"/>
  <c r="AZ23" i="1"/>
  <c r="BC23" i="1" s="1"/>
  <c r="BG23" i="1" s="1"/>
  <c r="BD23" i="1"/>
  <c r="BH23" i="1" s="1"/>
  <c r="BD133" i="1"/>
  <c r="BH133" i="1" s="1"/>
  <c r="AZ133" i="1"/>
  <c r="BC133" i="1" s="1"/>
  <c r="BG133" i="1" s="1"/>
  <c r="AT133" i="1"/>
  <c r="AZ115" i="1"/>
  <c r="BC115" i="1" s="1"/>
  <c r="BG115" i="1" s="1"/>
  <c r="BD115" i="1"/>
  <c r="BH115" i="1" s="1"/>
  <c r="BD162" i="1"/>
  <c r="BH162" i="1" s="1"/>
  <c r="AZ162" i="1"/>
  <c r="BC162" i="1" s="1"/>
  <c r="BG162" i="1" s="1"/>
  <c r="AT162" i="1"/>
  <c r="AR13" i="1"/>
  <c r="AS13" i="1" s="1"/>
  <c r="AW29" i="1"/>
  <c r="BD29" i="1"/>
  <c r="BH29" i="1" s="1"/>
  <c r="AZ29" i="1"/>
  <c r="BC29" i="1" s="1"/>
  <c r="BG29" i="1" s="1"/>
  <c r="AT99" i="1"/>
  <c r="BD99" i="1"/>
  <c r="BH99" i="1" s="1"/>
  <c r="AZ99" i="1"/>
  <c r="BC99" i="1" s="1"/>
  <c r="BG99" i="1" s="1"/>
  <c r="AR126" i="1"/>
  <c r="AS126" i="1" s="1"/>
  <c r="BD269" i="1"/>
  <c r="BH269" i="1" s="1"/>
  <c r="AZ269" i="1"/>
  <c r="BC269" i="1" s="1"/>
  <c r="BG269" i="1" s="1"/>
  <c r="AT263" i="1"/>
  <c r="BD263" i="1"/>
  <c r="BH263" i="1" s="1"/>
  <c r="AZ263" i="1"/>
  <c r="BC263" i="1" s="1"/>
  <c r="BG263" i="1" s="1"/>
  <c r="BD125" i="1"/>
  <c r="BH125" i="1" s="1"/>
  <c r="AZ125" i="1"/>
  <c r="BC125" i="1" s="1"/>
  <c r="BG125" i="1" s="1"/>
  <c r="AR238" i="1"/>
  <c r="AS238" i="1" s="1"/>
  <c r="BD75" i="1"/>
  <c r="BH75" i="1" s="1"/>
  <c r="AT75" i="1"/>
  <c r="AZ75" i="1"/>
  <c r="BC75" i="1" s="1"/>
  <c r="BG75" i="1" s="1"/>
  <c r="AR164" i="1"/>
  <c r="AS164" i="1" s="1"/>
  <c r="AZ113" i="1"/>
  <c r="BC113" i="1" s="1"/>
  <c r="BG113" i="1" s="1"/>
  <c r="BD113" i="1"/>
  <c r="BH113" i="1" s="1"/>
  <c r="AT113" i="1"/>
  <c r="AT128" i="1"/>
  <c r="BD128" i="1"/>
  <c r="BH128" i="1" s="1"/>
  <c r="AZ128" i="1"/>
  <c r="BC128" i="1" s="1"/>
  <c r="BG128" i="1" s="1"/>
  <c r="BD187" i="1"/>
  <c r="BH187" i="1" s="1"/>
  <c r="AT187" i="1"/>
  <c r="AZ187" i="1"/>
  <c r="BC187" i="1" s="1"/>
  <c r="BG187" i="1" s="1"/>
  <c r="AZ108" i="1"/>
  <c r="BC108" i="1" s="1"/>
  <c r="BG108" i="1" s="1"/>
  <c r="AT108" i="1"/>
  <c r="BD108" i="1"/>
  <c r="BH108" i="1" s="1"/>
  <c r="BD95" i="1"/>
  <c r="BH95" i="1" s="1"/>
  <c r="AZ95" i="1"/>
  <c r="BC95" i="1" s="1"/>
  <c r="BG95" i="1" s="1"/>
  <c r="AZ12" i="1"/>
  <c r="BC12" i="1" s="1"/>
  <c r="BG12" i="1" s="1"/>
  <c r="AW12" i="1"/>
  <c r="AT12" i="1"/>
  <c r="BD12" i="1"/>
  <c r="BH12" i="1" s="1"/>
  <c r="AT103" i="1"/>
  <c r="BD103" i="1"/>
  <c r="BH103" i="1" s="1"/>
  <c r="AZ103" i="1"/>
  <c r="BC103" i="1" s="1"/>
  <c r="BG103" i="1" s="1"/>
  <c r="BD82" i="1"/>
  <c r="BH82" i="1" s="1"/>
  <c r="AT82" i="1"/>
  <c r="AZ82" i="1"/>
  <c r="BC82" i="1" s="1"/>
  <c r="BG82" i="1" s="1"/>
  <c r="AT186" i="1"/>
  <c r="BD186" i="1"/>
  <c r="BH186" i="1" s="1"/>
  <c r="AZ186" i="1"/>
  <c r="BC186" i="1" s="1"/>
  <c r="BG186" i="1" s="1"/>
  <c r="BD245" i="1"/>
  <c r="BH245" i="1" s="1"/>
  <c r="AZ245" i="1"/>
  <c r="BC245" i="1" s="1"/>
  <c r="BG245" i="1" s="1"/>
  <c r="BD5" i="1"/>
  <c r="BH5" i="1" s="1"/>
  <c r="AW5" i="1"/>
  <c r="AZ5" i="1"/>
  <c r="BC5" i="1" s="1"/>
  <c r="BG5" i="1" s="1"/>
  <c r="AT5" i="1"/>
  <c r="BD291" i="1"/>
  <c r="BH291" i="1" s="1"/>
  <c r="AT291" i="1"/>
  <c r="AZ291" i="1"/>
  <c r="BC291" i="1" s="1"/>
  <c r="BG291" i="1" s="1"/>
  <c r="AZ83" i="1"/>
  <c r="BC83" i="1" s="1"/>
  <c r="BG83" i="1" s="1"/>
  <c r="AT83" i="1"/>
  <c r="BD83" i="1"/>
  <c r="BH83" i="1" s="1"/>
  <c r="BD299" i="1"/>
  <c r="BH299" i="1" s="1"/>
  <c r="AZ299" i="1"/>
  <c r="BC299" i="1" s="1"/>
  <c r="BG299" i="1" s="1"/>
  <c r="AZ55" i="1"/>
  <c r="BC55" i="1" s="1"/>
  <c r="BG55" i="1" s="1"/>
  <c r="BD55" i="1"/>
  <c r="BH55" i="1" s="1"/>
  <c r="AR144" i="1"/>
  <c r="AS144" i="1" s="1"/>
  <c r="AT159" i="1"/>
  <c r="BD159" i="1"/>
  <c r="BH159" i="1" s="1"/>
  <c r="AZ159" i="1"/>
  <c r="BC159" i="1" s="1"/>
  <c r="BG159" i="1" s="1"/>
  <c r="BD154" i="1"/>
  <c r="BH154" i="1" s="1"/>
  <c r="AZ154" i="1"/>
  <c r="BC154" i="1" s="1"/>
  <c r="BG154" i="1" s="1"/>
  <c r="AW18" i="1"/>
  <c r="BD18" i="1"/>
  <c r="BH18" i="1" s="1"/>
  <c r="AZ18" i="1"/>
  <c r="BC18" i="1" s="1"/>
  <c r="BG18" i="1" s="1"/>
  <c r="AT18" i="1"/>
  <c r="AT249" i="1"/>
  <c r="BD249" i="1"/>
  <c r="BH249" i="1" s="1"/>
  <c r="AZ249" i="1"/>
  <c r="BC249" i="1" s="1"/>
  <c r="BG249" i="1" s="1"/>
  <c r="BD146" i="1"/>
  <c r="BH146" i="1" s="1"/>
  <c r="AZ146" i="1"/>
  <c r="BC146" i="1" s="1"/>
  <c r="BG146" i="1" s="1"/>
  <c r="AT78" i="1"/>
  <c r="BD78" i="1"/>
  <c r="BH78" i="1" s="1"/>
  <c r="AZ78" i="1"/>
  <c r="BC78" i="1" s="1"/>
  <c r="BG78" i="1" s="1"/>
  <c r="AT7" i="1"/>
  <c r="BD7" i="1"/>
  <c r="BH7" i="1" s="1"/>
  <c r="AZ7" i="1"/>
  <c r="BC7" i="1" s="1"/>
  <c r="BG7" i="1" s="1"/>
  <c r="AW7" i="1"/>
  <c r="BD188" i="1"/>
  <c r="BH188" i="1" s="1"/>
  <c r="AT188" i="1"/>
  <c r="AZ188" i="1"/>
  <c r="BC188" i="1" s="1"/>
  <c r="BG188" i="1" s="1"/>
  <c r="BD215" i="1"/>
  <c r="BH215" i="1" s="1"/>
  <c r="AZ215" i="1"/>
  <c r="BC215" i="1" s="1"/>
  <c r="BG215" i="1" s="1"/>
  <c r="BD305" i="1"/>
  <c r="BH305" i="1" s="1"/>
  <c r="AZ305" i="1"/>
  <c r="BC305" i="1" s="1"/>
  <c r="BG305" i="1" s="1"/>
  <c r="BD143" i="1"/>
  <c r="BH143" i="1" s="1"/>
  <c r="AZ143" i="1"/>
  <c r="BC143" i="1" s="1"/>
  <c r="BG143" i="1" s="1"/>
  <c r="AT143" i="1"/>
  <c r="BD116" i="1"/>
  <c r="BH116" i="1" s="1"/>
  <c r="AZ116" i="1"/>
  <c r="BC116" i="1" s="1"/>
  <c r="BG116" i="1" s="1"/>
  <c r="BD58" i="1"/>
  <c r="BH58" i="1" s="1"/>
  <c r="AZ58" i="1"/>
  <c r="BC58" i="1" s="1"/>
  <c r="BG58" i="1" s="1"/>
  <c r="BD119" i="1"/>
  <c r="BH119" i="1" s="1"/>
  <c r="AZ119" i="1"/>
  <c r="BC119" i="1" s="1"/>
  <c r="BG119" i="1" s="1"/>
  <c r="BD197" i="1"/>
  <c r="BH197" i="1" s="1"/>
  <c r="AZ197" i="1"/>
  <c r="BC197" i="1" s="1"/>
  <c r="BG197" i="1" s="1"/>
  <c r="AT197" i="1"/>
  <c r="BD89" i="1"/>
  <c r="BH89" i="1" s="1"/>
  <c r="AZ89" i="1"/>
  <c r="BC89" i="1" s="1"/>
  <c r="BG89" i="1" s="1"/>
  <c r="BD160" i="1"/>
  <c r="BH160" i="1" s="1"/>
  <c r="AT160" i="1"/>
  <c r="AZ160" i="1"/>
  <c r="BC160" i="1" s="1"/>
  <c r="BG160" i="1" s="1"/>
  <c r="AR8" i="1"/>
  <c r="AS8" i="1" s="1"/>
  <c r="AR189" i="1"/>
  <c r="AS189" i="1" s="1"/>
  <c r="BD228" i="1"/>
  <c r="BH228" i="1" s="1"/>
  <c r="AZ228" i="1"/>
  <c r="BC228" i="1" s="1"/>
  <c r="BG228" i="1" s="1"/>
  <c r="AT228" i="1"/>
  <c r="AZ24" i="1"/>
  <c r="BC24" i="1" s="1"/>
  <c r="BG24" i="1" s="1"/>
  <c r="BD24" i="1"/>
  <c r="BH24" i="1" s="1"/>
  <c r="AW24" i="1"/>
  <c r="AT51" i="1"/>
  <c r="BD51" i="1"/>
  <c r="BH51" i="1" s="1"/>
  <c r="AZ51" i="1"/>
  <c r="BC51" i="1" s="1"/>
  <c r="BG51" i="1" s="1"/>
  <c r="BD131" i="1"/>
  <c r="BH131" i="1" s="1"/>
  <c r="AT131" i="1"/>
  <c r="AZ131" i="1"/>
  <c r="BC131" i="1" s="1"/>
  <c r="BG131" i="1" s="1"/>
  <c r="BD156" i="1"/>
  <c r="BH156" i="1" s="1"/>
  <c r="AT156" i="1"/>
  <c r="AZ156" i="1"/>
  <c r="BC156" i="1" s="1"/>
  <c r="BG156" i="1" s="1"/>
  <c r="BD166" i="1"/>
  <c r="BH166" i="1" s="1"/>
  <c r="AT166" i="1"/>
  <c r="AZ166" i="1"/>
  <c r="BC166" i="1" s="1"/>
  <c r="BG166" i="1" s="1"/>
  <c r="AR56" i="1"/>
  <c r="AS56" i="1" s="1"/>
  <c r="BD50" i="1"/>
  <c r="BH50" i="1" s="1"/>
  <c r="AT50" i="1"/>
  <c r="AZ50" i="1"/>
  <c r="BC50" i="1" s="1"/>
  <c r="BG50" i="1" s="1"/>
  <c r="AR118" i="1"/>
  <c r="AS118" i="1" s="1"/>
  <c r="AT220" i="1"/>
  <c r="BD220" i="1"/>
  <c r="BH220" i="1" s="1"/>
  <c r="AZ220" i="1"/>
  <c r="BC220" i="1" s="1"/>
  <c r="BG220" i="1" s="1"/>
  <c r="AW21" i="1"/>
  <c r="AT21" i="1"/>
  <c r="AZ21" i="1"/>
  <c r="BC21" i="1" s="1"/>
  <c r="BG21" i="1" s="1"/>
  <c r="BD21" i="1"/>
  <c r="BH21" i="1" s="1"/>
  <c r="AT71" i="1"/>
  <c r="BD71" i="1"/>
  <c r="BH71" i="1" s="1"/>
  <c r="AZ71" i="1"/>
  <c r="BC71" i="1" s="1"/>
  <c r="BG71" i="1" s="1"/>
  <c r="AR138" i="1"/>
  <c r="AS138" i="1" s="1"/>
  <c r="BD96" i="1"/>
  <c r="BH96" i="1" s="1"/>
  <c r="AZ96" i="1"/>
  <c r="BC96" i="1" s="1"/>
  <c r="BG96" i="1" s="1"/>
  <c r="AT96" i="1"/>
  <c r="BD153" i="1"/>
  <c r="BH153" i="1" s="1"/>
  <c r="AZ153" i="1"/>
  <c r="BC153" i="1" s="1"/>
  <c r="BG153" i="1" s="1"/>
  <c r="BD117" i="1"/>
  <c r="BH117" i="1" s="1"/>
  <c r="AZ117" i="1"/>
  <c r="BC117" i="1" s="1"/>
  <c r="BG117" i="1" s="1"/>
  <c r="AR90" i="1"/>
  <c r="AS90" i="1" s="1"/>
  <c r="BD219" i="1"/>
  <c r="BH219" i="1" s="1"/>
  <c r="AT219" i="1"/>
  <c r="AZ219" i="1"/>
  <c r="BC219" i="1" s="1"/>
  <c r="BG219" i="1" s="1"/>
  <c r="AZ20" i="1"/>
  <c r="BC20" i="1" s="1"/>
  <c r="BG20" i="1" s="1"/>
  <c r="BD20" i="1"/>
  <c r="BH20" i="1" s="1"/>
  <c r="AW20" i="1"/>
  <c r="AT20" i="1"/>
  <c r="AZ62" i="1"/>
  <c r="BC62" i="1" s="1"/>
  <c r="BG62" i="1" s="1"/>
  <c r="BD62" i="1"/>
  <c r="BH62" i="1" s="1"/>
  <c r="AZ35" i="1"/>
  <c r="BC35" i="1" s="1"/>
  <c r="BG35" i="1" s="1"/>
  <c r="AW35" i="1"/>
  <c r="BD35" i="1"/>
  <c r="BH35" i="1" s="1"/>
  <c r="BD149" i="1"/>
  <c r="BH149" i="1" s="1"/>
  <c r="AZ149" i="1"/>
  <c r="BC149" i="1" s="1"/>
  <c r="BG149" i="1" s="1"/>
  <c r="BD93" i="1"/>
  <c r="BH93" i="1" s="1"/>
  <c r="AZ93" i="1"/>
  <c r="BC93" i="1" s="1"/>
  <c r="BG93" i="1" s="1"/>
  <c r="AW22" i="1"/>
  <c r="AT22" i="1"/>
  <c r="BD22" i="1"/>
  <c r="BH22" i="1" s="1"/>
  <c r="AZ22" i="1"/>
  <c r="BC22" i="1" s="1"/>
  <c r="BG22" i="1" s="1"/>
  <c r="BD209" i="1"/>
  <c r="BH209" i="1" s="1"/>
  <c r="AZ209" i="1"/>
  <c r="BC209" i="1" s="1"/>
  <c r="BG209" i="1" s="1"/>
  <c r="BD211" i="1"/>
  <c r="BH211" i="1" s="1"/>
  <c r="AZ211" i="1"/>
  <c r="BC211" i="1" s="1"/>
  <c r="BG211" i="1" s="1"/>
  <c r="BC207" i="2" l="1"/>
  <c r="BG207" i="2" s="1"/>
  <c r="AY207" i="2"/>
  <c r="BB207" i="2" s="1"/>
  <c r="BF207" i="2" s="1"/>
  <c r="AS207" i="2"/>
  <c r="AS171" i="2"/>
  <c r="BC171" i="2"/>
  <c r="BG171" i="2" s="1"/>
  <c r="AY171" i="2"/>
  <c r="BB171" i="2" s="1"/>
  <c r="BF171" i="2" s="1"/>
  <c r="BC198" i="2"/>
  <c r="BG198" i="2" s="1"/>
  <c r="AY198" i="2"/>
  <c r="BB198" i="2" s="1"/>
  <c r="BF198" i="2" s="1"/>
  <c r="AS198" i="2"/>
  <c r="AW298" i="2"/>
  <c r="BB298" i="2"/>
  <c r="BF298" i="2" s="1"/>
  <c r="AS222" i="2"/>
  <c r="BC222" i="2"/>
  <c r="BG222" i="2" s="1"/>
  <c r="AY222" i="2"/>
  <c r="BB222" i="2" s="1"/>
  <c r="BF222" i="2" s="1"/>
  <c r="AS80" i="2"/>
  <c r="BC80" i="2"/>
  <c r="BG80" i="2" s="1"/>
  <c r="AY80" i="2"/>
  <c r="BB80" i="2" s="1"/>
  <c r="BF80" i="2" s="1"/>
  <c r="AS161" i="2"/>
  <c r="BC161" i="2"/>
  <c r="BG161" i="2" s="1"/>
  <c r="AY161" i="2"/>
  <c r="BB161" i="2" s="1"/>
  <c r="BF161" i="2" s="1"/>
  <c r="AS248" i="2"/>
  <c r="BC248" i="2"/>
  <c r="BG248" i="2" s="1"/>
  <c r="AY248" i="2"/>
  <c r="BB248" i="2" s="1"/>
  <c r="BF248" i="2" s="1"/>
  <c r="AS308" i="2"/>
  <c r="BC308" i="2"/>
  <c r="BG308" i="2" s="1"/>
  <c r="AY308" i="2"/>
  <c r="BB300" i="2"/>
  <c r="BF300" i="2" s="1"/>
  <c r="AW300" i="2"/>
  <c r="AS145" i="2"/>
  <c r="BC145" i="2"/>
  <c r="BG145" i="2" s="1"/>
  <c r="AY145" i="2"/>
  <c r="BB145" i="2" s="1"/>
  <c r="BF145" i="2" s="1"/>
  <c r="BC203" i="2"/>
  <c r="BG203" i="2" s="1"/>
  <c r="AY203" i="2"/>
  <c r="BB203" i="2" s="1"/>
  <c r="BF203" i="2" s="1"/>
  <c r="AS203" i="2"/>
  <c r="BB309" i="2"/>
  <c r="BF309" i="2" s="1"/>
  <c r="AW309" i="2"/>
  <c r="BB307" i="2"/>
  <c r="BF307" i="2" s="1"/>
  <c r="AW307" i="2"/>
  <c r="BB314" i="2"/>
  <c r="BF314" i="2" s="1"/>
  <c r="AW314" i="2"/>
  <c r="BC322" i="2"/>
  <c r="BG322" i="2" s="1"/>
  <c r="AY322" i="2"/>
  <c r="BB322" i="2" s="1"/>
  <c r="BF322" i="2" s="1"/>
  <c r="AS143" i="2"/>
  <c r="BC143" i="2"/>
  <c r="BG143" i="2" s="1"/>
  <c r="AY143" i="2"/>
  <c r="BB143" i="2" s="1"/>
  <c r="BF143" i="2" s="1"/>
  <c r="BC204" i="2"/>
  <c r="BG204" i="2" s="1"/>
  <c r="AS204" i="2"/>
  <c r="AY204" i="2"/>
  <c r="BB204" i="2" s="1"/>
  <c r="BF204" i="2" s="1"/>
  <c r="AS134" i="2"/>
  <c r="AY134" i="2"/>
  <c r="BB134" i="2" s="1"/>
  <c r="BF134" i="2" s="1"/>
  <c r="BC134" i="2"/>
  <c r="BG134" i="2" s="1"/>
  <c r="AS144" i="2"/>
  <c r="BC144" i="2"/>
  <c r="BG144" i="2" s="1"/>
  <c r="AY144" i="2"/>
  <c r="BB144" i="2" s="1"/>
  <c r="BF144" i="2" s="1"/>
  <c r="BB311" i="2"/>
  <c r="BF311" i="2" s="1"/>
  <c r="AW311" i="2"/>
  <c r="AS120" i="2"/>
  <c r="BC120" i="2"/>
  <c r="BG120" i="2" s="1"/>
  <c r="AY120" i="2"/>
  <c r="BB120" i="2" s="1"/>
  <c r="BF120" i="2" s="1"/>
  <c r="AW299" i="2"/>
  <c r="BB299" i="2"/>
  <c r="BF299" i="2" s="1"/>
  <c r="BC24" i="2"/>
  <c r="BG24" i="2" s="1"/>
  <c r="AY24" i="2"/>
  <c r="BB24" i="2" s="1"/>
  <c r="BF24" i="2" s="1"/>
  <c r="AS24" i="2"/>
  <c r="AV24" i="2"/>
  <c r="BC238" i="2"/>
  <c r="BG238" i="2" s="1"/>
  <c r="AS238" i="2"/>
  <c r="AY238" i="2"/>
  <c r="BB238" i="2" s="1"/>
  <c r="BF238" i="2" s="1"/>
  <c r="BB306" i="2"/>
  <c r="BF306" i="2" s="1"/>
  <c r="AW306" i="2"/>
  <c r="AS274" i="2"/>
  <c r="BC274" i="2"/>
  <c r="BG274" i="2" s="1"/>
  <c r="AY274" i="2"/>
  <c r="BB274" i="2" s="1"/>
  <c r="BF274" i="2" s="1"/>
  <c r="BC304" i="2"/>
  <c r="BG304" i="2" s="1"/>
  <c r="AS304" i="2"/>
  <c r="AY304" i="2"/>
  <c r="BC194" i="2"/>
  <c r="BG194" i="2" s="1"/>
  <c r="AS194" i="2"/>
  <c r="AY194" i="2"/>
  <c r="BB194" i="2" s="1"/>
  <c r="BF194" i="2" s="1"/>
  <c r="BB296" i="2"/>
  <c r="BF296" i="2" s="1"/>
  <c r="AW296" i="2"/>
  <c r="BC85" i="2"/>
  <c r="BG85" i="2" s="1"/>
  <c r="AS85" i="2"/>
  <c r="AY85" i="2"/>
  <c r="BB85" i="2" s="1"/>
  <c r="BF85" i="2" s="1"/>
  <c r="AW310" i="2"/>
  <c r="BB310" i="2"/>
  <c r="BF310" i="2" s="1"/>
  <c r="AS36" i="2"/>
  <c r="BC36" i="2"/>
  <c r="BG36" i="2" s="1"/>
  <c r="AY36" i="2"/>
  <c r="BB36" i="2" s="1"/>
  <c r="BF36" i="2" s="1"/>
  <c r="BC284" i="2"/>
  <c r="BG284" i="2" s="1"/>
  <c r="AY284" i="2"/>
  <c r="BB284" i="2" s="1"/>
  <c r="BF284" i="2" s="1"/>
  <c r="BB302" i="2"/>
  <c r="BF302" i="2" s="1"/>
  <c r="AW302" i="2"/>
  <c r="BD90" i="1"/>
  <c r="BH90" i="1" s="1"/>
  <c r="AZ90" i="1"/>
  <c r="BC90" i="1" s="1"/>
  <c r="BG90" i="1" s="1"/>
  <c r="BD256" i="1"/>
  <c r="BH256" i="1" s="1"/>
  <c r="AT256" i="1"/>
  <c r="AZ256" i="1"/>
  <c r="BC256" i="1" s="1"/>
  <c r="BG256" i="1" s="1"/>
  <c r="AT164" i="1"/>
  <c r="AZ164" i="1"/>
  <c r="BC164" i="1" s="1"/>
  <c r="BG164" i="1" s="1"/>
  <c r="BD164" i="1"/>
  <c r="BH164" i="1" s="1"/>
  <c r="BD126" i="1"/>
  <c r="BH126" i="1" s="1"/>
  <c r="AT126" i="1"/>
  <c r="AZ126" i="1"/>
  <c r="BC126" i="1" s="1"/>
  <c r="BG126" i="1" s="1"/>
  <c r="AZ214" i="1"/>
  <c r="BC214" i="1" s="1"/>
  <c r="BG214" i="1" s="1"/>
  <c r="BD214" i="1"/>
  <c r="BH214" i="1" s="1"/>
  <c r="BD124" i="1"/>
  <c r="BH124" i="1" s="1"/>
  <c r="AZ124" i="1"/>
  <c r="BC124" i="1" s="1"/>
  <c r="BG124" i="1" s="1"/>
  <c r="BD120" i="1"/>
  <c r="BH120" i="1" s="1"/>
  <c r="AZ120" i="1"/>
  <c r="BC120" i="1" s="1"/>
  <c r="BG120" i="1" s="1"/>
  <c r="BD212" i="1"/>
  <c r="BH212" i="1" s="1"/>
  <c r="AZ212" i="1"/>
  <c r="BC212" i="1" s="1"/>
  <c r="BG212" i="1" s="1"/>
  <c r="AZ4" i="1"/>
  <c r="BC4" i="1" s="1"/>
  <c r="BG4" i="1" s="1"/>
  <c r="AW4" i="1"/>
  <c r="AT4" i="1"/>
  <c r="BD4" i="1"/>
  <c r="BH4" i="1" s="1"/>
  <c r="AZ258" i="1"/>
  <c r="BC258" i="1" s="1"/>
  <c r="BG258" i="1" s="1"/>
  <c r="AT258" i="1"/>
  <c r="BD258" i="1"/>
  <c r="BH258" i="1" s="1"/>
  <c r="BD56" i="1"/>
  <c r="BH56" i="1" s="1"/>
  <c r="AZ56" i="1"/>
  <c r="BC56" i="1" s="1"/>
  <c r="BG56" i="1" s="1"/>
  <c r="AZ144" i="1"/>
  <c r="BC144" i="1" s="1"/>
  <c r="BG144" i="1" s="1"/>
  <c r="BD144" i="1"/>
  <c r="BH144" i="1" s="1"/>
  <c r="AZ238" i="1"/>
  <c r="BC238" i="1" s="1"/>
  <c r="BG238" i="1" s="1"/>
  <c r="BD238" i="1"/>
  <c r="BH238" i="1" s="1"/>
  <c r="AZ189" i="1"/>
  <c r="BC189" i="1" s="1"/>
  <c r="BG189" i="1" s="1"/>
  <c r="AT189" i="1"/>
  <c r="BD189" i="1"/>
  <c r="BH189" i="1" s="1"/>
  <c r="BD104" i="1"/>
  <c r="BH104" i="1" s="1"/>
  <c r="AZ104" i="1"/>
  <c r="BC104" i="1" s="1"/>
  <c r="BG104" i="1" s="1"/>
  <c r="AT104" i="1"/>
  <c r="BD118" i="1"/>
  <c r="BH118" i="1" s="1"/>
  <c r="AZ118" i="1"/>
  <c r="BC118" i="1" s="1"/>
  <c r="BG118" i="1" s="1"/>
  <c r="AZ8" i="1"/>
  <c r="BC8" i="1" s="1"/>
  <c r="BG8" i="1" s="1"/>
  <c r="AW8" i="1"/>
  <c r="AT8" i="1"/>
  <c r="BD8" i="1"/>
  <c r="BH8" i="1" s="1"/>
  <c r="BD174" i="1"/>
  <c r="BH174" i="1" s="1"/>
  <c r="AZ174" i="1"/>
  <c r="BC174" i="1" s="1"/>
  <c r="BG174" i="1" s="1"/>
  <c r="AZ101" i="1"/>
  <c r="BC101" i="1" s="1"/>
  <c r="BG101" i="1" s="1"/>
  <c r="AT101" i="1"/>
  <c r="BD101" i="1"/>
  <c r="BH101" i="1" s="1"/>
  <c r="AT138" i="1"/>
  <c r="BD138" i="1"/>
  <c r="BH138" i="1" s="1"/>
  <c r="AZ138" i="1"/>
  <c r="BC138" i="1" s="1"/>
  <c r="BG138" i="1" s="1"/>
  <c r="BD13" i="1"/>
  <c r="BH13" i="1" s="1"/>
  <c r="AW13" i="1"/>
  <c r="AZ13" i="1"/>
  <c r="BC13" i="1" s="1"/>
  <c r="BG13" i="1" s="1"/>
  <c r="AT13" i="1"/>
  <c r="BD257" i="1"/>
  <c r="BH257" i="1" s="1"/>
  <c r="AZ257" i="1"/>
  <c r="BC257" i="1" s="1"/>
  <c r="BG257" i="1" s="1"/>
  <c r="AT257" i="1"/>
  <c r="BD208" i="1"/>
  <c r="BH208" i="1" s="1"/>
  <c r="AZ208" i="1"/>
  <c r="BC208" i="1" s="1"/>
  <c r="BG208" i="1" s="1"/>
  <c r="AW304" i="2" l="1"/>
  <c r="BB304" i="2"/>
  <c r="BF304" i="2" s="1"/>
  <c r="BB308" i="2"/>
  <c r="BF308" i="2" s="1"/>
  <c r="AW308" i="2"/>
</calcChain>
</file>

<file path=xl/sharedStrings.xml><?xml version="1.0" encoding="utf-8"?>
<sst xmlns="http://schemas.openxmlformats.org/spreadsheetml/2006/main" count="177" uniqueCount="89">
  <si>
    <t>Experimental data are from Le et al. 2020 and Fabre and Oksengorn 1993</t>
  </si>
  <si>
    <t>All parameters and detailed calculation process can be found in the work of Ben-Amotz et al. 1993</t>
  </si>
  <si>
    <t>CH4 mol%</t>
  </si>
  <si>
    <t>Pressure</t>
  </si>
  <si>
    <t>Density</t>
  </si>
  <si>
    <t>Peak shift_CH4</t>
  </si>
  <si>
    <t>Intermolecular distance</t>
  </si>
  <si>
    <t>P</t>
  </si>
  <si>
    <t xml:space="preserve"> xk (k=3)</t>
  </si>
  <si>
    <t xml:space="preserve"> xk (k=2)</t>
  </si>
  <si>
    <t xml:space="preserve"> xk (k=1)</t>
  </si>
  <si>
    <t xml:space="preserve"> xk (k=0)</t>
  </si>
  <si>
    <t>I1</t>
  </si>
  <si>
    <t>I2</t>
  </si>
  <si>
    <t>I3</t>
  </si>
  <si>
    <t>I4</t>
  </si>
  <si>
    <t>I5</t>
  </si>
  <si>
    <t>C1</t>
  </si>
  <si>
    <t>C2</t>
  </si>
  <si>
    <t>C3</t>
  </si>
  <si>
    <t>C4</t>
  </si>
  <si>
    <t>C5</t>
  </si>
  <si>
    <t>C (BMCSL)</t>
  </si>
  <si>
    <t>Sij</t>
  </si>
  <si>
    <r>
      <t>yij (</t>
    </r>
    <r>
      <rPr>
        <b/>
        <sz val="11"/>
        <color theme="1"/>
        <rFont val="Symbol"/>
        <family val="1"/>
        <charset val="2"/>
      </rPr>
      <t>s</t>
    </r>
    <r>
      <rPr>
        <b/>
        <sz val="9.35"/>
        <color theme="1"/>
        <rFont val="Calibri"/>
        <family val="2"/>
      </rPr>
      <t>ij)</t>
    </r>
    <r>
      <rPr>
        <b/>
        <sz val="11"/>
        <color theme="1"/>
        <rFont val="Calibri"/>
        <family val="2"/>
        <scheme val="minor"/>
      </rPr>
      <t xml:space="preserve"> (contact)</t>
    </r>
  </si>
  <si>
    <t>slope (CH4 =&gt; =0)</t>
  </si>
  <si>
    <t>ln yij (rij &lt; aij) = ln yii(0)</t>
  </si>
  <si>
    <t>a12</t>
  </si>
  <si>
    <t>B11</t>
  </si>
  <si>
    <t>B22</t>
  </si>
  <si>
    <t>B12  (1/Å)</t>
  </si>
  <si>
    <r>
      <rPr>
        <b/>
        <sz val="11"/>
        <color theme="1"/>
        <rFont val="Symbol"/>
        <family val="1"/>
        <charset val="2"/>
      </rPr>
      <t>s</t>
    </r>
    <r>
      <rPr>
        <b/>
        <sz val="9.35"/>
        <color theme="1"/>
        <rFont val="Calibri"/>
        <family val="2"/>
      </rPr>
      <t>12</t>
    </r>
    <r>
      <rPr>
        <b/>
        <sz val="11"/>
        <color theme="1"/>
        <rFont val="Calibri"/>
        <family val="1"/>
        <charset val="2"/>
      </rPr>
      <t xml:space="preserve"> (Å)</t>
    </r>
  </si>
  <si>
    <t>C12 (1/Å^3)</t>
  </si>
  <si>
    <t>D12 (Å)</t>
  </si>
  <si>
    <t>A12</t>
  </si>
  <si>
    <t>FR (J/Å)</t>
  </si>
  <si>
    <t>GR (J/Å^2)</t>
  </si>
  <si>
    <t>k</t>
  </si>
  <si>
    <t>f1(k)</t>
  </si>
  <si>
    <t>f2(k)</t>
  </si>
  <si>
    <r>
      <rPr>
        <b/>
        <sz val="11"/>
        <color theme="1"/>
        <rFont val="Symbol"/>
        <family val="1"/>
        <charset val="2"/>
      </rPr>
      <t>Dn</t>
    </r>
    <r>
      <rPr>
        <b/>
        <sz val="9.35"/>
        <color theme="1"/>
        <rFont val="Calibri"/>
        <family val="2"/>
      </rPr>
      <t xml:space="preserve">R/ </t>
    </r>
    <r>
      <rPr>
        <b/>
        <sz val="9.35"/>
        <color theme="1"/>
        <rFont val="Symbol"/>
        <family val="1"/>
        <charset val="2"/>
      </rPr>
      <t>n</t>
    </r>
    <r>
      <rPr>
        <b/>
        <sz val="9.35"/>
        <color theme="1"/>
        <rFont val="Calibri"/>
        <family val="2"/>
      </rPr>
      <t>0</t>
    </r>
  </si>
  <si>
    <r>
      <rPr>
        <b/>
        <sz val="11"/>
        <color theme="1"/>
        <rFont val="Symbol"/>
        <family val="1"/>
        <charset val="2"/>
      </rPr>
      <t>Dn</t>
    </r>
    <r>
      <rPr>
        <b/>
        <sz val="11"/>
        <color theme="1"/>
        <rFont val="Calibri"/>
        <family val="1"/>
        <charset val="2"/>
      </rPr>
      <t>R</t>
    </r>
  </si>
  <si>
    <t>DnA</t>
  </si>
  <si>
    <r>
      <t>DnA (</t>
    </r>
    <r>
      <rPr>
        <b/>
        <sz val="11"/>
        <color theme="1"/>
        <rFont val="Calibri"/>
        <family val="2"/>
        <scheme val="minor"/>
      </rPr>
      <t>linear)</t>
    </r>
  </si>
  <si>
    <t>shift net (predict)</t>
  </si>
  <si>
    <r>
      <t>DnA (</t>
    </r>
    <r>
      <rPr>
        <b/>
        <sz val="11"/>
        <color theme="1"/>
        <rFont val="Calibri"/>
        <family val="2"/>
        <scheme val="minor"/>
      </rPr>
      <t>quadric)</t>
    </r>
  </si>
  <si>
    <t>shift net (quadric)</t>
  </si>
  <si>
    <t>h</t>
  </si>
  <si>
    <t>F (total) pN</t>
  </si>
  <si>
    <t>F répulsive</t>
  </si>
  <si>
    <t>F attractive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</si>
  <si>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1"/>
        <charset val="2"/>
      </rPr>
      <t xml:space="preserve"> (Å)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</si>
  <si>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1"/>
        <charset val="2"/>
      </rPr>
      <t>R (Å)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</si>
  <si>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rA</t>
    </r>
    <r>
      <rPr>
        <b/>
        <sz val="11"/>
        <color theme="1"/>
        <rFont val="Calibri"/>
        <family val="1"/>
        <charset val="2"/>
      </rPr>
      <t xml:space="preserve"> (Å)</t>
    </r>
  </si>
  <si>
    <t>Diameter of HS model</t>
  </si>
  <si>
    <t>CH4</t>
  </si>
  <si>
    <t>N2</t>
  </si>
  <si>
    <t>Units</t>
  </si>
  <si>
    <t>bond</t>
  </si>
  <si>
    <t>H-CH3</t>
  </si>
  <si>
    <t>N-N</t>
  </si>
  <si>
    <t>re</t>
  </si>
  <si>
    <t>Å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</si>
  <si>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1</t>
    </r>
  </si>
  <si>
    <t>s2</t>
  </si>
  <si>
    <r>
      <t>s</t>
    </r>
    <r>
      <rPr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</si>
  <si>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</rPr>
      <t>0</t>
    </r>
  </si>
  <si>
    <t>cm-1</t>
  </si>
  <si>
    <t>f.re2</t>
  </si>
  <si>
    <t>dyne.Å</t>
  </si>
  <si>
    <t>g.re3</t>
  </si>
  <si>
    <t>f</t>
  </si>
  <si>
    <t>dyne/A</t>
  </si>
  <si>
    <t>g</t>
  </si>
  <si>
    <t>dyne/A^2</t>
  </si>
  <si>
    <t>kB</t>
  </si>
  <si>
    <t>1.380649*10^-23</t>
  </si>
  <si>
    <t>actual composition</t>
  </si>
  <si>
    <t>CO2</t>
  </si>
  <si>
    <t>Fabre and Oksengorn (1992)</t>
  </si>
  <si>
    <t>(Experimental Raman data were recorded at room temperature 22 °C)</t>
  </si>
  <si>
    <t>pur CH4</t>
  </si>
  <si>
    <t>CH4-N2 (55/45 mol%)</t>
  </si>
  <si>
    <t>Pressure (bar)</t>
  </si>
  <si>
    <t>P_CH4 (cm-1)</t>
  </si>
  <si>
    <t>Density (g.cm-3)</t>
  </si>
  <si>
    <t>Delta P_CH4 (cm-1)</t>
  </si>
  <si>
    <t>P_CH4</t>
  </si>
  <si>
    <t>Delta P_CH4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</si>
</sst>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b/>
      <sz val="9.35"/>
      <color theme="1"/>
      <name val="Calibri"/>
      <family val="2"/>
    </font>
    <font>
      <b/>
      <sz val="11"/>
      <color theme="1"/>
      <name val="Calibri"/>
      <family val="1"/>
      <charset val="2"/>
    </font>
    <font>
      <b/>
      <sz val="9.35"/>
      <color theme="1"/>
      <name val="Symbol"/>
      <family val="1"/>
      <charset val="2"/>
    </font>
    <font>
      <sz val="11"/>
      <color rgb="FF222222"/>
      <name val="Arial"/>
      <family val="2"/>
    </font>
    <font>
      <sz val="11"/>
      <color theme="1"/>
      <name val="Calibri"/>
      <family val="1"/>
      <charset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9" borderId="0" xfId="0" applyNumberFormat="1" applyFill="1"/>
    <xf numFmtId="1" fontId="0" fillId="0" borderId="0" xfId="0" applyNumberFormat="1"/>
    <xf numFmtId="164" fontId="0" fillId="0" borderId="0" xfId="0" applyNumberFormat="1"/>
    <xf numFmtId="164" fontId="9" fillId="0" borderId="0" xfId="0" applyNumberFormat="1" applyFont="1"/>
    <xf numFmtId="0" fontId="9" fillId="0" borderId="0" xfId="0" applyFont="1"/>
    <xf numFmtId="165" fontId="0" fillId="0" borderId="0" xfId="0" applyNumberFormat="1" applyAlignment="1">
      <alignment horizontal="left"/>
    </xf>
    <xf numFmtId="0" fontId="0" fillId="0" borderId="4" xfId="0" applyBorder="1"/>
    <xf numFmtId="0" fontId="0" fillId="0" borderId="5" xfId="0" applyBorder="1"/>
    <xf numFmtId="0" fontId="10" fillId="0" borderId="4" xfId="0" applyFont="1" applyBorder="1"/>
    <xf numFmtId="0" fontId="5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7" fillId="0" borderId="0" xfId="0" applyFont="1"/>
    <xf numFmtId="9" fontId="0" fillId="9" borderId="9" xfId="0" applyNumberFormat="1" applyFill="1" applyBorder="1"/>
    <xf numFmtId="1" fontId="0" fillId="0" borderId="9" xfId="0" applyNumberFormat="1" applyBorder="1"/>
    <xf numFmtId="164" fontId="0" fillId="0" borderId="9" xfId="0" applyNumberFormat="1" applyBorder="1"/>
    <xf numFmtId="164" fontId="9" fillId="0" borderId="9" xfId="0" applyNumberFormat="1" applyFont="1" applyBorder="1"/>
    <xf numFmtId="0" fontId="9" fillId="0" borderId="9" xfId="0" applyFont="1" applyBorder="1"/>
    <xf numFmtId="165" fontId="0" fillId="0" borderId="9" xfId="0" applyNumberFormat="1" applyBorder="1" applyAlignment="1">
      <alignment horizontal="left"/>
    </xf>
    <xf numFmtId="0" fontId="0" fillId="0" borderId="9" xfId="0" applyBorder="1"/>
    <xf numFmtId="9" fontId="0" fillId="9" borderId="8" xfId="0" applyNumberFormat="1" applyFill="1" applyBorder="1"/>
    <xf numFmtId="1" fontId="0" fillId="0" borderId="8" xfId="0" applyNumberFormat="1" applyBorder="1"/>
    <xf numFmtId="164" fontId="0" fillId="0" borderId="8" xfId="0" applyNumberFormat="1" applyBorder="1"/>
    <xf numFmtId="164" fontId="9" fillId="0" borderId="8" xfId="0" applyNumberFormat="1" applyFont="1" applyBorder="1"/>
    <xf numFmtId="0" fontId="9" fillId="0" borderId="8" xfId="0" applyFont="1" applyBorder="1"/>
    <xf numFmtId="165" fontId="0" fillId="0" borderId="8" xfId="0" applyNumberFormat="1" applyBorder="1" applyAlignment="1">
      <alignment horizontal="left"/>
    </xf>
    <xf numFmtId="9" fontId="0" fillId="10" borderId="0" xfId="0" applyNumberFormat="1" applyFill="1"/>
    <xf numFmtId="9" fontId="0" fillId="10" borderId="9" xfId="0" applyNumberFormat="1" applyFill="1" applyBorder="1"/>
    <xf numFmtId="9" fontId="0" fillId="10" borderId="8" xfId="0" applyNumberFormat="1" applyFill="1" applyBorder="1"/>
    <xf numFmtId="9" fontId="0" fillId="11" borderId="0" xfId="0" applyNumberFormat="1" applyFill="1"/>
    <xf numFmtId="9" fontId="0" fillId="11" borderId="9" xfId="0" applyNumberFormat="1" applyFill="1" applyBorder="1"/>
    <xf numFmtId="9" fontId="0" fillId="11" borderId="8" xfId="0" applyNumberFormat="1" applyFill="1" applyBorder="1"/>
    <xf numFmtId="9" fontId="0" fillId="12" borderId="0" xfId="0" applyNumberFormat="1" applyFill="1"/>
    <xf numFmtId="9" fontId="0" fillId="12" borderId="9" xfId="0" applyNumberFormat="1" applyFill="1" applyBorder="1"/>
    <xf numFmtId="9" fontId="0" fillId="12" borderId="8" xfId="0" applyNumberFormat="1" applyFill="1" applyBorder="1"/>
    <xf numFmtId="9" fontId="0" fillId="6" borderId="0" xfId="0" applyNumberFormat="1" applyFill="1"/>
    <xf numFmtId="0" fontId="2" fillId="0" borderId="0" xfId="0" applyFont="1"/>
    <xf numFmtId="9" fontId="0" fillId="6" borderId="9" xfId="0" applyNumberFormat="1" applyFill="1" applyBorder="1"/>
    <xf numFmtId="9" fontId="0" fillId="6" borderId="8" xfId="0" applyNumberFormat="1" applyFill="1" applyBorder="1"/>
    <xf numFmtId="9" fontId="0" fillId="13" borderId="0" xfId="0" applyNumberFormat="1" applyFill="1"/>
    <xf numFmtId="9" fontId="0" fillId="13" borderId="9" xfId="0" applyNumberFormat="1" applyFill="1" applyBorder="1"/>
    <xf numFmtId="9" fontId="0" fillId="13" borderId="8" xfId="0" applyNumberFormat="1" applyFill="1" applyBorder="1"/>
    <xf numFmtId="9" fontId="0" fillId="14" borderId="0" xfId="0" applyNumberFormat="1" applyFill="1"/>
    <xf numFmtId="9" fontId="0" fillId="14" borderId="9" xfId="0" applyNumberFormat="1" applyFill="1" applyBorder="1"/>
    <xf numFmtId="9" fontId="0" fillId="14" borderId="8" xfId="0" applyNumberFormat="1" applyFill="1" applyBorder="1"/>
    <xf numFmtId="9" fontId="0" fillId="5" borderId="0" xfId="0" applyNumberFormat="1" applyFill="1"/>
    <xf numFmtId="9" fontId="0" fillId="5" borderId="9" xfId="0" applyNumberFormat="1" applyFill="1" applyBorder="1"/>
    <xf numFmtId="9" fontId="0" fillId="5" borderId="8" xfId="0" applyNumberFormat="1" applyFill="1" applyBorder="1"/>
    <xf numFmtId="9" fontId="0" fillId="15" borderId="0" xfId="0" applyNumberFormat="1" applyFill="1"/>
    <xf numFmtId="9" fontId="0" fillId="15" borderId="9" xfId="0" applyNumberFormat="1" applyFill="1" applyBorder="1"/>
    <xf numFmtId="9" fontId="0" fillId="15" borderId="8" xfId="0" applyNumberFormat="1" applyFill="1" applyBorder="1"/>
    <xf numFmtId="0" fontId="4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3" borderId="0" xfId="0" applyFont="1" applyFill="1"/>
    <xf numFmtId="0" fontId="7" fillId="3" borderId="0" xfId="0" applyFont="1" applyFill="1"/>
    <xf numFmtId="0" fontId="4" fillId="6" borderId="0" xfId="0" applyFont="1" applyFill="1"/>
    <xf numFmtId="0" fontId="2" fillId="6" borderId="0" xfId="0" applyFont="1" applyFill="1"/>
    <xf numFmtId="0" fontId="4" fillId="7" borderId="0" xfId="0" applyFont="1" applyFill="1"/>
    <xf numFmtId="0" fontId="2" fillId="7" borderId="0" xfId="0" applyFont="1" applyFill="1"/>
    <xf numFmtId="0" fontId="2" fillId="8" borderId="0" xfId="0" applyFont="1" applyFill="1"/>
    <xf numFmtId="0" fontId="7" fillId="8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9" fontId="0" fillId="2" borderId="0" xfId="0" applyNumberFormat="1" applyFill="1"/>
    <xf numFmtId="165" fontId="0" fillId="0" borderId="0" xfId="0" applyNumberFormat="1"/>
    <xf numFmtId="9" fontId="0" fillId="2" borderId="9" xfId="0" applyNumberFormat="1" applyFill="1" applyBorder="1"/>
    <xf numFmtId="165" fontId="0" fillId="0" borderId="9" xfId="0" applyNumberFormat="1" applyBorder="1"/>
    <xf numFmtId="9" fontId="0" fillId="2" borderId="8" xfId="0" applyNumberFormat="1" applyFill="1" applyBorder="1"/>
    <xf numFmtId="9" fontId="0" fillId="16" borderId="0" xfId="0" applyNumberFormat="1" applyFill="1"/>
    <xf numFmtId="9" fontId="0" fillId="16" borderId="9" xfId="0" applyNumberFormat="1" applyFill="1" applyBorder="1"/>
    <xf numFmtId="9" fontId="0" fillId="16" borderId="8" xfId="0" applyNumberFormat="1" applyFill="1" applyBorder="1"/>
    <xf numFmtId="9" fontId="0" fillId="17" borderId="0" xfId="0" applyNumberFormat="1" applyFill="1"/>
    <xf numFmtId="1" fontId="0" fillId="0" borderId="0" xfId="0" applyNumberFormat="1" applyAlignment="1">
      <alignment horizontal="center"/>
    </xf>
    <xf numFmtId="9" fontId="0" fillId="17" borderId="9" xfId="0" applyNumberFormat="1" applyFill="1" applyBorder="1"/>
    <xf numFmtId="1" fontId="0" fillId="0" borderId="9" xfId="0" applyNumberFormat="1" applyBorder="1" applyAlignment="1">
      <alignment horizontal="center"/>
    </xf>
    <xf numFmtId="9" fontId="0" fillId="17" borderId="8" xfId="0" applyNumberFormat="1" applyFill="1" applyBorder="1"/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164" fontId="12" fillId="0" borderId="8" xfId="0" applyNumberFormat="1" applyFont="1" applyBorder="1"/>
    <xf numFmtId="0" fontId="12" fillId="0" borderId="8" xfId="0" applyFont="1" applyBorder="1"/>
    <xf numFmtId="0" fontId="13" fillId="0" borderId="8" xfId="0" applyFont="1" applyBorder="1"/>
    <xf numFmtId="9" fontId="12" fillId="11" borderId="0" xfId="0" applyNumberFormat="1" applyFont="1" applyFill="1"/>
    <xf numFmtId="1" fontId="12" fillId="0" borderId="0" xfId="0" applyNumberFormat="1" applyFont="1"/>
    <xf numFmtId="9" fontId="12" fillId="11" borderId="9" xfId="0" applyNumberFormat="1" applyFont="1" applyFill="1" applyBorder="1"/>
    <xf numFmtId="1" fontId="12" fillId="0" borderId="9" xfId="0" applyNumberFormat="1" applyFont="1" applyBorder="1"/>
    <xf numFmtId="164" fontId="12" fillId="0" borderId="9" xfId="0" applyNumberFormat="1" applyFont="1" applyBorder="1"/>
    <xf numFmtId="0" fontId="13" fillId="0" borderId="9" xfId="0" applyFont="1" applyBorder="1"/>
    <xf numFmtId="0" fontId="12" fillId="0" borderId="9" xfId="0" applyFont="1" applyBorder="1"/>
    <xf numFmtId="9" fontId="12" fillId="11" borderId="8" xfId="0" applyNumberFormat="1" applyFont="1" applyFill="1" applyBorder="1"/>
    <xf numFmtId="9" fontId="12" fillId="10" borderId="0" xfId="0" applyNumberFormat="1" applyFont="1" applyFill="1"/>
    <xf numFmtId="9" fontId="12" fillId="10" borderId="9" xfId="0" applyNumberFormat="1" applyFont="1" applyFill="1" applyBorder="1"/>
    <xf numFmtId="9" fontId="12" fillId="10" borderId="8" xfId="0" applyNumberFormat="1" applyFont="1" applyFill="1" applyBorder="1"/>
    <xf numFmtId="9" fontId="12" fillId="6" borderId="0" xfId="0" applyNumberFormat="1" applyFont="1" applyFill="1"/>
    <xf numFmtId="9" fontId="12" fillId="6" borderId="9" xfId="0" applyNumberFormat="1" applyFont="1" applyFill="1" applyBorder="1"/>
    <xf numFmtId="9" fontId="12" fillId="6" borderId="8" xfId="0" applyNumberFormat="1" applyFont="1" applyFill="1" applyBorder="1"/>
    <xf numFmtId="9" fontId="12" fillId="14" borderId="0" xfId="0" applyNumberFormat="1" applyFont="1" applyFill="1"/>
    <xf numFmtId="164" fontId="1" fillId="0" borderId="0" xfId="0" applyNumberFormat="1" applyFont="1"/>
    <xf numFmtId="9" fontId="12" fillId="14" borderId="9" xfId="0" applyNumberFormat="1" applyFont="1" applyFill="1" applyBorder="1"/>
    <xf numFmtId="9" fontId="12" fillId="14" borderId="8" xfId="0" applyNumberFormat="1" applyFont="1" applyFill="1" applyBorder="1"/>
    <xf numFmtId="0" fontId="14" fillId="0" borderId="0" xfId="0" applyFont="1"/>
    <xf numFmtId="0" fontId="0" fillId="8" borderId="0" xfId="0" applyFill="1"/>
    <xf numFmtId="1" fontId="0" fillId="0" borderId="4" xfId="0" applyNumberFormat="1" applyBorder="1"/>
    <xf numFmtId="164" fontId="0" fillId="0" borderId="5" xfId="0" applyNumberFormat="1" applyBorder="1"/>
    <xf numFmtId="1" fontId="0" fillId="0" borderId="7" xfId="0" applyNumberFormat="1" applyBorder="1"/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114300</xdr:colOff>
      <xdr:row>17</xdr:row>
      <xdr:rowOff>128587</xdr:rowOff>
    </xdr:from>
    <xdr:ext cx="65" cy="17222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6852F2C-85CF-4661-B56E-04964DC322C7}"/>
            </a:ext>
          </a:extLst>
        </xdr:cNvPr>
        <xdr:cNvSpPr txBox="1"/>
      </xdr:nvSpPr>
      <xdr:spPr>
        <a:xfrm>
          <a:off x="15525750" y="3395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114300</xdr:colOff>
      <xdr:row>29</xdr:row>
      <xdr:rowOff>128587</xdr:rowOff>
    </xdr:from>
    <xdr:ext cx="65" cy="172227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14F8EE4-6778-46BC-9C56-2A39BDC0E3BD}"/>
            </a:ext>
          </a:extLst>
        </xdr:cNvPr>
        <xdr:cNvSpPr txBox="1"/>
      </xdr:nvSpPr>
      <xdr:spPr>
        <a:xfrm>
          <a:off x="15525750" y="568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114300</xdr:colOff>
      <xdr:row>17</xdr:row>
      <xdr:rowOff>128587</xdr:rowOff>
    </xdr:from>
    <xdr:ext cx="65" cy="17222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C49E360-AF0C-4F17-9B09-78FEFA2385B3}"/>
            </a:ext>
          </a:extLst>
        </xdr:cNvPr>
        <xdr:cNvSpPr txBox="1"/>
      </xdr:nvSpPr>
      <xdr:spPr>
        <a:xfrm>
          <a:off x="13925550" y="3395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114300</xdr:colOff>
      <xdr:row>29</xdr:row>
      <xdr:rowOff>128587</xdr:rowOff>
    </xdr:from>
    <xdr:ext cx="65" cy="172227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47ACF73-4012-41D7-9E85-7EC6BA6127E6}"/>
            </a:ext>
          </a:extLst>
        </xdr:cNvPr>
        <xdr:cNvSpPr txBox="1"/>
      </xdr:nvSpPr>
      <xdr:spPr>
        <a:xfrm>
          <a:off x="13925550" y="568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BCFD-8A71-4681-8DD1-1BE88159A8E2}">
  <dimension ref="A1:BQ307"/>
  <sheetViews>
    <sheetView tabSelected="1" zoomScaleNormal="100" workbookViewId="0">
      <selection activeCell="B3" sqref="B3"/>
    </sheetView>
  </sheetViews>
  <sheetFormatPr baseColWidth="10" defaultRowHeight="15"/>
  <sheetData>
    <row r="1" spans="1:69" ht="15.75" thickBot="1">
      <c r="A1" s="1" t="s">
        <v>0</v>
      </c>
      <c r="I1" s="1" t="s">
        <v>1</v>
      </c>
      <c r="J1" s="1"/>
      <c r="K1" s="1"/>
      <c r="L1" s="1"/>
      <c r="M1" s="1"/>
      <c r="N1" s="1"/>
      <c r="O1" s="1"/>
      <c r="P1" s="1"/>
    </row>
    <row r="2" spans="1:69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2</v>
      </c>
      <c r="G2" s="3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  <c r="X2" s="8" t="s">
        <v>23</v>
      </c>
      <c r="Y2" s="7" t="s">
        <v>24</v>
      </c>
      <c r="Z2" s="7" t="s">
        <v>25</v>
      </c>
      <c r="AA2" s="7" t="s">
        <v>26</v>
      </c>
      <c r="AB2" s="8" t="s">
        <v>27</v>
      </c>
      <c r="AC2" s="7" t="s">
        <v>28</v>
      </c>
      <c r="AD2" s="7" t="s">
        <v>29</v>
      </c>
      <c r="AE2" s="7" t="s">
        <v>30</v>
      </c>
      <c r="AF2" s="9" t="s">
        <v>31</v>
      </c>
      <c r="AG2" s="6"/>
      <c r="AH2" s="7" t="s">
        <v>32</v>
      </c>
      <c r="AI2" s="7" t="s">
        <v>33</v>
      </c>
      <c r="AJ2" s="7" t="s">
        <v>34</v>
      </c>
      <c r="AK2" s="10"/>
      <c r="AL2" s="7" t="s">
        <v>35</v>
      </c>
      <c r="AM2" s="7" t="s">
        <v>36</v>
      </c>
      <c r="AN2" s="11" t="s">
        <v>37</v>
      </c>
      <c r="AO2" s="12" t="s">
        <v>38</v>
      </c>
      <c r="AP2" s="12" t="s">
        <v>39</v>
      </c>
      <c r="AQ2" s="10"/>
      <c r="AR2" s="13" t="s">
        <v>40</v>
      </c>
      <c r="AS2" s="13" t="s">
        <v>41</v>
      </c>
      <c r="AT2" s="14" t="s">
        <v>42</v>
      </c>
      <c r="AU2" s="14"/>
      <c r="AV2" s="15" t="s">
        <v>43</v>
      </c>
      <c r="AW2" s="16" t="s">
        <v>44</v>
      </c>
      <c r="AX2" s="10"/>
      <c r="AY2" s="15" t="s">
        <v>45</v>
      </c>
      <c r="AZ2" s="16" t="s">
        <v>46</v>
      </c>
      <c r="BA2" s="2" t="s">
        <v>2</v>
      </c>
      <c r="BB2" s="10" t="s">
        <v>47</v>
      </c>
      <c r="BC2" s="17" t="s">
        <v>48</v>
      </c>
      <c r="BD2" s="10" t="s">
        <v>49</v>
      </c>
      <c r="BE2" s="10" t="s">
        <v>50</v>
      </c>
      <c r="BF2" s="10"/>
      <c r="BG2" s="18" t="s">
        <v>51</v>
      </c>
      <c r="BH2" s="13" t="s">
        <v>52</v>
      </c>
      <c r="BI2" s="13" t="s">
        <v>53</v>
      </c>
      <c r="BJ2" s="19"/>
      <c r="BK2" s="19"/>
      <c r="BL2" s="20" t="s">
        <v>54</v>
      </c>
      <c r="BM2" s="21"/>
      <c r="BN2" s="21"/>
      <c r="BO2" s="21"/>
      <c r="BP2" s="22"/>
      <c r="BQ2" s="19"/>
    </row>
    <row r="3" spans="1:69">
      <c r="A3" s="23">
        <v>1</v>
      </c>
      <c r="B3" s="24">
        <v>5.5754299999999999</v>
      </c>
      <c r="C3" s="25">
        <v>3.6816000000000002E-3</v>
      </c>
      <c r="D3" s="25">
        <v>0</v>
      </c>
      <c r="E3" s="25">
        <f t="shared" ref="E3:E35" si="0">(1/(((C3/16)*6.022*10^2)/10^3))^(1/3)</f>
        <v>19.324764496916654</v>
      </c>
      <c r="F3" s="23">
        <v>1</v>
      </c>
      <c r="G3" s="26">
        <v>3.14159265358979</v>
      </c>
      <c r="H3" s="27"/>
      <c r="I3" s="28">
        <f t="shared" ref="I3:I35" si="1">(G3/6)*(C3*6.023*10^23)/(16*10^24)*$BM$8^3</f>
        <v>3.3434557838119142E-3</v>
      </c>
      <c r="J3" s="28">
        <f t="shared" ref="J3:J35" si="2">(G3/6)*(C3*6.023*10^23)/(16*10^24)*$BM$8^2</f>
        <v>9.3262364959886032E-4</v>
      </c>
      <c r="K3" s="28">
        <f t="shared" ref="K3:K35" si="3">(G3/6)*(C3*6.023*10^23)/(16*10^24)*$BM$8</f>
        <v>2.6014606683371277E-4</v>
      </c>
      <c r="L3" s="28">
        <f t="shared" ref="L3:L35" si="4">(G3/6)*(C3*6.023*10^23)/(16*10^24)*$BM$8^0</f>
        <v>7.2565151139110959E-5</v>
      </c>
      <c r="M3">
        <f>(1/3)*(1/(1-I3)^3-1)</f>
        <v>3.3659383896483446E-3</v>
      </c>
      <c r="N3">
        <f>((3-I3)*I3^2)/(6*(1-I3)^3)</f>
        <v>5.6394963470253631E-6</v>
      </c>
      <c r="O3">
        <f>1/3*(I3^3/(1-I3)^3)</f>
        <v>1.2584296132061389E-8</v>
      </c>
      <c r="P3">
        <f>(6-15*I3+11*I3^2)*I3/(6*(1-I3)^3)+LN(1-I3)</f>
        <v>3.1577417330258539E-11</v>
      </c>
      <c r="Q3">
        <f>(12-30*I3+22*I3^2-3*I3^3)*I3/(3*(1-I3)^3)+4*LN(1-I3)</f>
        <v>8.4559095836489462E-14</v>
      </c>
      <c r="R3">
        <f t="shared" ref="R3:R66" si="5">1+3*(J3/I3)*$BM$7+3*(K3/I3)*$BM$7^2+(L3/I3)*$BM$7^3</f>
        <v>4.2456011495526749</v>
      </c>
      <c r="S3">
        <f t="shared" ref="S3:S66" si="6">-3-6*(J3/I3)*$BM$7+(9*(J3/I3)^2-6*K3/I3)*$BM$7^2+(6*(K3/I3)*(J3/I3)-2*L3/I3)*$BM$7^3</f>
        <v>-4.6152390004657953</v>
      </c>
      <c r="T3">
        <f t="shared" ref="T3:T66" si="7">3+3*(J3/I3)*$BM$7+(3*(K3/I3)-12*(J3/I3)^2)*$BM$7^2+((L3/I3)-6*(K3/I3)*(J3/I3)+8*(J3/I3)^3)*$BM$7^3</f>
        <v>2.1189221090456218</v>
      </c>
      <c r="U3">
        <f t="shared" ref="U3:U66" si="8">-1+3*(J3/I3)^2*$BM$7^2-2*(J3/I3)^3*$BM$7^3</f>
        <v>-0.3245210435250897</v>
      </c>
      <c r="V3">
        <v>0</v>
      </c>
      <c r="W3">
        <f>(7-2*I3)/3</f>
        <v>2.3311043628107919</v>
      </c>
      <c r="X3">
        <f t="shared" ref="X3:X66" si="9">($BM$6*$BM$7)/($BM$6+$BM$7)</f>
        <v>1.3628869565217392</v>
      </c>
      <c r="Y3">
        <f>1/(1-I3)+(3*J3*X3)/(1-I3)^2+(W3*J3^2*X3^2)/(1-I3)^3</f>
        <v>1.0071972848150119</v>
      </c>
      <c r="Z3">
        <v>0</v>
      </c>
      <c r="AA3">
        <f>M3*R3+N3*S3+O3*T3+P3*U3+Q3*V3</f>
        <v>1.4264430927826479E-2</v>
      </c>
      <c r="AB3">
        <f t="shared" ref="AB3:AB66" si="10">($BM$6-$BM$7)/2</f>
        <v>0.6549999999999998</v>
      </c>
      <c r="AC3">
        <f t="shared" ref="AC3:AC66" si="11">(-(B3/10^25)*G3*$BM$6^2)/(4*1.38*10^-23*305.15)</f>
        <v>-1.2957618792096967E-3</v>
      </c>
      <c r="AD3">
        <f t="shared" ref="AD3:AD66" si="12">(-(B3/10^25)*G3*$BM$7^2)/(4*1.38*10^-23*305.15)</f>
        <v>-5.1248568285573834E-4</v>
      </c>
      <c r="AE3">
        <f>(AC3+AD3)/2</f>
        <v>-9.0412378103271751E-4</v>
      </c>
      <c r="AF3">
        <f t="shared" ref="AF3:AF66" si="13">($BM$6+$BM$7)/2</f>
        <v>2.875</v>
      </c>
      <c r="AH3">
        <f>(LN(Y3)-AA3-AE3*(AF3-2*AB3+AB3^2/AF3))/(AF3^3-4*AB3^3+3*(AB3^4/AF3))</f>
        <v>-2.4277878744369768E-4</v>
      </c>
      <c r="AI3">
        <f>AB3^2*(AE3+3*AH3*AB3^2)</f>
        <v>-5.219510808875202E-4</v>
      </c>
      <c r="AJ3">
        <f>LN(Y3)-AE3*AF3-AH3*AF3^3-AI3*(1/AF3)</f>
        <v>1.5721727484500882E-2</v>
      </c>
      <c r="AL3">
        <f t="shared" ref="AL3:AL66" si="14">-1.380649*10^-23*305.15*(AE3+3*AH3*$BM$5^2-AI3*(1/$BM$5^2))</f>
        <v>5.6140493999347353E-24</v>
      </c>
      <c r="AM3">
        <f t="shared" ref="AM3:AM66" si="15">-1.380649*10^-23*305.15*(3*AH3*$BM$5+AI3*(1/$BM$5^3))</f>
        <v>5.0411242866247527E-24</v>
      </c>
      <c r="AN3">
        <f t="shared" ref="AN3:AN66" si="16">(2*($BM$12*10^-15)^3*(1/$BM$9)*10^8)/(6.62607015*10^-34*($BM$13*10^-15)^2*299792458*10^10)</f>
        <v>40.526545223578751</v>
      </c>
      <c r="AO3">
        <f>1+(7/3)*(1/AN3) +(17/3)*(1/AN3)^2</f>
        <v>1.0610256652253576</v>
      </c>
      <c r="AP3">
        <f>1+(23/2)*(1/AN3)+167/3*(1/AN3)^2</f>
        <v>1.3176580985674746</v>
      </c>
      <c r="AR3">
        <f t="shared" ref="AR3:AR66" si="17">(AL3/($BM$12*10^-15))*(-1.5*($BM$13/$BM$12)*AO3+(AM3/AL3)*AP3)</f>
        <v>4.985292234112087E-6</v>
      </c>
      <c r="AS3">
        <f t="shared" ref="AS3:AS66" si="18">AR3*$BM$9</f>
        <v>1.4542097446904958E-2</v>
      </c>
      <c r="AT3">
        <f t="shared" ref="AT3:AT23" si="19">D3-AS3</f>
        <v>-1.4542097446904958E-2</v>
      </c>
      <c r="AV3">
        <f t="shared" ref="AV3:AV35" si="20">-30.559*C3</f>
        <v>-0.11250601440000001</v>
      </c>
      <c r="AW3">
        <f>AS3+AV3</f>
        <v>-9.7963916953095045E-2</v>
      </c>
      <c r="AY3">
        <f t="shared" ref="AY3:AY35" si="21">8.633*C3^2 - 32.66*C3</f>
        <v>-0.12012404277649152</v>
      </c>
      <c r="AZ3">
        <f>AS3+AY3</f>
        <v>-0.10558194532958656</v>
      </c>
      <c r="BA3" s="23">
        <v>1</v>
      </c>
      <c r="BB3">
        <f t="shared" ref="BB3:BB35" si="22">17.5/($BM$6+$BM$7+2*$BM$8)</f>
        <v>1.3544891640866874</v>
      </c>
      <c r="BC3">
        <f>((2*$BM$12*10^-15)*AZ3)/($BM$9*(BB3-3*(BM$13/$BM$12)))*10^22</f>
        <v>-0.48247628763720551</v>
      </c>
      <c r="BD3">
        <f t="shared" ref="BD3:BD66" si="23">((2*$BM$12*10^-15)*AS3)/($BM$9*(BB3-3*(BM$13/$BM$12)))*10^22</f>
        <v>6.645281225629282E-2</v>
      </c>
      <c r="BE3">
        <f>((2*$BM$12*10^-15)*AY3)/($BM$9*(BB3-3*(BM$13/$BM$12)))*10^22</f>
        <v>-0.54892909989349847</v>
      </c>
      <c r="BG3">
        <f>-BC3/($BM$12*10^-15*10^10*10^12*10^-1)</f>
        <v>9.5558781469044473E-5</v>
      </c>
      <c r="BH3">
        <f t="shared" ref="BH3:BI36" si="24">BD3/($BM$12*10^-15*10^10*10^12*10^-1)</f>
        <v>1.3161578977281208E-5</v>
      </c>
      <c r="BI3">
        <f t="shared" si="24"/>
        <v>-1.087203604463257E-4</v>
      </c>
      <c r="BL3" s="29"/>
      <c r="BM3" t="s">
        <v>55</v>
      </c>
      <c r="BN3" t="s">
        <v>56</v>
      </c>
      <c r="BO3" t="s">
        <v>57</v>
      </c>
      <c r="BP3" s="30"/>
    </row>
    <row r="4" spans="1:69">
      <c r="A4" s="23">
        <v>1</v>
      </c>
      <c r="B4" s="24">
        <v>16.082909999999998</v>
      </c>
      <c r="C4" s="25">
        <v>1.0822999999999999E-2</v>
      </c>
      <c r="D4" s="25">
        <v>-0.17666999999999999</v>
      </c>
      <c r="E4" s="25">
        <f t="shared" si="0"/>
        <v>13.489955726721924</v>
      </c>
      <c r="F4" s="23">
        <v>1</v>
      </c>
      <c r="G4" s="26">
        <v>3.14159265358979</v>
      </c>
      <c r="H4" s="27"/>
      <c r="I4" s="28">
        <f t="shared" si="1"/>
        <v>9.8289390341689334E-3</v>
      </c>
      <c r="J4" s="28">
        <f t="shared" si="2"/>
        <v>2.7416845283595348E-3</v>
      </c>
      <c r="K4" s="28">
        <f t="shared" si="3"/>
        <v>7.6476555881716457E-4</v>
      </c>
      <c r="L4" s="28">
        <f t="shared" si="4"/>
        <v>2.1332372630883251E-4</v>
      </c>
      <c r="M4">
        <f>(1/3)*(1/(1-I4)^3-1)</f>
        <v>1.0025367617346218E-2</v>
      </c>
      <c r="N4">
        <f t="shared" ref="N4:N67" si="25">((3-I4)*I4^2)/(6*(1-I4)^3)</f>
        <v>4.9593799070394472E-5</v>
      </c>
      <c r="O4">
        <f t="shared" ref="O4:O67" si="26">1/3*(I4^3/(1-I4)^3)</f>
        <v>3.2603782031004096E-7</v>
      </c>
      <c r="P4">
        <f t="shared" ref="P4:P67" si="27">(6-15*I4+11*I4^2)*I4/(6*(1-I4)^3)+LN(1-I4)</f>
        <v>2.4081946263521115E-9</v>
      </c>
      <c r="Q4">
        <f t="shared" ref="Q4:Q67" si="28">(12-30*I4+22*I4^2-3*I4^3)*I4/(3*(1-I4)^3)+4*LN(1-I4)</f>
        <v>1.8960930048272928E-11</v>
      </c>
      <c r="R4">
        <f t="shared" si="5"/>
        <v>4.245601149552674</v>
      </c>
      <c r="S4">
        <f t="shared" si="6"/>
        <v>-4.6152390004657962</v>
      </c>
      <c r="T4">
        <f t="shared" si="7"/>
        <v>2.1189221090456218</v>
      </c>
      <c r="U4">
        <f t="shared" si="8"/>
        <v>-0.32452104352508987</v>
      </c>
      <c r="V4">
        <v>0</v>
      </c>
      <c r="W4">
        <f t="shared" ref="W4:W65" si="29">(7-2*I4)/3</f>
        <v>2.326780707310554</v>
      </c>
      <c r="X4">
        <f t="shared" si="9"/>
        <v>1.3628869565217392</v>
      </c>
      <c r="Y4">
        <f t="shared" ref="Y4:Y67" si="30">1/(1-I4)+(3*J4*X4)/(1-I4)^2+(W4*J4^2*X4^2)/(1-I4)^3</f>
        <v>1.0213934416468193</v>
      </c>
      <c r="Z4">
        <v>0</v>
      </c>
      <c r="AA4">
        <f t="shared" ref="AA4:AA67" si="31">M4*R4+N4*S4+O4*T4+P4*U4+Q4*V4</f>
        <v>4.2335515112478316E-2</v>
      </c>
      <c r="AB4">
        <f t="shared" si="10"/>
        <v>0.6549999999999998</v>
      </c>
      <c r="AC4">
        <f t="shared" si="11"/>
        <v>-3.7377604390621743E-3</v>
      </c>
      <c r="AD4">
        <f t="shared" si="12"/>
        <v>-1.4783184639852679E-3</v>
      </c>
      <c r="AE4">
        <f t="shared" ref="AE4:AE67" si="32">(AC4+AD4)/2</f>
        <v>-2.6080394515237211E-3</v>
      </c>
      <c r="AF4">
        <f t="shared" si="13"/>
        <v>2.875</v>
      </c>
      <c r="AH4">
        <f t="shared" ref="AH4:AH67" si="33">(LN(Y4)-AA4-AE4*(AF4-2*AB4+AB4^2/AF4))/(AF4^3-4*AB4^3+3*(AB4^4/AF4))</f>
        <v>-7.3130506135048645E-4</v>
      </c>
      <c r="AI4">
        <f t="shared" ref="AI4:AI67" si="34">AB4^2*(AE4+3*AH4*AB4^2)</f>
        <v>-1.522731530929873E-3</v>
      </c>
      <c r="AJ4">
        <f t="shared" ref="AJ4:AJ67" si="35">LN(Y4)-AE4*AF4-AH4*AF4^3-AI4*(1/AF4)</f>
        <v>4.6574066957312629E-2</v>
      </c>
      <c r="AL4">
        <f t="shared" si="14"/>
        <v>1.659988534821607E-23</v>
      </c>
      <c r="AM4">
        <f t="shared" si="15"/>
        <v>1.5024408963005849E-23</v>
      </c>
      <c r="AN4">
        <f t="shared" si="16"/>
        <v>40.526545223578751</v>
      </c>
      <c r="AO4">
        <f t="shared" ref="AO4:AO67" si="36">1+(7/3)*(1/AN4) +(17/3)*(1/AN4)^2</f>
        <v>1.0610256652253576</v>
      </c>
      <c r="AP4">
        <f t="shared" ref="AP4:AP67" si="37">1+(23/2)*(1/AN4)+167/3*(1/AN4)^2</f>
        <v>1.3176580985674746</v>
      </c>
      <c r="AR4">
        <f t="shared" si="17"/>
        <v>1.4771691725562653E-5</v>
      </c>
      <c r="AS4">
        <f t="shared" si="18"/>
        <v>4.3089024763466259E-2</v>
      </c>
      <c r="AT4">
        <f t="shared" si="19"/>
        <v>-0.21975902476346626</v>
      </c>
      <c r="AV4">
        <f t="shared" si="20"/>
        <v>-0.33074005699999998</v>
      </c>
      <c r="AW4">
        <f t="shared" ref="AW4:AW35" si="38">AS4+AV4</f>
        <v>-0.28765103223653371</v>
      </c>
      <c r="AY4">
        <f t="shared" si="21"/>
        <v>-0.35246793343874294</v>
      </c>
      <c r="AZ4">
        <f t="shared" ref="AZ4:AZ35" si="39">AS4+AY4</f>
        <v>-0.30937890867527668</v>
      </c>
      <c r="BA4" s="23">
        <v>1</v>
      </c>
      <c r="BB4">
        <f t="shared" si="22"/>
        <v>1.3544891640866874</v>
      </c>
      <c r="BC4">
        <f t="shared" ref="BC4:BC67" si="40">((2*$BM$12*10^-15)*AZ4)/($BM$9*(BB4-3*(BM$13/$BM$12)))*10^22</f>
        <v>-1.4137643217781206</v>
      </c>
      <c r="BD4">
        <f t="shared" si="23"/>
        <v>0.19690329289622521</v>
      </c>
      <c r="BE4">
        <f t="shared" ref="BE4:BE67" si="41">((2*$BM$12*10^-15)*AY4)/($BM$9*(BB4-3*(BM$13/$BM$12)))*10^22</f>
        <v>-1.6106676146743455</v>
      </c>
      <c r="BG4">
        <f t="shared" ref="BG4:BG67" si="42">-BC4/($BM$12*10^-15*10^10*10^12*10^-1)</f>
        <v>2.8000877832800962E-4</v>
      </c>
      <c r="BH4">
        <f t="shared" si="24"/>
        <v>3.8998473538567084E-5</v>
      </c>
      <c r="BI4">
        <f t="shared" si="24"/>
        <v>-3.1900725186657664E-4</v>
      </c>
      <c r="BL4" s="29" t="s">
        <v>58</v>
      </c>
      <c r="BM4" t="s">
        <v>59</v>
      </c>
      <c r="BN4" t="s">
        <v>60</v>
      </c>
      <c r="BP4" s="30"/>
    </row>
    <row r="5" spans="1:69">
      <c r="A5" s="23">
        <v>1</v>
      </c>
      <c r="B5" s="24">
        <v>31.093610000000002</v>
      </c>
      <c r="C5" s="25">
        <v>2.1499999999999998E-2</v>
      </c>
      <c r="D5" s="25">
        <v>-0.47332999999999997</v>
      </c>
      <c r="E5" s="25">
        <f t="shared" si="0"/>
        <v>10.731166268073963</v>
      </c>
      <c r="F5" s="23">
        <v>1</v>
      </c>
      <c r="G5" s="26">
        <v>3.14159265358979</v>
      </c>
      <c r="H5" s="27"/>
      <c r="I5" s="28">
        <f t="shared" si="1"/>
        <v>1.952528774227405E-2</v>
      </c>
      <c r="J5" s="28">
        <f t="shared" si="2"/>
        <v>5.446384307468354E-3</v>
      </c>
      <c r="K5" s="28">
        <f t="shared" si="3"/>
        <v>1.519214590646682E-3</v>
      </c>
      <c r="L5" s="28">
        <f t="shared" si="4"/>
        <v>4.237697602919615E-4</v>
      </c>
      <c r="M5">
        <f t="shared" ref="M5:M68" si="43">(1/3)*(1/(1-I5)^3-1)</f>
        <v>2.0313321099535726E-2</v>
      </c>
      <c r="N5">
        <f t="shared" si="25"/>
        <v>2.0091848057362057E-4</v>
      </c>
      <c r="O5">
        <f t="shared" si="26"/>
        <v>2.6324606142816447E-6</v>
      </c>
      <c r="P5">
        <f t="shared" si="27"/>
        <v>3.8701189954137849E-8</v>
      </c>
      <c r="Q5">
        <f t="shared" si="28"/>
        <v>6.0610692853568793E-10</v>
      </c>
      <c r="R5">
        <f t="shared" si="5"/>
        <v>4.2456011495526749</v>
      </c>
      <c r="S5">
        <f t="shared" si="6"/>
        <v>-4.6152390004657953</v>
      </c>
      <c r="T5">
        <f t="shared" si="7"/>
        <v>2.1189221090456218</v>
      </c>
      <c r="U5">
        <f t="shared" si="8"/>
        <v>-0.3245210435250897</v>
      </c>
      <c r="V5">
        <v>0</v>
      </c>
      <c r="W5">
        <f t="shared" si="29"/>
        <v>2.3203164748384837</v>
      </c>
      <c r="X5">
        <f t="shared" si="9"/>
        <v>1.3628869565217392</v>
      </c>
      <c r="Y5">
        <f t="shared" si="30"/>
        <v>1.0432139135702438</v>
      </c>
      <c r="Z5">
        <v>0</v>
      </c>
      <c r="AA5">
        <f t="shared" si="31"/>
        <v>8.5320538023610032E-2</v>
      </c>
      <c r="AB5">
        <f t="shared" si="10"/>
        <v>0.6549999999999998</v>
      </c>
      <c r="AC5">
        <f t="shared" si="11"/>
        <v>-7.2263331303618582E-3</v>
      </c>
      <c r="AD5">
        <f t="shared" si="12"/>
        <v>-2.8580808930073584E-3</v>
      </c>
      <c r="AE5">
        <f t="shared" si="32"/>
        <v>-5.0422070116846081E-3</v>
      </c>
      <c r="AF5">
        <f t="shared" si="13"/>
        <v>2.875</v>
      </c>
      <c r="AH5">
        <f t="shared" si="33"/>
        <v>-1.5053990051819869E-3</v>
      </c>
      <c r="AI5">
        <f t="shared" si="34"/>
        <v>-2.9944951533746877E-3</v>
      </c>
      <c r="AJ5">
        <f t="shared" si="35"/>
        <v>9.3617966186396159E-2</v>
      </c>
      <c r="AL5">
        <f t="shared" si="14"/>
        <v>3.3291364746784586E-23</v>
      </c>
      <c r="AM5">
        <f t="shared" si="15"/>
        <v>3.0473491545767692E-23</v>
      </c>
      <c r="AN5">
        <f t="shared" si="16"/>
        <v>40.526545223578751</v>
      </c>
      <c r="AO5">
        <f t="shared" si="36"/>
        <v>1.0610256652253576</v>
      </c>
      <c r="AP5">
        <f t="shared" si="37"/>
        <v>1.3176580985674746</v>
      </c>
      <c r="AR5">
        <f t="shared" si="17"/>
        <v>2.9714083785185733E-5</v>
      </c>
      <c r="AS5">
        <f t="shared" si="18"/>
        <v>8.6675982401386784E-2</v>
      </c>
      <c r="AT5">
        <f t="shared" si="19"/>
        <v>-0.56000598240138677</v>
      </c>
      <c r="AV5">
        <f t="shared" si="20"/>
        <v>-0.65701849999999995</v>
      </c>
      <c r="AW5">
        <f t="shared" si="38"/>
        <v>-0.57034251759861321</v>
      </c>
      <c r="AY5">
        <f t="shared" si="21"/>
        <v>-0.6981993957499999</v>
      </c>
      <c r="AZ5">
        <f t="shared" si="39"/>
        <v>-0.61152341334861315</v>
      </c>
      <c r="BA5" s="23">
        <v>1</v>
      </c>
      <c r="BB5">
        <f t="shared" si="22"/>
        <v>1.3544891640866874</v>
      </c>
      <c r="BC5">
        <f t="shared" si="40"/>
        <v>-2.794469692281683</v>
      </c>
      <c r="BD5">
        <f t="shared" si="23"/>
        <v>0.39608198244297887</v>
      </c>
      <c r="BE5">
        <f t="shared" si="41"/>
        <v>-3.1905516747246621</v>
      </c>
      <c r="BG5">
        <f t="shared" si="42"/>
        <v>5.5346993311184052E-4</v>
      </c>
      <c r="BH5">
        <f t="shared" si="24"/>
        <v>7.8447609911463432E-5</v>
      </c>
      <c r="BI5">
        <f t="shared" si="24"/>
        <v>-6.3191754302330402E-4</v>
      </c>
      <c r="BL5" s="29" t="s">
        <v>61</v>
      </c>
      <c r="BM5">
        <v>1.091</v>
      </c>
      <c r="BN5">
        <v>1.0980000000000001</v>
      </c>
      <c r="BO5" t="s">
        <v>62</v>
      </c>
      <c r="BP5" s="30"/>
    </row>
    <row r="6" spans="1:69">
      <c r="A6" s="23">
        <v>1</v>
      </c>
      <c r="B6" s="24">
        <v>45.503880000000002</v>
      </c>
      <c r="C6" s="25">
        <v>3.2286000000000002E-2</v>
      </c>
      <c r="D6" s="25">
        <v>-0.79166999999999998</v>
      </c>
      <c r="E6" s="25">
        <f t="shared" si="0"/>
        <v>9.37105160935036</v>
      </c>
      <c r="F6" s="23">
        <v>1</v>
      </c>
      <c r="G6" s="26">
        <v>3.14159265358979</v>
      </c>
      <c r="H6" s="27"/>
      <c r="I6" s="28">
        <f t="shared" si="1"/>
        <v>2.9320625118467912E-2</v>
      </c>
      <c r="J6" s="28">
        <f t="shared" si="2"/>
        <v>8.178695988415037E-3</v>
      </c>
      <c r="K6" s="28">
        <f t="shared" si="3"/>
        <v>2.2813656871450596E-3</v>
      </c>
      <c r="L6" s="28">
        <f t="shared" si="4"/>
        <v>6.3636420840866375E-4</v>
      </c>
      <c r="M6">
        <f t="shared" si="43"/>
        <v>3.1127899546276185E-2</v>
      </c>
      <c r="N6">
        <f t="shared" si="25"/>
        <v>4.653969960783766E-4</v>
      </c>
      <c r="O6">
        <f t="shared" si="26"/>
        <v>9.1869428714900207E-6</v>
      </c>
      <c r="P6">
        <f t="shared" si="27"/>
        <v>2.0322160826716229E-7</v>
      </c>
      <c r="Q6">
        <f t="shared" si="28"/>
        <v>4.7857093288250496E-9</v>
      </c>
      <c r="R6">
        <f t="shared" si="5"/>
        <v>4.2456011495526749</v>
      </c>
      <c r="S6">
        <f t="shared" si="6"/>
        <v>-4.6152390004657953</v>
      </c>
      <c r="T6">
        <f t="shared" si="7"/>
        <v>2.1189221090456218</v>
      </c>
      <c r="U6">
        <f t="shared" si="8"/>
        <v>-0.32452104352508987</v>
      </c>
      <c r="V6">
        <v>0</v>
      </c>
      <c r="W6">
        <f t="shared" si="29"/>
        <v>2.3137862499210216</v>
      </c>
      <c r="X6">
        <f t="shared" si="9"/>
        <v>1.3628869565217392</v>
      </c>
      <c r="Y6">
        <f t="shared" si="30"/>
        <v>1.0660112380678057</v>
      </c>
      <c r="Z6">
        <v>0</v>
      </c>
      <c r="AA6">
        <f t="shared" si="31"/>
        <v>0.13002812819650639</v>
      </c>
      <c r="AB6">
        <f t="shared" si="10"/>
        <v>0.6549999999999998</v>
      </c>
      <c r="AC6">
        <f t="shared" si="11"/>
        <v>-1.0575362449198095E-2</v>
      </c>
      <c r="AD6">
        <f t="shared" si="12"/>
        <v>-4.1826526410313784E-3</v>
      </c>
      <c r="AE6">
        <f t="shared" si="32"/>
        <v>-7.3790075451147363E-3</v>
      </c>
      <c r="AF6">
        <f t="shared" si="13"/>
        <v>2.875</v>
      </c>
      <c r="AH6">
        <f t="shared" si="33"/>
        <v>-2.3412620525974019E-3</v>
      </c>
      <c r="AI6">
        <f t="shared" si="34"/>
        <v>-4.4585940049120332E-3</v>
      </c>
      <c r="AJ6">
        <f t="shared" si="35"/>
        <v>0.14232631315514957</v>
      </c>
      <c r="AL6">
        <f t="shared" si="14"/>
        <v>5.0529024877705721E-23</v>
      </c>
      <c r="AM6">
        <f t="shared" si="15"/>
        <v>4.6749460799238099E-23</v>
      </c>
      <c r="AN6">
        <f t="shared" si="16"/>
        <v>40.526545223578751</v>
      </c>
      <c r="AO6">
        <f t="shared" si="36"/>
        <v>1.0610256652253576</v>
      </c>
      <c r="AP6">
        <f t="shared" si="37"/>
        <v>1.3176580985674746</v>
      </c>
      <c r="AR6">
        <f t="shared" si="17"/>
        <v>4.5229289294500441E-5</v>
      </c>
      <c r="AS6">
        <f t="shared" si="18"/>
        <v>0.13193383687205779</v>
      </c>
      <c r="AT6">
        <f t="shared" si="19"/>
        <v>-0.92360383687205783</v>
      </c>
      <c r="AV6">
        <f t="shared" si="20"/>
        <v>-0.98662787400000007</v>
      </c>
      <c r="AW6">
        <f t="shared" si="38"/>
        <v>-0.85469403712794234</v>
      </c>
      <c r="AY6">
        <f t="shared" si="21"/>
        <v>-1.045461843423132</v>
      </c>
      <c r="AZ6">
        <f t="shared" si="39"/>
        <v>-0.91352800655107425</v>
      </c>
      <c r="BA6" s="23">
        <v>1</v>
      </c>
      <c r="BB6">
        <f t="shared" si="22"/>
        <v>1.3544891640866874</v>
      </c>
      <c r="BC6">
        <f t="shared" si="40"/>
        <v>-4.1745357113615231</v>
      </c>
      <c r="BD6">
        <f t="shared" si="23"/>
        <v>0.60289614506586942</v>
      </c>
      <c r="BE6">
        <f t="shared" si="41"/>
        <v>-4.777431856427393</v>
      </c>
      <c r="BG6">
        <f t="shared" si="42"/>
        <v>8.2680445857823788E-4</v>
      </c>
      <c r="BH6">
        <f t="shared" si="24"/>
        <v>1.1940902061118428E-4</v>
      </c>
      <c r="BI6">
        <f t="shared" si="24"/>
        <v>-9.462134791894223E-4</v>
      </c>
      <c r="BL6" s="31" t="s">
        <v>63</v>
      </c>
      <c r="BM6">
        <v>3.53</v>
      </c>
      <c r="BN6">
        <v>3</v>
      </c>
      <c r="BO6" t="s">
        <v>62</v>
      </c>
      <c r="BP6" s="30"/>
    </row>
    <row r="7" spans="1:69">
      <c r="A7" s="23">
        <v>1</v>
      </c>
      <c r="B7" s="24">
        <v>61.815510000000003</v>
      </c>
      <c r="C7" s="25">
        <v>4.5121000000000001E-2</v>
      </c>
      <c r="D7" s="25">
        <v>-1.14333</v>
      </c>
      <c r="E7" s="25">
        <f t="shared" si="0"/>
        <v>8.3817268786087542</v>
      </c>
      <c r="F7" s="23">
        <v>1</v>
      </c>
      <c r="G7" s="26">
        <v>3.14159265358979</v>
      </c>
      <c r="H7" s="27"/>
      <c r="I7" s="28">
        <f t="shared" si="1"/>
        <v>4.0976767824146394E-2</v>
      </c>
      <c r="J7" s="28">
        <f t="shared" si="2"/>
        <v>1.143006075987347E-2</v>
      </c>
      <c r="K7" s="28">
        <f t="shared" si="3"/>
        <v>3.1883014671892527E-3</v>
      </c>
      <c r="L7" s="28">
        <f t="shared" si="4"/>
        <v>8.8934490019226017E-4</v>
      </c>
      <c r="M7">
        <f t="shared" si="43"/>
        <v>4.4579257325735755E-2</v>
      </c>
      <c r="N7">
        <f t="shared" si="25"/>
        <v>9.3882606501965212E-4</v>
      </c>
      <c r="O7">
        <f t="shared" si="26"/>
        <v>2.6001862557381231E-5</v>
      </c>
      <c r="P7">
        <f t="shared" si="27"/>
        <v>8.0574421065793267E-7</v>
      </c>
      <c r="Q7">
        <f t="shared" si="28"/>
        <v>2.655998759815148E-8</v>
      </c>
      <c r="R7">
        <f t="shared" si="5"/>
        <v>4.245601149552674</v>
      </c>
      <c r="S7">
        <f t="shared" si="6"/>
        <v>-4.6152390004657962</v>
      </c>
      <c r="T7">
        <f t="shared" si="7"/>
        <v>2.1189221090456218</v>
      </c>
      <c r="U7">
        <f t="shared" si="8"/>
        <v>-0.32452104352508987</v>
      </c>
      <c r="V7">
        <v>0</v>
      </c>
      <c r="W7">
        <f t="shared" si="29"/>
        <v>2.3060154881172354</v>
      </c>
      <c r="X7">
        <f t="shared" si="9"/>
        <v>1.3628869565217392</v>
      </c>
      <c r="Y7">
        <f t="shared" si="30"/>
        <v>1.0941746433222459</v>
      </c>
      <c r="Z7">
        <v>0</v>
      </c>
      <c r="AA7">
        <f t="shared" si="31"/>
        <v>0.1849876739189128</v>
      </c>
      <c r="AB7">
        <f t="shared" si="10"/>
        <v>0.6549999999999998</v>
      </c>
      <c r="AC7">
        <f t="shared" si="11"/>
        <v>-1.4366278726825697E-2</v>
      </c>
      <c r="AD7">
        <f t="shared" si="12"/>
        <v>-5.6819947256849645E-3</v>
      </c>
      <c r="AE7">
        <f t="shared" si="32"/>
        <v>-1.002413672625533E-2</v>
      </c>
      <c r="AF7">
        <f t="shared" si="13"/>
        <v>2.875</v>
      </c>
      <c r="AH7">
        <f t="shared" si="33"/>
        <v>-3.4077067149889417E-3</v>
      </c>
      <c r="AI7">
        <f t="shared" si="34"/>
        <v>-6.1822978058980876E-3</v>
      </c>
      <c r="AJ7">
        <f t="shared" si="35"/>
        <v>0.20194971042861037</v>
      </c>
      <c r="AL7">
        <f t="shared" si="14"/>
        <v>7.1615708814101167E-23</v>
      </c>
      <c r="AM7">
        <f t="shared" si="15"/>
        <v>6.7047231402511424E-23</v>
      </c>
      <c r="AN7">
        <f t="shared" si="16"/>
        <v>40.526545223578751</v>
      </c>
      <c r="AO7">
        <f t="shared" si="36"/>
        <v>1.0610256652253576</v>
      </c>
      <c r="AP7">
        <f t="shared" si="37"/>
        <v>1.3176580985674746</v>
      </c>
      <c r="AR7">
        <f t="shared" si="17"/>
        <v>6.4310040416592083E-5</v>
      </c>
      <c r="AS7">
        <f t="shared" si="18"/>
        <v>0.18759238789519911</v>
      </c>
      <c r="AT7">
        <f t="shared" si="19"/>
        <v>-1.330922387895199</v>
      </c>
      <c r="AV7">
        <f t="shared" si="20"/>
        <v>-1.378852639</v>
      </c>
      <c r="AW7">
        <f t="shared" si="38"/>
        <v>-1.1912602511048009</v>
      </c>
      <c r="AY7">
        <f t="shared" si="21"/>
        <v>-1.456075895234247</v>
      </c>
      <c r="AZ7">
        <f t="shared" si="39"/>
        <v>-1.2684835073390479</v>
      </c>
      <c r="BA7" s="23">
        <v>1</v>
      </c>
      <c r="BB7">
        <f t="shared" si="22"/>
        <v>1.3544891640866874</v>
      </c>
      <c r="BC7">
        <f t="shared" si="40"/>
        <v>-5.7965707265526696</v>
      </c>
      <c r="BD7">
        <f t="shared" si="23"/>
        <v>0.8572382202102844</v>
      </c>
      <c r="BE7">
        <f t="shared" si="41"/>
        <v>-6.653808946762954</v>
      </c>
      <c r="BG7">
        <f t="shared" si="42"/>
        <v>1.148063126669176E-3</v>
      </c>
      <c r="BH7">
        <f t="shared" si="24"/>
        <v>1.6978376316305891E-4</v>
      </c>
      <c r="BI7">
        <f t="shared" si="24"/>
        <v>-1.3178468898322349E-3</v>
      </c>
      <c r="BL7" s="32" t="s">
        <v>64</v>
      </c>
      <c r="BM7">
        <v>2.2200000000000002</v>
      </c>
      <c r="BN7">
        <v>3</v>
      </c>
      <c r="BO7" t="s">
        <v>62</v>
      </c>
      <c r="BP7" s="30"/>
    </row>
    <row r="8" spans="1:69">
      <c r="A8" s="23">
        <v>1</v>
      </c>
      <c r="B8" s="24">
        <v>81.529560000000004</v>
      </c>
      <c r="C8" s="25">
        <v>6.1442999999999998E-2</v>
      </c>
      <c r="D8" s="25">
        <v>-1.5933299999999999</v>
      </c>
      <c r="E8" s="25">
        <f t="shared" si="0"/>
        <v>7.5619814276949375</v>
      </c>
      <c r="F8" s="23">
        <v>1</v>
      </c>
      <c r="G8" s="26">
        <v>3.14159265358979</v>
      </c>
      <c r="H8" s="27"/>
      <c r="I8" s="28">
        <f t="shared" si="1"/>
        <v>5.5799639755746255E-2</v>
      </c>
      <c r="J8" s="28">
        <f t="shared" si="2"/>
        <v>1.5564753069943166E-2</v>
      </c>
      <c r="K8" s="28">
        <f t="shared" si="3"/>
        <v>4.3416326554932124E-3</v>
      </c>
      <c r="L8" s="28">
        <f t="shared" si="4"/>
        <v>1.2110551340287902E-3</v>
      </c>
      <c r="M8">
        <f t="shared" si="43"/>
        <v>6.2658527789269863E-2</v>
      </c>
      <c r="N8">
        <f t="shared" si="25"/>
        <v>1.8150409006382295E-3</v>
      </c>
      <c r="O8">
        <f t="shared" si="26"/>
        <v>6.879873378532993E-5</v>
      </c>
      <c r="P8">
        <f t="shared" si="27"/>
        <v>2.9119525297369164E-6</v>
      </c>
      <c r="Q8">
        <f t="shared" si="28"/>
        <v>1.3097643630777256E-7</v>
      </c>
      <c r="R8">
        <f t="shared" si="5"/>
        <v>4.2456011495526749</v>
      </c>
      <c r="S8">
        <f t="shared" si="6"/>
        <v>-4.6152390004657953</v>
      </c>
      <c r="T8">
        <f t="shared" si="7"/>
        <v>2.1189221090456218</v>
      </c>
      <c r="U8">
        <f t="shared" si="8"/>
        <v>-0.3245210435250897</v>
      </c>
      <c r="V8">
        <v>0</v>
      </c>
      <c r="W8">
        <f t="shared" si="29"/>
        <v>2.2961335734961694</v>
      </c>
      <c r="X8">
        <f t="shared" si="9"/>
        <v>1.3628869565217392</v>
      </c>
      <c r="Y8">
        <f t="shared" si="30"/>
        <v>1.1317077425945634</v>
      </c>
      <c r="Z8">
        <v>0</v>
      </c>
      <c r="AA8">
        <f t="shared" si="31"/>
        <v>0.25779110422755463</v>
      </c>
      <c r="AB8">
        <f t="shared" si="10"/>
        <v>0.6549999999999998</v>
      </c>
      <c r="AC8">
        <f t="shared" si="11"/>
        <v>-1.894793690831733E-2</v>
      </c>
      <c r="AD8">
        <f t="shared" si="12"/>
        <v>-7.4940824706843925E-3</v>
      </c>
      <c r="AE8">
        <f t="shared" si="32"/>
        <v>-1.3221009689500862E-2</v>
      </c>
      <c r="AF8">
        <f t="shared" si="13"/>
        <v>2.875</v>
      </c>
      <c r="AH8">
        <f t="shared" si="33"/>
        <v>-4.8791626233720131E-3</v>
      </c>
      <c r="AI8">
        <f t="shared" si="34"/>
        <v>-8.3663555704053712E-3</v>
      </c>
      <c r="AJ8">
        <f t="shared" si="35"/>
        <v>0.28059502771137024</v>
      </c>
      <c r="AL8">
        <f t="shared" si="14"/>
        <v>9.9490521154462915E-23</v>
      </c>
      <c r="AM8">
        <f t="shared" si="15"/>
        <v>9.4423360438716344E-23</v>
      </c>
      <c r="AN8">
        <f t="shared" si="16"/>
        <v>40.526545223578751</v>
      </c>
      <c r="AO8">
        <f t="shared" si="36"/>
        <v>1.0610256652253576</v>
      </c>
      <c r="AP8">
        <f t="shared" si="37"/>
        <v>1.3176580985674746</v>
      </c>
      <c r="AR8">
        <f t="shared" si="17"/>
        <v>8.9675199632328868E-5</v>
      </c>
      <c r="AS8">
        <f t="shared" si="18"/>
        <v>0.2615825573275033</v>
      </c>
      <c r="AT8">
        <f t="shared" si="19"/>
        <v>-1.8549125573275032</v>
      </c>
      <c r="AV8">
        <f t="shared" si="20"/>
        <v>-1.8776366369999999</v>
      </c>
      <c r="AW8">
        <f t="shared" si="38"/>
        <v>-1.6160540796724967</v>
      </c>
      <c r="AY8">
        <f t="shared" si="21"/>
        <v>-1.9741367136643828</v>
      </c>
      <c r="AZ8">
        <f t="shared" si="39"/>
        <v>-1.7125541563368796</v>
      </c>
      <c r="BA8" s="23">
        <v>1</v>
      </c>
      <c r="BB8">
        <f t="shared" si="22"/>
        <v>1.3544891640866874</v>
      </c>
      <c r="BC8">
        <f t="shared" si="40"/>
        <v>-7.8258339448832324</v>
      </c>
      <c r="BD8">
        <f t="shared" si="23"/>
        <v>1.1953500267119439</v>
      </c>
      <c r="BE8">
        <f t="shared" si="41"/>
        <v>-9.0211839715951765</v>
      </c>
      <c r="BG8">
        <f t="shared" si="42"/>
        <v>1.5499770142371227E-3</v>
      </c>
      <c r="BH8">
        <f t="shared" si="24"/>
        <v>2.3674985674627529E-4</v>
      </c>
      <c r="BI8">
        <f t="shared" si="24"/>
        <v>-1.786726870983398E-3</v>
      </c>
      <c r="BL8" s="32" t="s">
        <v>65</v>
      </c>
      <c r="BM8">
        <v>3.585</v>
      </c>
      <c r="BN8">
        <v>3.4489999999999998</v>
      </c>
      <c r="BO8" t="s">
        <v>62</v>
      </c>
      <c r="BP8" s="30"/>
    </row>
    <row r="9" spans="1:69">
      <c r="A9" s="23">
        <v>1</v>
      </c>
      <c r="B9" s="24">
        <v>102.04418</v>
      </c>
      <c r="C9" s="25">
        <v>7.9156000000000004E-2</v>
      </c>
      <c r="D9" s="25">
        <v>-2.0716700000000001</v>
      </c>
      <c r="E9" s="25">
        <f t="shared" si="0"/>
        <v>6.9496851641148192</v>
      </c>
      <c r="F9" s="23">
        <v>1</v>
      </c>
      <c r="G9" s="26">
        <v>3.14159265358979</v>
      </c>
      <c r="H9" s="27"/>
      <c r="I9" s="28">
        <f t="shared" si="1"/>
        <v>7.1885752396625341E-2</v>
      </c>
      <c r="J9" s="28">
        <f t="shared" si="2"/>
        <v>2.005181377869605E-2</v>
      </c>
      <c r="K9" s="28">
        <f t="shared" si="3"/>
        <v>5.5932534947548259E-3</v>
      </c>
      <c r="L9" s="28">
        <f t="shared" si="4"/>
        <v>1.5601822858451397E-3</v>
      </c>
      <c r="M9">
        <f t="shared" si="43"/>
        <v>8.3607496443006468E-2</v>
      </c>
      <c r="N9">
        <f t="shared" si="25"/>
        <v>3.1544096585149495E-3</v>
      </c>
      <c r="O9">
        <f t="shared" si="26"/>
        <v>1.5488269411285922E-4</v>
      </c>
      <c r="P9">
        <f t="shared" si="27"/>
        <v>8.4734178150969175E-6</v>
      </c>
      <c r="Q9">
        <f t="shared" si="28"/>
        <v>4.9209426183915994E-7</v>
      </c>
      <c r="R9">
        <f t="shared" si="5"/>
        <v>4.2456011495526749</v>
      </c>
      <c r="S9">
        <f t="shared" si="6"/>
        <v>-4.6152390004657953</v>
      </c>
      <c r="T9">
        <f t="shared" si="7"/>
        <v>2.1189221090456218</v>
      </c>
      <c r="U9">
        <f t="shared" si="8"/>
        <v>-0.3245210435250897</v>
      </c>
      <c r="V9">
        <v>0</v>
      </c>
      <c r="W9">
        <f t="shared" si="29"/>
        <v>2.2854094984022497</v>
      </c>
      <c r="X9">
        <f t="shared" si="9"/>
        <v>1.3628869565217392</v>
      </c>
      <c r="Y9">
        <f t="shared" si="30"/>
        <v>1.1747654745648421</v>
      </c>
      <c r="Z9">
        <v>0</v>
      </c>
      <c r="AA9">
        <f t="shared" si="31"/>
        <v>0.34073116309269802</v>
      </c>
      <c r="AB9">
        <f t="shared" si="10"/>
        <v>0.6549999999999998</v>
      </c>
      <c r="AC9">
        <f t="shared" si="11"/>
        <v>-2.371565214507446E-2</v>
      </c>
      <c r="AD9">
        <f t="shared" si="12"/>
        <v>-9.3797574839526044E-3</v>
      </c>
      <c r="AE9">
        <f t="shared" si="32"/>
        <v>-1.6547704814513533E-2</v>
      </c>
      <c r="AF9">
        <f t="shared" si="13"/>
        <v>2.875</v>
      </c>
      <c r="AH9">
        <f t="shared" si="33"/>
        <v>-6.6265841052748301E-3</v>
      </c>
      <c r="AI9">
        <f t="shared" si="34"/>
        <v>-1.0758494987115334E-2</v>
      </c>
      <c r="AJ9">
        <f t="shared" si="35"/>
        <v>0.36985723844361645</v>
      </c>
      <c r="AL9">
        <f t="shared" si="14"/>
        <v>1.3132743208400883E-22</v>
      </c>
      <c r="AM9">
        <f t="shared" si="15"/>
        <v>1.2627994690969498E-22</v>
      </c>
      <c r="AN9">
        <f t="shared" si="16"/>
        <v>40.526545223578751</v>
      </c>
      <c r="AO9">
        <f t="shared" si="36"/>
        <v>1.0610256652253576</v>
      </c>
      <c r="AP9">
        <f t="shared" si="37"/>
        <v>1.3176580985674746</v>
      </c>
      <c r="AR9">
        <f t="shared" si="17"/>
        <v>1.1879951447157022E-4</v>
      </c>
      <c r="AS9">
        <f t="shared" si="18"/>
        <v>0.34653818371357031</v>
      </c>
      <c r="AT9">
        <f t="shared" si="19"/>
        <v>-2.4182081837135705</v>
      </c>
      <c r="AV9">
        <f t="shared" si="20"/>
        <v>-2.4189282040000002</v>
      </c>
      <c r="AW9">
        <f t="shared" si="38"/>
        <v>-2.0723900202864298</v>
      </c>
      <c r="AY9">
        <f t="shared" si="21"/>
        <v>-2.5311434107233119</v>
      </c>
      <c r="AZ9">
        <f t="shared" si="39"/>
        <v>-2.1846052270097416</v>
      </c>
      <c r="BA9" s="23">
        <v>1</v>
      </c>
      <c r="BB9">
        <f t="shared" si="22"/>
        <v>1.3544891640866874</v>
      </c>
      <c r="BC9">
        <f t="shared" si="40"/>
        <v>-9.982958891221843</v>
      </c>
      <c r="BD9">
        <f t="shared" si="23"/>
        <v>1.5835705231679504</v>
      </c>
      <c r="BE9">
        <f t="shared" si="41"/>
        <v>-11.566529414389796</v>
      </c>
      <c r="BG9">
        <f t="shared" si="42"/>
        <v>1.9772150705529498E-3</v>
      </c>
      <c r="BH9">
        <f t="shared" si="24"/>
        <v>3.1364042843492779E-4</v>
      </c>
      <c r="BI9">
        <f t="shared" si="24"/>
        <v>-2.290855498987878E-3</v>
      </c>
      <c r="BL9" s="31" t="s">
        <v>66</v>
      </c>
      <c r="BM9">
        <v>2917</v>
      </c>
      <c r="BN9">
        <v>2330</v>
      </c>
      <c r="BO9" t="s">
        <v>67</v>
      </c>
      <c r="BP9" s="30"/>
    </row>
    <row r="10" spans="1:69">
      <c r="A10" s="23">
        <v>1</v>
      </c>
      <c r="B10" s="24">
        <v>131.96549999999999</v>
      </c>
      <c r="C10" s="25">
        <v>0.10549</v>
      </c>
      <c r="D10" s="25">
        <v>-2.7716699999999999</v>
      </c>
      <c r="E10" s="25">
        <f t="shared" si="0"/>
        <v>6.3152320490547904</v>
      </c>
      <c r="F10" s="23">
        <v>1</v>
      </c>
      <c r="G10" s="26">
        <v>3.14159265358979</v>
      </c>
      <c r="H10" s="27"/>
      <c r="I10" s="28">
        <f t="shared" si="1"/>
        <v>9.5801051345697205E-2</v>
      </c>
      <c r="J10" s="28">
        <f t="shared" si="2"/>
        <v>2.6722747934643569E-2</v>
      </c>
      <c r="K10" s="28">
        <f t="shared" si="3"/>
        <v>7.4540440542938836E-3</v>
      </c>
      <c r="L10" s="28">
        <f t="shared" si="4"/>
        <v>2.0792312564278615E-3</v>
      </c>
      <c r="M10">
        <f t="shared" si="43"/>
        <v>0.11757343267991671</v>
      </c>
      <c r="N10">
        <f t="shared" si="25"/>
        <v>6.0092970244780943E-3</v>
      </c>
      <c r="O10">
        <f t="shared" si="26"/>
        <v>3.9645835768952939E-4</v>
      </c>
      <c r="P10">
        <f t="shared" si="27"/>
        <v>2.9049821457363678E-5</v>
      </c>
      <c r="Q10">
        <f t="shared" si="28"/>
        <v>2.2559033851510257E-6</v>
      </c>
      <c r="R10">
        <f t="shared" si="5"/>
        <v>4.245601149552674</v>
      </c>
      <c r="S10">
        <f t="shared" si="6"/>
        <v>-4.6152390004657962</v>
      </c>
      <c r="T10">
        <f t="shared" si="7"/>
        <v>2.1189221090456218</v>
      </c>
      <c r="U10">
        <f t="shared" si="8"/>
        <v>-0.32452104352508987</v>
      </c>
      <c r="V10">
        <v>0</v>
      </c>
      <c r="W10">
        <f t="shared" si="29"/>
        <v>2.2694659657695353</v>
      </c>
      <c r="X10">
        <f t="shared" si="9"/>
        <v>1.3628869565217392</v>
      </c>
      <c r="Y10">
        <f t="shared" si="30"/>
        <v>1.2436626568486178</v>
      </c>
      <c r="Z10">
        <v>0</v>
      </c>
      <c r="AA10">
        <f t="shared" si="31"/>
        <v>0.47226619605100462</v>
      </c>
      <c r="AB10">
        <f t="shared" si="10"/>
        <v>0.6549999999999998</v>
      </c>
      <c r="AC10">
        <f t="shared" si="11"/>
        <v>-3.0669538362215504E-2</v>
      </c>
      <c r="AD10">
        <f t="shared" si="12"/>
        <v>-1.2130083129175495E-2</v>
      </c>
      <c r="AE10">
        <f t="shared" si="32"/>
        <v>-2.13998107456955E-2</v>
      </c>
      <c r="AF10">
        <f t="shared" si="13"/>
        <v>2.875</v>
      </c>
      <c r="AH10">
        <f t="shared" si="33"/>
        <v>-9.5271653635497482E-3</v>
      </c>
      <c r="AI10">
        <f t="shared" si="34"/>
        <v>-1.4441834018145758E-2</v>
      </c>
      <c r="AJ10">
        <f t="shared" si="35"/>
        <v>0.51100891548251959</v>
      </c>
      <c r="AL10">
        <f t="shared" si="14"/>
        <v>1.8236901846709117E-22</v>
      </c>
      <c r="AM10">
        <f t="shared" si="15"/>
        <v>1.7822686807054371E-22</v>
      </c>
      <c r="AN10">
        <f t="shared" si="16"/>
        <v>40.526545223578751</v>
      </c>
      <c r="AO10">
        <f t="shared" si="36"/>
        <v>1.0610256652253576</v>
      </c>
      <c r="AP10">
        <f t="shared" si="37"/>
        <v>1.3176580985674746</v>
      </c>
      <c r="AR10">
        <f t="shared" si="17"/>
        <v>1.6572024803311754E-4</v>
      </c>
      <c r="AS10">
        <f t="shared" si="18"/>
        <v>0.4834059635126039</v>
      </c>
      <c r="AT10">
        <f t="shared" si="19"/>
        <v>-3.2550759635126036</v>
      </c>
      <c r="AV10">
        <f t="shared" si="20"/>
        <v>-3.2236689100000002</v>
      </c>
      <c r="AW10">
        <f t="shared" si="38"/>
        <v>-2.7402629464873964</v>
      </c>
      <c r="AY10">
        <f t="shared" si="21"/>
        <v>-3.3492341665167</v>
      </c>
      <c r="AZ10">
        <f t="shared" si="39"/>
        <v>-2.8658282030040962</v>
      </c>
      <c r="BA10" s="23">
        <v>1</v>
      </c>
      <c r="BB10">
        <f t="shared" si="22"/>
        <v>1.3544891640866874</v>
      </c>
      <c r="BC10">
        <f t="shared" si="40"/>
        <v>-13.095933666264404</v>
      </c>
      <c r="BD10">
        <f t="shared" si="23"/>
        <v>2.2090132358253722</v>
      </c>
      <c r="BE10">
        <f t="shared" si="41"/>
        <v>-15.304946902089776</v>
      </c>
      <c r="BG10">
        <f t="shared" si="42"/>
        <v>2.5937678087273527E-3</v>
      </c>
      <c r="BH10">
        <f t="shared" si="24"/>
        <v>4.375150001634724E-4</v>
      </c>
      <c r="BI10">
        <f t="shared" si="24"/>
        <v>-3.0312828088908251E-3</v>
      </c>
      <c r="BL10" s="29" t="s">
        <v>68</v>
      </c>
      <c r="BM10">
        <v>6.0099999999999997E-3</v>
      </c>
      <c r="BN10">
        <v>0.27660000000000001</v>
      </c>
      <c r="BO10" t="s">
        <v>69</v>
      </c>
      <c r="BP10" s="30"/>
    </row>
    <row r="11" spans="1:69">
      <c r="A11" s="23">
        <v>1</v>
      </c>
      <c r="B11" s="24">
        <v>161.58661000000001</v>
      </c>
      <c r="C11" s="25">
        <v>0.13073000000000001</v>
      </c>
      <c r="D11" s="25">
        <v>-3.41167</v>
      </c>
      <c r="E11" s="25">
        <f t="shared" si="0"/>
        <v>5.8794223200469613</v>
      </c>
      <c r="F11" s="23">
        <v>1</v>
      </c>
      <c r="G11" s="26">
        <v>3.14159265358979</v>
      </c>
      <c r="H11" s="27"/>
      <c r="I11" s="28">
        <f t="shared" si="1"/>
        <v>0.11872283100220871</v>
      </c>
      <c r="J11" s="28">
        <f t="shared" si="2"/>
        <v>3.3116549791411071E-2</v>
      </c>
      <c r="K11" s="28">
        <f t="shared" si="3"/>
        <v>9.2375313225693378E-3</v>
      </c>
      <c r="L11" s="28">
        <f t="shared" si="4"/>
        <v>2.5767172447892154E-3</v>
      </c>
      <c r="M11">
        <f t="shared" si="43"/>
        <v>0.15368037737985785</v>
      </c>
      <c r="N11">
        <f t="shared" si="25"/>
        <v>9.8892810192122253E-3</v>
      </c>
      <c r="O11">
        <f t="shared" si="26"/>
        <v>8.1497431195463248E-4</v>
      </c>
      <c r="P11">
        <f t="shared" si="27"/>
        <v>7.4361995605259912E-5</v>
      </c>
      <c r="Q11">
        <f t="shared" si="28"/>
        <v>7.1798098930653254E-6</v>
      </c>
      <c r="R11">
        <f t="shared" si="5"/>
        <v>4.245601149552674</v>
      </c>
      <c r="S11">
        <f t="shared" si="6"/>
        <v>-4.6152390004657962</v>
      </c>
      <c r="T11">
        <f t="shared" si="7"/>
        <v>2.1189221090456218</v>
      </c>
      <c r="U11">
        <f t="shared" si="8"/>
        <v>-0.32452104352508987</v>
      </c>
      <c r="V11">
        <v>0</v>
      </c>
      <c r="W11">
        <f t="shared" si="29"/>
        <v>2.2541847793318608</v>
      </c>
      <c r="X11">
        <f t="shared" si="9"/>
        <v>1.3628869565217392</v>
      </c>
      <c r="Y11">
        <f t="shared" si="30"/>
        <v>1.3157674949466871</v>
      </c>
      <c r="Z11">
        <v>0</v>
      </c>
      <c r="AA11">
        <f t="shared" si="31"/>
        <v>0.60852692647667128</v>
      </c>
      <c r="AB11">
        <f t="shared" si="10"/>
        <v>0.6549999999999998</v>
      </c>
      <c r="AC11">
        <f t="shared" si="11"/>
        <v>-3.7553654055153471E-2</v>
      </c>
      <c r="AD11">
        <f t="shared" si="12"/>
        <v>-1.4852813893492316E-2</v>
      </c>
      <c r="AE11">
        <f t="shared" si="32"/>
        <v>-2.6203233974322893E-2</v>
      </c>
      <c r="AF11">
        <f t="shared" si="13"/>
        <v>2.875</v>
      </c>
      <c r="AH11">
        <f t="shared" si="33"/>
        <v>-1.2666101282766179E-2</v>
      </c>
      <c r="AI11">
        <f t="shared" si="34"/>
        <v>-1.8235903381745064E-2</v>
      </c>
      <c r="AJ11">
        <f t="shared" si="35"/>
        <v>0.65709043713247184</v>
      </c>
      <c r="AL11">
        <f t="shared" si="14"/>
        <v>2.363994087027576E-22</v>
      </c>
      <c r="AM11">
        <f t="shared" si="15"/>
        <v>2.3381978007799042E-22</v>
      </c>
      <c r="AN11">
        <f t="shared" si="16"/>
        <v>40.526545223578751</v>
      </c>
      <c r="AO11">
        <f t="shared" si="36"/>
        <v>1.0610256652253576</v>
      </c>
      <c r="AP11">
        <f t="shared" si="37"/>
        <v>1.3176580985674746</v>
      </c>
      <c r="AR11">
        <f t="shared" si="17"/>
        <v>2.1554615750863331E-4</v>
      </c>
      <c r="AS11">
        <f t="shared" si="18"/>
        <v>0.62874814145268332</v>
      </c>
      <c r="AT11">
        <f t="shared" si="19"/>
        <v>-4.0404181414526832</v>
      </c>
      <c r="AV11">
        <f t="shared" si="20"/>
        <v>-3.9949780700000006</v>
      </c>
      <c r="AW11">
        <f t="shared" si="38"/>
        <v>-3.3662299285473174</v>
      </c>
      <c r="AY11">
        <f t="shared" si="21"/>
        <v>-4.1221009560742994</v>
      </c>
      <c r="AZ11">
        <f t="shared" si="39"/>
        <v>-3.4933528146216162</v>
      </c>
      <c r="BA11" s="23">
        <v>1</v>
      </c>
      <c r="BB11">
        <f t="shared" si="22"/>
        <v>1.3544891640866874</v>
      </c>
      <c r="BC11">
        <f t="shared" si="40"/>
        <v>-15.963523802713217</v>
      </c>
      <c r="BD11">
        <f t="shared" si="23"/>
        <v>2.8731812830301746</v>
      </c>
      <c r="BE11">
        <f t="shared" si="41"/>
        <v>-18.836705085743393</v>
      </c>
      <c r="BG11">
        <f t="shared" si="42"/>
        <v>3.1617199054690469E-3</v>
      </c>
      <c r="BH11">
        <f t="shared" si="24"/>
        <v>5.69059473763156E-4</v>
      </c>
      <c r="BI11">
        <f t="shared" si="24"/>
        <v>-3.730779379232203E-3</v>
      </c>
      <c r="BL11" s="29" t="s">
        <v>70</v>
      </c>
      <c r="BM11">
        <v>-1.3599999999999999E-2</v>
      </c>
      <c r="BN11">
        <v>-7.6999999999999999E-2</v>
      </c>
      <c r="BO11" t="s">
        <v>69</v>
      </c>
      <c r="BP11" s="30"/>
    </row>
    <row r="12" spans="1:69">
      <c r="A12" s="23">
        <v>1</v>
      </c>
      <c r="B12" s="24">
        <v>202.41570999999999</v>
      </c>
      <c r="C12" s="25">
        <v>0.16183</v>
      </c>
      <c r="D12" s="25">
        <v>-4.17</v>
      </c>
      <c r="E12" s="25">
        <f t="shared" si="0"/>
        <v>5.475705290247773</v>
      </c>
      <c r="F12" s="23">
        <v>1</v>
      </c>
      <c r="G12" s="26">
        <v>3.14159265358979</v>
      </c>
      <c r="H12" s="27"/>
      <c r="I12" s="28">
        <f t="shared" si="1"/>
        <v>0.14696638675963769</v>
      </c>
      <c r="J12" s="28">
        <f t="shared" si="2"/>
        <v>4.0994808022214134E-2</v>
      </c>
      <c r="K12" s="28">
        <f t="shared" si="3"/>
        <v>1.1435092893225701E-2</v>
      </c>
      <c r="L12" s="28">
        <f t="shared" si="4"/>
        <v>3.18970513060689E-3</v>
      </c>
      <c r="M12">
        <f t="shared" si="43"/>
        <v>0.2036741175282534</v>
      </c>
      <c r="N12">
        <f t="shared" si="25"/>
        <v>1.6546008310069905E-2</v>
      </c>
      <c r="O12">
        <f t="shared" si="26"/>
        <v>1.7046466226972182E-3</v>
      </c>
      <c r="P12">
        <f t="shared" si="27"/>
        <v>1.9370610826782708E-4</v>
      </c>
      <c r="Q12">
        <f t="shared" si="28"/>
        <v>2.3247168551732145E-5</v>
      </c>
      <c r="R12">
        <f t="shared" si="5"/>
        <v>4.245601149552674</v>
      </c>
      <c r="S12">
        <f t="shared" si="6"/>
        <v>-4.6152390004657962</v>
      </c>
      <c r="T12">
        <f t="shared" si="7"/>
        <v>2.1189221090456218</v>
      </c>
      <c r="U12">
        <f t="shared" si="8"/>
        <v>-0.32452104352508987</v>
      </c>
      <c r="V12">
        <v>0</v>
      </c>
      <c r="W12">
        <f t="shared" si="29"/>
        <v>2.2353557421602415</v>
      </c>
      <c r="X12">
        <f t="shared" si="9"/>
        <v>1.3628869565217392</v>
      </c>
      <c r="Y12">
        <f t="shared" si="30"/>
        <v>1.4138726816449656</v>
      </c>
      <c r="Z12">
        <v>0</v>
      </c>
      <c r="AA12">
        <f t="shared" si="31"/>
        <v>0.79190443636596397</v>
      </c>
      <c r="AB12">
        <f t="shared" si="10"/>
        <v>0.6549999999999998</v>
      </c>
      <c r="AC12">
        <f t="shared" si="11"/>
        <v>-4.7042570845865689E-2</v>
      </c>
      <c r="AD12">
        <f t="shared" si="12"/>
        <v>-1.8605767332758028E-2</v>
      </c>
      <c r="AE12">
        <f t="shared" si="32"/>
        <v>-3.2824169089311857E-2</v>
      </c>
      <c r="AF12">
        <f t="shared" si="13"/>
        <v>2.875</v>
      </c>
      <c r="AH12">
        <f t="shared" si="33"/>
        <v>-1.7051030432089345E-2</v>
      </c>
      <c r="AI12">
        <f t="shared" si="34"/>
        <v>-2.3497752484577455E-2</v>
      </c>
      <c r="AJ12">
        <f t="shared" si="35"/>
        <v>0.85407023190051556</v>
      </c>
      <c r="AL12">
        <f t="shared" si="14"/>
        <v>3.1163669770406301E-22</v>
      </c>
      <c r="AM12">
        <f t="shared" si="15"/>
        <v>3.1135601716613811E-22</v>
      </c>
      <c r="AN12">
        <f t="shared" si="16"/>
        <v>40.526545223578751</v>
      </c>
      <c r="AO12">
        <f t="shared" si="36"/>
        <v>1.0610256652253576</v>
      </c>
      <c r="AP12">
        <f t="shared" si="37"/>
        <v>1.3176580985674746</v>
      </c>
      <c r="AR12">
        <f t="shared" si="17"/>
        <v>2.8496084500045617E-4</v>
      </c>
      <c r="AS12">
        <f t="shared" si="18"/>
        <v>0.83123078486633062</v>
      </c>
      <c r="AT12">
        <f t="shared" si="19"/>
        <v>-5.0012307848663307</v>
      </c>
      <c r="AV12">
        <f t="shared" si="20"/>
        <v>-4.9453629700000006</v>
      </c>
      <c r="AW12">
        <f t="shared" si="38"/>
        <v>-4.1141321851336699</v>
      </c>
      <c r="AY12">
        <f t="shared" si="21"/>
        <v>-5.0592786041462992</v>
      </c>
      <c r="AZ12">
        <f t="shared" si="39"/>
        <v>-4.2280478192799684</v>
      </c>
      <c r="BA12" s="23">
        <v>1</v>
      </c>
      <c r="BB12">
        <f t="shared" si="22"/>
        <v>1.3544891640866874</v>
      </c>
      <c r="BC12">
        <f t="shared" si="40"/>
        <v>-19.320848933318</v>
      </c>
      <c r="BD12">
        <f t="shared" si="23"/>
        <v>3.7984632883978926</v>
      </c>
      <c r="BE12">
        <f t="shared" si="41"/>
        <v>-23.119312221715894</v>
      </c>
      <c r="BG12">
        <f t="shared" si="42"/>
        <v>3.8266684359908893E-3</v>
      </c>
      <c r="BH12">
        <f t="shared" si="24"/>
        <v>7.5231992243966978E-4</v>
      </c>
      <c r="BI12">
        <f t="shared" si="24"/>
        <v>-4.5789883584305595E-3</v>
      </c>
      <c r="BL12" s="29" t="s">
        <v>71</v>
      </c>
      <c r="BM12">
        <v>5.0489999999999997E-3</v>
      </c>
      <c r="BO12" t="s">
        <v>72</v>
      </c>
      <c r="BP12" s="30"/>
    </row>
    <row r="13" spans="1:69" ht="15.75" thickBot="1">
      <c r="A13" s="23">
        <v>1</v>
      </c>
      <c r="B13" s="24">
        <v>252.85165000000001</v>
      </c>
      <c r="C13" s="25">
        <v>0.19295999999999999</v>
      </c>
      <c r="D13" s="25">
        <v>-4.88</v>
      </c>
      <c r="E13" s="25">
        <f t="shared" si="0"/>
        <v>5.1638146702307202</v>
      </c>
      <c r="F13" s="23">
        <v>1</v>
      </c>
      <c r="G13" s="26">
        <v>3.14159265358979</v>
      </c>
      <c r="H13" s="27"/>
      <c r="I13" s="28">
        <f t="shared" si="1"/>
        <v>0.17523718710461397</v>
      </c>
      <c r="J13" s="28">
        <f t="shared" si="2"/>
        <v>4.8880665859027603E-2</v>
      </c>
      <c r="K13" s="28">
        <f t="shared" si="3"/>
        <v>1.3634774298194591E-2</v>
      </c>
      <c r="L13" s="28">
        <f t="shared" si="4"/>
        <v>3.8032843230668316E-3</v>
      </c>
      <c r="M13">
        <f t="shared" si="43"/>
        <v>0.26081041510692138</v>
      </c>
      <c r="N13">
        <f t="shared" si="25"/>
        <v>2.5768911265231717E-2</v>
      </c>
      <c r="O13">
        <f t="shared" si="26"/>
        <v>3.1972040301953956E-3</v>
      </c>
      <c r="P13">
        <f t="shared" si="27"/>
        <v>4.3585989770200673E-4</v>
      </c>
      <c r="Q13">
        <f t="shared" si="28"/>
        <v>6.2632468255219287E-5</v>
      </c>
      <c r="R13">
        <f t="shared" si="5"/>
        <v>4.245601149552674</v>
      </c>
      <c r="S13">
        <f t="shared" si="6"/>
        <v>-4.6152390004657962</v>
      </c>
      <c r="T13">
        <f t="shared" si="7"/>
        <v>2.1189221090456218</v>
      </c>
      <c r="U13">
        <f t="shared" si="8"/>
        <v>-0.32452104352508987</v>
      </c>
      <c r="V13">
        <v>0</v>
      </c>
      <c r="W13">
        <f t="shared" si="29"/>
        <v>2.2165085419302573</v>
      </c>
      <c r="X13">
        <f t="shared" si="9"/>
        <v>1.3628869565217392</v>
      </c>
      <c r="Y13">
        <f t="shared" si="30"/>
        <v>1.5238091927090642</v>
      </c>
      <c r="Z13">
        <v>0</v>
      </c>
      <c r="AA13">
        <f t="shared" si="31"/>
        <v>0.99500049452029338</v>
      </c>
      <c r="AB13">
        <f t="shared" si="10"/>
        <v>0.6549999999999998</v>
      </c>
      <c r="AC13">
        <f t="shared" si="11"/>
        <v>-5.876417229976387E-2</v>
      </c>
      <c r="AD13">
        <f t="shared" si="12"/>
        <v>-2.3241767991249131E-2</v>
      </c>
      <c r="AE13">
        <f t="shared" si="32"/>
        <v>-4.1002970145506502E-2</v>
      </c>
      <c r="AF13">
        <f t="shared" si="13"/>
        <v>2.875</v>
      </c>
      <c r="AH13">
        <f t="shared" si="33"/>
        <v>-2.2052631744839481E-2</v>
      </c>
      <c r="AI13">
        <f t="shared" si="34"/>
        <v>-2.9768483591733379E-2</v>
      </c>
      <c r="AJ13">
        <f t="shared" si="35"/>
        <v>1.0735025468868509</v>
      </c>
      <c r="AL13">
        <f t="shared" si="14"/>
        <v>3.9914367689164123E-22</v>
      </c>
      <c r="AM13">
        <f t="shared" si="15"/>
        <v>4.006688668009004E-22</v>
      </c>
      <c r="AN13">
        <f t="shared" si="16"/>
        <v>40.526545223578751</v>
      </c>
      <c r="AO13">
        <f t="shared" si="36"/>
        <v>1.0610256652253576</v>
      </c>
      <c r="AP13">
        <f t="shared" si="37"/>
        <v>1.3176580985674746</v>
      </c>
      <c r="AR13">
        <f t="shared" si="17"/>
        <v>3.6546915050299244E-4</v>
      </c>
      <c r="AS13">
        <f t="shared" si="18"/>
        <v>1.0660735120172289</v>
      </c>
      <c r="AT13">
        <f t="shared" si="19"/>
        <v>-5.9460735120172288</v>
      </c>
      <c r="AV13">
        <f t="shared" si="20"/>
        <v>-5.89666464</v>
      </c>
      <c r="AW13">
        <f t="shared" si="38"/>
        <v>-4.8305911279827711</v>
      </c>
      <c r="AY13">
        <f t="shared" si="21"/>
        <v>-5.9806362627071987</v>
      </c>
      <c r="AZ13">
        <f t="shared" si="39"/>
        <v>-4.9145627506899698</v>
      </c>
      <c r="BA13" s="23">
        <v>1</v>
      </c>
      <c r="BB13">
        <f t="shared" si="22"/>
        <v>1.3544891640866874</v>
      </c>
      <c r="BC13">
        <f t="shared" si="40"/>
        <v>-22.458006280440593</v>
      </c>
      <c r="BD13">
        <f t="shared" si="23"/>
        <v>4.8716207001188492</v>
      </c>
      <c r="BE13">
        <f t="shared" si="41"/>
        <v>-27.329626980559439</v>
      </c>
      <c r="BG13">
        <f t="shared" si="42"/>
        <v>4.4480107507309553E-3</v>
      </c>
      <c r="BH13">
        <f t="shared" si="24"/>
        <v>9.6486842941549797E-4</v>
      </c>
      <c r="BI13">
        <f t="shared" si="24"/>
        <v>-5.4128791801464522E-3</v>
      </c>
      <c r="BL13" s="29" t="s">
        <v>73</v>
      </c>
      <c r="BM13">
        <v>-1.047E-2</v>
      </c>
      <c r="BO13" t="s">
        <v>74</v>
      </c>
      <c r="BP13" s="33"/>
    </row>
    <row r="14" spans="1:69" ht="15.75" thickBot="1">
      <c r="A14" s="23">
        <v>1</v>
      </c>
      <c r="B14" s="24">
        <v>302.68716999999998</v>
      </c>
      <c r="C14" s="25">
        <v>0.21693999999999999</v>
      </c>
      <c r="D14" s="25">
        <v>-5.3916700000000004</v>
      </c>
      <c r="E14" s="25">
        <f t="shared" si="0"/>
        <v>4.9660741351308229</v>
      </c>
      <c r="F14" s="23">
        <v>1</v>
      </c>
      <c r="G14" s="26">
        <v>3.14159265358979</v>
      </c>
      <c r="H14" s="27"/>
      <c r="I14" s="28">
        <f t="shared" si="1"/>
        <v>0.19701469408413641</v>
      </c>
      <c r="J14" s="28">
        <f t="shared" si="2"/>
        <v>5.4955284263357433E-2</v>
      </c>
      <c r="K14" s="28">
        <f t="shared" si="3"/>
        <v>1.5329228525343776E-2</v>
      </c>
      <c r="L14" s="28">
        <f t="shared" si="4"/>
        <v>4.2759354324529361E-3</v>
      </c>
      <c r="M14">
        <f t="shared" si="43"/>
        <v>0.31047404723839933</v>
      </c>
      <c r="N14">
        <f t="shared" si="25"/>
        <v>3.5022247579473961E-2</v>
      </c>
      <c r="O14">
        <f t="shared" si="26"/>
        <v>4.9232490648069491E-3</v>
      </c>
      <c r="P14">
        <f t="shared" si="27"/>
        <v>7.5818750761391662E-4</v>
      </c>
      <c r="Q14">
        <f t="shared" si="28"/>
        <v>1.2289280524679924E-4</v>
      </c>
      <c r="R14">
        <f t="shared" si="5"/>
        <v>4.2456011495526749</v>
      </c>
      <c r="S14">
        <f t="shared" si="6"/>
        <v>-4.6152390004657953</v>
      </c>
      <c r="T14">
        <f t="shared" si="7"/>
        <v>2.1189221090456218</v>
      </c>
      <c r="U14">
        <f t="shared" si="8"/>
        <v>-0.3245210435250897</v>
      </c>
      <c r="V14">
        <v>0</v>
      </c>
      <c r="W14">
        <f t="shared" si="29"/>
        <v>2.2019902039439092</v>
      </c>
      <c r="X14">
        <f t="shared" si="9"/>
        <v>1.3628869565217392</v>
      </c>
      <c r="Y14">
        <f t="shared" si="30"/>
        <v>1.6176886335714056</v>
      </c>
      <c r="Z14">
        <v>0</v>
      </c>
      <c r="AA14">
        <f t="shared" si="31"/>
        <v>1.1666988624394619</v>
      </c>
      <c r="AB14">
        <f t="shared" si="10"/>
        <v>0.6549999999999998</v>
      </c>
      <c r="AC14">
        <f t="shared" si="11"/>
        <v>-7.034623270525589E-2</v>
      </c>
      <c r="AD14">
        <f t="shared" si="12"/>
        <v>-2.7822578887928093E-2</v>
      </c>
      <c r="AE14">
        <f t="shared" si="32"/>
        <v>-4.9084405796591991E-2</v>
      </c>
      <c r="AF14">
        <f t="shared" si="13"/>
        <v>2.875</v>
      </c>
      <c r="AH14">
        <f t="shared" si="33"/>
        <v>-2.6347532395665396E-2</v>
      </c>
      <c r="AI14">
        <f t="shared" si="34"/>
        <v>-3.5607211338886106E-2</v>
      </c>
      <c r="AJ14">
        <f t="shared" si="35"/>
        <v>1.2606152592584492</v>
      </c>
      <c r="AL14">
        <f t="shared" si="14"/>
        <v>4.7713784022062958E-22</v>
      </c>
      <c r="AM14">
        <f t="shared" si="15"/>
        <v>4.7883524606427394E-22</v>
      </c>
      <c r="AN14">
        <f t="shared" si="16"/>
        <v>40.526545223578751</v>
      </c>
      <c r="AO14">
        <f t="shared" si="36"/>
        <v>1.0610256652253576</v>
      </c>
      <c r="AP14">
        <f t="shared" si="37"/>
        <v>1.3176580985674746</v>
      </c>
      <c r="AR14">
        <f t="shared" si="17"/>
        <v>4.3685035213028903E-4</v>
      </c>
      <c r="AS14">
        <f t="shared" si="18"/>
        <v>1.2742924771640531</v>
      </c>
      <c r="AT14">
        <f t="shared" si="19"/>
        <v>-6.6659624771640535</v>
      </c>
      <c r="AV14">
        <f t="shared" si="20"/>
        <v>-6.6294694600000001</v>
      </c>
      <c r="AW14">
        <f t="shared" si="38"/>
        <v>-5.355176982835947</v>
      </c>
      <c r="AY14">
        <f t="shared" si="21"/>
        <v>-6.6789658352411996</v>
      </c>
      <c r="AZ14">
        <f t="shared" si="39"/>
        <v>-5.4046733580771464</v>
      </c>
      <c r="BA14" s="23">
        <v>1</v>
      </c>
      <c r="BB14">
        <f t="shared" si="22"/>
        <v>1.3544891640866874</v>
      </c>
      <c r="BC14">
        <f t="shared" si="40"/>
        <v>-24.697657630352946</v>
      </c>
      <c r="BD14">
        <f t="shared" si="23"/>
        <v>5.8231158918971442</v>
      </c>
      <c r="BE14">
        <f t="shared" si="41"/>
        <v>-30.520773522250089</v>
      </c>
      <c r="BG14">
        <f t="shared" si="42"/>
        <v>4.8915939057938103E-3</v>
      </c>
      <c r="BH14">
        <f t="shared" si="24"/>
        <v>1.1533206361452057E-3</v>
      </c>
      <c r="BI14">
        <f t="shared" si="24"/>
        <v>-6.0449145419390156E-3</v>
      </c>
      <c r="BL14" s="34" t="s">
        <v>75</v>
      </c>
      <c r="BM14" s="35" t="s">
        <v>76</v>
      </c>
      <c r="BN14" s="35"/>
    </row>
    <row r="15" spans="1:69">
      <c r="A15" s="23">
        <v>1</v>
      </c>
      <c r="B15" s="24">
        <v>352.12240000000003</v>
      </c>
      <c r="C15" s="25">
        <v>0.23588999999999999</v>
      </c>
      <c r="D15" s="25">
        <v>-5.7833300000000003</v>
      </c>
      <c r="E15" s="25">
        <f t="shared" si="0"/>
        <v>4.829363554986819</v>
      </c>
      <c r="F15" s="23">
        <v>1</v>
      </c>
      <c r="G15" s="26">
        <v>3.14159265358979</v>
      </c>
      <c r="H15" s="27"/>
      <c r="I15" s="28">
        <f t="shared" si="1"/>
        <v>0.21422419188488495</v>
      </c>
      <c r="J15" s="28">
        <f t="shared" si="2"/>
        <v>5.9755702059940012E-2</v>
      </c>
      <c r="K15" s="28">
        <f t="shared" si="3"/>
        <v>1.6668257199425388E-2</v>
      </c>
      <c r="L15" s="28">
        <f t="shared" si="4"/>
        <v>4.6494441281521304E-3</v>
      </c>
      <c r="M15">
        <f t="shared" si="43"/>
        <v>0.35370787005824128</v>
      </c>
      <c r="N15">
        <f t="shared" si="25"/>
        <v>4.3917334853147791E-2</v>
      </c>
      <c r="O15">
        <f t="shared" si="26"/>
        <v>6.7544240575619996E-3</v>
      </c>
      <c r="P15">
        <f t="shared" si="27"/>
        <v>1.1353790266331598E-3</v>
      </c>
      <c r="Q15">
        <f t="shared" si="28"/>
        <v>2.0063300039530052E-4</v>
      </c>
      <c r="R15">
        <f t="shared" si="5"/>
        <v>4.2456011495526749</v>
      </c>
      <c r="S15">
        <f t="shared" si="6"/>
        <v>-4.6152390004657953</v>
      </c>
      <c r="T15">
        <f t="shared" si="7"/>
        <v>2.1189221090456218</v>
      </c>
      <c r="U15">
        <f t="shared" si="8"/>
        <v>-0.3245210435250897</v>
      </c>
      <c r="V15">
        <v>0</v>
      </c>
      <c r="W15">
        <f t="shared" si="29"/>
        <v>2.1905172054100768</v>
      </c>
      <c r="X15">
        <f t="shared" si="9"/>
        <v>1.3628869565217392</v>
      </c>
      <c r="Y15">
        <f t="shared" si="30"/>
        <v>1.698270297038885</v>
      </c>
      <c r="Z15">
        <v>0</v>
      </c>
      <c r="AA15">
        <f t="shared" si="31"/>
        <v>1.3129571871972523</v>
      </c>
      <c r="AB15">
        <f t="shared" si="10"/>
        <v>0.6549999999999998</v>
      </c>
      <c r="AC15">
        <f t="shared" si="11"/>
        <v>-8.1835263421086532E-2</v>
      </c>
      <c r="AD15">
        <f t="shared" si="12"/>
        <v>-3.2366595690879706E-2</v>
      </c>
      <c r="AE15">
        <f t="shared" si="32"/>
        <v>-5.7100929555983115E-2</v>
      </c>
      <c r="AF15">
        <f t="shared" si="13"/>
        <v>2.875</v>
      </c>
      <c r="AH15">
        <f t="shared" si="33"/>
        <v>-3.0022437110284392E-2</v>
      </c>
      <c r="AI15">
        <f t="shared" si="34"/>
        <v>-4.1075736347517294E-2</v>
      </c>
      <c r="AJ15">
        <f t="shared" si="35"/>
        <v>1.4215059902484384</v>
      </c>
      <c r="AL15">
        <f t="shared" si="14"/>
        <v>5.4684156821313741E-22</v>
      </c>
      <c r="AM15">
        <f t="shared" si="15"/>
        <v>5.4725125404957771E-22</v>
      </c>
      <c r="AN15">
        <f t="shared" si="16"/>
        <v>40.526545223578751</v>
      </c>
      <c r="AO15">
        <f t="shared" si="36"/>
        <v>1.0610256652253576</v>
      </c>
      <c r="AP15">
        <f t="shared" si="37"/>
        <v>1.3176580985674746</v>
      </c>
      <c r="AR15">
        <f t="shared" si="17"/>
        <v>5.0026781897126568E-4</v>
      </c>
      <c r="AS15">
        <f t="shared" si="18"/>
        <v>1.459281227939182</v>
      </c>
      <c r="AT15">
        <f t="shared" si="19"/>
        <v>-7.2426112279391823</v>
      </c>
      <c r="AV15">
        <f t="shared" si="20"/>
        <v>-7.2085625100000001</v>
      </c>
      <c r="AW15">
        <f t="shared" si="38"/>
        <v>-5.7492812820608181</v>
      </c>
      <c r="AY15">
        <f t="shared" si="21"/>
        <v>-7.2237919529006982</v>
      </c>
      <c r="AZ15">
        <f t="shared" si="39"/>
        <v>-5.7645107249615162</v>
      </c>
      <c r="BA15" s="23">
        <v>1</v>
      </c>
      <c r="BB15">
        <f t="shared" si="22"/>
        <v>1.3544891640866874</v>
      </c>
      <c r="BC15">
        <f t="shared" si="40"/>
        <v>-26.342001238396577</v>
      </c>
      <c r="BD15">
        <f t="shared" si="23"/>
        <v>6.6684563092385334</v>
      </c>
      <c r="BE15">
        <f t="shared" si="41"/>
        <v>-33.010457547635106</v>
      </c>
      <c r="BG15">
        <f t="shared" si="42"/>
        <v>5.2172709919581254E-3</v>
      </c>
      <c r="BH15">
        <f t="shared" si="24"/>
        <v>1.3207479321129994E-3</v>
      </c>
      <c r="BI15">
        <f t="shared" si="24"/>
        <v>-6.5380189240711239E-3</v>
      </c>
    </row>
    <row r="16" spans="1:69">
      <c r="A16" s="23">
        <v>1</v>
      </c>
      <c r="B16" s="24">
        <v>402.65841</v>
      </c>
      <c r="C16" s="25">
        <v>0.25176999999999999</v>
      </c>
      <c r="D16" s="25">
        <v>-6.07667</v>
      </c>
      <c r="E16" s="25">
        <f t="shared" si="0"/>
        <v>4.7256158792836738</v>
      </c>
      <c r="F16" s="23">
        <v>1</v>
      </c>
      <c r="G16" s="26">
        <v>3.14159265358979</v>
      </c>
      <c r="H16" s="27"/>
      <c r="I16" s="28">
        <f t="shared" si="1"/>
        <v>0.22864566022662033</v>
      </c>
      <c r="J16" s="28">
        <f t="shared" si="2"/>
        <v>6.3778426841456154E-2</v>
      </c>
      <c r="K16" s="28">
        <f t="shared" si="3"/>
        <v>1.7790356162191399E-2</v>
      </c>
      <c r="L16" s="28">
        <f t="shared" si="4"/>
        <v>4.9624424441259132E-3</v>
      </c>
      <c r="M16">
        <f t="shared" si="43"/>
        <v>0.39296820403212074</v>
      </c>
      <c r="N16">
        <f t="shared" si="25"/>
        <v>5.2614439785740041E-2</v>
      </c>
      <c r="O16">
        <f t="shared" si="26"/>
        <v>8.6817215320419971E-3</v>
      </c>
      <c r="P16">
        <f t="shared" si="27"/>
        <v>1.5626229362092348E-3</v>
      </c>
      <c r="Q16">
        <f t="shared" si="28"/>
        <v>2.9537789004474568E-4</v>
      </c>
      <c r="R16">
        <f t="shared" si="5"/>
        <v>4.2456011495526749</v>
      </c>
      <c r="S16">
        <f t="shared" si="6"/>
        <v>-4.6152390004657953</v>
      </c>
      <c r="T16">
        <f t="shared" si="7"/>
        <v>2.1189221090456218</v>
      </c>
      <c r="U16">
        <f t="shared" si="8"/>
        <v>-0.32452104352508987</v>
      </c>
      <c r="V16">
        <v>0</v>
      </c>
      <c r="W16">
        <f t="shared" si="29"/>
        <v>2.1809028931822532</v>
      </c>
      <c r="X16">
        <f t="shared" si="9"/>
        <v>1.3628869565217392</v>
      </c>
      <c r="Y16">
        <f t="shared" si="30"/>
        <v>1.7706003050049526</v>
      </c>
      <c r="Z16">
        <v>0</v>
      </c>
      <c r="AA16">
        <f t="shared" si="31"/>
        <v>1.4434468319625418</v>
      </c>
      <c r="AB16">
        <f t="shared" si="10"/>
        <v>0.6549999999999998</v>
      </c>
      <c r="AC16">
        <f t="shared" si="11"/>
        <v>-9.3580121716385703E-2</v>
      </c>
      <c r="AD16">
        <f t="shared" si="12"/>
        <v>-3.7011794643006156E-2</v>
      </c>
      <c r="AE16">
        <f t="shared" si="32"/>
        <v>-6.5295958179695926E-2</v>
      </c>
      <c r="AF16">
        <f t="shared" si="13"/>
        <v>2.875</v>
      </c>
      <c r="AH16">
        <f t="shared" si="33"/>
        <v>-3.3295656226859947E-2</v>
      </c>
      <c r="AI16">
        <f t="shared" si="34"/>
        <v>-4.6399038698894161E-2</v>
      </c>
      <c r="AJ16">
        <f t="shared" si="35"/>
        <v>1.5664103697292924</v>
      </c>
      <c r="AL16">
        <f t="shared" si="14"/>
        <v>6.1176835297508023E-22</v>
      </c>
      <c r="AM16">
        <f t="shared" si="15"/>
        <v>6.0965714579540683E-22</v>
      </c>
      <c r="AN16">
        <f t="shared" si="16"/>
        <v>40.526545223578751</v>
      </c>
      <c r="AO16">
        <f t="shared" si="36"/>
        <v>1.0610256652253576</v>
      </c>
      <c r="AP16">
        <f t="shared" si="37"/>
        <v>1.3176580985674746</v>
      </c>
      <c r="AR16">
        <f t="shared" si="17"/>
        <v>5.5899429610478885E-4</v>
      </c>
      <c r="AS16">
        <f t="shared" si="18"/>
        <v>1.630586361737669</v>
      </c>
      <c r="AT16">
        <f t="shared" si="19"/>
        <v>-7.7072563617376693</v>
      </c>
      <c r="AV16">
        <f t="shared" si="20"/>
        <v>-7.6938394299999997</v>
      </c>
      <c r="AW16">
        <f t="shared" si="38"/>
        <v>-6.0632530682623305</v>
      </c>
      <c r="AY16">
        <f t="shared" si="21"/>
        <v>-7.6755784486742993</v>
      </c>
      <c r="AZ16">
        <f t="shared" si="39"/>
        <v>-6.04499208693663</v>
      </c>
      <c r="BA16" s="23">
        <v>1</v>
      </c>
      <c r="BB16">
        <f t="shared" si="22"/>
        <v>1.3544891640866874</v>
      </c>
      <c r="BC16">
        <f t="shared" si="40"/>
        <v>-27.62371285921153</v>
      </c>
      <c r="BD16">
        <f t="shared" si="23"/>
        <v>7.451266900105038</v>
      </c>
      <c r="BE16">
        <f t="shared" si="41"/>
        <v>-35.07497975931657</v>
      </c>
      <c r="BG16">
        <f t="shared" si="42"/>
        <v>5.4711255415352605E-3</v>
      </c>
      <c r="BH16">
        <f t="shared" si="24"/>
        <v>1.4757906318290826E-3</v>
      </c>
      <c r="BI16">
        <f t="shared" si="24"/>
        <v>-6.9469161733643437E-3</v>
      </c>
    </row>
    <row r="17" spans="1:69">
      <c r="A17" s="23">
        <v>1</v>
      </c>
      <c r="B17" s="24">
        <v>451.79343</v>
      </c>
      <c r="C17" s="25">
        <v>0.26478000000000002</v>
      </c>
      <c r="D17" s="25">
        <v>-6.3066700000000004</v>
      </c>
      <c r="E17" s="25">
        <f t="shared" si="0"/>
        <v>4.6469145290391927</v>
      </c>
      <c r="F17" s="23">
        <v>1</v>
      </c>
      <c r="G17" s="26">
        <v>3.14159265358979</v>
      </c>
      <c r="H17" s="27"/>
      <c r="I17" s="28">
        <f t="shared" si="1"/>
        <v>0.24046072969299173</v>
      </c>
      <c r="J17" s="28">
        <f t="shared" si="2"/>
        <v>6.7074122647975382E-2</v>
      </c>
      <c r="K17" s="28">
        <f t="shared" si="3"/>
        <v>1.8709657642392019E-2</v>
      </c>
      <c r="L17" s="28">
        <f t="shared" si="4"/>
        <v>5.2188724246560719E-3</v>
      </c>
      <c r="M17">
        <f t="shared" si="43"/>
        <v>0.42739229260118128</v>
      </c>
      <c r="N17">
        <f t="shared" si="25"/>
        <v>6.0690812361966232E-2</v>
      </c>
      <c r="O17">
        <f t="shared" si="26"/>
        <v>1.0576951872545912E-2</v>
      </c>
      <c r="P17">
        <f t="shared" si="27"/>
        <v>2.0074583232776444E-3</v>
      </c>
      <c r="Q17">
        <f t="shared" si="28"/>
        <v>3.998085975103205E-4</v>
      </c>
      <c r="R17">
        <f t="shared" si="5"/>
        <v>4.2456011495526749</v>
      </c>
      <c r="S17">
        <f t="shared" si="6"/>
        <v>-4.6152390004657953</v>
      </c>
      <c r="T17">
        <f t="shared" si="7"/>
        <v>2.1189221090456218</v>
      </c>
      <c r="U17">
        <f t="shared" si="8"/>
        <v>-0.3245210435250897</v>
      </c>
      <c r="V17">
        <v>0</v>
      </c>
      <c r="W17">
        <f t="shared" si="29"/>
        <v>2.1730261802046722</v>
      </c>
      <c r="X17">
        <f t="shared" si="9"/>
        <v>1.3628869565217392</v>
      </c>
      <c r="Y17">
        <f t="shared" si="30"/>
        <v>1.8334041460172874</v>
      </c>
      <c r="Z17">
        <v>0</v>
      </c>
      <c r="AA17">
        <f t="shared" si="31"/>
        <v>1.5561948792937761</v>
      </c>
      <c r="AB17">
        <f t="shared" si="10"/>
        <v>0.6549999999999998</v>
      </c>
      <c r="AC17">
        <f t="shared" si="11"/>
        <v>-0.10499938190801328</v>
      </c>
      <c r="AD17">
        <f t="shared" si="12"/>
        <v>-4.1528216565051707E-2</v>
      </c>
      <c r="AE17">
        <f t="shared" si="32"/>
        <v>-7.3263799236532492E-2</v>
      </c>
      <c r="AF17">
        <f t="shared" si="13"/>
        <v>2.875</v>
      </c>
      <c r="AH17">
        <f t="shared" si="33"/>
        <v>-3.6109008130759082E-2</v>
      </c>
      <c r="AI17">
        <f t="shared" si="34"/>
        <v>-5.1370939046010013E-2</v>
      </c>
      <c r="AJ17">
        <f t="shared" si="35"/>
        <v>1.6927586243924768</v>
      </c>
      <c r="AL17">
        <f t="shared" si="14"/>
        <v>6.7006347998996923E-22</v>
      </c>
      <c r="AM17">
        <f t="shared" si="15"/>
        <v>6.6458172693672907E-22</v>
      </c>
      <c r="AN17">
        <f t="shared" si="16"/>
        <v>40.526545223578751</v>
      </c>
      <c r="AO17">
        <f t="shared" si="36"/>
        <v>1.0610256652253576</v>
      </c>
      <c r="AP17">
        <f t="shared" si="37"/>
        <v>1.3176580985674746</v>
      </c>
      <c r="AR17">
        <f t="shared" si="17"/>
        <v>6.1143348396215311E-4</v>
      </c>
      <c r="AS17">
        <f t="shared" si="18"/>
        <v>1.7835514727176005</v>
      </c>
      <c r="AT17">
        <f t="shared" si="19"/>
        <v>-8.0902214727176016</v>
      </c>
      <c r="AV17">
        <f t="shared" si="20"/>
        <v>-8.0914120199999999</v>
      </c>
      <c r="AW17">
        <f t="shared" si="38"/>
        <v>-6.3078605472823996</v>
      </c>
      <c r="AY17">
        <f t="shared" si="21"/>
        <v>-8.0424685649627996</v>
      </c>
      <c r="AZ17">
        <f t="shared" si="39"/>
        <v>-6.2589170922451993</v>
      </c>
      <c r="BA17" s="23">
        <v>1</v>
      </c>
      <c r="BB17">
        <f t="shared" si="22"/>
        <v>1.3544891640866874</v>
      </c>
      <c r="BC17">
        <f t="shared" si="40"/>
        <v>-28.601282860141652</v>
      </c>
      <c r="BD17">
        <f t="shared" si="23"/>
        <v>8.1502693541063227</v>
      </c>
      <c r="BE17">
        <f t="shared" si="41"/>
        <v>-36.75155221424798</v>
      </c>
      <c r="BG17">
        <f t="shared" si="42"/>
        <v>5.6647420994536844E-3</v>
      </c>
      <c r="BH17">
        <f t="shared" si="24"/>
        <v>1.614234373956491E-3</v>
      </c>
      <c r="BI17">
        <f t="shared" si="24"/>
        <v>-7.278976473410176E-3</v>
      </c>
    </row>
    <row r="18" spans="1:69">
      <c r="A18" s="23">
        <v>1</v>
      </c>
      <c r="B18" s="24">
        <v>461.10005999999998</v>
      </c>
      <c r="C18" s="25">
        <v>0.26702999999999999</v>
      </c>
      <c r="D18" s="25">
        <v>-6.3449999999999998</v>
      </c>
      <c r="E18" s="25">
        <f t="shared" si="0"/>
        <v>4.6338260343896414</v>
      </c>
      <c r="F18" s="23">
        <v>1</v>
      </c>
      <c r="G18" s="26">
        <v>3.14159265358979</v>
      </c>
      <c r="H18" s="27"/>
      <c r="I18" s="28">
        <f t="shared" si="1"/>
        <v>0.24250407375904373</v>
      </c>
      <c r="J18" s="28">
        <f t="shared" si="2"/>
        <v>6.7644093098756963E-2</v>
      </c>
      <c r="K18" s="28">
        <f t="shared" si="3"/>
        <v>1.886864521583179E-2</v>
      </c>
      <c r="L18" s="28">
        <f t="shared" si="4"/>
        <v>5.263220422826162E-3</v>
      </c>
      <c r="M18">
        <f t="shared" si="43"/>
        <v>0.4335650823154964</v>
      </c>
      <c r="N18">
        <f t="shared" si="25"/>
        <v>6.2181443773548201E-2</v>
      </c>
      <c r="O18">
        <f t="shared" si="26"/>
        <v>1.093691800869533E-2</v>
      </c>
      <c r="P18">
        <f t="shared" si="27"/>
        <v>2.0943855081362872E-3</v>
      </c>
      <c r="Q18">
        <f t="shared" si="28"/>
        <v>4.2080051811366204E-4</v>
      </c>
      <c r="R18">
        <f t="shared" si="5"/>
        <v>4.2456011495526749</v>
      </c>
      <c r="S18">
        <f t="shared" si="6"/>
        <v>-4.6152390004657953</v>
      </c>
      <c r="T18">
        <f t="shared" si="7"/>
        <v>2.1189221090456218</v>
      </c>
      <c r="U18">
        <f t="shared" si="8"/>
        <v>-0.3245210435250897</v>
      </c>
      <c r="V18">
        <v>0</v>
      </c>
      <c r="W18">
        <f t="shared" si="29"/>
        <v>2.1716639508273041</v>
      </c>
      <c r="X18">
        <f t="shared" si="9"/>
        <v>1.3628869565217392</v>
      </c>
      <c r="Y18">
        <f t="shared" si="30"/>
        <v>1.844607806940012</v>
      </c>
      <c r="Z18">
        <v>0</v>
      </c>
      <c r="AA18">
        <f t="shared" si="31"/>
        <v>1.5762569926784207</v>
      </c>
      <c r="AB18">
        <f t="shared" si="10"/>
        <v>0.6549999999999998</v>
      </c>
      <c r="AC18">
        <f t="shared" si="11"/>
        <v>-0.10716229604699615</v>
      </c>
      <c r="AD18">
        <f t="shared" si="12"/>
        <v>-4.2383668903371023E-2</v>
      </c>
      <c r="AE18">
        <f t="shared" si="32"/>
        <v>-7.4772982475183589E-2</v>
      </c>
      <c r="AF18">
        <f t="shared" si="13"/>
        <v>2.875</v>
      </c>
      <c r="AH18">
        <f t="shared" si="33"/>
        <v>-3.6607559711109482E-2</v>
      </c>
      <c r="AI18">
        <f t="shared" si="34"/>
        <v>-5.2293710261899086E-2</v>
      </c>
      <c r="AJ18">
        <f t="shared" si="35"/>
        <v>1.715358162480165</v>
      </c>
      <c r="AL18">
        <f t="shared" si="14"/>
        <v>6.806558375288881E-22</v>
      </c>
      <c r="AM18">
        <f t="shared" si="15"/>
        <v>6.7445016753853727E-22</v>
      </c>
      <c r="AN18">
        <f t="shared" si="16"/>
        <v>40.526545223578751</v>
      </c>
      <c r="AO18">
        <f t="shared" si="36"/>
        <v>1.0610256652253576</v>
      </c>
      <c r="AP18">
        <f t="shared" si="37"/>
        <v>1.3176580985674746</v>
      </c>
      <c r="AR18">
        <f t="shared" si="17"/>
        <v>6.2093271033234452E-4</v>
      </c>
      <c r="AS18">
        <f t="shared" si="18"/>
        <v>1.8112607160394489</v>
      </c>
      <c r="AT18">
        <f t="shared" si="19"/>
        <v>-8.1562607160394478</v>
      </c>
      <c r="AV18">
        <f t="shared" si="20"/>
        <v>-8.1601697699999995</v>
      </c>
      <c r="AW18">
        <f t="shared" si="38"/>
        <v>-6.3489090539605506</v>
      </c>
      <c r="AY18">
        <f t="shared" si="21"/>
        <v>-8.1056235545702986</v>
      </c>
      <c r="AZ18">
        <f t="shared" si="39"/>
        <v>-6.2943628385308497</v>
      </c>
      <c r="BA18" s="23">
        <v>1</v>
      </c>
      <c r="BB18">
        <f t="shared" si="22"/>
        <v>1.3544891640866874</v>
      </c>
      <c r="BC18">
        <f t="shared" si="40"/>
        <v>-28.763258773987957</v>
      </c>
      <c r="BD18">
        <f t="shared" si="23"/>
        <v>8.2768918823182105</v>
      </c>
      <c r="BE18">
        <f t="shared" si="41"/>
        <v>-37.040150656306174</v>
      </c>
      <c r="BG18">
        <f t="shared" si="42"/>
        <v>5.6968228904709754E-3</v>
      </c>
      <c r="BH18">
        <f t="shared" si="24"/>
        <v>1.6393131080051913E-3</v>
      </c>
      <c r="BI18">
        <f t="shared" si="24"/>
        <v>-7.3361359984761686E-3</v>
      </c>
    </row>
    <row r="19" spans="1:69">
      <c r="A19" s="23">
        <v>1</v>
      </c>
      <c r="B19" s="24">
        <v>502.42950999999999</v>
      </c>
      <c r="C19" s="25">
        <v>0.27632000000000001</v>
      </c>
      <c r="D19" s="25">
        <v>-6.4950000000000001</v>
      </c>
      <c r="E19" s="25">
        <f t="shared" si="0"/>
        <v>4.581302516390779</v>
      </c>
      <c r="F19" s="23">
        <v>1</v>
      </c>
      <c r="G19" s="26">
        <v>3.14159265358979</v>
      </c>
      <c r="H19" s="27"/>
      <c r="I19" s="28">
        <f t="shared" si="1"/>
        <v>0.25094081436954258</v>
      </c>
      <c r="J19" s="28">
        <f t="shared" si="2"/>
        <v>6.9997437759983988E-2</v>
      </c>
      <c r="K19" s="28">
        <f t="shared" si="3"/>
        <v>1.9525087241278657E-2</v>
      </c>
      <c r="L19" s="28">
        <f t="shared" si="4"/>
        <v>5.4463283797151069E-3</v>
      </c>
      <c r="M19">
        <f t="shared" si="43"/>
        <v>0.45977103696519378</v>
      </c>
      <c r="N19">
        <f t="shared" si="25"/>
        <v>6.8647866361536608E-2</v>
      </c>
      <c r="O19">
        <f t="shared" si="26"/>
        <v>1.2532688695492643E-2</v>
      </c>
      <c r="P19">
        <f t="shared" si="27"/>
        <v>2.4882249135864676E-3</v>
      </c>
      <c r="Q19">
        <f t="shared" si="28"/>
        <v>5.1801033188514367E-4</v>
      </c>
      <c r="R19">
        <f t="shared" si="5"/>
        <v>4.2456011495526749</v>
      </c>
      <c r="S19">
        <f t="shared" si="6"/>
        <v>-4.6152390004657953</v>
      </c>
      <c r="T19">
        <f t="shared" si="7"/>
        <v>2.1189221090456218</v>
      </c>
      <c r="U19">
        <f t="shared" si="8"/>
        <v>-0.3245210435250897</v>
      </c>
      <c r="V19">
        <v>0</v>
      </c>
      <c r="W19">
        <f t="shared" si="29"/>
        <v>2.1660394570869719</v>
      </c>
      <c r="X19">
        <f t="shared" si="9"/>
        <v>1.3628869565217392</v>
      </c>
      <c r="Y19">
        <f t="shared" si="30"/>
        <v>1.8919825231076164</v>
      </c>
      <c r="Z19">
        <v>0</v>
      </c>
      <c r="AA19">
        <f t="shared" si="31"/>
        <v>1.6609264427571078</v>
      </c>
      <c r="AB19">
        <f t="shared" si="10"/>
        <v>0.6549999999999998</v>
      </c>
      <c r="AC19">
        <f t="shared" si="11"/>
        <v>-0.11676749704471348</v>
      </c>
      <c r="AD19">
        <f t="shared" si="12"/>
        <v>-4.6182613810813518E-2</v>
      </c>
      <c r="AE19">
        <f t="shared" si="32"/>
        <v>-8.1475055427763496E-2</v>
      </c>
      <c r="AF19">
        <f t="shared" si="13"/>
        <v>2.875</v>
      </c>
      <c r="AH19">
        <f t="shared" si="33"/>
        <v>-3.8702105903803782E-2</v>
      </c>
      <c r="AI19">
        <f t="shared" si="34"/>
        <v>-5.6325649025903403E-2</v>
      </c>
      <c r="AJ19">
        <f t="shared" si="35"/>
        <v>1.8111616933491719</v>
      </c>
      <c r="AL19">
        <f t="shared" si="14"/>
        <v>7.2613143894319229E-22</v>
      </c>
      <c r="AM19">
        <f t="shared" si="15"/>
        <v>7.1641338381195678E-22</v>
      </c>
      <c r="AN19">
        <f t="shared" si="16"/>
        <v>40.526545223578751</v>
      </c>
      <c r="AO19">
        <f t="shared" si="36"/>
        <v>1.0610256652253576</v>
      </c>
      <c r="AP19">
        <f t="shared" si="37"/>
        <v>1.3176580985674746</v>
      </c>
      <c r="AR19">
        <f t="shared" si="17"/>
        <v>6.6160968414670778E-4</v>
      </c>
      <c r="AS19">
        <f t="shared" si="18"/>
        <v>1.9299154486559467</v>
      </c>
      <c r="AT19">
        <f t="shared" si="19"/>
        <v>-8.4249154486559465</v>
      </c>
      <c r="AV19">
        <f t="shared" si="20"/>
        <v>-8.4440628800000006</v>
      </c>
      <c r="AW19">
        <f t="shared" si="38"/>
        <v>-6.5141474313440542</v>
      </c>
      <c r="AY19">
        <f t="shared" si="21"/>
        <v>-8.3654579748607993</v>
      </c>
      <c r="AZ19">
        <f t="shared" si="39"/>
        <v>-6.4355425262048529</v>
      </c>
      <c r="BA19" s="23">
        <v>1</v>
      </c>
      <c r="BB19">
        <f t="shared" si="22"/>
        <v>1.3544891640866874</v>
      </c>
      <c r="BC19">
        <f t="shared" si="40"/>
        <v>-29.408405549661598</v>
      </c>
      <c r="BD19">
        <f t="shared" si="23"/>
        <v>8.8191066968367942</v>
      </c>
      <c r="BE19">
        <f t="shared" si="41"/>
        <v>-38.227512246498399</v>
      </c>
      <c r="BG19">
        <f t="shared" si="42"/>
        <v>5.8246000296418299E-3</v>
      </c>
      <c r="BH19">
        <f t="shared" si="24"/>
        <v>1.7467036436594958E-3</v>
      </c>
      <c r="BI19">
        <f t="shared" si="24"/>
        <v>-7.5713036733013267E-3</v>
      </c>
    </row>
    <row r="20" spans="1:69">
      <c r="A20" s="23">
        <v>1</v>
      </c>
      <c r="B20" s="24">
        <v>527.74756000000002</v>
      </c>
      <c r="C20" s="25">
        <v>0.28153</v>
      </c>
      <c r="D20" s="25">
        <v>-6.5783300000000002</v>
      </c>
      <c r="E20" s="25">
        <f t="shared" si="0"/>
        <v>4.5528658118046845</v>
      </c>
      <c r="F20" s="23">
        <v>1</v>
      </c>
      <c r="G20" s="26">
        <v>3.14159265358979</v>
      </c>
      <c r="H20" s="27"/>
      <c r="I20" s="28">
        <f t="shared" si="1"/>
        <v>0.25567229107360062</v>
      </c>
      <c r="J20" s="28">
        <f t="shared" si="2"/>
        <v>7.1317236003793763E-2</v>
      </c>
      <c r="K20" s="28">
        <f t="shared" si="3"/>
        <v>1.9893231800221414E-2</v>
      </c>
      <c r="L20" s="28">
        <f t="shared" si="4"/>
        <v>5.5490186332556243E-3</v>
      </c>
      <c r="M20">
        <f t="shared" si="43"/>
        <v>0.47499199109755513</v>
      </c>
      <c r="N20">
        <f t="shared" si="25"/>
        <v>7.2503585896307648E-2</v>
      </c>
      <c r="O20">
        <f t="shared" si="26"/>
        <v>1.3509434647229092E-2</v>
      </c>
      <c r="P20">
        <f t="shared" si="27"/>
        <v>2.7356652103819878E-3</v>
      </c>
      <c r="Q20">
        <f t="shared" si="28"/>
        <v>5.8069651942949108E-4</v>
      </c>
      <c r="R20">
        <f t="shared" si="5"/>
        <v>4.2456011495526749</v>
      </c>
      <c r="S20">
        <f t="shared" si="6"/>
        <v>-4.6152390004657953</v>
      </c>
      <c r="T20">
        <f t="shared" si="7"/>
        <v>2.1189221090456218</v>
      </c>
      <c r="U20">
        <f t="shared" si="8"/>
        <v>-0.3245210435250897</v>
      </c>
      <c r="V20">
        <v>0</v>
      </c>
      <c r="W20">
        <f t="shared" si="29"/>
        <v>2.1628851392842665</v>
      </c>
      <c r="X20">
        <f t="shared" si="9"/>
        <v>1.3628869565217392</v>
      </c>
      <c r="Y20">
        <f t="shared" si="30"/>
        <v>1.9193617127289475</v>
      </c>
      <c r="Z20">
        <v>0</v>
      </c>
      <c r="AA20">
        <f t="shared" si="31"/>
        <v>1.7097428249557456</v>
      </c>
      <c r="AB20">
        <f t="shared" si="10"/>
        <v>0.6549999999999998</v>
      </c>
      <c r="AC20">
        <f t="shared" si="11"/>
        <v>-0.12265155693712093</v>
      </c>
      <c r="AD20">
        <f t="shared" si="12"/>
        <v>-4.8509813352880363E-2</v>
      </c>
      <c r="AE20">
        <f t="shared" si="32"/>
        <v>-8.558068514500064E-2</v>
      </c>
      <c r="AF20">
        <f t="shared" si="13"/>
        <v>2.875</v>
      </c>
      <c r="AH20">
        <f t="shared" si="33"/>
        <v>-3.9902671723991145E-2</v>
      </c>
      <c r="AI20">
        <f t="shared" si="34"/>
        <v>-5.8750004076341969E-2</v>
      </c>
      <c r="AJ20">
        <f t="shared" si="35"/>
        <v>1.866705941085026</v>
      </c>
      <c r="AL20">
        <f t="shared" si="14"/>
        <v>7.5290903795828749E-22</v>
      </c>
      <c r="AM20">
        <f t="shared" si="15"/>
        <v>7.4083372334821958E-22</v>
      </c>
      <c r="AN20">
        <f t="shared" si="16"/>
        <v>40.526545223578751</v>
      </c>
      <c r="AO20">
        <f t="shared" si="36"/>
        <v>1.0610256652253576</v>
      </c>
      <c r="AP20">
        <f t="shared" si="37"/>
        <v>1.3176580985674746</v>
      </c>
      <c r="AR20">
        <f t="shared" si="17"/>
        <v>6.8548625252624646E-4</v>
      </c>
      <c r="AS20">
        <f t="shared" si="18"/>
        <v>1.9995633986190608</v>
      </c>
      <c r="AT20">
        <f t="shared" si="19"/>
        <v>-8.5778933986190609</v>
      </c>
      <c r="AV20">
        <f t="shared" si="20"/>
        <v>-8.603275270000001</v>
      </c>
      <c r="AW20">
        <f t="shared" si="38"/>
        <v>-6.6037118713809404</v>
      </c>
      <c r="AY20">
        <f t="shared" si="21"/>
        <v>-8.5105256366102999</v>
      </c>
      <c r="AZ20">
        <f t="shared" si="39"/>
        <v>-6.5109622379912393</v>
      </c>
      <c r="BA20" s="23">
        <v>1</v>
      </c>
      <c r="BB20">
        <f t="shared" si="22"/>
        <v>1.3544891640866874</v>
      </c>
      <c r="BC20">
        <f t="shared" si="40"/>
        <v>-29.753049915171001</v>
      </c>
      <c r="BD20">
        <f t="shared" si="23"/>
        <v>9.137375925868783</v>
      </c>
      <c r="BE20">
        <f t="shared" si="41"/>
        <v>-38.890425841039786</v>
      </c>
      <c r="BG20">
        <f t="shared" si="42"/>
        <v>5.8928599554705884E-3</v>
      </c>
      <c r="BH20">
        <f t="shared" si="24"/>
        <v>1.8097397357632766E-3</v>
      </c>
      <c r="BI20">
        <f t="shared" si="24"/>
        <v>-7.7025996912338654E-3</v>
      </c>
      <c r="BP20" s="36"/>
      <c r="BQ20" s="37"/>
    </row>
    <row r="21" spans="1:69">
      <c r="A21" s="23">
        <v>1</v>
      </c>
      <c r="B21" s="24">
        <v>549.56309999999996</v>
      </c>
      <c r="C21" s="25">
        <v>0.28577000000000002</v>
      </c>
      <c r="D21" s="25">
        <v>-6.6416700000000004</v>
      </c>
      <c r="E21" s="25">
        <f t="shared" si="0"/>
        <v>4.5302364030024886</v>
      </c>
      <c r="F21" s="23">
        <v>1</v>
      </c>
      <c r="G21" s="26">
        <v>3.14159265358979</v>
      </c>
      <c r="H21" s="27"/>
      <c r="I21" s="28">
        <f t="shared" si="1"/>
        <v>0.25952285944696074</v>
      </c>
      <c r="J21" s="28">
        <f t="shared" si="2"/>
        <v>7.2391313653266592E-2</v>
      </c>
      <c r="K21" s="28">
        <f t="shared" si="3"/>
        <v>2.0192835049725688E-2</v>
      </c>
      <c r="L21" s="28">
        <f t="shared" si="4"/>
        <v>5.6325899720294807E-3</v>
      </c>
      <c r="M21">
        <f t="shared" si="43"/>
        <v>0.48766783985405981</v>
      </c>
      <c r="N21">
        <f t="shared" si="25"/>
        <v>7.5768938185322654E-2</v>
      </c>
      <c r="O21">
        <f t="shared" si="26"/>
        <v>1.4350618878832698E-2</v>
      </c>
      <c r="P21">
        <f t="shared" si="27"/>
        <v>2.952365897569198E-3</v>
      </c>
      <c r="Q21">
        <f t="shared" si="28"/>
        <v>6.3652265147240428E-4</v>
      </c>
      <c r="R21">
        <f t="shared" si="5"/>
        <v>4.2456011495526749</v>
      </c>
      <c r="S21">
        <f t="shared" si="6"/>
        <v>-4.6152390004657953</v>
      </c>
      <c r="T21">
        <f t="shared" si="7"/>
        <v>2.1189221090456218</v>
      </c>
      <c r="U21">
        <f t="shared" si="8"/>
        <v>-0.3245210435250897</v>
      </c>
      <c r="V21">
        <v>0</v>
      </c>
      <c r="W21">
        <f t="shared" si="29"/>
        <v>2.1603180937020263</v>
      </c>
      <c r="X21">
        <f t="shared" si="9"/>
        <v>1.3628869565217392</v>
      </c>
      <c r="Y21">
        <f t="shared" si="30"/>
        <v>1.9420882041079182</v>
      </c>
      <c r="Z21">
        <v>0</v>
      </c>
      <c r="AA21">
        <f t="shared" si="31"/>
        <v>1.750201121706382</v>
      </c>
      <c r="AB21">
        <f t="shared" si="10"/>
        <v>0.6549999999999998</v>
      </c>
      <c r="AC21">
        <f t="shared" si="11"/>
        <v>-0.12772161343614866</v>
      </c>
      <c r="AD21">
        <f t="shared" si="12"/>
        <v>-5.0515067102594131E-2</v>
      </c>
      <c r="AE21">
        <f t="shared" si="32"/>
        <v>-8.9118340269371391E-2</v>
      </c>
      <c r="AF21">
        <f t="shared" si="13"/>
        <v>2.875</v>
      </c>
      <c r="AH21">
        <f t="shared" si="33"/>
        <v>-4.0893525049174068E-2</v>
      </c>
      <c r="AI21">
        <f t="shared" si="34"/>
        <v>-6.0814883239804426E-2</v>
      </c>
      <c r="AJ21">
        <f t="shared" si="35"/>
        <v>1.9129123302699198</v>
      </c>
      <c r="AL21">
        <f t="shared" si="14"/>
        <v>7.7541116715269365E-22</v>
      </c>
      <c r="AM21">
        <f t="shared" si="15"/>
        <v>7.6119602005751864E-22</v>
      </c>
      <c r="AN21">
        <f t="shared" si="16"/>
        <v>40.526545223578751</v>
      </c>
      <c r="AO21">
        <f t="shared" si="36"/>
        <v>1.0610256652253576</v>
      </c>
      <c r="AP21">
        <f t="shared" si="37"/>
        <v>1.3176580985674746</v>
      </c>
      <c r="AR21">
        <f t="shared" si="17"/>
        <v>7.0550906574806563E-4</v>
      </c>
      <c r="AS21">
        <f t="shared" si="18"/>
        <v>2.0579699447871076</v>
      </c>
      <c r="AT21">
        <f t="shared" si="19"/>
        <v>-8.6996399447871084</v>
      </c>
      <c r="AV21">
        <f t="shared" si="20"/>
        <v>-8.7328454300000011</v>
      </c>
      <c r="AW21">
        <f t="shared" si="38"/>
        <v>-6.674875485212894</v>
      </c>
      <c r="AY21">
        <f t="shared" si="21"/>
        <v>-8.6282386327943001</v>
      </c>
      <c r="AZ21">
        <f t="shared" si="39"/>
        <v>-6.570268688007193</v>
      </c>
      <c r="BA21" s="23">
        <v>1</v>
      </c>
      <c r="BB21">
        <f t="shared" si="22"/>
        <v>1.3544891640866874</v>
      </c>
      <c r="BC21">
        <f t="shared" si="40"/>
        <v>-30.024061741552085</v>
      </c>
      <c r="BD21">
        <f t="shared" si="23"/>
        <v>9.4042754746590962</v>
      </c>
      <c r="BE21">
        <f t="shared" si="41"/>
        <v>-39.428337216211183</v>
      </c>
      <c r="BG21">
        <f t="shared" si="42"/>
        <v>5.9465362926425201E-3</v>
      </c>
      <c r="BH21">
        <f t="shared" si="24"/>
        <v>1.8626015992590803E-3</v>
      </c>
      <c r="BI21">
        <f t="shared" si="24"/>
        <v>-7.809137891901601E-3</v>
      </c>
    </row>
    <row r="22" spans="1:69">
      <c r="A22" s="23">
        <v>1</v>
      </c>
      <c r="B22" s="24">
        <v>557.56880999999998</v>
      </c>
      <c r="C22" s="25">
        <v>0.28727000000000003</v>
      </c>
      <c r="D22" s="25">
        <v>-6.6703299999999999</v>
      </c>
      <c r="E22" s="25">
        <f t="shared" si="0"/>
        <v>4.5223376590747648</v>
      </c>
      <c r="F22" s="23">
        <v>1</v>
      </c>
      <c r="G22" s="26">
        <v>3.14159265358979</v>
      </c>
      <c r="H22" s="27"/>
      <c r="I22" s="28">
        <f t="shared" si="1"/>
        <v>0.26088508882432876</v>
      </c>
      <c r="J22" s="28">
        <f t="shared" si="2"/>
        <v>7.2771293953787647E-2</v>
      </c>
      <c r="K22" s="28">
        <f t="shared" si="3"/>
        <v>2.0298826765352204E-2</v>
      </c>
      <c r="L22" s="28">
        <f t="shared" si="4"/>
        <v>5.6621553041428744E-3</v>
      </c>
      <c r="M22">
        <f t="shared" si="43"/>
        <v>0.49221566221873908</v>
      </c>
      <c r="N22">
        <f t="shared" si="25"/>
        <v>7.6952303440787226E-2</v>
      </c>
      <c r="O22">
        <f t="shared" si="26"/>
        <v>1.4658536913860005E-2</v>
      </c>
      <c r="P22">
        <f t="shared" si="27"/>
        <v>3.0324880174343871E-3</v>
      </c>
      <c r="Q22">
        <f t="shared" si="28"/>
        <v>6.5737095531637202E-4</v>
      </c>
      <c r="R22">
        <f t="shared" si="5"/>
        <v>4.245601149552674</v>
      </c>
      <c r="S22">
        <f t="shared" si="6"/>
        <v>-4.6152390004657962</v>
      </c>
      <c r="T22">
        <f t="shared" si="7"/>
        <v>2.1189221090456218</v>
      </c>
      <c r="U22">
        <f t="shared" si="8"/>
        <v>-0.32452104352508987</v>
      </c>
      <c r="V22">
        <v>0</v>
      </c>
      <c r="W22">
        <f t="shared" si="29"/>
        <v>2.1594099407837808</v>
      </c>
      <c r="X22">
        <f t="shared" si="9"/>
        <v>1.3628869565217392</v>
      </c>
      <c r="Y22">
        <f t="shared" si="30"/>
        <v>1.9502257390769084</v>
      </c>
      <c r="Z22">
        <v>0</v>
      </c>
      <c r="AA22">
        <f t="shared" si="31"/>
        <v>1.7646743011052541</v>
      </c>
      <c r="AB22">
        <f t="shared" si="10"/>
        <v>0.6549999999999998</v>
      </c>
      <c r="AC22">
        <f t="shared" si="11"/>
        <v>-0.12958218631286092</v>
      </c>
      <c r="AD22">
        <f t="shared" si="12"/>
        <v>-5.1250940704467889E-2</v>
      </c>
      <c r="AE22">
        <f t="shared" si="32"/>
        <v>-9.0416563508664408E-2</v>
      </c>
      <c r="AF22">
        <f t="shared" si="13"/>
        <v>2.875</v>
      </c>
      <c r="AH22">
        <f t="shared" si="33"/>
        <v>-4.1246822998429758E-2</v>
      </c>
      <c r="AI22">
        <f t="shared" si="34"/>
        <v>-6.1566940124064481E-2</v>
      </c>
      <c r="AJ22">
        <f t="shared" si="35"/>
        <v>1.9294833050822857</v>
      </c>
      <c r="AL22">
        <f t="shared" si="14"/>
        <v>7.8353377404708543E-22</v>
      </c>
      <c r="AM22">
        <f t="shared" si="15"/>
        <v>7.6850766243548695E-22</v>
      </c>
      <c r="AN22">
        <f t="shared" si="16"/>
        <v>40.526545223578751</v>
      </c>
      <c r="AO22">
        <f t="shared" si="36"/>
        <v>1.0610256652253576</v>
      </c>
      <c r="AP22">
        <f t="shared" si="37"/>
        <v>1.3176580985674746</v>
      </c>
      <c r="AR22">
        <f t="shared" si="17"/>
        <v>7.1272665248119874E-4</v>
      </c>
      <c r="AS22">
        <f t="shared" si="18"/>
        <v>2.0790236452876569</v>
      </c>
      <c r="AT22">
        <f t="shared" si="19"/>
        <v>-8.7493536452876572</v>
      </c>
      <c r="AV22">
        <f t="shared" si="20"/>
        <v>-8.7786839300000015</v>
      </c>
      <c r="AW22">
        <f t="shared" si="38"/>
        <v>-6.6996602847123441</v>
      </c>
      <c r="AY22">
        <f t="shared" si="21"/>
        <v>-8.6698080513143001</v>
      </c>
      <c r="AZ22">
        <f t="shared" si="39"/>
        <v>-6.5907844060266427</v>
      </c>
      <c r="BA22" s="23">
        <v>1</v>
      </c>
      <c r="BB22">
        <f t="shared" si="22"/>
        <v>1.3544891640866874</v>
      </c>
      <c r="BC22">
        <f t="shared" si="40"/>
        <v>-30.117812121291131</v>
      </c>
      <c r="BD22">
        <f t="shared" si="23"/>
        <v>9.5004842651565777</v>
      </c>
      <c r="BE22">
        <f t="shared" si="41"/>
        <v>-39.618296386447703</v>
      </c>
      <c r="BG22">
        <f t="shared" si="42"/>
        <v>5.9651044011271798E-3</v>
      </c>
      <c r="BH22">
        <f t="shared" si="24"/>
        <v>1.8816566181732179E-3</v>
      </c>
      <c r="BI22">
        <f t="shared" si="24"/>
        <v>-7.8467610193003971E-3</v>
      </c>
    </row>
    <row r="23" spans="1:69">
      <c r="A23" s="38">
        <v>1</v>
      </c>
      <c r="B23" s="39">
        <v>600</v>
      </c>
      <c r="C23" s="40">
        <v>0.29479</v>
      </c>
      <c r="D23" s="40">
        <v>-6.8010200000000003</v>
      </c>
      <c r="E23" s="40">
        <f t="shared" si="0"/>
        <v>4.4835514880463423</v>
      </c>
      <c r="F23" s="38">
        <v>1</v>
      </c>
      <c r="G23" s="41">
        <v>3.14159265358979</v>
      </c>
      <c r="H23" s="42"/>
      <c r="I23" s="43">
        <f t="shared" si="1"/>
        <v>0.26771439876953335</v>
      </c>
      <c r="J23" s="43">
        <f t="shared" si="2"/>
        <v>7.4676261860399815E-2</v>
      </c>
      <c r="K23" s="43">
        <f t="shared" si="3"/>
        <v>2.0830198566359783E-2</v>
      </c>
      <c r="L23" s="43">
        <f t="shared" si="4"/>
        <v>5.8103761691380151E-3</v>
      </c>
      <c r="M23" s="44">
        <f t="shared" si="43"/>
        <v>0.51552899592736579</v>
      </c>
      <c r="N23" s="44">
        <f t="shared" si="25"/>
        <v>8.3114504210517734E-2</v>
      </c>
      <c r="O23" s="44">
        <f t="shared" si="26"/>
        <v>1.6287425819413632E-2</v>
      </c>
      <c r="P23" s="44">
        <f t="shared" si="27"/>
        <v>3.463085253808118E-3</v>
      </c>
      <c r="Q23" s="44">
        <f t="shared" si="28"/>
        <v>7.7120578298917053E-4</v>
      </c>
      <c r="R23" s="44">
        <f t="shared" si="5"/>
        <v>4.2456011495526749</v>
      </c>
      <c r="S23" s="44">
        <f t="shared" si="6"/>
        <v>-4.6152390004657953</v>
      </c>
      <c r="T23" s="44">
        <f t="shared" si="7"/>
        <v>2.1189221090456218</v>
      </c>
      <c r="U23" s="44">
        <f t="shared" si="8"/>
        <v>-0.3245210435250897</v>
      </c>
      <c r="V23" s="44">
        <v>0</v>
      </c>
      <c r="W23" s="44">
        <f t="shared" si="29"/>
        <v>2.154857067486978</v>
      </c>
      <c r="X23" s="44">
        <f t="shared" si="9"/>
        <v>1.3628869565217392</v>
      </c>
      <c r="Y23" s="44">
        <f t="shared" si="30"/>
        <v>1.991809030288628</v>
      </c>
      <c r="Z23" s="44">
        <v>0</v>
      </c>
      <c r="AA23" s="44">
        <f t="shared" si="31"/>
        <v>1.8385251390280144</v>
      </c>
      <c r="AB23" s="44">
        <f t="shared" si="10"/>
        <v>0.6549999999999998</v>
      </c>
      <c r="AC23" s="44">
        <f t="shared" si="11"/>
        <v>-0.13944343799954764</v>
      </c>
      <c r="AD23" s="44">
        <f t="shared" si="12"/>
        <v>-5.515115600293484E-2</v>
      </c>
      <c r="AE23" s="44">
        <f t="shared" si="32"/>
        <v>-9.7297297001241234E-2</v>
      </c>
      <c r="AF23" s="44">
        <f t="shared" si="13"/>
        <v>2.875</v>
      </c>
      <c r="AG23" s="44"/>
      <c r="AH23" s="44">
        <f t="shared" si="33"/>
        <v>-4.3040713226233471E-2</v>
      </c>
      <c r="AI23" s="44">
        <f t="shared" si="34"/>
        <v>-6.5509510305162624E-2</v>
      </c>
      <c r="AJ23" s="44">
        <f t="shared" si="35"/>
        <v>2.0143643181183783</v>
      </c>
      <c r="AK23" s="44"/>
      <c r="AL23" s="44">
        <f t="shared" si="14"/>
        <v>8.2555529432751794E-22</v>
      </c>
      <c r="AM23" s="44">
        <f t="shared" si="15"/>
        <v>8.0603509976492107E-22</v>
      </c>
      <c r="AN23" s="44">
        <f t="shared" si="16"/>
        <v>40.526545223578751</v>
      </c>
      <c r="AO23" s="44">
        <f t="shared" si="36"/>
        <v>1.0610256652253576</v>
      </c>
      <c r="AP23" s="44">
        <f t="shared" si="37"/>
        <v>1.3176580985674746</v>
      </c>
      <c r="AQ23" s="44"/>
      <c r="AR23" s="44">
        <f t="shared" si="17"/>
        <v>7.4998820219109464E-4</v>
      </c>
      <c r="AS23" s="44">
        <f t="shared" si="18"/>
        <v>2.1877155857914232</v>
      </c>
      <c r="AT23" s="44">
        <f t="shared" si="19"/>
        <v>-8.9887355857914244</v>
      </c>
      <c r="AU23" s="44"/>
      <c r="AV23" s="44">
        <f t="shared" si="20"/>
        <v>-9.0084876099999995</v>
      </c>
      <c r="AW23" s="44">
        <f t="shared" si="38"/>
        <v>-6.8207720242085763</v>
      </c>
      <c r="AX23" s="44"/>
      <c r="AY23" s="44">
        <f t="shared" si="21"/>
        <v>-8.8776238229846989</v>
      </c>
      <c r="AZ23" s="44">
        <f t="shared" si="39"/>
        <v>-6.6899082371932757</v>
      </c>
      <c r="BA23" s="38">
        <v>1</v>
      </c>
      <c r="BB23" s="44">
        <f t="shared" si="22"/>
        <v>1.3544891640866874</v>
      </c>
      <c r="BC23" s="44">
        <f t="shared" si="40"/>
        <v>-30.570776858096867</v>
      </c>
      <c r="BD23" s="44">
        <f t="shared" si="23"/>
        <v>9.9971722527347531</v>
      </c>
      <c r="BE23" s="44">
        <f t="shared" si="41"/>
        <v>-40.567949110831627</v>
      </c>
      <c r="BF23" s="44"/>
      <c r="BG23" s="44">
        <f t="shared" si="42"/>
        <v>6.0548181537129859E-3</v>
      </c>
      <c r="BH23" s="44">
        <f t="shared" si="24"/>
        <v>1.9800301550276793E-3</v>
      </c>
      <c r="BI23" s="44">
        <f t="shared" si="24"/>
        <v>-8.0348483087406674E-3</v>
      </c>
      <c r="BJ23" s="44"/>
      <c r="BK23" s="44"/>
      <c r="BL23" s="44"/>
      <c r="BM23" s="44"/>
      <c r="BN23" s="44"/>
      <c r="BO23" s="44"/>
      <c r="BP23" s="44"/>
      <c r="BQ23" s="44"/>
    </row>
    <row r="24" spans="1:69">
      <c r="A24" s="23">
        <v>1</v>
      </c>
      <c r="B24" s="24">
        <v>800</v>
      </c>
      <c r="C24" s="25">
        <v>0.3231</v>
      </c>
      <c r="D24" s="25"/>
      <c r="E24" s="25">
        <f t="shared" si="0"/>
        <v>4.3485796031852377</v>
      </c>
      <c r="F24" s="23">
        <v>1</v>
      </c>
      <c r="G24" s="26">
        <v>3.14159265358979</v>
      </c>
      <c r="H24" s="27"/>
      <c r="I24" s="28">
        <f t="shared" si="1"/>
        <v>0.29342420788505796</v>
      </c>
      <c r="J24" s="28">
        <f t="shared" si="2"/>
        <v>8.1847756732233726E-2</v>
      </c>
      <c r="K24" s="28">
        <f t="shared" si="3"/>
        <v>2.2830615545950832E-2</v>
      </c>
      <c r="L24" s="28">
        <f t="shared" si="4"/>
        <v>6.3683725372247792E-3</v>
      </c>
      <c r="M24">
        <f t="shared" si="43"/>
        <v>0.61160285842523199</v>
      </c>
      <c r="N24">
        <f t="shared" si="25"/>
        <v>0.11009930114040441</v>
      </c>
      <c r="O24">
        <f t="shared" si="26"/>
        <v>2.3872082444495363E-2</v>
      </c>
      <c r="P24">
        <f t="shared" si="27"/>
        <v>5.5963980203723174E-3</v>
      </c>
      <c r="Q24">
        <f t="shared" si="28"/>
        <v>1.3716514359605192E-3</v>
      </c>
      <c r="R24">
        <f t="shared" si="5"/>
        <v>4.245601149552674</v>
      </c>
      <c r="S24">
        <f t="shared" si="6"/>
        <v>-4.6152390004657962</v>
      </c>
      <c r="T24">
        <f t="shared" si="7"/>
        <v>2.1189221090456218</v>
      </c>
      <c r="U24">
        <f t="shared" si="8"/>
        <v>-0.32452104352508987</v>
      </c>
      <c r="V24">
        <v>0</v>
      </c>
      <c r="W24">
        <f t="shared" si="29"/>
        <v>2.1377171947432947</v>
      </c>
      <c r="X24">
        <f t="shared" si="9"/>
        <v>1.3628869565217392</v>
      </c>
      <c r="Y24">
        <f t="shared" si="30"/>
        <v>2.1609843316487436</v>
      </c>
      <c r="Z24">
        <v>0</v>
      </c>
      <c r="AA24">
        <f t="shared" si="31"/>
        <v>2.1372541446076916</v>
      </c>
      <c r="AB24">
        <f t="shared" si="10"/>
        <v>0.6549999999999998</v>
      </c>
      <c r="AC24">
        <f t="shared" si="11"/>
        <v>-0.18592458399939685</v>
      </c>
      <c r="AD24">
        <f t="shared" si="12"/>
        <v>-7.35348746705798E-2</v>
      </c>
      <c r="AE24">
        <f t="shared" si="32"/>
        <v>-0.12972972933498833</v>
      </c>
      <c r="AF24">
        <f t="shared" si="13"/>
        <v>2.875</v>
      </c>
      <c r="AH24">
        <f t="shared" si="33"/>
        <v>-5.0119117512193105E-2</v>
      </c>
      <c r="AI24">
        <f t="shared" si="34"/>
        <v>-8.3332439905313152E-2</v>
      </c>
      <c r="AJ24">
        <f t="shared" si="35"/>
        <v>2.3635362585400781</v>
      </c>
      <c r="AL24">
        <f t="shared" si="14"/>
        <v>1.0055982632373624E-21</v>
      </c>
      <c r="AM24">
        <f t="shared" si="15"/>
        <v>9.6146455606076064E-22</v>
      </c>
      <c r="AN24">
        <f t="shared" si="16"/>
        <v>40.526545223578751</v>
      </c>
      <c r="AO24">
        <f t="shared" si="36"/>
        <v>1.0610256652253576</v>
      </c>
      <c r="AP24">
        <f t="shared" si="37"/>
        <v>1.3176580985674746</v>
      </c>
      <c r="AR24">
        <f t="shared" si="17"/>
        <v>9.0823846712046927E-4</v>
      </c>
      <c r="AS24">
        <f t="shared" si="18"/>
        <v>2.6493316085904088</v>
      </c>
      <c r="AV24">
        <f t="shared" si="20"/>
        <v>-9.8736128999999995</v>
      </c>
      <c r="AW24">
        <f t="shared" si="38"/>
        <v>-7.2242812914095911</v>
      </c>
      <c r="AY24">
        <f t="shared" si="21"/>
        <v>-9.6512159648699978</v>
      </c>
      <c r="AZ24">
        <f t="shared" si="39"/>
        <v>-7.0018843562795894</v>
      </c>
      <c r="BA24" s="23">
        <v>1</v>
      </c>
      <c r="BB24">
        <f t="shared" si="22"/>
        <v>1.3544891640866874</v>
      </c>
      <c r="BC24">
        <f>((2*$BM$12*10^-15)*AZ24)/($BM$9*(BB24-3*(BM$13/$BM$12)))*10^22</f>
        <v>-31.996409614704621</v>
      </c>
      <c r="BD24">
        <f t="shared" si="23"/>
        <v>12.106612311815526</v>
      </c>
      <c r="BE24">
        <f t="shared" si="41"/>
        <v>-44.103021926520142</v>
      </c>
      <c r="BG24">
        <f t="shared" si="42"/>
        <v>6.3371775826311389E-3</v>
      </c>
      <c r="BH24">
        <f t="shared" si="24"/>
        <v>2.3978237892286645E-3</v>
      </c>
      <c r="BI24">
        <f t="shared" si="24"/>
        <v>-8.7350013718598025E-3</v>
      </c>
    </row>
    <row r="25" spans="1:69">
      <c r="A25" s="23">
        <v>1</v>
      </c>
      <c r="B25" s="24">
        <v>1000</v>
      </c>
      <c r="C25" s="25">
        <v>0.34415000000000001</v>
      </c>
      <c r="D25" s="25"/>
      <c r="E25" s="25">
        <f t="shared" si="0"/>
        <v>4.2580473434013539</v>
      </c>
      <c r="F25" s="23">
        <v>1</v>
      </c>
      <c r="G25" s="26">
        <v>3.14159265358979</v>
      </c>
      <c r="H25" s="27"/>
      <c r="I25" s="28">
        <f t="shared" si="1"/>
        <v>0.3125408268141216</v>
      </c>
      <c r="J25" s="28">
        <f t="shared" si="2"/>
        <v>8.7180146949545775E-2</v>
      </c>
      <c r="K25" s="28">
        <f t="shared" si="3"/>
        <v>2.4318032621909562E-2</v>
      </c>
      <c r="L25" s="28">
        <f t="shared" si="4"/>
        <v>6.7832726978827229E-3</v>
      </c>
      <c r="M25">
        <f t="shared" si="43"/>
        <v>0.69264457873343821</v>
      </c>
      <c r="N25">
        <f t="shared" si="25"/>
        <v>0.13466768802884332</v>
      </c>
      <c r="O25">
        <f t="shared" si="26"/>
        <v>3.1322634391342821E-2</v>
      </c>
      <c r="P25">
        <f t="shared" si="27"/>
        <v>7.856582159295078E-3</v>
      </c>
      <c r="Q25">
        <f t="shared" si="28"/>
        <v>2.0575224851799856E-3</v>
      </c>
      <c r="R25">
        <f t="shared" si="5"/>
        <v>4.2456011495526749</v>
      </c>
      <c r="S25">
        <f t="shared" si="6"/>
        <v>-4.6152390004657953</v>
      </c>
      <c r="T25">
        <f t="shared" si="7"/>
        <v>2.1189221090456218</v>
      </c>
      <c r="U25">
        <f t="shared" si="8"/>
        <v>-0.3245210435250897</v>
      </c>
      <c r="V25">
        <v>0</v>
      </c>
      <c r="W25">
        <f t="shared" si="29"/>
        <v>2.124972782123919</v>
      </c>
      <c r="X25">
        <f t="shared" si="9"/>
        <v>1.3628869565217392</v>
      </c>
      <c r="Y25">
        <f t="shared" si="30"/>
        <v>2.3011989237746291</v>
      </c>
      <c r="Z25">
        <v>0</v>
      </c>
      <c r="AA25">
        <f t="shared" si="31"/>
        <v>2.3829896500933292</v>
      </c>
      <c r="AB25">
        <f t="shared" si="10"/>
        <v>0.6549999999999998</v>
      </c>
      <c r="AC25">
        <f t="shared" si="11"/>
        <v>-0.23240572999924608</v>
      </c>
      <c r="AD25">
        <f t="shared" si="12"/>
        <v>-9.1918593338224733E-2</v>
      </c>
      <c r="AE25">
        <f t="shared" si="32"/>
        <v>-0.1621621616687354</v>
      </c>
      <c r="AF25">
        <f t="shared" si="13"/>
        <v>2.875</v>
      </c>
      <c r="AH25">
        <f t="shared" si="33"/>
        <v>-5.5693498733570754E-2</v>
      </c>
      <c r="AI25">
        <f t="shared" si="34"/>
        <v>-0.10032486699227322</v>
      </c>
      <c r="AJ25">
        <f t="shared" si="35"/>
        <v>2.658024108510098</v>
      </c>
      <c r="AL25">
        <f t="shared" si="14"/>
        <v>1.1659540952810104E-21</v>
      </c>
      <c r="AM25">
        <f t="shared" si="15"/>
        <v>1.0934601580205851E-21</v>
      </c>
      <c r="AN25">
        <f t="shared" si="16"/>
        <v>40.526545223578751</v>
      </c>
      <c r="AO25">
        <f t="shared" si="36"/>
        <v>1.0610256652253576</v>
      </c>
      <c r="AP25">
        <f t="shared" si="37"/>
        <v>1.3176580985674746</v>
      </c>
      <c r="AR25">
        <f t="shared" si="17"/>
        <v>1.0475043748015879E-3</v>
      </c>
      <c r="AS25">
        <f t="shared" si="18"/>
        <v>3.0555702612962317</v>
      </c>
      <c r="AV25">
        <f t="shared" si="20"/>
        <v>-10.51687985</v>
      </c>
      <c r="AW25">
        <f t="shared" si="38"/>
        <v>-7.4613095887037684</v>
      </c>
      <c r="AY25">
        <f t="shared" si="21"/>
        <v>-10.2174531921575</v>
      </c>
      <c r="AZ25">
        <f t="shared" si="39"/>
        <v>-7.1618829308612675</v>
      </c>
      <c r="BA25" s="23">
        <v>1</v>
      </c>
      <c r="BB25">
        <f t="shared" si="22"/>
        <v>1.3544891640866874</v>
      </c>
      <c r="BC25">
        <f t="shared" si="40"/>
        <v>-32.727552785541619</v>
      </c>
      <c r="BD25">
        <f t="shared" si="23"/>
        <v>13.962995204178485</v>
      </c>
      <c r="BE25">
        <f t="shared" si="41"/>
        <v>-46.690547989720109</v>
      </c>
      <c r="BG25">
        <f t="shared" si="42"/>
        <v>6.4819870836881795E-3</v>
      </c>
      <c r="BH25">
        <f t="shared" si="24"/>
        <v>2.7654971685835781E-3</v>
      </c>
      <c r="BI25">
        <f t="shared" si="24"/>
        <v>-9.2474842522717593E-3</v>
      </c>
    </row>
    <row r="26" spans="1:69">
      <c r="A26" s="23">
        <v>1</v>
      </c>
      <c r="B26" s="24">
        <v>1200</v>
      </c>
      <c r="C26" s="25">
        <v>0.36099999999999999</v>
      </c>
      <c r="D26" s="25"/>
      <c r="E26" s="25">
        <f t="shared" si="0"/>
        <v>4.1907396058853532</v>
      </c>
      <c r="F26" s="23">
        <v>1</v>
      </c>
      <c r="G26" s="26">
        <v>3.14159265358979</v>
      </c>
      <c r="H26" s="27"/>
      <c r="I26" s="28">
        <f t="shared" si="1"/>
        <v>0.32784320348655505</v>
      </c>
      <c r="J26" s="28">
        <f t="shared" si="2"/>
        <v>9.1448592325398884E-2</v>
      </c>
      <c r="K26" s="28">
        <f t="shared" si="3"/>
        <v>2.5508672894114057E-2</v>
      </c>
      <c r="L26" s="28">
        <f t="shared" si="4"/>
        <v>7.1153899286231677E-3</v>
      </c>
      <c r="M26">
        <f t="shared" si="43"/>
        <v>0.76432445236565061</v>
      </c>
      <c r="N26">
        <f t="shared" si="25"/>
        <v>0.15762724101044484</v>
      </c>
      <c r="O26">
        <f t="shared" si="26"/>
        <v>3.867813424499509E-2</v>
      </c>
      <c r="P26">
        <f t="shared" si="27"/>
        <v>1.0213494538543089E-2</v>
      </c>
      <c r="Q26">
        <f t="shared" si="28"/>
        <v>2.8128878468860474E-3</v>
      </c>
      <c r="R26">
        <f t="shared" si="5"/>
        <v>4.245601149552674</v>
      </c>
      <c r="S26">
        <f t="shared" si="6"/>
        <v>-4.6152390004657962</v>
      </c>
      <c r="T26">
        <f t="shared" si="7"/>
        <v>2.1189221090456218</v>
      </c>
      <c r="U26">
        <f t="shared" si="8"/>
        <v>-0.32452104352508987</v>
      </c>
      <c r="V26">
        <v>0</v>
      </c>
      <c r="W26">
        <f t="shared" si="29"/>
        <v>2.1147711976756298</v>
      </c>
      <c r="X26">
        <f t="shared" si="9"/>
        <v>1.3628869565217392</v>
      </c>
      <c r="Y26">
        <f t="shared" si="30"/>
        <v>2.4235159344052204</v>
      </c>
      <c r="Z26">
        <v>0</v>
      </c>
      <c r="AA26">
        <f t="shared" si="31"/>
        <v>2.5961708432302668</v>
      </c>
      <c r="AB26">
        <f t="shared" si="10"/>
        <v>0.6549999999999998</v>
      </c>
      <c r="AC26">
        <f t="shared" si="11"/>
        <v>-0.27888687599909529</v>
      </c>
      <c r="AD26">
        <f t="shared" si="12"/>
        <v>-0.11030231200586968</v>
      </c>
      <c r="AE26">
        <f t="shared" si="32"/>
        <v>-0.19459459400248247</v>
      </c>
      <c r="AF26">
        <f t="shared" si="13"/>
        <v>2.875</v>
      </c>
      <c r="AH26">
        <f t="shared" si="33"/>
        <v>-6.0327214919995695E-2</v>
      </c>
      <c r="AI26">
        <f t="shared" si="34"/>
        <v>-0.11679787074458137</v>
      </c>
      <c r="AJ26">
        <f t="shared" si="35"/>
        <v>2.918900295831873</v>
      </c>
      <c r="AL26">
        <f t="shared" si="14"/>
        <v>1.3139969503999953E-21</v>
      </c>
      <c r="AM26">
        <f t="shared" si="15"/>
        <v>1.2107994638589199E-21</v>
      </c>
      <c r="AN26">
        <f t="shared" si="16"/>
        <v>40.526545223578751</v>
      </c>
      <c r="AO26">
        <f t="shared" si="36"/>
        <v>1.0610256652253576</v>
      </c>
      <c r="AP26">
        <f t="shared" si="37"/>
        <v>1.3176580985674746</v>
      </c>
      <c r="AR26">
        <f t="shared" si="17"/>
        <v>1.1748968468320046E-3</v>
      </c>
      <c r="AS26">
        <f t="shared" si="18"/>
        <v>3.4271741022089577</v>
      </c>
      <c r="AV26">
        <f t="shared" si="20"/>
        <v>-11.031798999999999</v>
      </c>
      <c r="AW26">
        <f t="shared" si="38"/>
        <v>-7.6046248977910418</v>
      </c>
      <c r="AY26">
        <f t="shared" si="21"/>
        <v>-10.665198806999998</v>
      </c>
      <c r="AZ26">
        <f t="shared" si="39"/>
        <v>-7.23802470479104</v>
      </c>
      <c r="BA26" s="23">
        <v>1</v>
      </c>
      <c r="BB26">
        <f t="shared" si="22"/>
        <v>1.3544891640866874</v>
      </c>
      <c r="BC26">
        <f t="shared" si="40"/>
        <v>-33.075496747978292</v>
      </c>
      <c r="BD26">
        <f t="shared" si="23"/>
        <v>15.661107898310265</v>
      </c>
      <c r="BE26">
        <f t="shared" si="41"/>
        <v>-48.736604646288555</v>
      </c>
      <c r="BG26">
        <f t="shared" si="42"/>
        <v>6.55090052445599E-3</v>
      </c>
      <c r="BH26">
        <f t="shared" si="24"/>
        <v>3.1018237073302166E-3</v>
      </c>
      <c r="BI26">
        <f t="shared" si="24"/>
        <v>-9.6527242317862062E-3</v>
      </c>
    </row>
    <row r="27" spans="1:69">
      <c r="A27" s="23">
        <v>1</v>
      </c>
      <c r="B27" s="24">
        <v>1400</v>
      </c>
      <c r="C27" s="25">
        <v>0.37512000000000001</v>
      </c>
      <c r="D27" s="25"/>
      <c r="E27" s="25">
        <f t="shared" si="0"/>
        <v>4.1374840944676397</v>
      </c>
      <c r="F27" s="23">
        <v>1</v>
      </c>
      <c r="G27" s="26">
        <v>3.14159265358979</v>
      </c>
      <c r="H27" s="27"/>
      <c r="I27" s="28">
        <f t="shared" si="1"/>
        <v>0.34066632269217867</v>
      </c>
      <c r="J27" s="28">
        <f t="shared" si="2"/>
        <v>9.5025473554303672E-2</v>
      </c>
      <c r="K27" s="28">
        <f t="shared" si="3"/>
        <v>2.6506408243878291E-2</v>
      </c>
      <c r="L27" s="28">
        <f t="shared" si="4"/>
        <v>7.3936982549172364E-3</v>
      </c>
      <c r="M27">
        <f t="shared" si="43"/>
        <v>0.82962182120138994</v>
      </c>
      <c r="N27">
        <f t="shared" si="25"/>
        <v>0.17945857332619286</v>
      </c>
      <c r="O27">
        <f t="shared" si="26"/>
        <v>4.5978052902717628E-2</v>
      </c>
      <c r="P27">
        <f t="shared" si="27"/>
        <v>1.26547261636758E-2</v>
      </c>
      <c r="Q27">
        <f t="shared" si="28"/>
        <v>3.6293820339574623E-3</v>
      </c>
      <c r="R27">
        <f t="shared" si="5"/>
        <v>4.2456011495526749</v>
      </c>
      <c r="S27">
        <f t="shared" si="6"/>
        <v>-4.6152390004657953</v>
      </c>
      <c r="T27">
        <f t="shared" si="7"/>
        <v>2.1189221090456218</v>
      </c>
      <c r="U27">
        <f t="shared" si="8"/>
        <v>-0.3245210435250897</v>
      </c>
      <c r="V27">
        <v>0</v>
      </c>
      <c r="W27">
        <f t="shared" si="29"/>
        <v>2.1062224515385477</v>
      </c>
      <c r="X27">
        <f t="shared" si="9"/>
        <v>1.3628869565217392</v>
      </c>
      <c r="Y27">
        <f t="shared" si="30"/>
        <v>2.5336718966409366</v>
      </c>
      <c r="Z27">
        <v>0</v>
      </c>
      <c r="AA27">
        <f t="shared" si="31"/>
        <v>2.7873163390898861</v>
      </c>
      <c r="AB27">
        <f t="shared" si="10"/>
        <v>0.6549999999999998</v>
      </c>
      <c r="AC27">
        <f t="shared" si="11"/>
        <v>-0.32536802199894455</v>
      </c>
      <c r="AD27">
        <f t="shared" si="12"/>
        <v>-0.12868603067351467</v>
      </c>
      <c r="AE27">
        <f t="shared" si="32"/>
        <v>-0.22702702633622962</v>
      </c>
      <c r="AF27">
        <f t="shared" si="13"/>
        <v>2.875</v>
      </c>
      <c r="AH27">
        <f t="shared" si="33"/>
        <v>-6.431722732264282E-2</v>
      </c>
      <c r="AI27">
        <f t="shared" si="34"/>
        <v>-0.13291542940913337</v>
      </c>
      <c r="AJ27">
        <f t="shared" si="35"/>
        <v>3.1570172335348401</v>
      </c>
      <c r="AL27">
        <f t="shared" si="14"/>
        <v>1.4536139477040642E-21</v>
      </c>
      <c r="AM27">
        <f t="shared" si="15"/>
        <v>1.318109361864481E-21</v>
      </c>
      <c r="AN27">
        <f t="shared" si="16"/>
        <v>40.526545223578751</v>
      </c>
      <c r="AO27">
        <f t="shared" si="36"/>
        <v>1.0610256652253576</v>
      </c>
      <c r="AP27">
        <f t="shared" si="37"/>
        <v>1.3176580985674746</v>
      </c>
      <c r="AR27">
        <f t="shared" si="17"/>
        <v>1.2941642422721312E-3</v>
      </c>
      <c r="AS27">
        <f t="shared" si="18"/>
        <v>3.7750770947078065</v>
      </c>
      <c r="AV27">
        <f t="shared" si="20"/>
        <v>-11.46329208</v>
      </c>
      <c r="AW27">
        <f t="shared" si="38"/>
        <v>-7.6882149852921939</v>
      </c>
      <c r="AY27">
        <f t="shared" si="21"/>
        <v>-11.036626480684799</v>
      </c>
      <c r="AZ27">
        <f t="shared" si="39"/>
        <v>-7.2615493859769922</v>
      </c>
      <c r="BA27" s="23">
        <v>1</v>
      </c>
      <c r="BB27">
        <f t="shared" si="22"/>
        <v>1.3544891640866874</v>
      </c>
      <c r="BC27">
        <f t="shared" si="40"/>
        <v>-33.182997143154907</v>
      </c>
      <c r="BD27">
        <f t="shared" si="23"/>
        <v>17.250915168433394</v>
      </c>
      <c r="BE27">
        <f t="shared" si="41"/>
        <v>-50.433912311588301</v>
      </c>
      <c r="BG27">
        <f t="shared" si="42"/>
        <v>6.5721919475450396E-3</v>
      </c>
      <c r="BH27">
        <f t="shared" si="24"/>
        <v>3.4166993797649821E-3</v>
      </c>
      <c r="BI27">
        <f t="shared" si="24"/>
        <v>-9.9888913273100226E-3</v>
      </c>
    </row>
    <row r="28" spans="1:69">
      <c r="A28" s="23">
        <v>1</v>
      </c>
      <c r="B28" s="24">
        <v>1600</v>
      </c>
      <c r="C28" s="25">
        <v>0.38732</v>
      </c>
      <c r="D28" s="25"/>
      <c r="E28" s="25">
        <f t="shared" si="0"/>
        <v>4.0935783092812121</v>
      </c>
      <c r="F28" s="23">
        <v>1</v>
      </c>
      <c r="G28" s="26">
        <v>3.14159265358979</v>
      </c>
      <c r="H28" s="27"/>
      <c r="I28" s="28">
        <f t="shared" si="1"/>
        <v>0.35174578829477143</v>
      </c>
      <c r="J28" s="28">
        <f t="shared" si="2"/>
        <v>9.8115979998541547E-2</v>
      </c>
      <c r="K28" s="28">
        <f t="shared" si="3"/>
        <v>2.7368474197640599E-2</v>
      </c>
      <c r="L28" s="28">
        <f t="shared" si="4"/>
        <v>7.6341629561061646E-3</v>
      </c>
      <c r="M28">
        <f t="shared" si="43"/>
        <v>0.8902757833466679</v>
      </c>
      <c r="N28">
        <f t="shared" si="25"/>
        <v>0.20046113829358</v>
      </c>
      <c r="O28">
        <f t="shared" si="26"/>
        <v>5.3251202848943836E-2</v>
      </c>
      <c r="P28">
        <f t="shared" si="27"/>
        <v>1.5173619466822719E-2</v>
      </c>
      <c r="Q28">
        <f t="shared" si="28"/>
        <v>4.5018188960512795E-3</v>
      </c>
      <c r="R28">
        <f t="shared" si="5"/>
        <v>4.2456011495526749</v>
      </c>
      <c r="S28">
        <f t="shared" si="6"/>
        <v>-4.6152390004657953</v>
      </c>
      <c r="T28">
        <f t="shared" si="7"/>
        <v>2.1189221090456218</v>
      </c>
      <c r="U28">
        <f t="shared" si="8"/>
        <v>-0.3245210435250897</v>
      </c>
      <c r="V28">
        <v>0</v>
      </c>
      <c r="W28">
        <f t="shared" si="29"/>
        <v>2.098836141136819</v>
      </c>
      <c r="X28">
        <f t="shared" si="9"/>
        <v>1.3628869565217392</v>
      </c>
      <c r="Y28">
        <f t="shared" si="30"/>
        <v>2.6349897336680468</v>
      </c>
      <c r="Z28">
        <v>0</v>
      </c>
      <c r="AA28">
        <f t="shared" si="31"/>
        <v>2.9624908178916978</v>
      </c>
      <c r="AB28">
        <f t="shared" si="10"/>
        <v>0.6549999999999998</v>
      </c>
      <c r="AC28">
        <f t="shared" si="11"/>
        <v>-0.37184916799879369</v>
      </c>
      <c r="AD28">
        <f t="shared" si="12"/>
        <v>-0.1470697493411596</v>
      </c>
      <c r="AE28">
        <f t="shared" si="32"/>
        <v>-0.25945945866997666</v>
      </c>
      <c r="AF28">
        <f t="shared" si="13"/>
        <v>2.875</v>
      </c>
      <c r="AH28">
        <f t="shared" si="33"/>
        <v>-6.7837258431551153E-2</v>
      </c>
      <c r="AI28">
        <f t="shared" si="34"/>
        <v>-0.14877347034766489</v>
      </c>
      <c r="AJ28">
        <f t="shared" si="35"/>
        <v>3.3786348738216887</v>
      </c>
      <c r="AL28">
        <f t="shared" si="14"/>
        <v>1.5870790539419146E-21</v>
      </c>
      <c r="AM28">
        <f t="shared" si="15"/>
        <v>1.4180965841495155E-21</v>
      </c>
      <c r="AN28">
        <f t="shared" si="16"/>
        <v>40.526545223578751</v>
      </c>
      <c r="AO28">
        <f t="shared" si="36"/>
        <v>1.0610256652253576</v>
      </c>
      <c r="AP28">
        <f t="shared" si="37"/>
        <v>1.3176580985674746</v>
      </c>
      <c r="AR28">
        <f t="shared" si="17"/>
        <v>1.4074993531679278E-3</v>
      </c>
      <c r="AS28">
        <f t="shared" si="18"/>
        <v>4.1056756131908454</v>
      </c>
      <c r="AV28">
        <f t="shared" si="20"/>
        <v>-11.836111880000001</v>
      </c>
      <c r="AW28">
        <f t="shared" si="38"/>
        <v>-7.7304362668091553</v>
      </c>
      <c r="AY28">
        <f t="shared" si="21"/>
        <v>-11.354776317540798</v>
      </c>
      <c r="AZ28">
        <f t="shared" si="39"/>
        <v>-7.2491007043499529</v>
      </c>
      <c r="BA28" s="23">
        <v>1</v>
      </c>
      <c r="BB28">
        <f t="shared" si="22"/>
        <v>1.3544891640866874</v>
      </c>
      <c r="BC28">
        <f t="shared" si="40"/>
        <v>-33.126110582875668</v>
      </c>
      <c r="BD28">
        <f t="shared" si="23"/>
        <v>18.761646434069199</v>
      </c>
      <c r="BE28">
        <f t="shared" si="41"/>
        <v>-51.887757016944867</v>
      </c>
      <c r="BG28">
        <f t="shared" si="42"/>
        <v>6.5609250510746025E-3</v>
      </c>
      <c r="BH28">
        <f t="shared" si="24"/>
        <v>3.715913336119865E-3</v>
      </c>
      <c r="BI28">
        <f t="shared" si="24"/>
        <v>-1.0276838387194467E-2</v>
      </c>
    </row>
    <row r="29" spans="1:69">
      <c r="A29" s="23">
        <v>1</v>
      </c>
      <c r="B29" s="24">
        <v>1800</v>
      </c>
      <c r="C29" s="25">
        <v>0.39809</v>
      </c>
      <c r="D29" s="25"/>
      <c r="E29" s="25">
        <f t="shared" si="0"/>
        <v>4.0563241615991492</v>
      </c>
      <c r="F29" s="23">
        <v>1</v>
      </c>
      <c r="G29" s="26">
        <v>3.14159265358979</v>
      </c>
      <c r="H29" s="27"/>
      <c r="I29" s="28">
        <f t="shared" si="1"/>
        <v>0.36152659522427338</v>
      </c>
      <c r="J29" s="28">
        <f t="shared" si="2"/>
        <v>0.10084423855628268</v>
      </c>
      <c r="K29" s="28">
        <f t="shared" si="3"/>
        <v>2.8129494715838962E-2</v>
      </c>
      <c r="L29" s="28">
        <f t="shared" si="4"/>
        <v>7.846442040680324E-3</v>
      </c>
      <c r="M29">
        <f t="shared" si="43"/>
        <v>0.94737522048691525</v>
      </c>
      <c r="N29">
        <f t="shared" si="25"/>
        <v>0.22082769416239872</v>
      </c>
      <c r="O29">
        <f t="shared" si="26"/>
        <v>6.0516118341200603E-2</v>
      </c>
      <c r="P29">
        <f t="shared" si="27"/>
        <v>1.7765235984929073E-2</v>
      </c>
      <c r="Q29">
        <f t="shared" si="28"/>
        <v>5.4263852794660394E-3</v>
      </c>
      <c r="R29">
        <f t="shared" si="5"/>
        <v>4.2456011495526749</v>
      </c>
      <c r="S29">
        <f t="shared" si="6"/>
        <v>-4.6152390004657953</v>
      </c>
      <c r="T29">
        <f t="shared" si="7"/>
        <v>2.1189221090456218</v>
      </c>
      <c r="U29">
        <f t="shared" si="8"/>
        <v>-0.3245210435250897</v>
      </c>
      <c r="V29">
        <v>0</v>
      </c>
      <c r="W29">
        <f t="shared" si="29"/>
        <v>2.0923156031838177</v>
      </c>
      <c r="X29">
        <f t="shared" si="9"/>
        <v>1.3628869565217392</v>
      </c>
      <c r="Y29">
        <f t="shared" si="30"/>
        <v>2.7295429649265932</v>
      </c>
      <c r="Z29">
        <v>0</v>
      </c>
      <c r="AA29">
        <f t="shared" si="31"/>
        <v>3.1254684868622236</v>
      </c>
      <c r="AB29">
        <f t="shared" si="10"/>
        <v>0.6549999999999998</v>
      </c>
      <c r="AC29">
        <f t="shared" si="11"/>
        <v>-0.4183303139986429</v>
      </c>
      <c r="AD29">
        <f t="shared" si="12"/>
        <v>-0.16545346800880453</v>
      </c>
      <c r="AE29">
        <f t="shared" si="32"/>
        <v>-0.2918918910037237</v>
      </c>
      <c r="AF29">
        <f t="shared" si="13"/>
        <v>2.875</v>
      </c>
      <c r="AH29">
        <f t="shared" si="33"/>
        <v>-7.0996299453498127E-2</v>
      </c>
      <c r="AI29">
        <f t="shared" si="34"/>
        <v>-0.16443217712602409</v>
      </c>
      <c r="AJ29">
        <f t="shared" si="35"/>
        <v>3.5876499349944582</v>
      </c>
      <c r="AL29">
        <f t="shared" si="14"/>
        <v>1.7158189259618159E-21</v>
      </c>
      <c r="AM29">
        <f t="shared" si="15"/>
        <v>1.5124592988629524E-21</v>
      </c>
      <c r="AN29">
        <f t="shared" si="16"/>
        <v>40.526545223578751</v>
      </c>
      <c r="AO29">
        <f t="shared" si="36"/>
        <v>1.0610256652253576</v>
      </c>
      <c r="AP29">
        <f t="shared" si="37"/>
        <v>1.3176580985674746</v>
      </c>
      <c r="AR29">
        <f t="shared" si="17"/>
        <v>1.5162779084261565E-3</v>
      </c>
      <c r="AS29">
        <f t="shared" si="18"/>
        <v>4.4229826588790981</v>
      </c>
      <c r="AV29">
        <f t="shared" si="20"/>
        <v>-12.16523231</v>
      </c>
      <c r="AW29">
        <f t="shared" si="38"/>
        <v>-7.7422496511209022</v>
      </c>
      <c r="AY29">
        <f t="shared" si="21"/>
        <v>-11.6334991299527</v>
      </c>
      <c r="AZ29">
        <f t="shared" si="39"/>
        <v>-7.2105164710736016</v>
      </c>
      <c r="BA29" s="23">
        <v>1</v>
      </c>
      <c r="BB29">
        <f t="shared" si="22"/>
        <v>1.3544891640866874</v>
      </c>
      <c r="BC29">
        <f t="shared" si="40"/>
        <v>-32.949792770446756</v>
      </c>
      <c r="BD29">
        <f t="shared" si="23"/>
        <v>20.211639848823008</v>
      </c>
      <c r="BE29">
        <f t="shared" si="41"/>
        <v>-53.16143261926976</v>
      </c>
      <c r="BG29">
        <f t="shared" si="42"/>
        <v>6.5260037176563196E-3</v>
      </c>
      <c r="BH29">
        <f t="shared" si="24"/>
        <v>4.0030976131556761E-3</v>
      </c>
      <c r="BI29">
        <f t="shared" si="24"/>
        <v>-1.0529101330811995E-2</v>
      </c>
    </row>
    <row r="30" spans="1:69">
      <c r="A30" s="23">
        <v>1</v>
      </c>
      <c r="B30" s="24">
        <v>2000</v>
      </c>
      <c r="C30" s="25">
        <v>0.40775</v>
      </c>
      <c r="D30" s="25"/>
      <c r="E30" s="25">
        <f t="shared" si="0"/>
        <v>4.0240350414973216</v>
      </c>
      <c r="F30" s="23">
        <v>1</v>
      </c>
      <c r="G30" s="26">
        <v>3.14159265358979</v>
      </c>
      <c r="H30" s="27"/>
      <c r="I30" s="28">
        <f t="shared" si="1"/>
        <v>0.37029935241452305</v>
      </c>
      <c r="J30" s="28">
        <f t="shared" si="2"/>
        <v>0.10329131169163823</v>
      </c>
      <c r="K30" s="28">
        <f t="shared" si="3"/>
        <v>2.8812081364473704E-2</v>
      </c>
      <c r="L30" s="28">
        <f t="shared" si="4"/>
        <v>8.0368427794905734E-3</v>
      </c>
      <c r="M30">
        <f t="shared" si="43"/>
        <v>1.0016514807730224</v>
      </c>
      <c r="N30">
        <f t="shared" si="25"/>
        <v>0.24069027783369776</v>
      </c>
      <c r="O30">
        <f t="shared" si="26"/>
        <v>6.7785247036482602E-2</v>
      </c>
      <c r="P30">
        <f t="shared" si="27"/>
        <v>2.042565329657936E-2</v>
      </c>
      <c r="Q30">
        <f t="shared" si="28"/>
        <v>6.4001139437135368E-3</v>
      </c>
      <c r="R30">
        <f t="shared" si="5"/>
        <v>4.2456011495526749</v>
      </c>
      <c r="S30">
        <f t="shared" si="6"/>
        <v>-4.6152390004657953</v>
      </c>
      <c r="T30">
        <f t="shared" si="7"/>
        <v>2.1189221090456218</v>
      </c>
      <c r="U30">
        <f t="shared" si="8"/>
        <v>-0.3245210435250897</v>
      </c>
      <c r="V30">
        <v>0</v>
      </c>
      <c r="W30">
        <f t="shared" si="29"/>
        <v>2.086467098390318</v>
      </c>
      <c r="X30">
        <f t="shared" si="9"/>
        <v>1.3628869565217392</v>
      </c>
      <c r="Y30">
        <f t="shared" si="30"/>
        <v>2.8187208637105661</v>
      </c>
      <c r="Z30">
        <v>0</v>
      </c>
      <c r="AA30">
        <f t="shared" si="31"/>
        <v>3.2787726252202876</v>
      </c>
      <c r="AB30">
        <f t="shared" si="10"/>
        <v>0.6549999999999998</v>
      </c>
      <c r="AC30">
        <f t="shared" si="11"/>
        <v>-0.46481145999849216</v>
      </c>
      <c r="AD30">
        <f t="shared" si="12"/>
        <v>-0.18383718667644947</v>
      </c>
      <c r="AE30">
        <f t="shared" si="32"/>
        <v>-0.3243243233374708</v>
      </c>
      <c r="AF30">
        <f t="shared" si="13"/>
        <v>2.875</v>
      </c>
      <c r="AH30">
        <f t="shared" si="33"/>
        <v>-7.3867686013787473E-2</v>
      </c>
      <c r="AI30">
        <f t="shared" si="34"/>
        <v>-0.17993204474894559</v>
      </c>
      <c r="AJ30">
        <f t="shared" si="35"/>
        <v>3.7866681288515851</v>
      </c>
      <c r="AL30">
        <f t="shared" si="14"/>
        <v>1.8407935014977833E-21</v>
      </c>
      <c r="AM30">
        <f t="shared" si="15"/>
        <v>1.6023401323391077E-21</v>
      </c>
      <c r="AN30">
        <f t="shared" si="16"/>
        <v>40.526545223578751</v>
      </c>
      <c r="AO30">
        <f t="shared" si="36"/>
        <v>1.0610256652253576</v>
      </c>
      <c r="AP30">
        <f t="shared" si="37"/>
        <v>1.3176580985674746</v>
      </c>
      <c r="AR30">
        <f t="shared" si="17"/>
        <v>1.6214255784986716E-3</v>
      </c>
      <c r="AS30">
        <f t="shared" si="18"/>
        <v>4.7296984124806247</v>
      </c>
      <c r="AV30">
        <f t="shared" si="20"/>
        <v>-12.46043225</v>
      </c>
      <c r="AW30">
        <f t="shared" si="38"/>
        <v>-7.7307338375193755</v>
      </c>
      <c r="AY30">
        <f t="shared" si="21"/>
        <v>-11.8817918804375</v>
      </c>
      <c r="AZ30">
        <f t="shared" si="39"/>
        <v>-7.1520934679568757</v>
      </c>
      <c r="BA30" s="23">
        <v>1</v>
      </c>
      <c r="BB30">
        <f t="shared" si="22"/>
        <v>1.3544891640866874</v>
      </c>
      <c r="BC30">
        <f t="shared" si="40"/>
        <v>-32.682818018576214</v>
      </c>
      <c r="BD30">
        <f t="shared" si="23"/>
        <v>21.61323438940062</v>
      </c>
      <c r="BE30">
        <f t="shared" si="41"/>
        <v>-54.296052407976838</v>
      </c>
      <c r="BG30">
        <f t="shared" si="42"/>
        <v>6.4731269595120246E-3</v>
      </c>
      <c r="BH30">
        <f t="shared" si="24"/>
        <v>4.2806960565261679E-3</v>
      </c>
      <c r="BI30">
        <f t="shared" si="24"/>
        <v>-1.0753823016038193E-2</v>
      </c>
    </row>
    <row r="31" spans="1:69">
      <c r="A31" s="23">
        <v>1</v>
      </c>
      <c r="B31" s="24">
        <v>2200</v>
      </c>
      <c r="C31" s="25">
        <v>0.41653000000000001</v>
      </c>
      <c r="D31" s="25"/>
      <c r="E31" s="25">
        <f t="shared" si="0"/>
        <v>3.9955599234065118</v>
      </c>
      <c r="F31" s="23">
        <v>1</v>
      </c>
      <c r="G31" s="26">
        <v>3.14159265358979</v>
      </c>
      <c r="H31" s="27"/>
      <c r="I31" s="28">
        <f t="shared" si="1"/>
        <v>0.37827293503671672</v>
      </c>
      <c r="J31" s="28">
        <f t="shared" si="2"/>
        <v>0.10551546305068805</v>
      </c>
      <c r="K31" s="28">
        <f t="shared" si="3"/>
        <v>2.9432486206607548E-2</v>
      </c>
      <c r="L31" s="28">
        <f t="shared" si="4"/>
        <v>8.2098985234609623E-3</v>
      </c>
      <c r="M31">
        <f t="shared" si="43"/>
        <v>1.0536761323682478</v>
      </c>
      <c r="N31">
        <f t="shared" si="25"/>
        <v>0.26016414608784411</v>
      </c>
      <c r="O31">
        <f t="shared" si="26"/>
        <v>7.5074981257324883E-2</v>
      </c>
      <c r="P31">
        <f t="shared" si="27"/>
        <v>2.3154553021992597E-2</v>
      </c>
      <c r="Q31">
        <f t="shared" si="28"/>
        <v>7.4217115638661735E-3</v>
      </c>
      <c r="R31">
        <f t="shared" si="5"/>
        <v>4.245601149552674</v>
      </c>
      <c r="S31">
        <f t="shared" si="6"/>
        <v>-4.6152390004657962</v>
      </c>
      <c r="T31">
        <f t="shared" si="7"/>
        <v>2.1189221090456218</v>
      </c>
      <c r="U31">
        <f t="shared" si="8"/>
        <v>-0.32452104352508987</v>
      </c>
      <c r="V31">
        <v>0</v>
      </c>
      <c r="W31">
        <f t="shared" si="29"/>
        <v>2.0811513766421887</v>
      </c>
      <c r="X31">
        <f t="shared" si="9"/>
        <v>1.3628869565217392</v>
      </c>
      <c r="Y31">
        <f t="shared" si="30"/>
        <v>2.9035925744344002</v>
      </c>
      <c r="Z31">
        <v>0</v>
      </c>
      <c r="AA31">
        <f t="shared" si="31"/>
        <v>3.4243327832046271</v>
      </c>
      <c r="AB31">
        <f t="shared" si="10"/>
        <v>0.6549999999999998</v>
      </c>
      <c r="AC31">
        <f t="shared" si="11"/>
        <v>-0.51129260599834125</v>
      </c>
      <c r="AD31">
        <f t="shared" si="12"/>
        <v>-0.20222090534409437</v>
      </c>
      <c r="AE31">
        <f t="shared" si="32"/>
        <v>-0.35675675567121778</v>
      </c>
      <c r="AF31">
        <f t="shared" si="13"/>
        <v>2.875</v>
      </c>
      <c r="AH31">
        <f t="shared" si="33"/>
        <v>-7.6508665761715416E-2</v>
      </c>
      <c r="AI31">
        <f t="shared" si="34"/>
        <v>-0.19530468464429521</v>
      </c>
      <c r="AJ31">
        <f t="shared" si="35"/>
        <v>3.9776833545943826</v>
      </c>
      <c r="AL31">
        <f t="shared" si="14"/>
        <v>1.9627521322941507E-21</v>
      </c>
      <c r="AM31">
        <f t="shared" si="15"/>
        <v>1.6886310476776685E-21</v>
      </c>
      <c r="AN31">
        <f t="shared" si="16"/>
        <v>40.526545223578751</v>
      </c>
      <c r="AO31">
        <f t="shared" si="36"/>
        <v>1.0610256652253576</v>
      </c>
      <c r="AP31">
        <f t="shared" si="37"/>
        <v>1.3176580985674746</v>
      </c>
      <c r="AR31">
        <f t="shared" si="17"/>
        <v>1.7236649652201477E-3</v>
      </c>
      <c r="AS31">
        <f t="shared" si="18"/>
        <v>5.0279307035471712</v>
      </c>
      <c r="AV31">
        <f t="shared" si="20"/>
        <v>-12.728740270000001</v>
      </c>
      <c r="AW31">
        <f t="shared" si="38"/>
        <v>-7.70080956645283</v>
      </c>
      <c r="AY31">
        <f t="shared" si="21"/>
        <v>-12.106068119310299</v>
      </c>
      <c r="AZ31">
        <f t="shared" si="39"/>
        <v>-7.0781374157631278</v>
      </c>
      <c r="BA31" s="23">
        <v>1</v>
      </c>
      <c r="BB31">
        <f t="shared" si="22"/>
        <v>1.3544891640866874</v>
      </c>
      <c r="BC31">
        <f t="shared" si="40"/>
        <v>-32.344862117125864</v>
      </c>
      <c r="BD31">
        <f t="shared" si="23"/>
        <v>22.976062174001068</v>
      </c>
      <c r="BE31">
        <f t="shared" si="41"/>
        <v>-55.320924291126921</v>
      </c>
      <c r="BG31">
        <f t="shared" si="42"/>
        <v>6.4061917443307319E-3</v>
      </c>
      <c r="BH31">
        <f t="shared" si="24"/>
        <v>4.5506163941376647E-3</v>
      </c>
      <c r="BI31">
        <f t="shared" si="24"/>
        <v>-1.0956808138468393E-2</v>
      </c>
    </row>
    <row r="32" spans="1:69">
      <c r="A32" s="23">
        <v>1</v>
      </c>
      <c r="B32" s="24">
        <v>2400</v>
      </c>
      <c r="C32" s="25">
        <v>0.42459999999999998</v>
      </c>
      <c r="D32" s="25"/>
      <c r="E32" s="25">
        <f t="shared" si="0"/>
        <v>3.9700844703106899</v>
      </c>
      <c r="F32" s="23">
        <v>1</v>
      </c>
      <c r="G32" s="26">
        <v>3.14159265358979</v>
      </c>
      <c r="H32" s="27"/>
      <c r="I32" s="28">
        <f t="shared" si="1"/>
        <v>0.38560172908695634</v>
      </c>
      <c r="J32" s="28">
        <f t="shared" si="2"/>
        <v>0.10755975706749131</v>
      </c>
      <c r="K32" s="28">
        <f t="shared" si="3"/>
        <v>3.0002721636678192E-2</v>
      </c>
      <c r="L32" s="28">
        <f t="shared" si="4"/>
        <v>8.3689600102310156E-3</v>
      </c>
      <c r="M32">
        <f t="shared" si="43"/>
        <v>1.1039049963531853</v>
      </c>
      <c r="N32">
        <f t="shared" si="25"/>
        <v>0.27934987937916328</v>
      </c>
      <c r="O32">
        <f t="shared" si="26"/>
        <v>8.2403509600868147E-2</v>
      </c>
      <c r="P32">
        <f t="shared" si="27"/>
        <v>2.5953975596531009E-2</v>
      </c>
      <c r="Q32">
        <f t="shared" si="28"/>
        <v>8.4910950313386024E-3</v>
      </c>
      <c r="R32">
        <f t="shared" si="5"/>
        <v>4.2456011495526749</v>
      </c>
      <c r="S32">
        <f t="shared" si="6"/>
        <v>-4.6152390004657953</v>
      </c>
      <c r="T32">
        <f t="shared" si="7"/>
        <v>2.1189221090456218</v>
      </c>
      <c r="U32">
        <f t="shared" si="8"/>
        <v>-0.3245210435250897</v>
      </c>
      <c r="V32">
        <v>0</v>
      </c>
      <c r="W32">
        <f t="shared" si="29"/>
        <v>2.0762655139420292</v>
      </c>
      <c r="X32">
        <f t="shared" si="9"/>
        <v>1.3628869565217392</v>
      </c>
      <c r="Y32">
        <f t="shared" si="30"/>
        <v>2.9849987743188757</v>
      </c>
      <c r="Z32">
        <v>0</v>
      </c>
      <c r="AA32">
        <f t="shared" si="31"/>
        <v>3.5636578705399162</v>
      </c>
      <c r="AB32">
        <f t="shared" si="10"/>
        <v>0.6549999999999998</v>
      </c>
      <c r="AC32">
        <f t="shared" si="11"/>
        <v>-0.55777375199819057</v>
      </c>
      <c r="AD32">
        <f t="shared" si="12"/>
        <v>-0.22060462401173936</v>
      </c>
      <c r="AE32">
        <f t="shared" si="32"/>
        <v>-0.38918918800496494</v>
      </c>
      <c r="AF32">
        <f t="shared" si="13"/>
        <v>2.875</v>
      </c>
      <c r="AH32">
        <f t="shared" si="33"/>
        <v>-7.8964813984197454E-2</v>
      </c>
      <c r="AI32">
        <f t="shared" si="34"/>
        <v>-0.21057526290906592</v>
      </c>
      <c r="AJ32">
        <f t="shared" si="35"/>
        <v>4.1622557506436948</v>
      </c>
      <c r="AL32">
        <f t="shared" si="14"/>
        <v>2.0822913829464696E-21</v>
      </c>
      <c r="AM32">
        <f t="shared" si="15"/>
        <v>1.7720421434536176E-21</v>
      </c>
      <c r="AN32">
        <f t="shared" si="16"/>
        <v>40.526545223578751</v>
      </c>
      <c r="AO32">
        <f t="shared" si="36"/>
        <v>1.0610256652253576</v>
      </c>
      <c r="AP32">
        <f t="shared" si="37"/>
        <v>1.3176580985674746</v>
      </c>
      <c r="AR32">
        <f t="shared" si="17"/>
        <v>1.8235713373805881E-3</v>
      </c>
      <c r="AS32">
        <f t="shared" si="18"/>
        <v>5.3193575911391751</v>
      </c>
      <c r="AV32">
        <f t="shared" si="20"/>
        <v>-12.975351399999999</v>
      </c>
      <c r="AW32">
        <f t="shared" si="38"/>
        <v>-7.6559938088608241</v>
      </c>
      <c r="AY32">
        <f t="shared" si="21"/>
        <v>-12.311034213719998</v>
      </c>
      <c r="AZ32">
        <f t="shared" si="39"/>
        <v>-6.9916766225808225</v>
      </c>
      <c r="BA32" s="23">
        <v>1</v>
      </c>
      <c r="BB32">
        <f t="shared" si="22"/>
        <v>1.3544891640866874</v>
      </c>
      <c r="BC32">
        <f t="shared" si="40"/>
        <v>-31.949763481743194</v>
      </c>
      <c r="BD32">
        <f t="shared" si="23"/>
        <v>24.307791404828698</v>
      </c>
      <c r="BE32">
        <f t="shared" si="41"/>
        <v>-56.257554886571889</v>
      </c>
      <c r="BG32">
        <f t="shared" si="42"/>
        <v>6.3279388951759151E-3</v>
      </c>
      <c r="BH32">
        <f t="shared" si="24"/>
        <v>4.8143773826161019E-3</v>
      </c>
      <c r="BI32">
        <f t="shared" si="24"/>
        <v>-1.1142316277792016E-2</v>
      </c>
    </row>
    <row r="33" spans="1:69">
      <c r="A33" s="23">
        <v>1</v>
      </c>
      <c r="B33" s="24">
        <v>2600</v>
      </c>
      <c r="C33" s="25">
        <v>0.43206</v>
      </c>
      <c r="D33" s="25"/>
      <c r="E33" s="25">
        <f t="shared" si="0"/>
        <v>3.9471023689110556</v>
      </c>
      <c r="F33" s="23">
        <v>1</v>
      </c>
      <c r="G33" s="26">
        <v>3.14159265358979</v>
      </c>
      <c r="H33" s="27"/>
      <c r="I33" s="28">
        <f t="shared" si="1"/>
        <v>0.39237654985706638</v>
      </c>
      <c r="J33" s="28">
        <f t="shared" si="2"/>
        <v>0.10944952576208267</v>
      </c>
      <c r="K33" s="28">
        <f t="shared" si="3"/>
        <v>3.0529853769060721E-2</v>
      </c>
      <c r="L33" s="28">
        <f t="shared" si="4"/>
        <v>8.5159982619416232E-3</v>
      </c>
      <c r="M33">
        <f t="shared" si="43"/>
        <v>1.1525173429630327</v>
      </c>
      <c r="N33">
        <f t="shared" si="25"/>
        <v>0.29826077147041902</v>
      </c>
      <c r="O33">
        <f t="shared" si="26"/>
        <v>8.9760300675969962E-2</v>
      </c>
      <c r="P33">
        <f t="shared" si="27"/>
        <v>2.8816016279698708E-2</v>
      </c>
      <c r="Q33">
        <f t="shared" si="28"/>
        <v>9.6045538386853035E-3</v>
      </c>
      <c r="R33">
        <f t="shared" si="5"/>
        <v>4.2456011495526749</v>
      </c>
      <c r="S33">
        <f t="shared" si="6"/>
        <v>-4.6152390004657953</v>
      </c>
      <c r="T33">
        <f t="shared" si="7"/>
        <v>2.1189221090456218</v>
      </c>
      <c r="U33">
        <f t="shared" si="8"/>
        <v>-0.3245210435250897</v>
      </c>
      <c r="V33">
        <v>0</v>
      </c>
      <c r="W33">
        <f t="shared" si="29"/>
        <v>2.0717489667619557</v>
      </c>
      <c r="X33">
        <f t="shared" si="9"/>
        <v>1.3628869565217392</v>
      </c>
      <c r="Y33">
        <f t="shared" si="30"/>
        <v>3.0633065403595681</v>
      </c>
      <c r="Z33">
        <v>0</v>
      </c>
      <c r="AA33">
        <f t="shared" si="31"/>
        <v>3.6974278933075246</v>
      </c>
      <c r="AB33">
        <f t="shared" si="10"/>
        <v>0.6549999999999998</v>
      </c>
      <c r="AC33">
        <f t="shared" si="11"/>
        <v>-0.60425489799803977</v>
      </c>
      <c r="AD33">
        <f t="shared" si="12"/>
        <v>-0.23898834267938432</v>
      </c>
      <c r="AE33">
        <f t="shared" si="32"/>
        <v>-0.42162162033871203</v>
      </c>
      <c r="AF33">
        <f t="shared" si="13"/>
        <v>2.875</v>
      </c>
      <c r="AH33">
        <f t="shared" si="33"/>
        <v>-8.1254523269207707E-2</v>
      </c>
      <c r="AI33">
        <f t="shared" si="34"/>
        <v>-0.22575393569770516</v>
      </c>
      <c r="AJ33">
        <f t="shared" si="35"/>
        <v>4.3410859971866351</v>
      </c>
      <c r="AL33">
        <f t="shared" si="14"/>
        <v>2.199652006010533E-21</v>
      </c>
      <c r="AM33">
        <f t="shared" si="15"/>
        <v>1.8528599905564563E-21</v>
      </c>
      <c r="AN33">
        <f t="shared" si="16"/>
        <v>40.526545223578751</v>
      </c>
      <c r="AO33">
        <f t="shared" si="36"/>
        <v>1.0610256652253576</v>
      </c>
      <c r="AP33">
        <f t="shared" si="37"/>
        <v>1.3176580985674746</v>
      </c>
      <c r="AR33">
        <f t="shared" si="17"/>
        <v>1.921376853295275E-3</v>
      </c>
      <c r="AS33">
        <f t="shared" si="18"/>
        <v>5.6046562810623168</v>
      </c>
      <c r="AV33">
        <f t="shared" si="20"/>
        <v>-13.203321540000001</v>
      </c>
      <c r="AW33">
        <f t="shared" si="38"/>
        <v>-7.5986652589376842</v>
      </c>
      <c r="AY33">
        <f t="shared" si="21"/>
        <v>-12.499507042201198</v>
      </c>
      <c r="AZ33">
        <f t="shared" si="39"/>
        <v>-6.8948507611388816</v>
      </c>
      <c r="BA33" s="23">
        <v>1</v>
      </c>
      <c r="BB33">
        <f t="shared" si="22"/>
        <v>1.3544891640866874</v>
      </c>
      <c r="BC33">
        <f t="shared" si="40"/>
        <v>-31.507299743933174</v>
      </c>
      <c r="BD33">
        <f t="shared" si="23"/>
        <v>25.611516699453503</v>
      </c>
      <c r="BE33">
        <f t="shared" si="41"/>
        <v>-57.11881644338667</v>
      </c>
      <c r="BG33">
        <f t="shared" si="42"/>
        <v>6.240304960176901E-3</v>
      </c>
      <c r="BH33">
        <f t="shared" si="24"/>
        <v>5.0725919388895828E-3</v>
      </c>
      <c r="BI33">
        <f t="shared" si="24"/>
        <v>-1.1312896899066482E-2</v>
      </c>
    </row>
    <row r="34" spans="1:69">
      <c r="A34" s="23">
        <v>1</v>
      </c>
      <c r="B34" s="24">
        <v>2800</v>
      </c>
      <c r="C34" s="25">
        <v>0.43901000000000001</v>
      </c>
      <c r="D34" s="25"/>
      <c r="E34" s="25">
        <f t="shared" si="0"/>
        <v>3.9261625197864034</v>
      </c>
      <c r="F34" s="23">
        <v>1</v>
      </c>
      <c r="G34" s="26">
        <v>3.14159265358979</v>
      </c>
      <c r="H34" s="27"/>
      <c r="I34" s="28">
        <f t="shared" si="1"/>
        <v>0.39868821263887122</v>
      </c>
      <c r="J34" s="28">
        <f t="shared" si="2"/>
        <v>0.11121010115449684</v>
      </c>
      <c r="K34" s="28">
        <f t="shared" si="3"/>
        <v>3.1020948718130225E-2</v>
      </c>
      <c r="L34" s="28">
        <f t="shared" si="4"/>
        <v>8.6529843007336748E-3</v>
      </c>
      <c r="M34">
        <f t="shared" si="43"/>
        <v>1.1997988253073504</v>
      </c>
      <c r="N34">
        <f t="shared" si="25"/>
        <v>0.31696316744776765</v>
      </c>
      <c r="O34">
        <f t="shared" si="26"/>
        <v>9.7158271696681023E-2</v>
      </c>
      <c r="P34">
        <f t="shared" si="27"/>
        <v>3.1742440053773913E-2</v>
      </c>
      <c r="Q34">
        <f t="shared" si="28"/>
        <v>1.0762187157601133E-2</v>
      </c>
      <c r="R34">
        <f t="shared" si="5"/>
        <v>4.245601149552674</v>
      </c>
      <c r="S34">
        <f t="shared" si="6"/>
        <v>-4.6152390004657962</v>
      </c>
      <c r="T34">
        <f t="shared" si="7"/>
        <v>2.1189221090456218</v>
      </c>
      <c r="U34">
        <f t="shared" si="8"/>
        <v>-0.32452104352508987</v>
      </c>
      <c r="V34">
        <v>0</v>
      </c>
      <c r="W34">
        <f t="shared" si="29"/>
        <v>2.0675411915740858</v>
      </c>
      <c r="X34">
        <f t="shared" si="9"/>
        <v>1.3628869565217392</v>
      </c>
      <c r="Y34">
        <f t="shared" si="30"/>
        <v>3.1390381741503597</v>
      </c>
      <c r="Z34">
        <v>0</v>
      </c>
      <c r="AA34">
        <f t="shared" si="31"/>
        <v>3.8265762200452018</v>
      </c>
      <c r="AB34">
        <f t="shared" si="10"/>
        <v>0.6549999999999998</v>
      </c>
      <c r="AC34">
        <f t="shared" si="11"/>
        <v>-0.65073604399788909</v>
      </c>
      <c r="AD34">
        <f t="shared" si="12"/>
        <v>-0.25737206134702934</v>
      </c>
      <c r="AE34">
        <f t="shared" si="32"/>
        <v>-0.45405405267245924</v>
      </c>
      <c r="AF34">
        <f t="shared" si="13"/>
        <v>2.875</v>
      </c>
      <c r="AH34">
        <f t="shared" si="33"/>
        <v>-8.3406368539332962E-2</v>
      </c>
      <c r="AI34">
        <f t="shared" si="34"/>
        <v>-0.24085648172104626</v>
      </c>
      <c r="AJ34">
        <f t="shared" si="35"/>
        <v>4.5151395822741023</v>
      </c>
      <c r="AL34">
        <f t="shared" si="14"/>
        <v>2.3152080372475957E-21</v>
      </c>
      <c r="AM34">
        <f t="shared" si="15"/>
        <v>1.9315298086037092E-21</v>
      </c>
      <c r="AN34">
        <f t="shared" si="16"/>
        <v>40.526545223578751</v>
      </c>
      <c r="AO34">
        <f t="shared" si="36"/>
        <v>1.0610256652253576</v>
      </c>
      <c r="AP34">
        <f t="shared" si="37"/>
        <v>1.3176580985674746</v>
      </c>
      <c r="AR34">
        <f t="shared" si="17"/>
        <v>2.0174421966209304E-3</v>
      </c>
      <c r="AS34">
        <f t="shared" si="18"/>
        <v>5.8848788875432536</v>
      </c>
      <c r="AV34">
        <f t="shared" si="20"/>
        <v>-13.415706590000001</v>
      </c>
      <c r="AW34">
        <f t="shared" si="38"/>
        <v>-7.5308277024567474</v>
      </c>
      <c r="AY34">
        <f t="shared" si="21"/>
        <v>-12.674230408396699</v>
      </c>
      <c r="AZ34">
        <f t="shared" si="39"/>
        <v>-6.7893515208534456</v>
      </c>
      <c r="BA34" s="23">
        <v>1</v>
      </c>
      <c r="BB34">
        <f t="shared" si="22"/>
        <v>1.3544891640866874</v>
      </c>
      <c r="BC34">
        <f t="shared" si="40"/>
        <v>-31.025201392339351</v>
      </c>
      <c r="BD34">
        <f t="shared" si="23"/>
        <v>26.892045889031316</v>
      </c>
      <c r="BE34">
        <f t="shared" si="41"/>
        <v>-57.91724728137067</v>
      </c>
      <c r="BG34">
        <f t="shared" si="42"/>
        <v>6.144821032350832E-3</v>
      </c>
      <c r="BH34">
        <f t="shared" si="24"/>
        <v>5.326212297292794E-3</v>
      </c>
      <c r="BI34">
        <f t="shared" si="24"/>
        <v>-1.1471033329643627E-2</v>
      </c>
    </row>
    <row r="35" spans="1:69" ht="15.75" thickBot="1">
      <c r="A35" s="45">
        <v>1</v>
      </c>
      <c r="B35" s="46">
        <v>3000</v>
      </c>
      <c r="C35" s="47">
        <v>0.44552999999999998</v>
      </c>
      <c r="D35" s="47"/>
      <c r="E35" s="47">
        <f t="shared" si="0"/>
        <v>3.9069161713001792</v>
      </c>
      <c r="F35" s="45">
        <v>1</v>
      </c>
      <c r="G35" s="48">
        <v>3.14159265358979</v>
      </c>
      <c r="H35" s="49"/>
      <c r="I35" s="50">
        <f t="shared" si="1"/>
        <v>0.40460936966583061</v>
      </c>
      <c r="J35" s="50">
        <f t="shared" si="2"/>
        <v>0.11286174886076167</v>
      </c>
      <c r="K35" s="50">
        <f t="shared" si="3"/>
        <v>3.14816593753868E-2</v>
      </c>
      <c r="L35" s="50">
        <f t="shared" si="4"/>
        <v>8.7814949443198887E-3</v>
      </c>
      <c r="M35" s="35">
        <f t="shared" si="43"/>
        <v>1.245996203462304</v>
      </c>
      <c r="N35" s="35">
        <f t="shared" si="25"/>
        <v>0.33551919083511461</v>
      </c>
      <c r="O35" s="35">
        <f t="shared" si="26"/>
        <v>0.1046117734478422</v>
      </c>
      <c r="P35" s="35">
        <f t="shared" si="27"/>
        <v>3.4736384018004829E-2</v>
      </c>
      <c r="Q35" s="35">
        <f t="shared" si="28"/>
        <v>1.196482492895079E-2</v>
      </c>
      <c r="R35" s="35">
        <f t="shared" si="5"/>
        <v>4.2456011495526749</v>
      </c>
      <c r="S35" s="35">
        <f t="shared" si="6"/>
        <v>-4.6152390004657953</v>
      </c>
      <c r="T35" s="35">
        <f t="shared" si="7"/>
        <v>2.1189221090456218</v>
      </c>
      <c r="U35" s="35">
        <f t="shared" si="8"/>
        <v>-0.3245210435250897</v>
      </c>
      <c r="V35" s="35">
        <v>0</v>
      </c>
      <c r="W35" s="35">
        <f t="shared" si="29"/>
        <v>2.0635937535561131</v>
      </c>
      <c r="X35" s="35">
        <f t="shared" si="9"/>
        <v>1.3628869565217392</v>
      </c>
      <c r="Y35" s="35">
        <f t="shared" si="30"/>
        <v>3.212638190650781</v>
      </c>
      <c r="Z35" s="35">
        <v>0</v>
      </c>
      <c r="AA35" s="35">
        <f t="shared" si="31"/>
        <v>3.9518931708461724</v>
      </c>
      <c r="AB35" s="35">
        <f t="shared" si="10"/>
        <v>0.6549999999999998</v>
      </c>
      <c r="AC35" s="35">
        <f t="shared" si="11"/>
        <v>-0.69721718999773818</v>
      </c>
      <c r="AD35" s="35">
        <f t="shared" si="12"/>
        <v>-0.27575578001467416</v>
      </c>
      <c r="AE35" s="35">
        <f t="shared" si="32"/>
        <v>-0.48648648500620617</v>
      </c>
      <c r="AF35" s="35">
        <f t="shared" si="13"/>
        <v>2.875</v>
      </c>
      <c r="AG35" s="35"/>
      <c r="AH35" s="35">
        <f t="shared" si="33"/>
        <v>-8.5444956102508185E-2</v>
      </c>
      <c r="AI35" s="35">
        <f t="shared" si="34"/>
        <v>-0.255896488271107</v>
      </c>
      <c r="AJ35" s="35">
        <f t="shared" si="35"/>
        <v>4.6852344846090244</v>
      </c>
      <c r="AK35" s="35"/>
      <c r="AL35" s="35">
        <f t="shared" si="14"/>
        <v>2.4292815646385508E-21</v>
      </c>
      <c r="AM35" s="35">
        <f t="shared" si="15"/>
        <v>2.0084349830962193E-21</v>
      </c>
      <c r="AN35" s="35">
        <f t="shared" si="16"/>
        <v>40.526545223578751</v>
      </c>
      <c r="AO35" s="35">
        <f t="shared" si="36"/>
        <v>1.0610256652253576</v>
      </c>
      <c r="AP35" s="35">
        <f t="shared" si="37"/>
        <v>1.3176580985674746</v>
      </c>
      <c r="AQ35" s="35"/>
      <c r="AR35" s="35">
        <f t="shared" si="17"/>
        <v>2.1120779576346577E-3</v>
      </c>
      <c r="AS35" s="35">
        <f t="shared" si="18"/>
        <v>6.1609314024202968</v>
      </c>
      <c r="AT35" s="35"/>
      <c r="AU35" s="35"/>
      <c r="AV35" s="35">
        <f t="shared" si="20"/>
        <v>-13.614951270000001</v>
      </c>
      <c r="AW35" s="35">
        <f t="shared" si="38"/>
        <v>-7.4540198675797038</v>
      </c>
      <c r="AX35" s="35"/>
      <c r="AY35" s="35">
        <f t="shared" si="21"/>
        <v>-12.837385363890299</v>
      </c>
      <c r="AZ35" s="35">
        <f t="shared" si="39"/>
        <v>-6.6764539614700018</v>
      </c>
      <c r="BA35" s="45">
        <v>1</v>
      </c>
      <c r="BB35" s="35">
        <f t="shared" si="22"/>
        <v>1.3544891640866874</v>
      </c>
      <c r="BC35" s="35">
        <f t="shared" si="40"/>
        <v>-30.509295049028577</v>
      </c>
      <c r="BD35" s="35">
        <f t="shared" si="23"/>
        <v>28.153519071354534</v>
      </c>
      <c r="BE35" s="35">
        <f t="shared" si="41"/>
        <v>-58.662814120383118</v>
      </c>
      <c r="BF35" s="35"/>
      <c r="BG35" s="35">
        <f t="shared" si="42"/>
        <v>6.0426411267634336E-3</v>
      </c>
      <c r="BH35" s="35">
        <f t="shared" si="24"/>
        <v>5.5760584415437782E-3</v>
      </c>
      <c r="BI35" s="35">
        <f t="shared" si="24"/>
        <v>-1.1618699568307213E-2</v>
      </c>
      <c r="BJ35" s="35"/>
      <c r="BK35" s="35"/>
      <c r="BL35" s="35"/>
      <c r="BM35" s="35"/>
      <c r="BN35" s="35"/>
      <c r="BO35" s="35"/>
      <c r="BP35" s="35"/>
      <c r="BQ35" s="35"/>
    </row>
    <row r="36" spans="1:69">
      <c r="A36" s="51">
        <v>0.9</v>
      </c>
      <c r="B36" s="24">
        <v>5.7</v>
      </c>
      <c r="C36" s="25">
        <v>4.0409E-3</v>
      </c>
      <c r="D36" s="25">
        <v>0</v>
      </c>
      <c r="E36" s="25">
        <f t="shared" ref="E36:E65" si="44">(1/(((C36/(0.9*16+0.1*28))*6.022*10^2)/10^3))^(1/3)</f>
        <v>19.191247110584207</v>
      </c>
      <c r="F36" s="51">
        <v>0.9</v>
      </c>
      <c r="G36" s="26">
        <v>3.14159265358979</v>
      </c>
      <c r="I36" s="28">
        <f t="shared" ref="I36:I65" si="45">(G36/6)*(C36*6.023*10^23)/((16*0.9+28*0.1)*10^24)*(0.9*$BM$8^3+0.1*$BN$8^3)</f>
        <v>3.3763301300197396E-3</v>
      </c>
      <c r="J36" s="28">
        <f t="shared" ref="J36:J65" si="46">(G36/6)*(C36*6.023*10^23)/((16*0.9+28*0.1)*10^24)*(0.9*$BM$8^2+0.1*$BN$8^2)</f>
        <v>9.4513708947709248E-4</v>
      </c>
      <c r="K36" s="28">
        <f t="shared" ref="K36:K65" si="47">(G36/6)*(C36*6.023*10^23)/((16*0.9+28*0.1)*10^24)*(0.9*$BM$8^1+0.1*$BN$8^1)</f>
        <v>2.6460596848860274E-4</v>
      </c>
      <c r="L36" s="28">
        <f t="shared" ref="L36:L65" si="48">(G36/6)*(C36*6.023*10^23)/((16*0.9+28*0.1)*10^24)*(0.9*$BM$8^0+0.1*$BN$8^0)</f>
        <v>7.4090263898919959E-5</v>
      </c>
      <c r="M36">
        <f t="shared" si="43"/>
        <v>3.3992582892547287E-3</v>
      </c>
      <c r="N36">
        <f t="shared" si="25"/>
        <v>5.7514476550818059E-6</v>
      </c>
      <c r="O36">
        <f t="shared" si="26"/>
        <v>1.2960443584780625E-8</v>
      </c>
      <c r="P36">
        <f t="shared" si="27"/>
        <v>3.2841277874257058E-11</v>
      </c>
      <c r="Q36">
        <f t="shared" si="28"/>
        <v>8.890110869685941E-14</v>
      </c>
      <c r="R36">
        <f t="shared" si="5"/>
        <v>4.2631555240723644</v>
      </c>
      <c r="S36">
        <f t="shared" si="6"/>
        <v>-4.6103897304966992</v>
      </c>
      <c r="T36">
        <f t="shared" si="7"/>
        <v>2.1086400410361903</v>
      </c>
      <c r="U36">
        <f t="shared" si="8"/>
        <v>-0.32141449746785122</v>
      </c>
      <c r="V36">
        <v>0</v>
      </c>
      <c r="W36">
        <f t="shared" si="29"/>
        <v>2.3310824465799871</v>
      </c>
      <c r="X36">
        <f t="shared" si="9"/>
        <v>1.3628869565217392</v>
      </c>
      <c r="Y36">
        <f t="shared" si="30"/>
        <v>1.0072822480202459</v>
      </c>
      <c r="Z36">
        <v>0</v>
      </c>
      <c r="AA36">
        <f t="shared" si="31"/>
        <v>1.4465077656735223E-2</v>
      </c>
      <c r="AB36">
        <f t="shared" si="10"/>
        <v>0.6549999999999998</v>
      </c>
      <c r="AC36">
        <f t="shared" si="11"/>
        <v>-1.3247126609957026E-3</v>
      </c>
      <c r="AD36">
        <f t="shared" si="12"/>
        <v>-5.23935982027881E-4</v>
      </c>
      <c r="AE36">
        <f t="shared" si="32"/>
        <v>-9.2432432151179182E-4</v>
      </c>
      <c r="AF36">
        <f t="shared" si="13"/>
        <v>2.875</v>
      </c>
      <c r="AH36">
        <f t="shared" si="33"/>
        <v>-2.4635565438357019E-4</v>
      </c>
      <c r="AI36">
        <f t="shared" si="34"/>
        <v>-5.3259271845009252E-4</v>
      </c>
      <c r="AJ36">
        <f t="shared" si="35"/>
        <v>1.5952857482625076E-2</v>
      </c>
      <c r="AL36">
        <f t="shared" si="14"/>
        <v>5.7152996577890447E-24</v>
      </c>
      <c r="AM36">
        <f t="shared" si="15"/>
        <v>5.1249716040559688E-24</v>
      </c>
      <c r="AN36">
        <f t="shared" si="16"/>
        <v>40.526545223578751</v>
      </c>
      <c r="AO36">
        <f t="shared" si="36"/>
        <v>1.0610256652253576</v>
      </c>
      <c r="AP36">
        <f t="shared" si="37"/>
        <v>1.3176580985674746</v>
      </c>
      <c r="AR36">
        <f t="shared" si="17"/>
        <v>5.0733576333299349E-6</v>
      </c>
      <c r="AS36">
        <f t="shared" si="18"/>
        <v>1.479898421642342E-2</v>
      </c>
      <c r="AT36">
        <f t="shared" ref="AT36:AT53" si="49">D36-AS36</f>
        <v>-1.479898421642342E-2</v>
      </c>
      <c r="AY36">
        <f t="shared" ref="AY36:AY65" si="50" xml:space="preserve"> 6.8243*C36^2 - 28.686*C36</f>
        <v>-0.11580582427328272</v>
      </c>
      <c r="AZ36">
        <f>AY36+AS36</f>
        <v>-0.1010068400568593</v>
      </c>
      <c r="BA36" s="51">
        <v>0.9</v>
      </c>
      <c r="BB36">
        <f>17.5/($BM$6+$BM$7+2*(0.9*$BM$8 +0.1*$BN$8))</f>
        <v>1.3573467361628195</v>
      </c>
      <c r="BC36">
        <f t="shared" si="40"/>
        <v>-0.46139545175280167</v>
      </c>
      <c r="BD36">
        <f t="shared" si="23"/>
        <v>6.7601204078610019E-2</v>
      </c>
      <c r="BE36">
        <f t="shared" si="41"/>
        <v>-0.52899665583141176</v>
      </c>
      <c r="BG36">
        <f t="shared" si="42"/>
        <v>9.1383531739513101E-5</v>
      </c>
      <c r="BH36">
        <f t="shared" si="24"/>
        <v>1.3389028338009511E-5</v>
      </c>
      <c r="BI36">
        <f t="shared" si="24"/>
        <v>-1.0477256007752263E-4</v>
      </c>
    </row>
    <row r="37" spans="1:69">
      <c r="A37" s="51">
        <v>0.9</v>
      </c>
      <c r="B37" s="24">
        <v>15.7</v>
      </c>
      <c r="C37" s="25">
        <v>1.1309E-2</v>
      </c>
      <c r="D37" s="25">
        <v>-0.17832999999999999</v>
      </c>
      <c r="E37" s="25">
        <f t="shared" si="44"/>
        <v>13.618245651255458</v>
      </c>
      <c r="F37" s="51">
        <v>0.9</v>
      </c>
      <c r="G37" s="26">
        <v>3.14159265358979</v>
      </c>
      <c r="I37" s="28">
        <f t="shared" si="45"/>
        <v>9.44911218797625E-3</v>
      </c>
      <c r="J37" s="28">
        <f t="shared" si="46"/>
        <v>2.6450927627252436E-3</v>
      </c>
      <c r="K37" s="28">
        <f t="shared" si="47"/>
        <v>7.4053525146319094E-4</v>
      </c>
      <c r="L37" s="28">
        <f t="shared" si="48"/>
        <v>2.0735152922192723E-4</v>
      </c>
      <c r="M37">
        <f t="shared" si="43"/>
        <v>9.6305362599635735E-3</v>
      </c>
      <c r="N37">
        <f t="shared" si="25"/>
        <v>4.5787990332495216E-5</v>
      </c>
      <c r="O37">
        <f t="shared" si="26"/>
        <v>2.8934860080596263E-7</v>
      </c>
      <c r="P37">
        <f t="shared" si="27"/>
        <v>2.0544529705929238E-9</v>
      </c>
      <c r="Q37">
        <f t="shared" si="28"/>
        <v>1.5549707355067E-11</v>
      </c>
      <c r="R37">
        <f t="shared" si="5"/>
        <v>4.2631555240723635</v>
      </c>
      <c r="S37">
        <f t="shared" si="6"/>
        <v>-4.6103897304967001</v>
      </c>
      <c r="T37">
        <f t="shared" si="7"/>
        <v>2.1086400410361907</v>
      </c>
      <c r="U37">
        <f t="shared" si="8"/>
        <v>-0.32141449746785167</v>
      </c>
      <c r="V37">
        <v>0</v>
      </c>
      <c r="W37">
        <f t="shared" si="29"/>
        <v>2.3270339252080157</v>
      </c>
      <c r="X37">
        <f t="shared" si="9"/>
        <v>1.3628869565217392</v>
      </c>
      <c r="Y37">
        <f t="shared" si="30"/>
        <v>1.0205925681354029</v>
      </c>
      <c r="Z37">
        <v>0</v>
      </c>
      <c r="AA37">
        <f t="shared" si="31"/>
        <v>4.0845982847748395E-2</v>
      </c>
      <c r="AB37">
        <f t="shared" si="10"/>
        <v>0.6549999999999998</v>
      </c>
      <c r="AC37">
        <f t="shared" si="11"/>
        <v>-3.6487699609881628E-3</v>
      </c>
      <c r="AD37">
        <f t="shared" si="12"/>
        <v>-1.4431219154101282E-3</v>
      </c>
      <c r="AE37">
        <f t="shared" si="32"/>
        <v>-2.5459459381991455E-3</v>
      </c>
      <c r="AF37">
        <f t="shared" si="13"/>
        <v>2.875</v>
      </c>
      <c r="AH37">
        <f t="shared" si="33"/>
        <v>-7.0508346316717726E-4</v>
      </c>
      <c r="AI37">
        <f t="shared" si="34"/>
        <v>-1.481612626513025E-3</v>
      </c>
      <c r="AJ37">
        <f t="shared" si="35"/>
        <v>4.4973717920686752E-2</v>
      </c>
      <c r="AL37">
        <f t="shared" si="14"/>
        <v>1.6089342927134089E-23</v>
      </c>
      <c r="AM37">
        <f t="shared" si="15"/>
        <v>1.4529428619902656E-23</v>
      </c>
      <c r="AN37">
        <f t="shared" si="16"/>
        <v>40.526545223578751</v>
      </c>
      <c r="AO37">
        <f t="shared" si="36"/>
        <v>1.0610256652253576</v>
      </c>
      <c r="AP37">
        <f t="shared" si="37"/>
        <v>1.3176580985674746</v>
      </c>
      <c r="AR37">
        <f t="shared" si="17"/>
        <v>1.4308792624086165E-5</v>
      </c>
      <c r="AS37">
        <f t="shared" si="18"/>
        <v>4.1738748084459341E-2</v>
      </c>
      <c r="AT37">
        <f t="shared" si="49"/>
        <v>-0.22006874808445934</v>
      </c>
      <c r="AY37">
        <f t="shared" si="50"/>
        <v>-0.32353719051761171</v>
      </c>
      <c r="AZ37">
        <f t="shared" ref="AZ37:AZ65" si="51">AY37+AS37</f>
        <v>-0.28179844243315239</v>
      </c>
      <c r="BA37" s="51">
        <v>0.9</v>
      </c>
      <c r="BB37">
        <f t="shared" ref="BB37:BB65" si="52">17.5/($BM$6+$BM$7+2*(0.9*$BM$8 +0.1*$BN$8))</f>
        <v>1.3573467361628195</v>
      </c>
      <c r="BC37">
        <f t="shared" si="40"/>
        <v>-1.2872447012151691</v>
      </c>
      <c r="BD37">
        <f t="shared" si="23"/>
        <v>0.19066103362093748</v>
      </c>
      <c r="BE37">
        <f t="shared" si="41"/>
        <v>-1.4779057348361067</v>
      </c>
      <c r="BG37">
        <f t="shared" si="42"/>
        <v>2.5495042606757162E-4</v>
      </c>
      <c r="BH37">
        <f t="shared" ref="BH37:BI100" si="53">BD37/($BM$12*10^-15*10^10*10^12*10^-1)</f>
        <v>3.7762137774002271E-5</v>
      </c>
      <c r="BI37">
        <f t="shared" si="53"/>
        <v>-2.9271256384157389E-4</v>
      </c>
    </row>
    <row r="38" spans="1:69">
      <c r="A38" s="51">
        <v>0.9</v>
      </c>
      <c r="B38" s="24">
        <v>31.4</v>
      </c>
      <c r="C38" s="25">
        <v>2.3184E-2</v>
      </c>
      <c r="D38" s="25">
        <v>-0.48</v>
      </c>
      <c r="E38" s="25">
        <f t="shared" si="44"/>
        <v>10.720123185048749</v>
      </c>
      <c r="F38" s="51">
        <v>0.9</v>
      </c>
      <c r="G38" s="26">
        <v>3.14159265358979</v>
      </c>
      <c r="I38" s="28">
        <f t="shared" si="45"/>
        <v>1.9371139531880927E-2</v>
      </c>
      <c r="J38" s="28">
        <f t="shared" si="46"/>
        <v>5.4225688045823721E-3</v>
      </c>
      <c r="K38" s="28">
        <f t="shared" si="47"/>
        <v>1.5181332805661524E-3</v>
      </c>
      <c r="L38" s="28">
        <f t="shared" si="48"/>
        <v>4.2508071920427631E-4</v>
      </c>
      <c r="M38">
        <f t="shared" si="43"/>
        <v>2.0146574742251788E-2</v>
      </c>
      <c r="N38">
        <f t="shared" si="25"/>
        <v>1.976755604470377E-4</v>
      </c>
      <c r="O38">
        <f t="shared" si="26"/>
        <v>2.5693912544757006E-6</v>
      </c>
      <c r="P38">
        <f t="shared" si="27"/>
        <v>3.7474590156710841E-8</v>
      </c>
      <c r="Q38">
        <f t="shared" si="28"/>
        <v>5.8225110843856953E-10</v>
      </c>
      <c r="R38">
        <f t="shared" si="5"/>
        <v>4.2631555240723635</v>
      </c>
      <c r="S38">
        <f t="shared" si="6"/>
        <v>-4.6103897304966992</v>
      </c>
      <c r="T38">
        <f t="shared" si="7"/>
        <v>2.1086400410361907</v>
      </c>
      <c r="U38">
        <f t="shared" si="8"/>
        <v>-0.32141449746785167</v>
      </c>
      <c r="V38">
        <v>0</v>
      </c>
      <c r="W38">
        <f t="shared" si="29"/>
        <v>2.3204192403120794</v>
      </c>
      <c r="X38">
        <f t="shared" si="9"/>
        <v>1.3628869565217392</v>
      </c>
      <c r="Y38">
        <f t="shared" si="30"/>
        <v>1.0429438085108211</v>
      </c>
      <c r="Z38">
        <v>0</v>
      </c>
      <c r="AA38">
        <f t="shared" si="31"/>
        <v>8.4982025906115977E-2</v>
      </c>
      <c r="AB38">
        <f t="shared" si="10"/>
        <v>0.6549999999999998</v>
      </c>
      <c r="AC38">
        <f t="shared" si="11"/>
        <v>-7.2975399219763256E-3</v>
      </c>
      <c r="AD38">
        <f t="shared" si="12"/>
        <v>-2.8862438308202565E-3</v>
      </c>
      <c r="AE38">
        <f t="shared" si="32"/>
        <v>-5.091891876398291E-3</v>
      </c>
      <c r="AF38">
        <f t="shared" si="13"/>
        <v>2.875</v>
      </c>
      <c r="AH38">
        <f t="shared" si="33"/>
        <v>-1.4981838844856424E-3</v>
      </c>
      <c r="AI38">
        <f t="shared" si="34"/>
        <v>-3.0118271040677023E-3</v>
      </c>
      <c r="AJ38">
        <f t="shared" si="35"/>
        <v>9.333643111772634E-2</v>
      </c>
      <c r="AL38">
        <f t="shared" si="14"/>
        <v>3.3330797110056837E-23</v>
      </c>
      <c r="AM38">
        <f t="shared" si="15"/>
        <v>3.0430230209401132E-23</v>
      </c>
      <c r="AN38">
        <f t="shared" si="16"/>
        <v>40.526545223578751</v>
      </c>
      <c r="AO38">
        <f t="shared" si="36"/>
        <v>1.0610256652253576</v>
      </c>
      <c r="AP38">
        <f t="shared" si="37"/>
        <v>1.3176580985674746</v>
      </c>
      <c r="AR38">
        <f t="shared" si="17"/>
        <v>2.9728569126543396E-5</v>
      </c>
      <c r="AS38">
        <f t="shared" si="18"/>
        <v>8.6718236142127092E-2</v>
      </c>
      <c r="AT38">
        <f t="shared" si="49"/>
        <v>-0.56671823614212702</v>
      </c>
      <c r="AY38">
        <f t="shared" si="50"/>
        <v>-0.66138817738129918</v>
      </c>
      <c r="AZ38">
        <f t="shared" si="51"/>
        <v>-0.57466994123917203</v>
      </c>
      <c r="BA38" s="51">
        <v>0.9</v>
      </c>
      <c r="BB38">
        <f t="shared" si="52"/>
        <v>1.3573467361628195</v>
      </c>
      <c r="BC38">
        <f t="shared" si="40"/>
        <v>-2.6250707080584257</v>
      </c>
      <c r="BD38">
        <f t="shared" si="23"/>
        <v>0.39612564572339298</v>
      </c>
      <c r="BE38">
        <f t="shared" si="41"/>
        <v>-3.0211963537818192</v>
      </c>
      <c r="BG38">
        <f t="shared" si="42"/>
        <v>5.1991893603850774E-4</v>
      </c>
      <c r="BH38">
        <f t="shared" si="53"/>
        <v>7.8456257818061587E-5</v>
      </c>
      <c r="BI38">
        <f t="shared" si="53"/>
        <v>-5.9837519385656942E-4</v>
      </c>
    </row>
    <row r="39" spans="1:69">
      <c r="A39" s="51">
        <v>0.9</v>
      </c>
      <c r="B39" s="24">
        <v>47.4</v>
      </c>
      <c r="C39" s="25">
        <v>3.5864E-2</v>
      </c>
      <c r="D39" s="25">
        <v>-0.8</v>
      </c>
      <c r="E39" s="25">
        <f t="shared" si="44"/>
        <v>9.2692157298400097</v>
      </c>
      <c r="F39" s="51">
        <v>0.9</v>
      </c>
      <c r="G39" s="26">
        <v>3.14159265358979</v>
      </c>
      <c r="I39" s="28">
        <f t="shared" si="45"/>
        <v>2.9965775887309243E-2</v>
      </c>
      <c r="J39" s="28">
        <f t="shared" si="46"/>
        <v>8.3883284854874996E-3</v>
      </c>
      <c r="K39" s="28">
        <f t="shared" si="47"/>
        <v>2.3484442707998828E-3</v>
      </c>
      <c r="L39" s="28">
        <f t="shared" si="48"/>
        <v>6.5756965638121825E-4</v>
      </c>
      <c r="M39">
        <f t="shared" si="43"/>
        <v>3.1855571381177152E-2</v>
      </c>
      <c r="N39">
        <f t="shared" si="25"/>
        <v>4.8696762222183291E-4</v>
      </c>
      <c r="O39">
        <f t="shared" si="26"/>
        <v>9.8263935906225746E-6</v>
      </c>
      <c r="P39">
        <f t="shared" si="27"/>
        <v>2.2217856194758911E-7</v>
      </c>
      <c r="Q39">
        <f t="shared" si="28"/>
        <v>5.3477234307486299E-9</v>
      </c>
      <c r="R39">
        <f t="shared" si="5"/>
        <v>4.2631555240723635</v>
      </c>
      <c r="S39">
        <f t="shared" si="6"/>
        <v>-4.6103897304966992</v>
      </c>
      <c r="T39">
        <f t="shared" si="7"/>
        <v>2.1086400410361907</v>
      </c>
      <c r="U39">
        <f t="shared" si="8"/>
        <v>-0.32141449746785167</v>
      </c>
      <c r="V39">
        <v>0</v>
      </c>
      <c r="W39">
        <f t="shared" si="29"/>
        <v>2.3133561494084605</v>
      </c>
      <c r="X39">
        <f t="shared" si="9"/>
        <v>1.3628869565217392</v>
      </c>
      <c r="Y39">
        <f t="shared" si="30"/>
        <v>1.0676714398116918</v>
      </c>
      <c r="Z39">
        <v>0</v>
      </c>
      <c r="AA39">
        <f t="shared" si="31"/>
        <v>0.13358079349714425</v>
      </c>
      <c r="AB39">
        <f t="shared" si="10"/>
        <v>0.6549999999999998</v>
      </c>
      <c r="AC39">
        <f t="shared" si="11"/>
        <v>-1.1016031601964262E-2</v>
      </c>
      <c r="AD39">
        <f t="shared" si="12"/>
        <v>-4.3569413242318519E-3</v>
      </c>
      <c r="AE39">
        <f t="shared" si="32"/>
        <v>-7.6864864630980575E-3</v>
      </c>
      <c r="AF39">
        <f t="shared" si="13"/>
        <v>2.875</v>
      </c>
      <c r="AH39">
        <f t="shared" si="33"/>
        <v>-2.405619627682219E-3</v>
      </c>
      <c r="AI39">
        <f t="shared" si="34"/>
        <v>-4.626047586659009E-3</v>
      </c>
      <c r="AJ39">
        <f t="shared" si="35"/>
        <v>0.14635411668101059</v>
      </c>
      <c r="AL39">
        <f t="shared" si="14"/>
        <v>5.2199944434082956E-23</v>
      </c>
      <c r="AM39">
        <f t="shared" si="15"/>
        <v>4.8180179017562579E-23</v>
      </c>
      <c r="AN39">
        <f t="shared" si="16"/>
        <v>40.526545223578751</v>
      </c>
      <c r="AO39">
        <f t="shared" si="36"/>
        <v>1.0610256652253576</v>
      </c>
      <c r="AP39">
        <f t="shared" si="37"/>
        <v>1.3176580985674746</v>
      </c>
      <c r="AR39">
        <f t="shared" si="17"/>
        <v>4.6694885898548615E-5</v>
      </c>
      <c r="AS39">
        <f t="shared" si="18"/>
        <v>0.13620898216606631</v>
      </c>
      <c r="AT39">
        <f t="shared" si="49"/>
        <v>-0.93620898216606641</v>
      </c>
      <c r="AY39">
        <f t="shared" si="50"/>
        <v>-1.0200171085233471</v>
      </c>
      <c r="AZ39">
        <f t="shared" si="51"/>
        <v>-0.88380812635728079</v>
      </c>
      <c r="BA39" s="51">
        <v>0.9</v>
      </c>
      <c r="BB39">
        <f t="shared" si="52"/>
        <v>1.3573467361628195</v>
      </c>
      <c r="BC39">
        <f t="shared" si="40"/>
        <v>-4.0372023270291635</v>
      </c>
      <c r="BD39">
        <f t="shared" si="23"/>
        <v>0.62219751478141239</v>
      </c>
      <c r="BE39">
        <f t="shared" si="41"/>
        <v>-4.6593998418105755</v>
      </c>
      <c r="BG39">
        <f t="shared" si="42"/>
        <v>7.9960434284594248E-4</v>
      </c>
      <c r="BH39">
        <f t="shared" si="53"/>
        <v>1.2323183101236134E-4</v>
      </c>
      <c r="BI39">
        <f t="shared" si="53"/>
        <v>-9.2283617385830374E-4</v>
      </c>
    </row>
    <row r="40" spans="1:69">
      <c r="A40" s="51">
        <v>0.9</v>
      </c>
      <c r="B40" s="24">
        <v>61.8</v>
      </c>
      <c r="C40" s="25">
        <v>4.7749E-2</v>
      </c>
      <c r="D40" s="25">
        <v>-1.1025</v>
      </c>
      <c r="E40" s="25">
        <f t="shared" si="44"/>
        <v>8.4257351771345395</v>
      </c>
      <c r="F40" s="51">
        <v>0.9</v>
      </c>
      <c r="G40" s="26">
        <v>3.14159265358979</v>
      </c>
      <c r="I40" s="28">
        <f t="shared" si="45"/>
        <v>3.9896158622661416E-2</v>
      </c>
      <c r="J40" s="28">
        <f t="shared" si="46"/>
        <v>1.116814345453777E-2</v>
      </c>
      <c r="K40" s="28">
        <f t="shared" si="47"/>
        <v>3.1266971192957732E-3</v>
      </c>
      <c r="L40" s="28">
        <f t="shared" si="48"/>
        <v>8.7548219726039456E-4</v>
      </c>
      <c r="M40">
        <f t="shared" si="43"/>
        <v>4.3304656562406521E-2</v>
      </c>
      <c r="N40">
        <f t="shared" si="25"/>
        <v>8.872852010979145E-4</v>
      </c>
      <c r="O40">
        <f t="shared" si="26"/>
        <v>2.3917587370901915E-5</v>
      </c>
      <c r="P40">
        <f t="shared" si="27"/>
        <v>7.2145261749423373E-7</v>
      </c>
      <c r="Q40">
        <f t="shared" si="28"/>
        <v>2.3150891093060011E-8</v>
      </c>
      <c r="R40">
        <f t="shared" si="5"/>
        <v>4.2631555240723635</v>
      </c>
      <c r="S40">
        <f t="shared" si="6"/>
        <v>-4.6103897304967001</v>
      </c>
      <c r="T40">
        <f t="shared" si="7"/>
        <v>2.1086400410361907</v>
      </c>
      <c r="U40">
        <f t="shared" si="8"/>
        <v>-0.32141449746785167</v>
      </c>
      <c r="V40">
        <v>0</v>
      </c>
      <c r="W40">
        <f t="shared" si="29"/>
        <v>2.3067358942515592</v>
      </c>
      <c r="X40">
        <f t="shared" si="9"/>
        <v>1.3628869565217392</v>
      </c>
      <c r="Y40">
        <f t="shared" si="30"/>
        <v>1.0916943868064282</v>
      </c>
      <c r="Z40">
        <v>0</v>
      </c>
      <c r="AA40">
        <f t="shared" si="31"/>
        <v>0.18057395696000114</v>
      </c>
      <c r="AB40">
        <f t="shared" si="10"/>
        <v>0.6549999999999998</v>
      </c>
      <c r="AC40">
        <f t="shared" si="11"/>
        <v>-1.4362674113953406E-2</v>
      </c>
      <c r="AD40">
        <f t="shared" si="12"/>
        <v>-5.6805690683022882E-3</v>
      </c>
      <c r="AE40">
        <f t="shared" si="32"/>
        <v>-1.0021621591127848E-2</v>
      </c>
      <c r="AF40">
        <f t="shared" si="13"/>
        <v>2.875</v>
      </c>
      <c r="AH40">
        <f t="shared" si="33"/>
        <v>-3.3139751852499719E-3</v>
      </c>
      <c r="AI40">
        <f t="shared" si="34"/>
        <v>-6.129461384856265E-3</v>
      </c>
      <c r="AJ40">
        <f t="shared" si="35"/>
        <v>0.19742734013847052</v>
      </c>
      <c r="AL40">
        <f t="shared" si="14"/>
        <v>7.0382018784301681E-23</v>
      </c>
      <c r="AM40">
        <f t="shared" si="15"/>
        <v>6.5583320151015342E-23</v>
      </c>
      <c r="AN40">
        <f t="shared" si="16"/>
        <v>40.526545223578751</v>
      </c>
      <c r="AO40">
        <f t="shared" si="36"/>
        <v>1.0610256652253576</v>
      </c>
      <c r="AP40">
        <f t="shared" si="37"/>
        <v>1.3176580985674746</v>
      </c>
      <c r="AR40">
        <f t="shared" si="17"/>
        <v>6.3121581519635499E-5</v>
      </c>
      <c r="AS40">
        <f t="shared" si="18"/>
        <v>0.18412565329277675</v>
      </c>
      <c r="AT40">
        <f t="shared" si="49"/>
        <v>-1.2866256532927767</v>
      </c>
      <c r="AY40">
        <f t="shared" si="50"/>
        <v>-1.3541686351950757</v>
      </c>
      <c r="AZ40">
        <f t="shared" si="51"/>
        <v>-1.1700429819022991</v>
      </c>
      <c r="BA40" s="51">
        <v>0.9</v>
      </c>
      <c r="BB40">
        <f t="shared" si="52"/>
        <v>1.3573467361628195</v>
      </c>
      <c r="BC40">
        <f t="shared" si="40"/>
        <v>-5.3447123967160035</v>
      </c>
      <c r="BD40">
        <f t="shared" si="23"/>
        <v>0.8410790688281834</v>
      </c>
      <c r="BE40">
        <f t="shared" si="41"/>
        <v>-6.1857914655441864</v>
      </c>
      <c r="BG40">
        <f t="shared" si="42"/>
        <v>1.0585685079651424E-3</v>
      </c>
      <c r="BH40">
        <f t="shared" si="53"/>
        <v>1.665832974506206E-4</v>
      </c>
      <c r="BI40">
        <f t="shared" si="53"/>
        <v>-1.2251518054157628E-3</v>
      </c>
    </row>
    <row r="41" spans="1:69">
      <c r="A41" s="51">
        <v>0.9</v>
      </c>
      <c r="B41" s="24">
        <v>81.8</v>
      </c>
      <c r="C41" s="25">
        <v>6.4901E-2</v>
      </c>
      <c r="D41" s="25">
        <v>-1.5208299999999999</v>
      </c>
      <c r="E41" s="25">
        <f t="shared" si="44"/>
        <v>7.6063931523998054</v>
      </c>
      <c r="F41" s="51">
        <v>0.9</v>
      </c>
      <c r="G41" s="26">
        <v>3.14159265358979</v>
      </c>
      <c r="I41" s="28">
        <f t="shared" si="45"/>
        <v>5.4227326033411141E-2</v>
      </c>
      <c r="J41" s="28">
        <f t="shared" si="46"/>
        <v>1.5179871376216379E-2</v>
      </c>
      <c r="K41" s="28">
        <f t="shared" si="47"/>
        <v>4.2498433420472678E-3</v>
      </c>
      <c r="L41" s="28">
        <f t="shared" si="48"/>
        <v>1.1899656554984789E-3</v>
      </c>
      <c r="M41">
        <f t="shared" si="43"/>
        <v>6.068684176457665E-2</v>
      </c>
      <c r="N41">
        <f t="shared" si="25"/>
        <v>1.7065698658758604E-3</v>
      </c>
      <c r="O41">
        <f t="shared" si="26"/>
        <v>6.283086358529688E-5</v>
      </c>
      <c r="P41">
        <f t="shared" si="27"/>
        <v>2.5835893077835737E-6</v>
      </c>
      <c r="Q41">
        <f t="shared" si="28"/>
        <v>1.1290805729258224E-7</v>
      </c>
      <c r="R41">
        <f t="shared" si="5"/>
        <v>4.2631555240723635</v>
      </c>
      <c r="S41">
        <f t="shared" si="6"/>
        <v>-4.6103897304966992</v>
      </c>
      <c r="T41">
        <f t="shared" si="7"/>
        <v>2.1086400410361907</v>
      </c>
      <c r="U41">
        <f t="shared" si="8"/>
        <v>-0.32141449746785167</v>
      </c>
      <c r="V41">
        <v>0</v>
      </c>
      <c r="W41">
        <f t="shared" si="29"/>
        <v>2.2971817826443925</v>
      </c>
      <c r="X41">
        <f t="shared" si="9"/>
        <v>1.3628869565217392</v>
      </c>
      <c r="Y41">
        <f t="shared" si="30"/>
        <v>1.1278853678971221</v>
      </c>
      <c r="Z41">
        <v>0</v>
      </c>
      <c r="AA41">
        <f t="shared" si="31"/>
        <v>0.25098114979486097</v>
      </c>
      <c r="AB41">
        <f t="shared" si="10"/>
        <v>0.6549999999999998</v>
      </c>
      <c r="AC41">
        <f t="shared" si="11"/>
        <v>-1.9010788713938329E-2</v>
      </c>
      <c r="AD41">
        <f t="shared" si="12"/>
        <v>-7.5189409350667844E-3</v>
      </c>
      <c r="AE41">
        <f t="shared" si="32"/>
        <v>-1.3264864824502558E-2</v>
      </c>
      <c r="AF41">
        <f t="shared" si="13"/>
        <v>2.875</v>
      </c>
      <c r="AH41">
        <f t="shared" si="33"/>
        <v>-4.7257842710649424E-3</v>
      </c>
      <c r="AI41">
        <f t="shared" si="34"/>
        <v>-8.3004769335040824E-3</v>
      </c>
      <c r="AJ41">
        <f t="shared" si="35"/>
        <v>0.27367011925882062</v>
      </c>
      <c r="AL41">
        <f t="shared" si="14"/>
        <v>9.7601019645291261E-23</v>
      </c>
      <c r="AM41">
        <f t="shared" si="15"/>
        <v>9.2094647422389631E-23</v>
      </c>
      <c r="AN41">
        <f t="shared" si="16"/>
        <v>40.526545223578751</v>
      </c>
      <c r="AO41">
        <f t="shared" si="36"/>
        <v>1.0610256652253576</v>
      </c>
      <c r="AP41">
        <f t="shared" si="37"/>
        <v>1.3176580985674746</v>
      </c>
      <c r="AR41">
        <f t="shared" si="17"/>
        <v>8.7832371000479614E-5</v>
      </c>
      <c r="AS41">
        <f t="shared" si="18"/>
        <v>0.25620702620839902</v>
      </c>
      <c r="AT41">
        <f t="shared" si="49"/>
        <v>-1.777037026208399</v>
      </c>
      <c r="AY41">
        <f t="shared" si="50"/>
        <v>-1.8330051803560357</v>
      </c>
      <c r="AZ41">
        <f t="shared" si="51"/>
        <v>-1.5767981541476366</v>
      </c>
      <c r="BA41" s="51">
        <v>0.9</v>
      </c>
      <c r="BB41">
        <f t="shared" si="52"/>
        <v>1.3573467361628195</v>
      </c>
      <c r="BC41">
        <f t="shared" si="40"/>
        <v>-7.2027547465734898</v>
      </c>
      <c r="BD41">
        <f t="shared" si="23"/>
        <v>1.1703440730659551</v>
      </c>
      <c r="BE41">
        <f t="shared" si="41"/>
        <v>-8.3730988196394449</v>
      </c>
      <c r="BG41">
        <f t="shared" si="42"/>
        <v>1.4265705578477897E-3</v>
      </c>
      <c r="BH41">
        <f t="shared" si="53"/>
        <v>2.3179720203326501E-4</v>
      </c>
      <c r="BI41">
        <f t="shared" si="53"/>
        <v>-1.6583677598810546E-3</v>
      </c>
    </row>
    <row r="42" spans="1:69">
      <c r="A42" s="51">
        <v>0.9</v>
      </c>
      <c r="B42" s="24">
        <v>100.6</v>
      </c>
      <c r="C42" s="25">
        <v>8.1519999999999995E-2</v>
      </c>
      <c r="D42" s="25">
        <v>-1.92333</v>
      </c>
      <c r="E42" s="25">
        <f t="shared" si="44"/>
        <v>7.049762856908778</v>
      </c>
      <c r="F42" s="51">
        <v>0.9</v>
      </c>
      <c r="G42" s="26">
        <v>3.14159265358979</v>
      </c>
      <c r="I42" s="28">
        <f t="shared" si="45"/>
        <v>6.8113151080009177E-2</v>
      </c>
      <c r="J42" s="28">
        <f t="shared" si="46"/>
        <v>1.9066934478500469E-2</v>
      </c>
      <c r="K42" s="28">
        <f t="shared" si="47"/>
        <v>5.3380876911556562E-3</v>
      </c>
      <c r="L42" s="28">
        <f t="shared" si="48"/>
        <v>1.4946765109356711E-3</v>
      </c>
      <c r="M42">
        <f t="shared" si="43"/>
        <v>7.8564205195636116E-2</v>
      </c>
      <c r="N42">
        <f t="shared" si="25"/>
        <v>2.8013563091433347E-3</v>
      </c>
      <c r="O42">
        <f t="shared" si="26"/>
        <v>1.3016137071176847E-4</v>
      </c>
      <c r="P42">
        <f t="shared" si="27"/>
        <v>6.7419751937219941E-6</v>
      </c>
      <c r="Q42">
        <f t="shared" si="28"/>
        <v>3.7079745068835379E-7</v>
      </c>
      <c r="R42">
        <f t="shared" si="5"/>
        <v>4.2631555240723635</v>
      </c>
      <c r="S42">
        <f t="shared" si="6"/>
        <v>-4.6103897304967001</v>
      </c>
      <c r="T42">
        <f t="shared" si="7"/>
        <v>2.1086400410361907</v>
      </c>
      <c r="U42">
        <f t="shared" si="8"/>
        <v>-0.32141449746785167</v>
      </c>
      <c r="V42">
        <v>0</v>
      </c>
      <c r="W42">
        <f t="shared" si="29"/>
        <v>2.2879245659466605</v>
      </c>
      <c r="X42">
        <f t="shared" si="9"/>
        <v>1.3628869565217392</v>
      </c>
      <c r="Y42">
        <f t="shared" si="30"/>
        <v>1.1647716793974192</v>
      </c>
      <c r="Z42">
        <v>0</v>
      </c>
      <c r="AA42">
        <f t="shared" si="31"/>
        <v>0.3222883775245044</v>
      </c>
      <c r="AB42">
        <f t="shared" si="10"/>
        <v>0.6549999999999998</v>
      </c>
      <c r="AC42">
        <f t="shared" si="11"/>
        <v>-2.3380016437924155E-2</v>
      </c>
      <c r="AD42">
        <f t="shared" si="12"/>
        <v>-9.2470104898254094E-3</v>
      </c>
      <c r="AE42">
        <f t="shared" si="32"/>
        <v>-1.6313513463874781E-2</v>
      </c>
      <c r="AF42">
        <f t="shared" si="13"/>
        <v>2.875</v>
      </c>
      <c r="AH42">
        <f t="shared" si="33"/>
        <v>-6.210588578617878E-3</v>
      </c>
      <c r="AI42">
        <f t="shared" si="34"/>
        <v>-1.0428313574650997E-2</v>
      </c>
      <c r="AJ42">
        <f t="shared" si="35"/>
        <v>0.35064006430632716</v>
      </c>
      <c r="AL42">
        <f t="shared" si="14"/>
        <v>1.2525116770933802E-22</v>
      </c>
      <c r="AM42">
        <f t="shared" si="15"/>
        <v>1.1947244294869063E-22</v>
      </c>
      <c r="AN42">
        <f t="shared" si="16"/>
        <v>40.526545223578751</v>
      </c>
      <c r="AO42">
        <f t="shared" si="36"/>
        <v>1.0610256652253576</v>
      </c>
      <c r="AP42">
        <f t="shared" si="37"/>
        <v>1.3176580985674746</v>
      </c>
      <c r="AR42">
        <f t="shared" si="17"/>
        <v>1.1305111067741665E-4</v>
      </c>
      <c r="AS42">
        <f t="shared" si="18"/>
        <v>0.32977008984602435</v>
      </c>
      <c r="AT42">
        <f t="shared" si="49"/>
        <v>-2.2531000898460243</v>
      </c>
      <c r="AY42">
        <f t="shared" si="50"/>
        <v>-2.2931317633772799</v>
      </c>
      <c r="AZ42">
        <f t="shared" si="51"/>
        <v>-1.9633616735312556</v>
      </c>
      <c r="BA42" s="51">
        <v>0.9</v>
      </c>
      <c r="BB42">
        <f t="shared" si="52"/>
        <v>1.3573467361628195</v>
      </c>
      <c r="BC42">
        <f t="shared" si="40"/>
        <v>-8.9685623845191493</v>
      </c>
      <c r="BD42">
        <f t="shared" si="23"/>
        <v>1.5063773848723201</v>
      </c>
      <c r="BE42">
        <f t="shared" si="41"/>
        <v>-10.474939769391471</v>
      </c>
      <c r="BG42">
        <f t="shared" si="42"/>
        <v>1.7763046909326896E-3</v>
      </c>
      <c r="BH42">
        <f t="shared" si="53"/>
        <v>2.9835163099075463E-4</v>
      </c>
      <c r="BI42">
        <f t="shared" si="53"/>
        <v>-2.0746563219234443E-3</v>
      </c>
    </row>
    <row r="43" spans="1:69">
      <c r="A43" s="51">
        <v>0.9</v>
      </c>
      <c r="B43" s="24">
        <v>131.9</v>
      </c>
      <c r="C43" s="25">
        <v>0.10947999999999999</v>
      </c>
      <c r="D43" s="25">
        <v>-2.5625</v>
      </c>
      <c r="E43" s="25">
        <f t="shared" si="44"/>
        <v>6.389756410164857</v>
      </c>
      <c r="F43" s="51">
        <v>0.9</v>
      </c>
      <c r="G43" s="26">
        <v>3.14159265358979</v>
      </c>
      <c r="I43" s="28">
        <f t="shared" si="45"/>
        <v>9.1474825567215479E-2</v>
      </c>
      <c r="J43" s="28">
        <f t="shared" si="46"/>
        <v>2.5606574910527868E-2</v>
      </c>
      <c r="K43" s="28">
        <f t="shared" si="47"/>
        <v>7.1689627137846079E-3</v>
      </c>
      <c r="L43" s="28">
        <f t="shared" si="48"/>
        <v>2.0073256184646379E-3</v>
      </c>
      <c r="M43">
        <f t="shared" si="43"/>
        <v>0.11116265742234943</v>
      </c>
      <c r="N43">
        <f t="shared" si="25"/>
        <v>5.4089611183793665E-3</v>
      </c>
      <c r="O43">
        <f t="shared" si="26"/>
        <v>3.4023001014601506E-4</v>
      </c>
      <c r="P43">
        <f t="shared" si="27"/>
        <v>2.3782455316104234E-5</v>
      </c>
      <c r="Q43">
        <f t="shared" si="28"/>
        <v>1.7623787718634709E-6</v>
      </c>
      <c r="R43">
        <f t="shared" si="5"/>
        <v>4.2631555240723635</v>
      </c>
      <c r="S43">
        <f t="shared" si="6"/>
        <v>-4.6103897304966992</v>
      </c>
      <c r="T43">
        <f t="shared" si="7"/>
        <v>2.1086400410361907</v>
      </c>
      <c r="U43">
        <f t="shared" si="8"/>
        <v>-0.32141449746785167</v>
      </c>
      <c r="V43">
        <v>0</v>
      </c>
      <c r="W43">
        <f t="shared" si="29"/>
        <v>2.2723501162885231</v>
      </c>
      <c r="X43">
        <f t="shared" si="9"/>
        <v>1.3628869565217392</v>
      </c>
      <c r="Y43">
        <f t="shared" si="30"/>
        <v>1.2312161863405984</v>
      </c>
      <c r="Z43">
        <v>0</v>
      </c>
      <c r="AA43">
        <f t="shared" si="31"/>
        <v>0.44967605686445261</v>
      </c>
      <c r="AB43">
        <f t="shared" si="10"/>
        <v>0.6549999999999998</v>
      </c>
      <c r="AC43">
        <f t="shared" si="11"/>
        <v>-3.0654315786900557E-2</v>
      </c>
      <c r="AD43">
        <f t="shared" si="12"/>
        <v>-1.2124062461311843E-2</v>
      </c>
      <c r="AE43">
        <f t="shared" si="32"/>
        <v>-2.13891891241062E-2</v>
      </c>
      <c r="AF43">
        <f t="shared" si="13"/>
        <v>2.875</v>
      </c>
      <c r="AH43">
        <f t="shared" si="33"/>
        <v>-8.9790850697865146E-3</v>
      </c>
      <c r="AI43">
        <f t="shared" si="34"/>
        <v>-1.4134634070915416E-2</v>
      </c>
      <c r="AJ43">
        <f t="shared" si="35"/>
        <v>0.48778879478384246</v>
      </c>
      <c r="AL43">
        <f t="shared" si="14"/>
        <v>1.7516621881526888E-22</v>
      </c>
      <c r="AM43">
        <f t="shared" si="15"/>
        <v>1.6967256478430096E-22</v>
      </c>
      <c r="AN43">
        <f t="shared" si="16"/>
        <v>40.526545223578751</v>
      </c>
      <c r="AO43">
        <f t="shared" si="36"/>
        <v>1.0610256652253576</v>
      </c>
      <c r="AP43">
        <f t="shared" si="37"/>
        <v>1.3176580985674746</v>
      </c>
      <c r="AR43">
        <f t="shared" si="17"/>
        <v>1.5877960185473159E-4</v>
      </c>
      <c r="AS43">
        <f t="shared" si="18"/>
        <v>0.46316009861025204</v>
      </c>
      <c r="AT43">
        <f t="shared" si="49"/>
        <v>-3.0256600986102522</v>
      </c>
      <c r="AY43">
        <f t="shared" si="50"/>
        <v>-3.0587481046292799</v>
      </c>
      <c r="AZ43">
        <f t="shared" si="51"/>
        <v>-2.5955880060190277</v>
      </c>
      <c r="BA43" s="51">
        <v>0.9</v>
      </c>
      <c r="BB43">
        <f t="shared" si="52"/>
        <v>1.3573467361628195</v>
      </c>
      <c r="BC43">
        <f t="shared" si="40"/>
        <v>-11.856548526091382</v>
      </c>
      <c r="BD43">
        <f t="shared" si="23"/>
        <v>2.1156979350294725</v>
      </c>
      <c r="BE43">
        <f t="shared" si="41"/>
        <v>-13.972246461120857</v>
      </c>
      <c r="BG43">
        <f t="shared" si="42"/>
        <v>2.3482964004934406E-3</v>
      </c>
      <c r="BH43">
        <f t="shared" si="53"/>
        <v>4.1903306298860616E-4</v>
      </c>
      <c r="BI43">
        <f t="shared" si="53"/>
        <v>-2.7673294634820472E-3</v>
      </c>
    </row>
    <row r="44" spans="1:69">
      <c r="A44" s="51">
        <v>0.9</v>
      </c>
      <c r="B44" s="24">
        <v>161.80000000000001</v>
      </c>
      <c r="C44" s="25">
        <v>0.13533999999999999</v>
      </c>
      <c r="D44" s="25">
        <v>-3.1375000000000002</v>
      </c>
      <c r="E44" s="25">
        <f t="shared" si="44"/>
        <v>5.9537031154614732</v>
      </c>
      <c r="F44" s="51">
        <v>0.9</v>
      </c>
      <c r="G44" s="26">
        <v>3.14159265358979</v>
      </c>
      <c r="I44" s="28">
        <f t="shared" si="45"/>
        <v>0.11308186785044703</v>
      </c>
      <c r="J44" s="28">
        <f t="shared" si="46"/>
        <v>3.1655040631995264E-2</v>
      </c>
      <c r="K44" s="28">
        <f t="shared" si="47"/>
        <v>8.8623256638985098E-3</v>
      </c>
      <c r="L44" s="28">
        <f t="shared" si="48"/>
        <v>2.4814710376598837E-3</v>
      </c>
      <c r="M44">
        <f t="shared" si="43"/>
        <v>0.1444468625588487</v>
      </c>
      <c r="N44">
        <f t="shared" si="25"/>
        <v>8.8189841807363011E-3</v>
      </c>
      <c r="O44">
        <f t="shared" si="26"/>
        <v>6.9088706922122245E-4</v>
      </c>
      <c r="P44">
        <f t="shared" si="27"/>
        <v>5.9972828209214901E-5</v>
      </c>
      <c r="Q44">
        <f t="shared" si="28"/>
        <v>5.51091205308607E-6</v>
      </c>
      <c r="R44">
        <f t="shared" si="5"/>
        <v>4.2631555240723644</v>
      </c>
      <c r="S44">
        <f t="shared" si="6"/>
        <v>-4.6103897304966992</v>
      </c>
      <c r="T44">
        <f t="shared" si="7"/>
        <v>2.1086400410361903</v>
      </c>
      <c r="U44">
        <f t="shared" si="8"/>
        <v>-0.32141449746785122</v>
      </c>
      <c r="V44">
        <v>0</v>
      </c>
      <c r="W44">
        <f t="shared" si="29"/>
        <v>2.2579454214330354</v>
      </c>
      <c r="X44">
        <f t="shared" si="9"/>
        <v>1.3628869565217392</v>
      </c>
      <c r="Y44">
        <f t="shared" si="30"/>
        <v>1.2980580200332668</v>
      </c>
      <c r="Z44">
        <v>0</v>
      </c>
      <c r="AA44">
        <f t="shared" si="31"/>
        <v>0.57657804195395124</v>
      </c>
      <c r="AB44">
        <f t="shared" si="10"/>
        <v>0.6549999999999998</v>
      </c>
      <c r="AC44">
        <f t="shared" si="11"/>
        <v>-3.7603247113878017E-2</v>
      </c>
      <c r="AD44">
        <f t="shared" si="12"/>
        <v>-1.4872428402124762E-2</v>
      </c>
      <c r="AE44">
        <f t="shared" si="32"/>
        <v>-2.6237837758001391E-2</v>
      </c>
      <c r="AF44">
        <f t="shared" si="13"/>
        <v>2.875</v>
      </c>
      <c r="AH44">
        <f t="shared" si="33"/>
        <v>-1.1857690818612873E-2</v>
      </c>
      <c r="AI44">
        <f t="shared" si="34"/>
        <v>-1.7804355236608876E-2</v>
      </c>
      <c r="AJ44">
        <f t="shared" si="35"/>
        <v>0.62427819342198621</v>
      </c>
      <c r="AL44">
        <f t="shared" si="14"/>
        <v>2.259108377702138E-22</v>
      </c>
      <c r="AM44">
        <f t="shared" si="15"/>
        <v>2.2127227816146281E-22</v>
      </c>
      <c r="AN44">
        <f t="shared" si="16"/>
        <v>40.526545223578751</v>
      </c>
      <c r="AO44">
        <f t="shared" si="36"/>
        <v>1.0610256652253576</v>
      </c>
      <c r="AP44">
        <f t="shared" si="37"/>
        <v>1.3176580985674746</v>
      </c>
      <c r="AR44">
        <f t="shared" si="17"/>
        <v>2.0541560693049162E-4</v>
      </c>
      <c r="AS44">
        <f t="shared" si="18"/>
        <v>0.59919732541624404</v>
      </c>
      <c r="AT44">
        <f t="shared" si="49"/>
        <v>-3.7366973254162441</v>
      </c>
      <c r="AY44">
        <f t="shared" si="50"/>
        <v>-3.7573631128709195</v>
      </c>
      <c r="AZ44">
        <f t="shared" si="51"/>
        <v>-3.1581657874546756</v>
      </c>
      <c r="BA44" s="51">
        <v>0.9</v>
      </c>
      <c r="BB44">
        <f t="shared" si="52"/>
        <v>1.3573467361628195</v>
      </c>
      <c r="BC44">
        <f t="shared" si="40"/>
        <v>-14.426382702326089</v>
      </c>
      <c r="BD44">
        <f t="shared" si="23"/>
        <v>2.7371108777768738</v>
      </c>
      <c r="BE44">
        <f t="shared" si="41"/>
        <v>-17.163493580102962</v>
      </c>
      <c r="BG44">
        <f t="shared" si="42"/>
        <v>2.8572752430830045E-3</v>
      </c>
      <c r="BH44">
        <f t="shared" si="53"/>
        <v>5.4210950243154562E-4</v>
      </c>
      <c r="BI44">
        <f t="shared" si="53"/>
        <v>-3.3993847455145499E-3</v>
      </c>
    </row>
    <row r="45" spans="1:69">
      <c r="A45" s="51">
        <v>0.9</v>
      </c>
      <c r="B45" s="24">
        <v>200.4</v>
      </c>
      <c r="C45" s="25">
        <v>0.16567999999999999</v>
      </c>
      <c r="D45" s="25">
        <v>-3.7725</v>
      </c>
      <c r="E45" s="25">
        <f t="shared" si="44"/>
        <v>5.5655215659745085</v>
      </c>
      <c r="F45" s="51">
        <v>0.9</v>
      </c>
      <c r="G45" s="26">
        <v>3.14159265358979</v>
      </c>
      <c r="I45" s="28">
        <f t="shared" si="45"/>
        <v>0.13843212550215805</v>
      </c>
      <c r="J45" s="28">
        <f t="shared" si="46"/>
        <v>3.8751345735990664E-2</v>
      </c>
      <c r="K45" s="28">
        <f t="shared" si="47"/>
        <v>1.084904770204452E-2</v>
      </c>
      <c r="L45" s="28">
        <f t="shared" si="48"/>
        <v>3.0377576586337347E-3</v>
      </c>
      <c r="M45">
        <f t="shared" si="43"/>
        <v>0.18787368423757322</v>
      </c>
      <c r="N45">
        <f t="shared" si="25"/>
        <v>1.4290850784685272E-2</v>
      </c>
      <c r="O45">
        <f t="shared" si="26"/>
        <v>1.3826775642743242E-3</v>
      </c>
      <c r="P45">
        <f t="shared" si="27"/>
        <v>1.4772487523237454E-4</v>
      </c>
      <c r="Q45">
        <f t="shared" si="28"/>
        <v>1.6678518609647419E-5</v>
      </c>
      <c r="R45">
        <f t="shared" si="5"/>
        <v>4.2631555240723635</v>
      </c>
      <c r="S45">
        <f t="shared" si="6"/>
        <v>-4.6103897304966992</v>
      </c>
      <c r="T45">
        <f t="shared" si="7"/>
        <v>2.1086400410361907</v>
      </c>
      <c r="U45">
        <f t="shared" si="8"/>
        <v>-0.32141449746785167</v>
      </c>
      <c r="V45">
        <v>0</v>
      </c>
      <c r="W45">
        <f t="shared" si="29"/>
        <v>2.2410452496652282</v>
      </c>
      <c r="X45">
        <f t="shared" si="9"/>
        <v>1.3628869565217392</v>
      </c>
      <c r="Y45">
        <f t="shared" si="30"/>
        <v>1.3838951537435373</v>
      </c>
      <c r="Z45">
        <v>0</v>
      </c>
      <c r="AA45">
        <f t="shared" si="31"/>
        <v>0.73791643144679853</v>
      </c>
      <c r="AB45">
        <f t="shared" si="10"/>
        <v>0.6549999999999998</v>
      </c>
      <c r="AC45">
        <f t="shared" si="11"/>
        <v>-4.6574108291848909E-2</v>
      </c>
      <c r="AD45">
        <f t="shared" si="12"/>
        <v>-1.8420486104980236E-2</v>
      </c>
      <c r="AE45">
        <f t="shared" si="32"/>
        <v>-3.2497297198414571E-2</v>
      </c>
      <c r="AF45">
        <f t="shared" si="13"/>
        <v>2.875</v>
      </c>
      <c r="AH45">
        <f t="shared" si="33"/>
        <v>-1.5649590300127685E-2</v>
      </c>
      <c r="AI45">
        <f t="shared" si="34"/>
        <v>-2.2583658756305986E-2</v>
      </c>
      <c r="AJ45">
        <f t="shared" si="35"/>
        <v>0.79807874233042375</v>
      </c>
      <c r="AL45">
        <f t="shared" si="14"/>
        <v>2.9241157992000397E-22</v>
      </c>
      <c r="AM45">
        <f t="shared" si="15"/>
        <v>2.8906551525029197E-22</v>
      </c>
      <c r="AN45">
        <f t="shared" si="16"/>
        <v>40.526545223578751</v>
      </c>
      <c r="AO45">
        <f t="shared" si="36"/>
        <v>1.0610256652253576</v>
      </c>
      <c r="AP45">
        <f t="shared" si="37"/>
        <v>1.3176580985674746</v>
      </c>
      <c r="AR45">
        <f t="shared" si="17"/>
        <v>2.6657687730412418E-4</v>
      </c>
      <c r="AS45">
        <f t="shared" si="18"/>
        <v>0.77760475109613025</v>
      </c>
      <c r="AT45">
        <f t="shared" si="49"/>
        <v>-4.5501047510961303</v>
      </c>
      <c r="AY45">
        <f t="shared" si="50"/>
        <v>-4.5653703840236801</v>
      </c>
      <c r="AZ45">
        <f t="shared" si="51"/>
        <v>-3.7877656329275498</v>
      </c>
      <c r="BA45" s="51">
        <v>0.9</v>
      </c>
      <c r="BB45">
        <f t="shared" si="52"/>
        <v>1.3573467361628195</v>
      </c>
      <c r="BC45">
        <f t="shared" si="40"/>
        <v>-17.302371149860178</v>
      </c>
      <c r="BD45">
        <f t="shared" si="23"/>
        <v>3.5520692976352475</v>
      </c>
      <c r="BE45">
        <f t="shared" si="41"/>
        <v>-20.854440447495428</v>
      </c>
      <c r="BG45">
        <f t="shared" si="42"/>
        <v>3.4268907011012436E-3</v>
      </c>
      <c r="BH45">
        <f t="shared" si="53"/>
        <v>7.0351936970395083E-4</v>
      </c>
      <c r="BI45">
        <f t="shared" si="53"/>
        <v>-4.1304100708051943E-3</v>
      </c>
    </row>
    <row r="46" spans="1:69">
      <c r="A46" s="51">
        <v>0.9</v>
      </c>
      <c r="B46" s="24">
        <v>253.2</v>
      </c>
      <c r="C46" s="25">
        <v>0.20019000000000001</v>
      </c>
      <c r="D46" s="25">
        <v>-4.4533300000000002</v>
      </c>
      <c r="E46" s="25">
        <f t="shared" si="44"/>
        <v>5.2253466320754454</v>
      </c>
      <c r="F46" s="51">
        <v>0.9</v>
      </c>
      <c r="G46" s="26">
        <v>3.14159265358979</v>
      </c>
      <c r="I46" s="28">
        <f t="shared" si="45"/>
        <v>0.16726658138747594</v>
      </c>
      <c r="J46" s="28">
        <f t="shared" si="46"/>
        <v>4.6822983479526611E-2</v>
      </c>
      <c r="K46" s="28">
        <f t="shared" si="47"/>
        <v>1.310882942704184E-2</v>
      </c>
      <c r="L46" s="28">
        <f t="shared" si="48"/>
        <v>3.6705016035845439E-3</v>
      </c>
      <c r="M46">
        <f t="shared" si="43"/>
        <v>0.24391244306420323</v>
      </c>
      <c r="N46">
        <f t="shared" si="25"/>
        <v>2.2874669925461326E-2</v>
      </c>
      <c r="O46">
        <f t="shared" si="26"/>
        <v>2.7013963358916327E-3</v>
      </c>
      <c r="P46">
        <f t="shared" si="27"/>
        <v>3.5090858581415807E-4</v>
      </c>
      <c r="Q46">
        <f t="shared" si="28"/>
        <v>4.8074353025007177E-5</v>
      </c>
      <c r="R46">
        <f t="shared" si="5"/>
        <v>4.2631555240723635</v>
      </c>
      <c r="S46">
        <f t="shared" si="6"/>
        <v>-4.6103897304966992</v>
      </c>
      <c r="T46">
        <f t="shared" si="7"/>
        <v>2.1086400410361907</v>
      </c>
      <c r="U46">
        <f t="shared" si="8"/>
        <v>-0.32141449746785167</v>
      </c>
      <c r="V46">
        <v>0</v>
      </c>
      <c r="W46">
        <f t="shared" si="29"/>
        <v>2.2218222790750159</v>
      </c>
      <c r="X46">
        <f t="shared" si="9"/>
        <v>1.3628869565217392</v>
      </c>
      <c r="Y46">
        <f t="shared" si="30"/>
        <v>1.4926087646104114</v>
      </c>
      <c r="Z46">
        <v>0</v>
      </c>
      <c r="AA46">
        <f t="shared" si="31"/>
        <v>0.9399590211000981</v>
      </c>
      <c r="AB46">
        <f t="shared" si="10"/>
        <v>0.6549999999999998</v>
      </c>
      <c r="AC46">
        <f t="shared" si="11"/>
        <v>-5.8845130835809105E-2</v>
      </c>
      <c r="AD46">
        <f t="shared" si="12"/>
        <v>-2.3273787833238503E-2</v>
      </c>
      <c r="AE46">
        <f t="shared" si="32"/>
        <v>-4.1059459334523804E-2</v>
      </c>
      <c r="AF46">
        <f t="shared" si="13"/>
        <v>2.875</v>
      </c>
      <c r="AH46">
        <f t="shared" si="33"/>
        <v>-2.0543742289643924E-2</v>
      </c>
      <c r="AI46">
        <f t="shared" si="34"/>
        <v>-2.895952919351498E-2</v>
      </c>
      <c r="AJ46">
        <f t="shared" si="35"/>
        <v>1.0168390139021584</v>
      </c>
      <c r="AL46">
        <f t="shared" si="14"/>
        <v>3.7954505068459089E-22</v>
      </c>
      <c r="AM46">
        <f t="shared" si="15"/>
        <v>3.7723781705103884E-22</v>
      </c>
      <c r="AN46">
        <f t="shared" si="16"/>
        <v>40.526545223578751</v>
      </c>
      <c r="AO46">
        <f t="shared" si="36"/>
        <v>1.0610256652253576</v>
      </c>
      <c r="AP46">
        <f t="shared" si="37"/>
        <v>1.3176580985674746</v>
      </c>
      <c r="AR46">
        <f t="shared" si="17"/>
        <v>3.4654338121352439E-4</v>
      </c>
      <c r="AS46">
        <f t="shared" si="18"/>
        <v>1.0108670429998508</v>
      </c>
      <c r="AT46">
        <f t="shared" si="49"/>
        <v>-5.4641970429998512</v>
      </c>
      <c r="AY46">
        <f t="shared" si="50"/>
        <v>-5.4691594468427702</v>
      </c>
      <c r="AZ46">
        <f t="shared" si="51"/>
        <v>-4.4582924038429192</v>
      </c>
      <c r="BA46" s="51">
        <v>0.9</v>
      </c>
      <c r="BB46">
        <f t="shared" si="52"/>
        <v>1.3573467361628195</v>
      </c>
      <c r="BC46">
        <f t="shared" si="40"/>
        <v>-20.365312255677246</v>
      </c>
      <c r="BD46">
        <f t="shared" si="23"/>
        <v>4.6176026861584951</v>
      </c>
      <c r="BE46">
        <f t="shared" si="41"/>
        <v>-24.982914941835741</v>
      </c>
      <c r="BG46">
        <f t="shared" si="42"/>
        <v>4.0335338197023656E-3</v>
      </c>
      <c r="BH46">
        <f t="shared" si="53"/>
        <v>9.1455787010467319E-4</v>
      </c>
      <c r="BI46">
        <f t="shared" si="53"/>
        <v>-4.9480916898070396E-3</v>
      </c>
    </row>
    <row r="47" spans="1:69">
      <c r="A47" s="51">
        <v>0.9</v>
      </c>
      <c r="B47" s="24">
        <v>300.8</v>
      </c>
      <c r="C47" s="25">
        <v>0.22500999999999999</v>
      </c>
      <c r="D47" s="25">
        <v>-4.9124999999999996</v>
      </c>
      <c r="E47" s="25">
        <f t="shared" si="44"/>
        <v>5.0256853197793854</v>
      </c>
      <c r="F47" s="51">
        <v>0.9</v>
      </c>
      <c r="G47" s="26">
        <v>3.14159265358979</v>
      </c>
      <c r="I47" s="28">
        <f t="shared" si="45"/>
        <v>0.18800466296016766</v>
      </c>
      <c r="J47" s="28">
        <f t="shared" si="46"/>
        <v>5.2628200772907155E-2</v>
      </c>
      <c r="K47" s="28">
        <f t="shared" si="47"/>
        <v>1.4734091160291146E-2</v>
      </c>
      <c r="L47" s="28">
        <f t="shared" si="48"/>
        <v>4.1255785295097568E-3</v>
      </c>
      <c r="M47">
        <f t="shared" si="43"/>
        <v>0.28927960225163224</v>
      </c>
      <c r="N47">
        <f t="shared" si="25"/>
        <v>3.0941401538121929E-2</v>
      </c>
      <c r="O47">
        <f t="shared" si="26"/>
        <v>4.1373665817052707E-3</v>
      </c>
      <c r="P47">
        <f t="shared" si="27"/>
        <v>6.0681598365167067E-4</v>
      </c>
      <c r="Q47">
        <f t="shared" si="28"/>
        <v>9.3731305398248033E-5</v>
      </c>
      <c r="R47">
        <f t="shared" si="5"/>
        <v>4.2631555240723635</v>
      </c>
      <c r="S47">
        <f t="shared" si="6"/>
        <v>-4.6103897304966992</v>
      </c>
      <c r="T47">
        <f t="shared" si="7"/>
        <v>2.1086400410361907</v>
      </c>
      <c r="U47">
        <f t="shared" si="8"/>
        <v>-0.32141449746785167</v>
      </c>
      <c r="V47">
        <v>0</v>
      </c>
      <c r="W47">
        <f t="shared" si="29"/>
        <v>2.2079968913598882</v>
      </c>
      <c r="X47">
        <f t="shared" si="9"/>
        <v>1.3628869565217392</v>
      </c>
      <c r="Y47">
        <f t="shared" si="30"/>
        <v>1.579108390030753</v>
      </c>
      <c r="Z47">
        <v>0</v>
      </c>
      <c r="AA47">
        <f t="shared" si="31"/>
        <v>1.0991211918261581</v>
      </c>
      <c r="AB47">
        <f t="shared" si="10"/>
        <v>0.6549999999999998</v>
      </c>
      <c r="AC47">
        <f t="shared" si="11"/>
        <v>-6.9907643583773216E-2</v>
      </c>
      <c r="AD47">
        <f t="shared" si="12"/>
        <v>-2.7649112876137999E-2</v>
      </c>
      <c r="AE47">
        <f t="shared" si="32"/>
        <v>-4.8778378229955607E-2</v>
      </c>
      <c r="AF47">
        <f t="shared" si="13"/>
        <v>2.875</v>
      </c>
      <c r="AH47">
        <f t="shared" si="33"/>
        <v>-2.4467904392281272E-2</v>
      </c>
      <c r="AI47">
        <f t="shared" si="34"/>
        <v>-3.4438011052411156E-2</v>
      </c>
      <c r="AJ47">
        <f t="shared" si="35"/>
        <v>1.190523905133974</v>
      </c>
      <c r="AL47">
        <f t="shared" si="14"/>
        <v>4.5170957512583196E-22</v>
      </c>
      <c r="AM47">
        <f t="shared" si="15"/>
        <v>4.49123216548897E-22</v>
      </c>
      <c r="AN47">
        <f t="shared" si="16"/>
        <v>40.526545223578751</v>
      </c>
      <c r="AO47">
        <f t="shared" si="36"/>
        <v>1.0610256652253576</v>
      </c>
      <c r="AP47">
        <f t="shared" si="37"/>
        <v>1.3176580985674746</v>
      </c>
      <c r="AR47">
        <f t="shared" si="17"/>
        <v>4.1247479786431755E-4</v>
      </c>
      <c r="AS47">
        <f t="shared" si="18"/>
        <v>1.2031889853702142</v>
      </c>
      <c r="AT47">
        <f t="shared" si="49"/>
        <v>-6.1156889853702143</v>
      </c>
      <c r="AY47">
        <f t="shared" si="50"/>
        <v>-6.1091259624675702</v>
      </c>
      <c r="AZ47">
        <f t="shared" si="51"/>
        <v>-4.9059369770973564</v>
      </c>
      <c r="BA47" s="51">
        <v>0.9</v>
      </c>
      <c r="BB47">
        <f t="shared" si="52"/>
        <v>1.3573467361628195</v>
      </c>
      <c r="BC47">
        <f t="shared" si="40"/>
        <v>-22.410135853615309</v>
      </c>
      <c r="BD47">
        <f t="shared" si="23"/>
        <v>5.4961220956558927</v>
      </c>
      <c r="BE47">
        <f t="shared" si="41"/>
        <v>-27.906257949271193</v>
      </c>
      <c r="BG47">
        <f t="shared" si="42"/>
        <v>4.438529580830919E-3</v>
      </c>
      <c r="BH47">
        <f t="shared" si="53"/>
        <v>1.088556564796176E-3</v>
      </c>
      <c r="BI47">
        <f t="shared" si="53"/>
        <v>-5.5270861456270933E-3</v>
      </c>
    </row>
    <row r="48" spans="1:69">
      <c r="A48" s="51">
        <v>0.9</v>
      </c>
      <c r="B48" s="24">
        <v>349.5</v>
      </c>
      <c r="C48" s="25">
        <v>0.24568999999999999</v>
      </c>
      <c r="D48" s="25">
        <v>-5.26</v>
      </c>
      <c r="E48" s="25">
        <f t="shared" si="44"/>
        <v>4.8805272107817741</v>
      </c>
      <c r="F48" s="51">
        <v>0.9</v>
      </c>
      <c r="G48" s="26">
        <v>3.14159265358979</v>
      </c>
      <c r="I48" s="28">
        <f t="shared" si="45"/>
        <v>0.20528361247359492</v>
      </c>
      <c r="J48" s="28">
        <f t="shared" si="46"/>
        <v>5.7465102208326561E-2</v>
      </c>
      <c r="K48" s="28">
        <f t="shared" si="47"/>
        <v>1.6088257664867923E-2</v>
      </c>
      <c r="L48" s="28">
        <f t="shared" si="48"/>
        <v>4.5047481841484919E-3</v>
      </c>
      <c r="M48">
        <f t="shared" si="43"/>
        <v>0.33078006133107785</v>
      </c>
      <c r="N48">
        <f t="shared" si="25"/>
        <v>3.9107364457679969E-2</v>
      </c>
      <c r="O48">
        <f t="shared" si="26"/>
        <v>5.7451991093090205E-3</v>
      </c>
      <c r="P48">
        <f t="shared" si="27"/>
        <v>9.2359205963021829E-4</v>
      </c>
      <c r="Q48">
        <f t="shared" si="28"/>
        <v>1.5618255590377217E-4</v>
      </c>
      <c r="R48">
        <f t="shared" si="5"/>
        <v>4.2631555240723635</v>
      </c>
      <c r="S48">
        <f t="shared" si="6"/>
        <v>-4.6103897304966992</v>
      </c>
      <c r="T48">
        <f t="shared" si="7"/>
        <v>2.1086400410361907</v>
      </c>
      <c r="U48">
        <f t="shared" si="8"/>
        <v>-0.32141449746785167</v>
      </c>
      <c r="V48">
        <v>0</v>
      </c>
      <c r="W48">
        <f t="shared" si="29"/>
        <v>2.1964775916842698</v>
      </c>
      <c r="X48">
        <f t="shared" si="9"/>
        <v>1.3628869565217392</v>
      </c>
      <c r="Y48">
        <f t="shared" si="30"/>
        <v>1.6571681593008289</v>
      </c>
      <c r="Z48">
        <v>0</v>
      </c>
      <c r="AA48">
        <f t="shared" si="31"/>
        <v>1.2416843552420034</v>
      </c>
      <c r="AB48">
        <f t="shared" si="10"/>
        <v>0.6549999999999998</v>
      </c>
      <c r="AC48">
        <f t="shared" si="11"/>
        <v>-8.1225802634736499E-2</v>
      </c>
      <c r="AD48">
        <f t="shared" si="12"/>
        <v>-3.2125548371709542E-2</v>
      </c>
      <c r="AE48">
        <f t="shared" si="32"/>
        <v>-5.6675675503223021E-2</v>
      </c>
      <c r="AF48">
        <f t="shared" si="13"/>
        <v>2.875</v>
      </c>
      <c r="AH48">
        <f t="shared" si="33"/>
        <v>-2.8005775006633461E-2</v>
      </c>
      <c r="AI48">
        <f t="shared" si="34"/>
        <v>-3.9779716420890218E-2</v>
      </c>
      <c r="AJ48">
        <f t="shared" si="35"/>
        <v>1.3474092555214443</v>
      </c>
      <c r="AL48">
        <f t="shared" si="14"/>
        <v>5.1929831904161568E-22</v>
      </c>
      <c r="AM48">
        <f t="shared" si="15"/>
        <v>5.1523817600836257E-22</v>
      </c>
      <c r="AN48">
        <f t="shared" si="16"/>
        <v>40.526545223578751</v>
      </c>
      <c r="AO48">
        <f t="shared" si="36"/>
        <v>1.0610256652253576</v>
      </c>
      <c r="AP48">
        <f t="shared" si="37"/>
        <v>1.3176580985674746</v>
      </c>
      <c r="AR48">
        <f t="shared" si="17"/>
        <v>4.7390926645301569E-4</v>
      </c>
      <c r="AS48">
        <f t="shared" si="18"/>
        <v>1.3823933302434468</v>
      </c>
      <c r="AT48">
        <f t="shared" si="49"/>
        <v>-6.642393330243447</v>
      </c>
      <c r="AY48">
        <f t="shared" si="50"/>
        <v>-6.6359241876207697</v>
      </c>
      <c r="AZ48">
        <f t="shared" si="51"/>
        <v>-5.2535308573773225</v>
      </c>
      <c r="BA48" s="51">
        <v>0.9</v>
      </c>
      <c r="BB48">
        <f t="shared" si="52"/>
        <v>1.3573467361628195</v>
      </c>
      <c r="BC48">
        <f t="shared" si="40"/>
        <v>-23.997931643761827</v>
      </c>
      <c r="BD48">
        <f t="shared" si="23"/>
        <v>6.3147208124586873</v>
      </c>
      <c r="BE48">
        <f t="shared" si="41"/>
        <v>-30.312652456220516</v>
      </c>
      <c r="BG48">
        <f t="shared" si="42"/>
        <v>4.7530068615095717E-3</v>
      </c>
      <c r="BH48">
        <f t="shared" si="53"/>
        <v>1.2506874257196847E-3</v>
      </c>
      <c r="BI48">
        <f t="shared" si="53"/>
        <v>-6.0036942872292564E-3</v>
      </c>
    </row>
    <row r="49" spans="1:69">
      <c r="A49" s="51">
        <v>0.9</v>
      </c>
      <c r="B49" s="24">
        <v>400.5</v>
      </c>
      <c r="C49" s="25">
        <v>0.26358999999999999</v>
      </c>
      <c r="D49" s="25">
        <v>-5.5558300000000003</v>
      </c>
      <c r="E49" s="25">
        <f t="shared" si="44"/>
        <v>4.7674511883871462</v>
      </c>
      <c r="F49" s="51">
        <v>0.9</v>
      </c>
      <c r="G49" s="26">
        <v>3.14159265358979</v>
      </c>
      <c r="I49" s="28">
        <f t="shared" si="45"/>
        <v>0.22023976316461755</v>
      </c>
      <c r="J49" s="28">
        <f t="shared" si="46"/>
        <v>6.1651781884052258E-2</v>
      </c>
      <c r="K49" s="28">
        <f t="shared" si="47"/>
        <v>1.7260384378210494E-2</v>
      </c>
      <c r="L49" s="28">
        <f t="shared" si="48"/>
        <v>4.8329462894692544E-3</v>
      </c>
      <c r="M49">
        <f t="shared" si="43"/>
        <v>0.36973168604994111</v>
      </c>
      <c r="N49">
        <f t="shared" si="25"/>
        <v>4.7398467012478886E-2</v>
      </c>
      <c r="O49">
        <f t="shared" si="26"/>
        <v>7.5107392435245397E-3</v>
      </c>
      <c r="P49">
        <f t="shared" si="27"/>
        <v>1.2997075184099371E-3</v>
      </c>
      <c r="Q49">
        <f t="shared" si="28"/>
        <v>2.3633977708481524E-4</v>
      </c>
      <c r="R49">
        <f t="shared" si="5"/>
        <v>4.2631555240723635</v>
      </c>
      <c r="S49">
        <f t="shared" si="6"/>
        <v>-4.6103897304966992</v>
      </c>
      <c r="T49">
        <f t="shared" si="7"/>
        <v>2.1086400410361907</v>
      </c>
      <c r="U49">
        <f t="shared" si="8"/>
        <v>-0.32141449746785167</v>
      </c>
      <c r="V49">
        <v>0</v>
      </c>
      <c r="W49">
        <f t="shared" si="29"/>
        <v>2.1865068245569215</v>
      </c>
      <c r="X49">
        <f t="shared" si="9"/>
        <v>1.3628869565217392</v>
      </c>
      <c r="Y49">
        <f t="shared" si="30"/>
        <v>1.729581428894104</v>
      </c>
      <c r="Z49">
        <v>0</v>
      </c>
      <c r="AA49">
        <f t="shared" si="31"/>
        <v>1.3731179749205689</v>
      </c>
      <c r="AB49">
        <f t="shared" si="10"/>
        <v>0.6549999999999998</v>
      </c>
      <c r="AC49">
        <f t="shared" si="11"/>
        <v>-9.3078494864698047E-2</v>
      </c>
      <c r="AD49">
        <f t="shared" si="12"/>
        <v>-3.6813396631959011E-2</v>
      </c>
      <c r="AE49">
        <f t="shared" si="32"/>
        <v>-6.4945945748328529E-2</v>
      </c>
      <c r="AF49">
        <f t="shared" si="13"/>
        <v>2.875</v>
      </c>
      <c r="AH49">
        <f t="shared" si="33"/>
        <v>-3.1268226823208775E-2</v>
      </c>
      <c r="AI49">
        <f t="shared" si="34"/>
        <v>-4.5129353742011109E-2</v>
      </c>
      <c r="AJ49">
        <f t="shared" si="35"/>
        <v>1.4933440735044863</v>
      </c>
      <c r="AL49">
        <f t="shared" si="14"/>
        <v>5.8428690201254408E-22</v>
      </c>
      <c r="AM49">
        <f t="shared" si="15"/>
        <v>5.7758103289066512E-22</v>
      </c>
      <c r="AN49">
        <f t="shared" si="16"/>
        <v>40.526545223578751</v>
      </c>
      <c r="AO49">
        <f t="shared" si="36"/>
        <v>1.0610256652253576</v>
      </c>
      <c r="AP49">
        <f t="shared" si="37"/>
        <v>1.3176580985674746</v>
      </c>
      <c r="AR49">
        <f t="shared" si="17"/>
        <v>5.326596882483562E-4</v>
      </c>
      <c r="AS49">
        <f t="shared" si="18"/>
        <v>1.553768310620455</v>
      </c>
      <c r="AT49">
        <f t="shared" si="49"/>
        <v>-7.1095983106204557</v>
      </c>
      <c r="AY49">
        <f t="shared" si="50"/>
        <v>-7.0871925044991695</v>
      </c>
      <c r="AZ49">
        <f t="shared" si="51"/>
        <v>-5.5334241938787141</v>
      </c>
      <c r="BA49" s="51">
        <v>0.9</v>
      </c>
      <c r="BB49">
        <f t="shared" si="52"/>
        <v>1.3573467361628195</v>
      </c>
      <c r="BC49">
        <f t="shared" si="40"/>
        <v>-25.276473892632911</v>
      </c>
      <c r="BD49">
        <f t="shared" si="23"/>
        <v>7.0975552862989311</v>
      </c>
      <c r="BE49">
        <f t="shared" si="41"/>
        <v>-32.374029178931842</v>
      </c>
      <c r="BG49">
        <f t="shared" si="42"/>
        <v>5.0062336883804539E-3</v>
      </c>
      <c r="BH49">
        <f t="shared" si="53"/>
        <v>1.4057348556741794E-3</v>
      </c>
      <c r="BI49">
        <f t="shared" si="53"/>
        <v>-6.4119685440546326E-3</v>
      </c>
    </row>
    <row r="50" spans="1:69">
      <c r="A50" s="51">
        <v>0.9</v>
      </c>
      <c r="B50" s="24">
        <v>452.8</v>
      </c>
      <c r="C50" s="25">
        <v>0.27901999999999999</v>
      </c>
      <c r="D50" s="25">
        <v>-5.7925000000000004</v>
      </c>
      <c r="E50" s="25">
        <f t="shared" si="44"/>
        <v>4.6778984220910322</v>
      </c>
      <c r="F50" s="51">
        <v>0.9</v>
      </c>
      <c r="G50" s="26">
        <v>3.14159265358979</v>
      </c>
      <c r="I50" s="28">
        <f t="shared" si="45"/>
        <v>0.23313213216810796</v>
      </c>
      <c r="J50" s="28">
        <f t="shared" si="46"/>
        <v>6.5260746543071652E-2</v>
      </c>
      <c r="K50" s="28">
        <f t="shared" si="47"/>
        <v>1.8270770701499645E-2</v>
      </c>
      <c r="L50" s="28">
        <f t="shared" si="48"/>
        <v>5.1158567232736868E-3</v>
      </c>
      <c r="M50">
        <f t="shared" si="43"/>
        <v>0.40579035675782915</v>
      </c>
      <c r="N50">
        <f t="shared" si="25"/>
        <v>5.5575044331454229E-2</v>
      </c>
      <c r="O50">
        <f t="shared" si="26"/>
        <v>9.3653395819595676E-3</v>
      </c>
      <c r="P50">
        <f t="shared" si="27"/>
        <v>1.7204786484247836E-3</v>
      </c>
      <c r="Q50">
        <f t="shared" si="28"/>
        <v>3.3182983803725641E-4</v>
      </c>
      <c r="R50">
        <f t="shared" si="5"/>
        <v>4.2631555240723635</v>
      </c>
      <c r="S50">
        <f t="shared" si="6"/>
        <v>-4.6103897304967001</v>
      </c>
      <c r="T50">
        <f t="shared" si="7"/>
        <v>2.1086400410361907</v>
      </c>
      <c r="U50">
        <f t="shared" si="8"/>
        <v>-0.32141449746785167</v>
      </c>
      <c r="V50">
        <v>0</v>
      </c>
      <c r="W50">
        <f t="shared" si="29"/>
        <v>2.1779119118879282</v>
      </c>
      <c r="X50">
        <f t="shared" si="9"/>
        <v>1.3628869565217392</v>
      </c>
      <c r="Y50">
        <f t="shared" si="30"/>
        <v>1.7959333507901516</v>
      </c>
      <c r="Z50">
        <v>0</v>
      </c>
      <c r="AA50">
        <f t="shared" si="31"/>
        <v>1.4929199306300323</v>
      </c>
      <c r="AB50">
        <f t="shared" si="10"/>
        <v>0.6549999999999998</v>
      </c>
      <c r="AC50">
        <f t="shared" si="11"/>
        <v>-0.10523331454365861</v>
      </c>
      <c r="AD50">
        <f t="shared" si="12"/>
        <v>-4.1620739063548164E-2</v>
      </c>
      <c r="AE50">
        <f t="shared" si="32"/>
        <v>-7.3427026803603385E-2</v>
      </c>
      <c r="AF50">
        <f t="shared" si="13"/>
        <v>2.875</v>
      </c>
      <c r="AH50">
        <f t="shared" si="33"/>
        <v>-3.4229813634714626E-2</v>
      </c>
      <c r="AI50">
        <f t="shared" si="34"/>
        <v>-5.0403300320543742E-2</v>
      </c>
      <c r="AJ50">
        <f t="shared" si="35"/>
        <v>1.6275852037246923</v>
      </c>
      <c r="AL50">
        <f t="shared" si="14"/>
        <v>6.4590529642907521E-22</v>
      </c>
      <c r="AM50">
        <f t="shared" si="15"/>
        <v>6.3552960346856417E-22</v>
      </c>
      <c r="AN50">
        <f t="shared" si="16"/>
        <v>40.526545223578751</v>
      </c>
      <c r="AO50">
        <f t="shared" si="36"/>
        <v>1.0610256652253576</v>
      </c>
      <c r="AP50">
        <f t="shared" si="37"/>
        <v>1.3176580985674746</v>
      </c>
      <c r="AR50">
        <f t="shared" si="17"/>
        <v>5.8806035181477475E-4</v>
      </c>
      <c r="AS50">
        <f t="shared" si="18"/>
        <v>1.7153720462436979</v>
      </c>
      <c r="AT50">
        <f t="shared" si="49"/>
        <v>-7.5078720462436985</v>
      </c>
      <c r="AY50">
        <f t="shared" si="50"/>
        <v>-7.4726812217822802</v>
      </c>
      <c r="AZ50">
        <f t="shared" si="51"/>
        <v>-5.7573091755385821</v>
      </c>
      <c r="BA50" s="51">
        <v>0.9</v>
      </c>
      <c r="BB50">
        <f t="shared" si="52"/>
        <v>1.3573467361628195</v>
      </c>
      <c r="BC50">
        <f t="shared" si="40"/>
        <v>-26.299172080156374</v>
      </c>
      <c r="BD50">
        <f t="shared" si="23"/>
        <v>7.8357550810935503</v>
      </c>
      <c r="BE50">
        <f t="shared" si="41"/>
        <v>-34.134927161249927</v>
      </c>
      <c r="BG50">
        <f t="shared" si="42"/>
        <v>5.2087882907816147E-3</v>
      </c>
      <c r="BH50">
        <f t="shared" si="53"/>
        <v>1.5519419847679838E-3</v>
      </c>
      <c r="BI50">
        <f t="shared" si="53"/>
        <v>-6.7607302755495991E-3</v>
      </c>
    </row>
    <row r="51" spans="1:69">
      <c r="A51" s="51">
        <v>0.9</v>
      </c>
      <c r="B51" s="24">
        <v>501.4</v>
      </c>
      <c r="C51" s="25">
        <v>0.29137999999999997</v>
      </c>
      <c r="D51" s="25">
        <v>-5.9608299999999996</v>
      </c>
      <c r="E51" s="25">
        <f t="shared" si="44"/>
        <v>4.6107968266580084</v>
      </c>
      <c r="F51" s="51">
        <v>0.9</v>
      </c>
      <c r="G51" s="26">
        <v>3.14159265358979</v>
      </c>
      <c r="I51" s="28">
        <f t="shared" si="45"/>
        <v>0.24345939599721639</v>
      </c>
      <c r="J51" s="28">
        <f t="shared" si="46"/>
        <v>6.8151660553796234E-2</v>
      </c>
      <c r="K51" s="28">
        <f t="shared" si="47"/>
        <v>1.9080127471159659E-2</v>
      </c>
      <c r="L51" s="28">
        <f t="shared" si="48"/>
        <v>5.3424784317521587E-3</v>
      </c>
      <c r="M51">
        <f t="shared" si="43"/>
        <v>0.43647395712791559</v>
      </c>
      <c r="N51">
        <f t="shared" si="25"/>
        <v>6.2888248390966309E-2</v>
      </c>
      <c r="O51">
        <f t="shared" si="26"/>
        <v>1.1108659126119741E-2</v>
      </c>
      <c r="P51">
        <f t="shared" si="27"/>
        <v>2.1361156393229219E-3</v>
      </c>
      <c r="Q51">
        <f t="shared" si="28"/>
        <v>4.3094023373924095E-4</v>
      </c>
      <c r="R51">
        <f t="shared" si="5"/>
        <v>4.2631555240723644</v>
      </c>
      <c r="S51">
        <f t="shared" si="6"/>
        <v>-4.6103897304966992</v>
      </c>
      <c r="T51">
        <f t="shared" si="7"/>
        <v>2.1086400410361903</v>
      </c>
      <c r="U51">
        <f t="shared" si="8"/>
        <v>-0.32141449746785122</v>
      </c>
      <c r="V51">
        <v>0</v>
      </c>
      <c r="W51">
        <f t="shared" si="29"/>
        <v>2.1710270693351892</v>
      </c>
      <c r="X51">
        <f t="shared" si="9"/>
        <v>1.3628869565217392</v>
      </c>
      <c r="Y51">
        <f t="shared" si="30"/>
        <v>1.8519092093899534</v>
      </c>
      <c r="Z51">
        <v>0</v>
      </c>
      <c r="AA51">
        <f t="shared" si="31"/>
        <v>1.5935546117937729</v>
      </c>
      <c r="AB51">
        <f t="shared" si="10"/>
        <v>0.6549999999999998</v>
      </c>
      <c r="AC51">
        <f t="shared" si="11"/>
        <v>-0.11652823302162198</v>
      </c>
      <c r="AD51">
        <f t="shared" si="12"/>
        <v>-4.6087982699785882E-2</v>
      </c>
      <c r="AE51">
        <f t="shared" si="32"/>
        <v>-8.1308107860703929E-2</v>
      </c>
      <c r="AF51">
        <f t="shared" si="13"/>
        <v>2.875</v>
      </c>
      <c r="AH51">
        <f t="shared" si="33"/>
        <v>-3.6701486558854808E-2</v>
      </c>
      <c r="AI51">
        <f t="shared" si="34"/>
        <v>-5.5149307647748412E-2</v>
      </c>
      <c r="AJ51">
        <f t="shared" si="35"/>
        <v>1.7413223739010861</v>
      </c>
      <c r="AL51">
        <f t="shared" si="14"/>
        <v>6.9949419022193539E-22</v>
      </c>
      <c r="AM51">
        <f t="shared" si="15"/>
        <v>6.8500979877374108E-22</v>
      </c>
      <c r="AN51">
        <f t="shared" si="16"/>
        <v>40.526545223578751</v>
      </c>
      <c r="AO51">
        <f t="shared" si="36"/>
        <v>1.0610256652253576</v>
      </c>
      <c r="AP51">
        <f t="shared" si="37"/>
        <v>1.3176580985674746</v>
      </c>
      <c r="AR51">
        <f t="shared" si="17"/>
        <v>6.3600241136235974E-4</v>
      </c>
      <c r="AS51">
        <f t="shared" si="18"/>
        <v>1.8552190339440033</v>
      </c>
      <c r="AT51">
        <f t="shared" si="49"/>
        <v>-7.8160490339440027</v>
      </c>
      <c r="AY51">
        <f t="shared" si="50"/>
        <v>-7.7791278840830786</v>
      </c>
      <c r="AZ51">
        <f t="shared" si="51"/>
        <v>-5.9239088501390755</v>
      </c>
      <c r="BA51" s="51">
        <v>0.9</v>
      </c>
      <c r="BB51">
        <f t="shared" si="52"/>
        <v>1.3573467361628195</v>
      </c>
      <c r="BC51">
        <f t="shared" si="40"/>
        <v>-27.060193136561004</v>
      </c>
      <c r="BD51">
        <f t="shared" si="23"/>
        <v>8.4745708685187218</v>
      </c>
      <c r="BE51">
        <f t="shared" si="41"/>
        <v>-35.534764005079722</v>
      </c>
      <c r="BG51">
        <f t="shared" si="42"/>
        <v>5.3595153766213119E-3</v>
      </c>
      <c r="BH51">
        <f t="shared" si="53"/>
        <v>1.6784652146006579E-3</v>
      </c>
      <c r="BI51">
        <f t="shared" si="53"/>
        <v>-7.0379805912219691E-3</v>
      </c>
    </row>
    <row r="52" spans="1:69">
      <c r="A52" s="51">
        <v>0.9</v>
      </c>
      <c r="B52" s="24">
        <v>551.70000000000005</v>
      </c>
      <c r="C52" s="25">
        <v>0.30263000000000001</v>
      </c>
      <c r="D52" s="25">
        <v>-6.1050000000000004</v>
      </c>
      <c r="E52" s="25">
        <f t="shared" si="44"/>
        <v>4.5529397785624717</v>
      </c>
      <c r="F52" s="51">
        <v>0.9</v>
      </c>
      <c r="G52" s="26">
        <v>3.14159265358979</v>
      </c>
      <c r="I52" s="28">
        <f t="shared" si="45"/>
        <v>0.25285921137565237</v>
      </c>
      <c r="J52" s="28">
        <f t="shared" si="46"/>
        <v>7.0782953646081934E-2</v>
      </c>
      <c r="K52" s="28">
        <f t="shared" si="47"/>
        <v>1.9816799288204571E-2</v>
      </c>
      <c r="L52" s="28">
        <f t="shared" si="48"/>
        <v>5.5487481906828047E-3</v>
      </c>
      <c r="M52">
        <f t="shared" si="43"/>
        <v>0.46589598317222525</v>
      </c>
      <c r="N52">
        <f t="shared" si="25"/>
        <v>7.0190750433733171E-2</v>
      </c>
      <c r="O52">
        <f t="shared" si="26"/>
        <v>1.2921345621624759E-2</v>
      </c>
      <c r="P52">
        <f t="shared" si="27"/>
        <v>2.5861291819669896E-3</v>
      </c>
      <c r="Q52">
        <f t="shared" si="28"/>
        <v>5.426729364792493E-4</v>
      </c>
      <c r="R52">
        <f t="shared" si="5"/>
        <v>4.2631555240723644</v>
      </c>
      <c r="S52">
        <f t="shared" si="6"/>
        <v>-4.6103897304966992</v>
      </c>
      <c r="T52">
        <f t="shared" si="7"/>
        <v>2.1086400410361898</v>
      </c>
      <c r="U52">
        <f t="shared" si="8"/>
        <v>-0.32141449746785122</v>
      </c>
      <c r="V52">
        <v>0</v>
      </c>
      <c r="W52">
        <f t="shared" si="29"/>
        <v>2.164760525749565</v>
      </c>
      <c r="X52">
        <f t="shared" si="9"/>
        <v>1.3628869565217392</v>
      </c>
      <c r="Y52">
        <f t="shared" si="30"/>
        <v>1.90518704528296</v>
      </c>
      <c r="Z52">
        <v>0</v>
      </c>
      <c r="AA52">
        <f t="shared" si="31"/>
        <v>1.688995566678674</v>
      </c>
      <c r="AB52">
        <f t="shared" si="10"/>
        <v>0.6549999999999998</v>
      </c>
      <c r="AC52">
        <f t="shared" si="11"/>
        <v>-0.12821824124058409</v>
      </c>
      <c r="AD52">
        <f t="shared" si="12"/>
        <v>-5.0711487944698597E-2</v>
      </c>
      <c r="AE52">
        <f t="shared" si="32"/>
        <v>-8.9464864592641344E-2</v>
      </c>
      <c r="AF52">
        <f t="shared" si="13"/>
        <v>2.875</v>
      </c>
      <c r="AH52">
        <f t="shared" si="33"/>
        <v>-3.9026997630639507E-2</v>
      </c>
      <c r="AI52">
        <f t="shared" si="34"/>
        <v>-5.9932878005152637E-2</v>
      </c>
      <c r="AJ52">
        <f t="shared" si="35"/>
        <v>1.8500626603602652</v>
      </c>
      <c r="AL52">
        <f t="shared" si="14"/>
        <v>7.5191268397880111E-22</v>
      </c>
      <c r="AM52">
        <f t="shared" si="15"/>
        <v>7.3259638852803641E-22</v>
      </c>
      <c r="AN52">
        <f t="shared" si="16"/>
        <v>40.526545223578751</v>
      </c>
      <c r="AO52">
        <f t="shared" si="36"/>
        <v>1.0610256652253576</v>
      </c>
      <c r="AP52">
        <f t="shared" si="37"/>
        <v>1.3176580985674746</v>
      </c>
      <c r="AR52">
        <f t="shared" si="17"/>
        <v>6.8268524319084793E-4</v>
      </c>
      <c r="AS52">
        <f t="shared" si="18"/>
        <v>1.9913928543877033</v>
      </c>
      <c r="AT52">
        <f t="shared" si="49"/>
        <v>-8.0963928543877035</v>
      </c>
      <c r="AY52">
        <f t="shared" si="50"/>
        <v>-8.0562412315993299</v>
      </c>
      <c r="AZ52">
        <f t="shared" si="51"/>
        <v>-6.0648483772116268</v>
      </c>
      <c r="BA52" s="51">
        <v>0.9</v>
      </c>
      <c r="BB52">
        <f t="shared" si="52"/>
        <v>1.3573467361628195</v>
      </c>
      <c r="BC52">
        <f t="shared" si="40"/>
        <v>-27.703999602804867</v>
      </c>
      <c r="BD52">
        <f t="shared" si="23"/>
        <v>9.0966077658729727</v>
      </c>
      <c r="BE52">
        <f t="shared" si="41"/>
        <v>-36.800607368677838</v>
      </c>
      <c r="BG52">
        <f t="shared" si="42"/>
        <v>5.487027055417878E-3</v>
      </c>
      <c r="BH52">
        <f t="shared" si="53"/>
        <v>1.8016652338825455E-3</v>
      </c>
      <c r="BI52">
        <f t="shared" si="53"/>
        <v>-7.2886922893004233E-3</v>
      </c>
    </row>
    <row r="53" spans="1:69">
      <c r="A53" s="52">
        <v>0.9</v>
      </c>
      <c r="B53" s="39">
        <v>599.1</v>
      </c>
      <c r="C53" s="40">
        <v>0.31209999999999999</v>
      </c>
      <c r="D53" s="40">
        <v>-6.2225000000000001</v>
      </c>
      <c r="E53" s="40">
        <f t="shared" si="44"/>
        <v>4.5064162991738783</v>
      </c>
      <c r="F53" s="52">
        <v>0.9</v>
      </c>
      <c r="G53" s="41">
        <v>3.14159265358979</v>
      </c>
      <c r="H53" s="44"/>
      <c r="I53" s="43">
        <f t="shared" si="45"/>
        <v>0.26077176707643362</v>
      </c>
      <c r="J53" s="43">
        <f t="shared" si="46"/>
        <v>7.2997917697988191E-2</v>
      </c>
      <c r="K53" s="43">
        <f t="shared" si="47"/>
        <v>2.043691325330815E-2</v>
      </c>
      <c r="L53" s="43">
        <f t="shared" si="48"/>
        <v>5.7223814899782016E-3</v>
      </c>
      <c r="M53" s="44">
        <f t="shared" si="43"/>
        <v>0.49183605693444588</v>
      </c>
      <c r="N53" s="44">
        <f t="shared" si="25"/>
        <v>7.6853291589045136E-2</v>
      </c>
      <c r="O53" s="44">
        <f t="shared" si="26"/>
        <v>1.463271180724204E-2</v>
      </c>
      <c r="P53" s="44">
        <f t="shared" si="27"/>
        <v>3.0257520951120775E-3</v>
      </c>
      <c r="Q53" s="44">
        <f t="shared" si="28"/>
        <v>6.5561403516412042E-4</v>
      </c>
      <c r="R53" s="44">
        <f t="shared" si="5"/>
        <v>4.2631555240723635</v>
      </c>
      <c r="S53" s="44">
        <f t="shared" si="6"/>
        <v>-4.6103897304966992</v>
      </c>
      <c r="T53" s="44">
        <f t="shared" si="7"/>
        <v>2.1086400410361907</v>
      </c>
      <c r="U53" s="44">
        <f t="shared" si="8"/>
        <v>-0.32141449746785167</v>
      </c>
      <c r="V53" s="44">
        <v>0</v>
      </c>
      <c r="W53" s="44">
        <f t="shared" si="29"/>
        <v>2.1594854886157111</v>
      </c>
      <c r="X53" s="44">
        <f t="shared" si="9"/>
        <v>1.3628869565217392</v>
      </c>
      <c r="Y53" s="44">
        <f t="shared" si="30"/>
        <v>1.951852655850554</v>
      </c>
      <c r="Z53" s="44">
        <v>0</v>
      </c>
      <c r="AA53" s="44">
        <f t="shared" si="31"/>
        <v>1.7723325781976316</v>
      </c>
      <c r="AB53" s="44">
        <f t="shared" si="10"/>
        <v>0.6549999999999998</v>
      </c>
      <c r="AC53" s="44">
        <f t="shared" si="11"/>
        <v>-0.13923427284254836</v>
      </c>
      <c r="AD53" s="44">
        <f t="shared" si="12"/>
        <v>-5.5068429268930449E-2</v>
      </c>
      <c r="AE53" s="44">
        <f t="shared" si="32"/>
        <v>-9.715135105573941E-2</v>
      </c>
      <c r="AF53" s="44">
        <f t="shared" si="13"/>
        <v>2.875</v>
      </c>
      <c r="AG53" s="44"/>
      <c r="AH53" s="44">
        <f t="shared" si="33"/>
        <v>-4.1040069006660143E-2</v>
      </c>
      <c r="AI53" s="44">
        <f t="shared" si="34"/>
        <v>-6.4342165412243468E-2</v>
      </c>
      <c r="AJ53" s="44">
        <f t="shared" si="35"/>
        <v>1.945731752967276</v>
      </c>
      <c r="AK53" s="44"/>
      <c r="AL53" s="44">
        <f t="shared" si="14"/>
        <v>7.9897430883585316E-22</v>
      </c>
      <c r="AM53" s="44">
        <f t="shared" si="15"/>
        <v>7.7466035911374785E-22</v>
      </c>
      <c r="AN53" s="44">
        <f t="shared" si="16"/>
        <v>40.526545223578751</v>
      </c>
      <c r="AO53" s="44">
        <f t="shared" si="36"/>
        <v>1.0610256652253576</v>
      </c>
      <c r="AP53" s="44">
        <f t="shared" si="37"/>
        <v>1.3176580985674746</v>
      </c>
      <c r="AQ53" s="44"/>
      <c r="AR53" s="44">
        <f t="shared" si="17"/>
        <v>7.2442523416643007E-4</v>
      </c>
      <c r="AS53" s="44">
        <f t="shared" si="18"/>
        <v>2.1131484080634766</v>
      </c>
      <c r="AT53" s="44">
        <f t="shared" si="49"/>
        <v>-8.3356484080634772</v>
      </c>
      <c r="AU53" s="44"/>
      <c r="AV53" s="44"/>
      <c r="AW53" s="44"/>
      <c r="AX53" s="44"/>
      <c r="AY53" s="44">
        <f t="shared" si="50"/>
        <v>-8.2881700362370001</v>
      </c>
      <c r="AZ53" s="44">
        <f t="shared" si="51"/>
        <v>-6.1750216281735231</v>
      </c>
      <c r="BA53" s="52">
        <v>0.9</v>
      </c>
      <c r="BB53" s="44">
        <f t="shared" si="52"/>
        <v>1.3573467361628195</v>
      </c>
      <c r="BC53" s="44">
        <f t="shared" si="40"/>
        <v>-28.207266875298728</v>
      </c>
      <c r="BD53" s="44">
        <f t="shared" si="23"/>
        <v>9.6527825621543162</v>
      </c>
      <c r="BE53" s="44">
        <f t="shared" si="41"/>
        <v>-37.860049437453043</v>
      </c>
      <c r="BF53" s="44"/>
      <c r="BG53" s="44">
        <f t="shared" si="42"/>
        <v>5.5867036790054917E-3</v>
      </c>
      <c r="BH53" s="44">
        <f t="shared" si="53"/>
        <v>1.9118206698661747E-3</v>
      </c>
      <c r="BI53" s="44">
        <f t="shared" si="53"/>
        <v>-7.4985243488716663E-3</v>
      </c>
      <c r="BJ53" s="44"/>
      <c r="BK53" s="44"/>
      <c r="BL53" s="44"/>
      <c r="BM53" s="44"/>
      <c r="BN53" s="44"/>
      <c r="BO53" s="44"/>
      <c r="BP53" s="44"/>
      <c r="BQ53" s="44"/>
    </row>
    <row r="54" spans="1:69">
      <c r="A54" s="51">
        <v>0.9</v>
      </c>
      <c r="B54" s="24">
        <v>800</v>
      </c>
      <c r="C54" s="25">
        <v>0.34392</v>
      </c>
      <c r="D54" s="25"/>
      <c r="E54" s="25">
        <f t="shared" si="44"/>
        <v>4.3629150257649219</v>
      </c>
      <c r="F54" s="51">
        <v>0.9</v>
      </c>
      <c r="G54" s="26">
        <v>3.14159265358979</v>
      </c>
      <c r="I54" s="28">
        <f t="shared" si="45"/>
        <v>0.28735862266237433</v>
      </c>
      <c r="J54" s="28">
        <f t="shared" si="46"/>
        <v>8.0440384026568723E-2</v>
      </c>
      <c r="K54" s="28">
        <f t="shared" si="47"/>
        <v>2.2520548561607619E-2</v>
      </c>
      <c r="L54" s="28">
        <f t="shared" si="48"/>
        <v>6.3058040436824829E-3</v>
      </c>
      <c r="M54">
        <f t="shared" si="43"/>
        <v>0.58767941397207135</v>
      </c>
      <c r="N54">
        <f t="shared" si="25"/>
        <v>0.10315172479422008</v>
      </c>
      <c r="O54">
        <f t="shared" si="26"/>
        <v>2.1854372501836292E-2</v>
      </c>
      <c r="P54">
        <f t="shared" si="27"/>
        <v>5.0103949055938513E-3</v>
      </c>
      <c r="Q54">
        <f t="shared" si="28"/>
        <v>1.2014524785410874E-3</v>
      </c>
      <c r="R54">
        <f t="shared" si="5"/>
        <v>4.2631555240723644</v>
      </c>
      <c r="S54">
        <f t="shared" si="6"/>
        <v>-4.6103897304966992</v>
      </c>
      <c r="T54">
        <f t="shared" si="7"/>
        <v>2.1086400410361903</v>
      </c>
      <c r="U54">
        <f t="shared" si="8"/>
        <v>-0.32141449746785122</v>
      </c>
      <c r="V54">
        <v>0</v>
      </c>
      <c r="W54">
        <f t="shared" si="29"/>
        <v>2.1417609182250836</v>
      </c>
      <c r="X54">
        <f t="shared" si="9"/>
        <v>1.3628869565217392</v>
      </c>
      <c r="Y54">
        <f t="shared" si="30"/>
        <v>2.1219653353667174</v>
      </c>
      <c r="Z54">
        <v>0</v>
      </c>
      <c r="AA54">
        <f t="shared" si="31"/>
        <v>2.0742716787527469</v>
      </c>
      <c r="AB54">
        <f t="shared" si="10"/>
        <v>0.6549999999999998</v>
      </c>
      <c r="AC54">
        <f t="shared" si="11"/>
        <v>-0.18592458399939685</v>
      </c>
      <c r="AD54">
        <f t="shared" si="12"/>
        <v>-7.35348746705798E-2</v>
      </c>
      <c r="AE54">
        <f t="shared" si="32"/>
        <v>-0.12972972933498833</v>
      </c>
      <c r="AF54">
        <f t="shared" si="13"/>
        <v>2.875</v>
      </c>
      <c r="AH54">
        <f t="shared" si="33"/>
        <v>-4.8158625753911923E-2</v>
      </c>
      <c r="AI54">
        <f t="shared" si="34"/>
        <v>-8.2249881152935106E-2</v>
      </c>
      <c r="AJ54">
        <f t="shared" si="35"/>
        <v>2.2983501107464503</v>
      </c>
      <c r="AL54">
        <f t="shared" si="14"/>
        <v>9.7993611052226548E-22</v>
      </c>
      <c r="AM54">
        <f t="shared" si="15"/>
        <v>9.3091856286930144E-22</v>
      </c>
      <c r="AN54">
        <f t="shared" si="16"/>
        <v>40.526545223578751</v>
      </c>
      <c r="AO54">
        <f t="shared" si="36"/>
        <v>1.0610256652253576</v>
      </c>
      <c r="AP54">
        <f t="shared" si="37"/>
        <v>1.3176580985674746</v>
      </c>
      <c r="AR54">
        <f t="shared" si="17"/>
        <v>8.8349238655965326E-4</v>
      </c>
      <c r="AS54">
        <f t="shared" si="18"/>
        <v>2.5771472915945086</v>
      </c>
      <c r="AY54">
        <f t="shared" si="50"/>
        <v>-9.0585043209964802</v>
      </c>
      <c r="AZ54">
        <f t="shared" si="51"/>
        <v>-6.4813570294019716</v>
      </c>
      <c r="BA54" s="51">
        <v>0.9</v>
      </c>
      <c r="BB54">
        <f t="shared" si="52"/>
        <v>1.3573467361628195</v>
      </c>
      <c r="BC54">
        <f t="shared" si="40"/>
        <v>-29.606595482728789</v>
      </c>
      <c r="BD54">
        <f t="shared" si="23"/>
        <v>11.772312035198729</v>
      </c>
      <c r="BE54">
        <f t="shared" si="41"/>
        <v>-41.378907517927516</v>
      </c>
      <c r="BG54">
        <f t="shared" si="42"/>
        <v>5.8638533338737945E-3</v>
      </c>
      <c r="BH54">
        <f t="shared" si="53"/>
        <v>2.3316126035251988E-3</v>
      </c>
      <c r="BI54">
        <f t="shared" si="53"/>
        <v>-8.1954659373989925E-3</v>
      </c>
    </row>
    <row r="55" spans="1:69">
      <c r="A55" s="51">
        <v>0.9</v>
      </c>
      <c r="B55" s="24">
        <v>1000</v>
      </c>
      <c r="C55" s="25">
        <v>0.36742000000000002</v>
      </c>
      <c r="D55" s="25"/>
      <c r="E55" s="25">
        <f t="shared" si="44"/>
        <v>4.2678416850852265</v>
      </c>
      <c r="F55" s="51">
        <v>0.9</v>
      </c>
      <c r="G55" s="26">
        <v>3.14159265358979</v>
      </c>
      <c r="I55" s="28">
        <f t="shared" si="45"/>
        <v>0.30699379256399628</v>
      </c>
      <c r="J55" s="28">
        <f t="shared" si="46"/>
        <v>8.5936862930454425E-2</v>
      </c>
      <c r="K55" s="28">
        <f t="shared" si="47"/>
        <v>2.4059374134990326E-2</v>
      </c>
      <c r="L55" s="28">
        <f t="shared" si="48"/>
        <v>6.736678651226501E-3</v>
      </c>
      <c r="M55">
        <f t="shared" si="43"/>
        <v>0.66820452677417475</v>
      </c>
      <c r="N55">
        <f t="shared" si="25"/>
        <v>0.12709659571916221</v>
      </c>
      <c r="O55">
        <f t="shared" si="26"/>
        <v>2.8977182328107053E-2</v>
      </c>
      <c r="P55">
        <f t="shared" si="27"/>
        <v>7.1299641077694487E-3</v>
      </c>
      <c r="Q55">
        <f t="shared" si="28"/>
        <v>1.8324111289056422E-3</v>
      </c>
      <c r="R55">
        <f t="shared" si="5"/>
        <v>4.2631555240723644</v>
      </c>
      <c r="S55">
        <f t="shared" si="6"/>
        <v>-4.6103897304966992</v>
      </c>
      <c r="T55">
        <f t="shared" si="7"/>
        <v>2.1086400410361903</v>
      </c>
      <c r="U55">
        <f t="shared" si="8"/>
        <v>-0.32141449746785122</v>
      </c>
      <c r="V55">
        <v>0</v>
      </c>
      <c r="W55">
        <f t="shared" si="29"/>
        <v>2.128670804957336</v>
      </c>
      <c r="X55">
        <f t="shared" si="9"/>
        <v>1.3628869565217392</v>
      </c>
      <c r="Y55">
        <f t="shared" si="30"/>
        <v>2.2623453985043982</v>
      </c>
      <c r="Z55">
        <v>0</v>
      </c>
      <c r="AA55">
        <f t="shared" si="31"/>
        <v>2.3215057529455576</v>
      </c>
      <c r="AB55">
        <f t="shared" si="10"/>
        <v>0.6549999999999998</v>
      </c>
      <c r="AC55">
        <f t="shared" si="11"/>
        <v>-0.23240572999924608</v>
      </c>
      <c r="AD55">
        <f t="shared" si="12"/>
        <v>-9.1918593338224733E-2</v>
      </c>
      <c r="AE55">
        <f t="shared" si="32"/>
        <v>-0.1621621616687354</v>
      </c>
      <c r="AF55">
        <f t="shared" si="13"/>
        <v>2.875</v>
      </c>
      <c r="AH55">
        <f t="shared" si="33"/>
        <v>-5.3746393726225444E-2</v>
      </c>
      <c r="AI55">
        <f t="shared" si="34"/>
        <v>-9.9249700234444668E-2</v>
      </c>
      <c r="AJ55">
        <f t="shared" si="35"/>
        <v>2.594351576740793</v>
      </c>
      <c r="AL55">
        <f t="shared" si="14"/>
        <v>1.1404671704623963E-21</v>
      </c>
      <c r="AM55">
        <f t="shared" si="15"/>
        <v>1.0631227408668551E-21</v>
      </c>
      <c r="AN55">
        <f t="shared" si="16"/>
        <v>40.526545223578751</v>
      </c>
      <c r="AO55">
        <f t="shared" si="36"/>
        <v>1.0610256652253576</v>
      </c>
      <c r="AP55">
        <f t="shared" si="37"/>
        <v>1.3176580985674746</v>
      </c>
      <c r="AR55">
        <f t="shared" si="17"/>
        <v>1.022927266956779E-3</v>
      </c>
      <c r="AS55">
        <f t="shared" si="18"/>
        <v>2.9838788377129246</v>
      </c>
      <c r="AY55">
        <f t="shared" si="50"/>
        <v>-9.6185469782894799</v>
      </c>
      <c r="AZ55">
        <f t="shared" si="51"/>
        <v>-6.6346681405765553</v>
      </c>
      <c r="BA55" s="51">
        <v>0.9</v>
      </c>
      <c r="BB55">
        <f t="shared" si="52"/>
        <v>1.3573467361628195</v>
      </c>
      <c r="BC55">
        <f t="shared" si="40"/>
        <v>-30.306914880497313</v>
      </c>
      <c r="BD55">
        <f t="shared" si="23"/>
        <v>13.630246461795791</v>
      </c>
      <c r="BE55">
        <f t="shared" si="41"/>
        <v>-43.937161342293102</v>
      </c>
      <c r="BG55">
        <f t="shared" si="42"/>
        <v>6.0025579085952298E-3</v>
      </c>
      <c r="BH55">
        <f t="shared" si="53"/>
        <v>2.6995932782324797E-3</v>
      </c>
      <c r="BI55">
        <f t="shared" si="53"/>
        <v>-8.7021511868277095E-3</v>
      </c>
    </row>
    <row r="56" spans="1:69">
      <c r="A56" s="51">
        <v>0.9</v>
      </c>
      <c r="B56" s="24">
        <v>1200</v>
      </c>
      <c r="C56" s="25">
        <v>0.38619999999999999</v>
      </c>
      <c r="D56" s="25"/>
      <c r="E56" s="25">
        <f t="shared" si="44"/>
        <v>4.1975106698248403</v>
      </c>
      <c r="F56" s="51">
        <v>0.9</v>
      </c>
      <c r="G56" s="26">
        <v>3.14159265358979</v>
      </c>
      <c r="I56" s="28">
        <f t="shared" si="45"/>
        <v>0.32268521770239877</v>
      </c>
      <c r="J56" s="28">
        <f t="shared" si="46"/>
        <v>9.0329368199176682E-2</v>
      </c>
      <c r="K56" s="28">
        <f t="shared" si="47"/>
        <v>2.5289124954910629E-2</v>
      </c>
      <c r="L56" s="28">
        <f t="shared" si="48"/>
        <v>7.08101163546806E-3</v>
      </c>
      <c r="M56">
        <f t="shared" si="43"/>
        <v>0.73943781018074284</v>
      </c>
      <c r="N56">
        <f t="shared" si="25"/>
        <v>0.14953217989416503</v>
      </c>
      <c r="O56">
        <f t="shared" si="26"/>
        <v>3.6044939012553803E-2</v>
      </c>
      <c r="P56">
        <f t="shared" si="27"/>
        <v>9.3569398688119754E-3</v>
      </c>
      <c r="Q56">
        <f t="shared" si="28"/>
        <v>2.5342524982410186E-3</v>
      </c>
      <c r="R56">
        <f t="shared" si="5"/>
        <v>4.2631555240723644</v>
      </c>
      <c r="S56">
        <f t="shared" si="6"/>
        <v>-4.6103897304966992</v>
      </c>
      <c r="T56">
        <f t="shared" si="7"/>
        <v>2.1086400410361903</v>
      </c>
      <c r="U56">
        <f t="shared" si="8"/>
        <v>-0.32141449746785122</v>
      </c>
      <c r="V56">
        <v>0</v>
      </c>
      <c r="W56">
        <f t="shared" si="29"/>
        <v>2.1182098548650674</v>
      </c>
      <c r="X56">
        <f t="shared" si="9"/>
        <v>1.3628869565217392</v>
      </c>
      <c r="Y56">
        <f t="shared" si="30"/>
        <v>2.3847974462513424</v>
      </c>
      <c r="Z56">
        <v>0</v>
      </c>
      <c r="AA56">
        <f t="shared" si="31"/>
        <v>2.5359351041699703</v>
      </c>
      <c r="AB56">
        <f t="shared" si="10"/>
        <v>0.6549999999999998</v>
      </c>
      <c r="AC56">
        <f t="shared" si="11"/>
        <v>-0.27888687599909529</v>
      </c>
      <c r="AD56">
        <f t="shared" si="12"/>
        <v>-0.11030231200586968</v>
      </c>
      <c r="AE56">
        <f t="shared" si="32"/>
        <v>-0.19459459400248247</v>
      </c>
      <c r="AF56">
        <f t="shared" si="13"/>
        <v>2.875</v>
      </c>
      <c r="AH56">
        <f t="shared" si="33"/>
        <v>-5.839434979341987E-2</v>
      </c>
      <c r="AI56">
        <f t="shared" si="34"/>
        <v>-0.11573056706880594</v>
      </c>
      <c r="AJ56">
        <f t="shared" si="35"/>
        <v>2.8564919284239418</v>
      </c>
      <c r="AL56">
        <f t="shared" si="14"/>
        <v>1.2886964206495611E-21</v>
      </c>
      <c r="AM56">
        <f t="shared" si="15"/>
        <v>1.1806839151722184E-21</v>
      </c>
      <c r="AN56">
        <f t="shared" si="16"/>
        <v>40.526545223578751</v>
      </c>
      <c r="AO56">
        <f t="shared" si="36"/>
        <v>1.0610256652253576</v>
      </c>
      <c r="AP56">
        <f t="shared" si="37"/>
        <v>1.3176580985674746</v>
      </c>
      <c r="AR56">
        <f t="shared" si="17"/>
        <v>1.1504994802358952E-3</v>
      </c>
      <c r="AS56">
        <f t="shared" si="18"/>
        <v>3.3560069838481064</v>
      </c>
      <c r="AY56">
        <f t="shared" si="50"/>
        <v>-10.060685852308</v>
      </c>
      <c r="AZ56">
        <f t="shared" si="51"/>
        <v>-6.7046788684598937</v>
      </c>
      <c r="BA56" s="51">
        <v>0.9</v>
      </c>
      <c r="BB56">
        <f t="shared" si="52"/>
        <v>1.3573467361628195</v>
      </c>
      <c r="BC56">
        <f t="shared" si="40"/>
        <v>-30.626721255997136</v>
      </c>
      <c r="BD56">
        <f t="shared" si="23"/>
        <v>15.330113856908058</v>
      </c>
      <c r="BE56">
        <f t="shared" si="41"/>
        <v>-45.956835112905196</v>
      </c>
      <c r="BG56">
        <f t="shared" si="42"/>
        <v>6.0658984464244678E-3</v>
      </c>
      <c r="BH56">
        <f t="shared" si="53"/>
        <v>3.0362673513384944E-3</v>
      </c>
      <c r="BI56">
        <f t="shared" si="53"/>
        <v>-9.1021657977629622E-3</v>
      </c>
    </row>
    <row r="57" spans="1:69">
      <c r="A57" s="51">
        <v>0.9</v>
      </c>
      <c r="B57" s="24">
        <v>1400</v>
      </c>
      <c r="C57" s="25">
        <v>0.40190999999999999</v>
      </c>
      <c r="D57" s="25"/>
      <c r="E57" s="25">
        <f t="shared" si="44"/>
        <v>4.1420909232257461</v>
      </c>
      <c r="F57" s="51">
        <v>0.9</v>
      </c>
      <c r="G57" s="26">
        <v>3.14159265358979</v>
      </c>
      <c r="I57" s="28">
        <f t="shared" si="45"/>
        <v>0.33581153766641914</v>
      </c>
      <c r="J57" s="28">
        <f t="shared" si="46"/>
        <v>9.400382281960408E-2</v>
      </c>
      <c r="K57" s="28">
        <f t="shared" si="47"/>
        <v>2.6317846221201785E-2</v>
      </c>
      <c r="L57" s="28">
        <f t="shared" si="48"/>
        <v>7.369055894383655E-3</v>
      </c>
      <c r="M57">
        <f t="shared" si="43"/>
        <v>0.804306431203346</v>
      </c>
      <c r="N57">
        <f t="shared" si="25"/>
        <v>0.17089562235761493</v>
      </c>
      <c r="O57">
        <f t="shared" si="26"/>
        <v>4.3081578150896402E-2</v>
      </c>
      <c r="P57">
        <f t="shared" si="27"/>
        <v>1.1674957621342852E-2</v>
      </c>
      <c r="Q57">
        <f t="shared" si="28"/>
        <v>3.2979574735259032E-3</v>
      </c>
      <c r="R57">
        <f t="shared" si="5"/>
        <v>4.2631555240723644</v>
      </c>
      <c r="S57">
        <f t="shared" si="6"/>
        <v>-4.6103897304966992</v>
      </c>
      <c r="T57">
        <f t="shared" si="7"/>
        <v>2.1086400410361903</v>
      </c>
      <c r="U57">
        <f t="shared" si="8"/>
        <v>-0.32141449746785122</v>
      </c>
      <c r="V57">
        <v>0</v>
      </c>
      <c r="W57">
        <f t="shared" si="29"/>
        <v>2.109458974889054</v>
      </c>
      <c r="X57">
        <f t="shared" si="9"/>
        <v>1.3628869565217392</v>
      </c>
      <c r="Y57">
        <f t="shared" si="30"/>
        <v>2.4950192454921702</v>
      </c>
      <c r="Z57">
        <v>0</v>
      </c>
      <c r="AA57">
        <f t="shared" si="31"/>
        <v>2.7280790230102716</v>
      </c>
      <c r="AB57">
        <f t="shared" si="10"/>
        <v>0.6549999999999998</v>
      </c>
      <c r="AC57">
        <f t="shared" si="11"/>
        <v>-0.32536802199894455</v>
      </c>
      <c r="AD57">
        <f t="shared" si="12"/>
        <v>-0.12868603067351467</v>
      </c>
      <c r="AE57">
        <f t="shared" si="32"/>
        <v>-0.22702702633622962</v>
      </c>
      <c r="AF57">
        <f t="shared" si="13"/>
        <v>2.875</v>
      </c>
      <c r="AH57">
        <f t="shared" si="33"/>
        <v>-6.2396030827264561E-2</v>
      </c>
      <c r="AI57">
        <f t="shared" si="34"/>
        <v>-0.1318545690039189</v>
      </c>
      <c r="AJ57">
        <f t="shared" si="35"/>
        <v>3.0956204051799801</v>
      </c>
      <c r="AL57">
        <f t="shared" si="14"/>
        <v>1.4284661562625278E-21</v>
      </c>
      <c r="AM57">
        <f t="shared" si="15"/>
        <v>1.2881756195677368E-21</v>
      </c>
      <c r="AN57">
        <f t="shared" si="16"/>
        <v>40.526545223578751</v>
      </c>
      <c r="AO57">
        <f t="shared" si="36"/>
        <v>1.0610256652253576</v>
      </c>
      <c r="AP57">
        <f t="shared" si="37"/>
        <v>1.3176580985674746</v>
      </c>
      <c r="AR57">
        <f t="shared" si="17"/>
        <v>1.2699141616242689E-3</v>
      </c>
      <c r="AS57">
        <f t="shared" si="18"/>
        <v>3.7043396094579926</v>
      </c>
      <c r="AY57">
        <f t="shared" si="50"/>
        <v>-10.42684983387117</v>
      </c>
      <c r="AZ57">
        <f t="shared" si="51"/>
        <v>-6.7225102244131776</v>
      </c>
      <c r="BA57" s="51">
        <v>0.9</v>
      </c>
      <c r="BB57">
        <f t="shared" si="52"/>
        <v>1.3573467361628195</v>
      </c>
      <c r="BC57">
        <f t="shared" si="40"/>
        <v>-30.708174220279549</v>
      </c>
      <c r="BD57">
        <f t="shared" si="23"/>
        <v>16.92128420797577</v>
      </c>
      <c r="BE57">
        <f t="shared" si="41"/>
        <v>-47.629458428255319</v>
      </c>
      <c r="BG57">
        <f t="shared" si="42"/>
        <v>6.0820309408357196E-3</v>
      </c>
      <c r="BH57">
        <f t="shared" si="53"/>
        <v>3.3514129942514895E-3</v>
      </c>
      <c r="BI57">
        <f t="shared" si="53"/>
        <v>-9.4334439350872087E-3</v>
      </c>
    </row>
    <row r="58" spans="1:69">
      <c r="A58" s="51">
        <v>0.9</v>
      </c>
      <c r="B58" s="24">
        <v>1600</v>
      </c>
      <c r="C58" s="25">
        <v>0.41547000000000001</v>
      </c>
      <c r="D58" s="25"/>
      <c r="E58" s="25">
        <f t="shared" si="44"/>
        <v>4.0965287635584549</v>
      </c>
      <c r="F58" s="51">
        <v>0.9</v>
      </c>
      <c r="G58" s="26">
        <v>3.14159265358979</v>
      </c>
      <c r="I58" s="28">
        <f t="shared" si="45"/>
        <v>0.3471414484692274</v>
      </c>
      <c r="J58" s="28">
        <f t="shared" si="46"/>
        <v>9.7175408093505791E-2</v>
      </c>
      <c r="K58" s="28">
        <f t="shared" si="47"/>
        <v>2.7205781318013256E-2</v>
      </c>
      <c r="L58" s="28">
        <f t="shared" si="48"/>
        <v>7.6176797104813955E-3</v>
      </c>
      <c r="M58">
        <f t="shared" si="43"/>
        <v>0.86456911866744479</v>
      </c>
      <c r="N58">
        <f t="shared" si="25"/>
        <v>0.19147782913486158</v>
      </c>
      <c r="O58">
        <f t="shared" si="26"/>
        <v>5.011189979749512E-2</v>
      </c>
      <c r="P58">
        <f t="shared" si="27"/>
        <v>1.4076544209596087E-2</v>
      </c>
      <c r="Q58">
        <f t="shared" si="28"/>
        <v>4.1184243946426058E-3</v>
      </c>
      <c r="R58">
        <f t="shared" si="5"/>
        <v>4.2631555240723644</v>
      </c>
      <c r="S58">
        <f t="shared" si="6"/>
        <v>-4.6103897304966992</v>
      </c>
      <c r="T58">
        <f t="shared" si="7"/>
        <v>2.1086400410361903</v>
      </c>
      <c r="U58">
        <f t="shared" si="8"/>
        <v>-0.32141449746785122</v>
      </c>
      <c r="V58">
        <v>0</v>
      </c>
      <c r="W58">
        <f t="shared" si="29"/>
        <v>2.1019057010205153</v>
      </c>
      <c r="X58">
        <f t="shared" si="9"/>
        <v>1.3628869565217392</v>
      </c>
      <c r="Y58">
        <f t="shared" si="30"/>
        <v>2.5963958635777167</v>
      </c>
      <c r="Z58">
        <v>0</v>
      </c>
      <c r="AA58">
        <f t="shared" si="31"/>
        <v>2.9041487501905054</v>
      </c>
      <c r="AB58">
        <f t="shared" si="10"/>
        <v>0.6549999999999998</v>
      </c>
      <c r="AC58">
        <f t="shared" si="11"/>
        <v>-0.37184916799879369</v>
      </c>
      <c r="AD58">
        <f t="shared" si="12"/>
        <v>-0.1470697493411596</v>
      </c>
      <c r="AE58">
        <f t="shared" si="32"/>
        <v>-0.25945945866997666</v>
      </c>
      <c r="AF58">
        <f t="shared" si="13"/>
        <v>2.875</v>
      </c>
      <c r="AH58">
        <f t="shared" si="33"/>
        <v>-6.5928198876459926E-2</v>
      </c>
      <c r="AI58">
        <f t="shared" si="34"/>
        <v>-0.14771931180736739</v>
      </c>
      <c r="AJ58">
        <f t="shared" si="35"/>
        <v>3.3181469363183647</v>
      </c>
      <c r="AL58">
        <f t="shared" si="14"/>
        <v>1.5620901308117724E-21</v>
      </c>
      <c r="AM58">
        <f t="shared" si="15"/>
        <v>1.3883519448642001E-21</v>
      </c>
      <c r="AN58">
        <f t="shared" si="16"/>
        <v>40.526545223578751</v>
      </c>
      <c r="AO58">
        <f t="shared" si="36"/>
        <v>1.0610256652253576</v>
      </c>
      <c r="AP58">
        <f t="shared" si="37"/>
        <v>1.3176580985674746</v>
      </c>
      <c r="AR58">
        <f t="shared" si="17"/>
        <v>1.3834024696456522E-3</v>
      </c>
      <c r="AS58">
        <f t="shared" si="18"/>
        <v>4.0353850039563675</v>
      </c>
      <c r="AY58">
        <f t="shared" si="50"/>
        <v>-10.740193685582129</v>
      </c>
      <c r="AZ58">
        <f t="shared" si="51"/>
        <v>-6.7048086816257619</v>
      </c>
      <c r="BA58" s="51">
        <v>0.9</v>
      </c>
      <c r="BB58">
        <f t="shared" si="52"/>
        <v>1.3573467361628195</v>
      </c>
      <c r="BC58">
        <f t="shared" si="40"/>
        <v>-30.627314237663288</v>
      </c>
      <c r="BD58">
        <f t="shared" si="23"/>
        <v>18.433487136601983</v>
      </c>
      <c r="BE58">
        <f t="shared" si="41"/>
        <v>-49.060801374265267</v>
      </c>
      <c r="BG58">
        <f t="shared" si="42"/>
        <v>6.0660158917930857E-3</v>
      </c>
      <c r="BH58">
        <f t="shared" si="53"/>
        <v>3.6509184267383608E-3</v>
      </c>
      <c r="BI58">
        <f t="shared" si="53"/>
        <v>-9.716934318531446E-3</v>
      </c>
    </row>
    <row r="59" spans="1:69">
      <c r="A59" s="51">
        <v>0.9</v>
      </c>
      <c r="B59" s="24">
        <v>1800</v>
      </c>
      <c r="C59" s="25">
        <v>0.42742000000000002</v>
      </c>
      <c r="D59" s="25"/>
      <c r="E59" s="25">
        <f t="shared" si="44"/>
        <v>4.0579898078901309</v>
      </c>
      <c r="F59" s="51">
        <v>0.9</v>
      </c>
      <c r="G59" s="26">
        <v>3.14159265358979</v>
      </c>
      <c r="I59" s="28">
        <f t="shared" si="45"/>
        <v>0.35712614124898828</v>
      </c>
      <c r="J59" s="28">
        <f t="shared" si="46"/>
        <v>9.9970426089311476E-2</v>
      </c>
      <c r="K59" s="28">
        <f t="shared" si="47"/>
        <v>2.798829049256318E-2</v>
      </c>
      <c r="L59" s="28">
        <f t="shared" si="48"/>
        <v>7.836784032189948E-3</v>
      </c>
      <c r="M59">
        <f t="shared" si="43"/>
        <v>0.92125558232207061</v>
      </c>
      <c r="N59">
        <f t="shared" si="25"/>
        <v>0.211441956291615</v>
      </c>
      <c r="O59">
        <f t="shared" si="26"/>
        <v>5.7143438532664161E-2</v>
      </c>
      <c r="P59">
        <f t="shared" si="27"/>
        <v>1.6553278929693493E-2</v>
      </c>
      <c r="Q59">
        <f t="shared" si="28"/>
        <v>4.9908686161665994E-3</v>
      </c>
      <c r="R59">
        <f t="shared" si="5"/>
        <v>4.2631555240723635</v>
      </c>
      <c r="S59">
        <f t="shared" si="6"/>
        <v>-4.6103897304966992</v>
      </c>
      <c r="T59">
        <f t="shared" si="7"/>
        <v>2.1086400410361907</v>
      </c>
      <c r="U59">
        <f t="shared" si="8"/>
        <v>-0.32141449746785167</v>
      </c>
      <c r="V59">
        <v>0</v>
      </c>
      <c r="W59">
        <f t="shared" si="29"/>
        <v>2.0952492391673414</v>
      </c>
      <c r="X59">
        <f t="shared" si="9"/>
        <v>1.3628869565217392</v>
      </c>
      <c r="Y59">
        <f t="shared" si="30"/>
        <v>2.6909193415689363</v>
      </c>
      <c r="Z59">
        <v>0</v>
      </c>
      <c r="AA59">
        <f t="shared" si="31"/>
        <v>3.0678004797196774</v>
      </c>
      <c r="AB59">
        <f t="shared" si="10"/>
        <v>0.6549999999999998</v>
      </c>
      <c r="AC59">
        <f t="shared" si="11"/>
        <v>-0.4183303139986429</v>
      </c>
      <c r="AD59">
        <f t="shared" si="12"/>
        <v>-0.16545346800880453</v>
      </c>
      <c r="AE59">
        <f t="shared" si="32"/>
        <v>-0.2918918910037237</v>
      </c>
      <c r="AF59">
        <f t="shared" si="13"/>
        <v>2.875</v>
      </c>
      <c r="AH59">
        <f t="shared" si="33"/>
        <v>-6.9094700446304266E-2</v>
      </c>
      <c r="AI59">
        <f t="shared" si="34"/>
        <v>-0.16338213820591357</v>
      </c>
      <c r="AJ59">
        <f t="shared" si="35"/>
        <v>3.5278444440450718</v>
      </c>
      <c r="AL59">
        <f t="shared" si="14"/>
        <v>1.6909276587991985E-21</v>
      </c>
      <c r="AM59">
        <f t="shared" si="15"/>
        <v>1.4828309007422912E-21</v>
      </c>
      <c r="AN59">
        <f t="shared" si="16"/>
        <v>40.526545223578751</v>
      </c>
      <c r="AO59">
        <f t="shared" si="36"/>
        <v>1.0610256652253576</v>
      </c>
      <c r="AP59">
        <f t="shared" si="37"/>
        <v>1.3176580985674746</v>
      </c>
      <c r="AR59">
        <f t="shared" si="17"/>
        <v>1.4922751948071801E-3</v>
      </c>
      <c r="AS59">
        <f t="shared" si="18"/>
        <v>4.3529667432525443</v>
      </c>
      <c r="AY59">
        <f t="shared" si="50"/>
        <v>-11.014253381569482</v>
      </c>
      <c r="AZ59">
        <f t="shared" si="51"/>
        <v>-6.6612866383169376</v>
      </c>
      <c r="BA59" s="51">
        <v>0.9</v>
      </c>
      <c r="BB59">
        <f t="shared" si="52"/>
        <v>1.3573467361628195</v>
      </c>
      <c r="BC59">
        <f t="shared" si="40"/>
        <v>-30.428507178434664</v>
      </c>
      <c r="BD59">
        <f t="shared" si="23"/>
        <v>19.88418859393412</v>
      </c>
      <c r="BE59">
        <f t="shared" si="41"/>
        <v>-50.312695772368791</v>
      </c>
      <c r="BG59">
        <f t="shared" si="42"/>
        <v>6.0266403601573907E-3</v>
      </c>
      <c r="BH59">
        <f t="shared" si="53"/>
        <v>3.9382429379944779E-3</v>
      </c>
      <c r="BI59">
        <f t="shared" si="53"/>
        <v>-9.9648832981518703E-3</v>
      </c>
    </row>
    <row r="60" spans="1:69">
      <c r="A60" s="51">
        <v>0.9</v>
      </c>
      <c r="B60" s="24">
        <v>2000</v>
      </c>
      <c r="C60" s="25">
        <v>0.43813000000000002</v>
      </c>
      <c r="D60" s="25"/>
      <c r="E60" s="25">
        <f t="shared" si="44"/>
        <v>4.024651078660777</v>
      </c>
      <c r="F60" s="51">
        <v>0.9</v>
      </c>
      <c r="G60" s="26">
        <v>3.14159265358979</v>
      </c>
      <c r="I60" s="28">
        <f t="shared" si="45"/>
        <v>0.36607476548925932</v>
      </c>
      <c r="J60" s="28">
        <f t="shared" si="46"/>
        <v>0.10247541711316746</v>
      </c>
      <c r="K60" s="28">
        <f t="shared" si="47"/>
        <v>2.8689602062389935E-2</v>
      </c>
      <c r="L60" s="28">
        <f t="shared" si="48"/>
        <v>8.0331528426919232E-3</v>
      </c>
      <c r="M60">
        <f t="shared" si="43"/>
        <v>0.97513924440268751</v>
      </c>
      <c r="N60">
        <f t="shared" si="25"/>
        <v>0.23092856586441693</v>
      </c>
      <c r="O60">
        <f t="shared" si="26"/>
        <v>6.4190979672428275E-2</v>
      </c>
      <c r="P60">
        <f t="shared" si="27"/>
        <v>1.9102227688707119E-2</v>
      </c>
      <c r="Q60">
        <f t="shared" si="28"/>
        <v>5.9128172644982158E-3</v>
      </c>
      <c r="R60">
        <f t="shared" si="5"/>
        <v>4.2631555240723644</v>
      </c>
      <c r="S60">
        <f t="shared" si="6"/>
        <v>-4.6103897304966992</v>
      </c>
      <c r="T60">
        <f t="shared" si="7"/>
        <v>2.1086400410361903</v>
      </c>
      <c r="U60">
        <f t="shared" si="8"/>
        <v>-0.32141449746785122</v>
      </c>
      <c r="V60">
        <v>0</v>
      </c>
      <c r="W60">
        <f t="shared" si="29"/>
        <v>2.0892834896738273</v>
      </c>
      <c r="X60">
        <f t="shared" si="9"/>
        <v>1.3628869565217392</v>
      </c>
      <c r="Y60">
        <f t="shared" si="30"/>
        <v>2.7800612466409174</v>
      </c>
      <c r="Z60">
        <v>0</v>
      </c>
      <c r="AA60">
        <f t="shared" si="31"/>
        <v>3.2217155050729702</v>
      </c>
      <c r="AB60">
        <f t="shared" si="10"/>
        <v>0.6549999999999998</v>
      </c>
      <c r="AC60">
        <f t="shared" si="11"/>
        <v>-0.46481145999849216</v>
      </c>
      <c r="AD60">
        <f t="shared" si="12"/>
        <v>-0.18383718667644947</v>
      </c>
      <c r="AE60">
        <f t="shared" si="32"/>
        <v>-0.3243243233374708</v>
      </c>
      <c r="AF60">
        <f t="shared" si="13"/>
        <v>2.875</v>
      </c>
      <c r="AH60">
        <f t="shared" si="33"/>
        <v>-7.1973525387121165E-2</v>
      </c>
      <c r="AI60">
        <f t="shared" si="34"/>
        <v>-0.1788861132084808</v>
      </c>
      <c r="AJ60">
        <f t="shared" si="35"/>
        <v>3.7274818859755863</v>
      </c>
      <c r="AL60">
        <f t="shared" si="14"/>
        <v>1.81599960013956E-21</v>
      </c>
      <c r="AM60">
        <f t="shared" si="15"/>
        <v>1.5728276299981614E-21</v>
      </c>
      <c r="AN60">
        <f t="shared" si="16"/>
        <v>40.526545223578751</v>
      </c>
      <c r="AO60">
        <f t="shared" si="36"/>
        <v>1.0610256652253576</v>
      </c>
      <c r="AP60">
        <f t="shared" si="37"/>
        <v>1.3176580985674746</v>
      </c>
      <c r="AR60">
        <f t="shared" si="17"/>
        <v>1.5975167549779317E-3</v>
      </c>
      <c r="AS60">
        <f t="shared" si="18"/>
        <v>4.6599563742706271</v>
      </c>
      <c r="AY60">
        <f t="shared" si="50"/>
        <v>-11.25821890418533</v>
      </c>
      <c r="AZ60">
        <f t="shared" si="51"/>
        <v>-6.5982625299147033</v>
      </c>
      <c r="BA60" s="51">
        <v>0.9</v>
      </c>
      <c r="BB60">
        <f t="shared" si="52"/>
        <v>1.3573467361628195</v>
      </c>
      <c r="BC60">
        <f t="shared" si="40"/>
        <v>-30.140615418320227</v>
      </c>
      <c r="BD60">
        <f t="shared" si="23"/>
        <v>21.286505698471593</v>
      </c>
      <c r="BE60">
        <f t="shared" si="41"/>
        <v>-51.427121116791824</v>
      </c>
      <c r="BG60">
        <f t="shared" si="42"/>
        <v>5.9696207998257526E-3</v>
      </c>
      <c r="BH60">
        <f t="shared" si="53"/>
        <v>4.2159844916758952E-3</v>
      </c>
      <c r="BI60">
        <f t="shared" si="53"/>
        <v>-1.0185605291501648E-2</v>
      </c>
    </row>
    <row r="61" spans="1:69">
      <c r="A61" s="51">
        <v>0.9</v>
      </c>
      <c r="B61" s="24">
        <v>2200</v>
      </c>
      <c r="C61" s="25">
        <v>0.44785999999999998</v>
      </c>
      <c r="D61" s="25"/>
      <c r="E61" s="25">
        <f t="shared" si="44"/>
        <v>3.9952915184676776</v>
      </c>
      <c r="F61" s="51">
        <v>0.9</v>
      </c>
      <c r="G61" s="26">
        <v>3.14159265358979</v>
      </c>
      <c r="I61" s="28">
        <f t="shared" si="45"/>
        <v>0.3742045613676756</v>
      </c>
      <c r="J61" s="28">
        <f t="shared" si="46"/>
        <v>0.10475119327209546</v>
      </c>
      <c r="K61" s="28">
        <f t="shared" si="47"/>
        <v>2.932674133170967E-2</v>
      </c>
      <c r="L61" s="28">
        <f t="shared" si="48"/>
        <v>8.2115532653048301E-3</v>
      </c>
      <c r="M61">
        <f t="shared" si="43"/>
        <v>1.0268002544417403</v>
      </c>
      <c r="N61">
        <f t="shared" si="25"/>
        <v>0.25005216170135136</v>
      </c>
      <c r="O61">
        <f t="shared" si="26"/>
        <v>7.1270334399872848E-2</v>
      </c>
      <c r="P61">
        <f t="shared" si="27"/>
        <v>2.1723035904843202E-2</v>
      </c>
      <c r="Q61">
        <f t="shared" si="28"/>
        <v>6.8830909514769889E-3</v>
      </c>
      <c r="R61">
        <f t="shared" si="5"/>
        <v>4.2631555240723635</v>
      </c>
      <c r="S61">
        <f t="shared" si="6"/>
        <v>-4.6103897304966992</v>
      </c>
      <c r="T61">
        <f t="shared" si="7"/>
        <v>2.1086400410361907</v>
      </c>
      <c r="U61">
        <f t="shared" si="8"/>
        <v>-0.32141449746785167</v>
      </c>
      <c r="V61">
        <v>0</v>
      </c>
      <c r="W61">
        <f t="shared" si="29"/>
        <v>2.083863625754883</v>
      </c>
      <c r="X61">
        <f t="shared" si="9"/>
        <v>1.3628869565217392</v>
      </c>
      <c r="Y61">
        <f t="shared" si="30"/>
        <v>2.8649129829020574</v>
      </c>
      <c r="Z61">
        <v>0</v>
      </c>
      <c r="AA61">
        <f t="shared" si="31"/>
        <v>3.3678726406305834</v>
      </c>
      <c r="AB61">
        <f t="shared" si="10"/>
        <v>0.6549999999999998</v>
      </c>
      <c r="AC61">
        <f t="shared" si="11"/>
        <v>-0.51129260599834125</v>
      </c>
      <c r="AD61">
        <f t="shared" si="12"/>
        <v>-0.20222090534409437</v>
      </c>
      <c r="AE61">
        <f t="shared" si="32"/>
        <v>-0.35675675567121778</v>
      </c>
      <c r="AF61">
        <f t="shared" si="13"/>
        <v>2.875</v>
      </c>
      <c r="AH61">
        <f t="shared" si="33"/>
        <v>-7.4623158037404103E-2</v>
      </c>
      <c r="AI61">
        <f t="shared" si="34"/>
        <v>-0.19426353112706787</v>
      </c>
      <c r="AJ61">
        <f t="shared" si="35"/>
        <v>3.9191038155476114</v>
      </c>
      <c r="AL61">
        <f t="shared" si="14"/>
        <v>1.9380714944070557E-21</v>
      </c>
      <c r="AM61">
        <f t="shared" si="15"/>
        <v>1.6592533643153306E-21</v>
      </c>
      <c r="AN61">
        <f t="shared" si="16"/>
        <v>40.526545223578751</v>
      </c>
      <c r="AO61">
        <f t="shared" si="36"/>
        <v>1.0610256652253576</v>
      </c>
      <c r="AP61">
        <f t="shared" si="37"/>
        <v>1.3176580985674746</v>
      </c>
      <c r="AR61">
        <f t="shared" si="17"/>
        <v>1.6998653619589969E-3</v>
      </c>
      <c r="AS61">
        <f t="shared" si="18"/>
        <v>4.9585072608343941</v>
      </c>
      <c r="AY61">
        <f t="shared" si="50"/>
        <v>-11.478503559235719</v>
      </c>
      <c r="AZ61">
        <f t="shared" si="51"/>
        <v>-6.5199962984013249</v>
      </c>
      <c r="BA61" s="51">
        <v>0.9</v>
      </c>
      <c r="BB61">
        <f t="shared" si="52"/>
        <v>1.3573467361628195</v>
      </c>
      <c r="BC61">
        <f t="shared" si="40"/>
        <v>-29.783098212299564</v>
      </c>
      <c r="BD61">
        <f t="shared" si="23"/>
        <v>22.650274935285111</v>
      </c>
      <c r="BE61">
        <f t="shared" si="41"/>
        <v>-52.433373147584675</v>
      </c>
      <c r="BG61">
        <f t="shared" si="42"/>
        <v>5.89881129180027E-3</v>
      </c>
      <c r="BH61">
        <f t="shared" si="53"/>
        <v>4.4860912923915851E-3</v>
      </c>
      <c r="BI61">
        <f t="shared" si="53"/>
        <v>-1.0384902584191854E-2</v>
      </c>
    </row>
    <row r="62" spans="1:69">
      <c r="A62" s="51">
        <v>0.9</v>
      </c>
      <c r="B62" s="24">
        <v>2400</v>
      </c>
      <c r="C62" s="25">
        <v>0.45678999999999997</v>
      </c>
      <c r="D62" s="25"/>
      <c r="E62" s="25">
        <f t="shared" si="44"/>
        <v>3.9690847227147206</v>
      </c>
      <c r="F62" s="51">
        <v>0.9</v>
      </c>
      <c r="G62" s="26">
        <v>3.14159265358979</v>
      </c>
      <c r="I62" s="28">
        <f t="shared" si="45"/>
        <v>0.38166592593029181</v>
      </c>
      <c r="J62" s="28">
        <f t="shared" si="46"/>
        <v>0.10683985525557199</v>
      </c>
      <c r="K62" s="28">
        <f t="shared" si="47"/>
        <v>2.9911495049595092E-2</v>
      </c>
      <c r="L62" s="28">
        <f t="shared" si="48"/>
        <v>8.3752856161715544E-3</v>
      </c>
      <c r="M62">
        <f t="shared" si="43"/>
        <v>1.0766345062037064</v>
      </c>
      <c r="N62">
        <f t="shared" si="25"/>
        <v>0.26888776841140283</v>
      </c>
      <c r="O62">
        <f t="shared" si="26"/>
        <v>7.8389767080070269E-2</v>
      </c>
      <c r="P62">
        <f t="shared" si="27"/>
        <v>2.4414107556681219E-2</v>
      </c>
      <c r="Q62">
        <f t="shared" si="28"/>
        <v>7.900321118499809E-3</v>
      </c>
      <c r="R62">
        <f t="shared" si="5"/>
        <v>4.2631555240723635</v>
      </c>
      <c r="S62">
        <f t="shared" si="6"/>
        <v>-4.6103897304967001</v>
      </c>
      <c r="T62">
        <f t="shared" si="7"/>
        <v>2.1086400410361907</v>
      </c>
      <c r="U62">
        <f t="shared" si="8"/>
        <v>-0.32141449746785167</v>
      </c>
      <c r="V62">
        <v>0</v>
      </c>
      <c r="W62">
        <f t="shared" si="29"/>
        <v>2.0788893827131387</v>
      </c>
      <c r="X62">
        <f t="shared" si="9"/>
        <v>1.3628869565217392</v>
      </c>
      <c r="Y62">
        <f t="shared" si="30"/>
        <v>2.9462236776674056</v>
      </c>
      <c r="Z62">
        <v>0</v>
      </c>
      <c r="AA62">
        <f t="shared" si="31"/>
        <v>3.5076316899502249</v>
      </c>
      <c r="AB62">
        <f t="shared" si="10"/>
        <v>0.6549999999999998</v>
      </c>
      <c r="AC62">
        <f t="shared" si="11"/>
        <v>-0.55777375199819057</v>
      </c>
      <c r="AD62">
        <f t="shared" si="12"/>
        <v>-0.22060462401173936</v>
      </c>
      <c r="AE62">
        <f t="shared" si="32"/>
        <v>-0.38918918800496494</v>
      </c>
      <c r="AF62">
        <f t="shared" si="13"/>
        <v>2.875</v>
      </c>
      <c r="AH62">
        <f t="shared" si="33"/>
        <v>-7.7083609285524879E-2</v>
      </c>
      <c r="AI62">
        <f t="shared" si="34"/>
        <v>-0.20953648546817108</v>
      </c>
      <c r="AJ62">
        <f t="shared" si="35"/>
        <v>4.1041150103778818</v>
      </c>
      <c r="AL62">
        <f t="shared" si="14"/>
        <v>2.0576670701628147E-21</v>
      </c>
      <c r="AM62">
        <f t="shared" si="15"/>
        <v>1.7427315045923893E-21</v>
      </c>
      <c r="AN62">
        <f t="shared" si="16"/>
        <v>40.526545223578751</v>
      </c>
      <c r="AO62">
        <f t="shared" si="36"/>
        <v>1.0610256652253576</v>
      </c>
      <c r="AP62">
        <f t="shared" si="37"/>
        <v>1.3176580985674746</v>
      </c>
      <c r="AR62">
        <f t="shared" si="17"/>
        <v>1.7998260485630768E-3</v>
      </c>
      <c r="AS62">
        <f t="shared" si="18"/>
        <v>5.2500925836584953</v>
      </c>
      <c r="AY62">
        <f t="shared" si="50"/>
        <v>-11.679539264490369</v>
      </c>
      <c r="AZ62">
        <f t="shared" si="51"/>
        <v>-6.429446680831874</v>
      </c>
      <c r="BA62" s="51">
        <v>0.9</v>
      </c>
      <c r="BB62">
        <f t="shared" si="52"/>
        <v>1.3573467361628195</v>
      </c>
      <c r="BC62">
        <f t="shared" si="40"/>
        <v>-29.369470960115638</v>
      </c>
      <c r="BD62">
        <f t="shared" si="23"/>
        <v>23.982225738549317</v>
      </c>
      <c r="BE62">
        <f t="shared" si="41"/>
        <v>-53.351696698664945</v>
      </c>
      <c r="BG62">
        <f t="shared" si="42"/>
        <v>5.8168886829304094E-3</v>
      </c>
      <c r="BH62">
        <f t="shared" si="53"/>
        <v>4.7498961652900212E-3</v>
      </c>
      <c r="BI62">
        <f t="shared" si="53"/>
        <v>-1.0566784848220429E-2</v>
      </c>
    </row>
    <row r="63" spans="1:69">
      <c r="A63" s="51">
        <v>0.9</v>
      </c>
      <c r="B63" s="24">
        <v>2600</v>
      </c>
      <c r="C63" s="25">
        <v>0.46505000000000002</v>
      </c>
      <c r="D63" s="25"/>
      <c r="E63" s="25">
        <f t="shared" si="44"/>
        <v>3.9454452001615068</v>
      </c>
      <c r="F63" s="51">
        <v>0.9</v>
      </c>
      <c r="G63" s="26">
        <v>3.14159265358979</v>
      </c>
      <c r="I63" s="28">
        <f t="shared" si="45"/>
        <v>0.38856747926592589</v>
      </c>
      <c r="J63" s="28">
        <f t="shared" si="46"/>
        <v>0.10877180911710803</v>
      </c>
      <c r="K63" s="28">
        <f t="shared" si="47"/>
        <v>3.0452375868154299E-2</v>
      </c>
      <c r="L63" s="28">
        <f t="shared" si="48"/>
        <v>8.526733456950859E-3</v>
      </c>
      <c r="M63">
        <f t="shared" si="43"/>
        <v>1.1249205539203326</v>
      </c>
      <c r="N63">
        <f t="shared" si="25"/>
        <v>0.28748477868967576</v>
      </c>
      <c r="O63">
        <f t="shared" si="26"/>
        <v>8.555245819744095E-2</v>
      </c>
      <c r="P63">
        <f t="shared" si="27"/>
        <v>2.7172912105673741E-2</v>
      </c>
      <c r="Q63">
        <f t="shared" si="28"/>
        <v>8.9629393423455994E-3</v>
      </c>
      <c r="R63">
        <f t="shared" si="5"/>
        <v>4.2631555240723635</v>
      </c>
      <c r="S63">
        <f t="shared" si="6"/>
        <v>-4.6103897304966992</v>
      </c>
      <c r="T63">
        <f t="shared" si="7"/>
        <v>2.1086400410361907</v>
      </c>
      <c r="U63">
        <f t="shared" si="8"/>
        <v>-0.32141449746785167</v>
      </c>
      <c r="V63">
        <v>0</v>
      </c>
      <c r="W63">
        <f t="shared" si="29"/>
        <v>2.0742883471560494</v>
      </c>
      <c r="X63">
        <f t="shared" si="9"/>
        <v>1.3628869565217392</v>
      </c>
      <c r="Y63">
        <f t="shared" si="30"/>
        <v>3.0245251605788743</v>
      </c>
      <c r="Z63">
        <v>0</v>
      </c>
      <c r="AA63">
        <f t="shared" si="31"/>
        <v>3.641959973318027</v>
      </c>
      <c r="AB63">
        <f t="shared" si="10"/>
        <v>0.6549999999999998</v>
      </c>
      <c r="AC63">
        <f t="shared" si="11"/>
        <v>-0.60425489799803977</v>
      </c>
      <c r="AD63">
        <f t="shared" si="12"/>
        <v>-0.23898834267938432</v>
      </c>
      <c r="AE63">
        <f t="shared" si="32"/>
        <v>-0.42162162033871203</v>
      </c>
      <c r="AF63">
        <f t="shared" si="13"/>
        <v>2.875</v>
      </c>
      <c r="AH63">
        <f t="shared" si="33"/>
        <v>-7.9383127711417298E-2</v>
      </c>
      <c r="AI63">
        <f t="shared" si="34"/>
        <v>-0.22472057474033821</v>
      </c>
      <c r="AJ63">
        <f t="shared" si="35"/>
        <v>4.283514543441683</v>
      </c>
      <c r="AL63">
        <f t="shared" si="14"/>
        <v>2.1751560914566883E-21</v>
      </c>
      <c r="AM63">
        <f t="shared" si="15"/>
        <v>1.8237021857733791E-21</v>
      </c>
      <c r="AN63">
        <f t="shared" si="16"/>
        <v>40.526545223578751</v>
      </c>
      <c r="AO63">
        <f t="shared" si="36"/>
        <v>1.0610256652253576</v>
      </c>
      <c r="AP63">
        <f t="shared" si="37"/>
        <v>1.3176580985674746</v>
      </c>
      <c r="AR63">
        <f t="shared" si="17"/>
        <v>1.8977553792244852E-3</v>
      </c>
      <c r="AS63">
        <f t="shared" si="18"/>
        <v>5.5357524411978236</v>
      </c>
      <c r="AY63">
        <f t="shared" si="50"/>
        <v>-11.86452268548925</v>
      </c>
      <c r="AZ63">
        <f t="shared" si="51"/>
        <v>-6.3287702442914266</v>
      </c>
      <c r="BA63" s="51">
        <v>0.9</v>
      </c>
      <c r="BB63">
        <f t="shared" si="52"/>
        <v>1.3573467361628195</v>
      </c>
      <c r="BC63">
        <f t="shared" si="40"/>
        <v>-28.90958477921647</v>
      </c>
      <c r="BD63">
        <f t="shared" si="23"/>
        <v>25.287109238942012</v>
      </c>
      <c r="BE63">
        <f t="shared" si="41"/>
        <v>-54.196694018158482</v>
      </c>
      <c r="BG63">
        <f t="shared" si="42"/>
        <v>5.7258040758994787E-3</v>
      </c>
      <c r="BH63">
        <f t="shared" si="53"/>
        <v>5.0083401146646883E-3</v>
      </c>
      <c r="BI63">
        <f t="shared" si="53"/>
        <v>-1.0734144190564168E-2</v>
      </c>
    </row>
    <row r="64" spans="1:69">
      <c r="A64" s="51">
        <v>0.9</v>
      </c>
      <c r="B64" s="24">
        <v>2800</v>
      </c>
      <c r="C64" s="25">
        <v>0.47272999999999998</v>
      </c>
      <c r="D64" s="25"/>
      <c r="E64" s="25">
        <f t="shared" si="44"/>
        <v>3.9239624601105492</v>
      </c>
      <c r="F64" s="51">
        <v>0.9</v>
      </c>
      <c r="G64" s="26">
        <v>3.14159265358979</v>
      </c>
      <c r="I64" s="28">
        <f t="shared" si="45"/>
        <v>0.3949844198976048</v>
      </c>
      <c r="J64" s="28">
        <f t="shared" si="46"/>
        <v>0.11056810520144171</v>
      </c>
      <c r="K64" s="28">
        <f t="shared" si="47"/>
        <v>3.095527716192362E-2</v>
      </c>
      <c r="L64" s="28">
        <f t="shared" si="48"/>
        <v>8.6675469457141788E-3</v>
      </c>
      <c r="M64">
        <f t="shared" si="43"/>
        <v>1.1718141944086646</v>
      </c>
      <c r="N64">
        <f t="shared" si="25"/>
        <v>0.30585763745389838</v>
      </c>
      <c r="O64">
        <f t="shared" si="26"/>
        <v>9.2751077900448731E-2</v>
      </c>
      <c r="P64">
        <f t="shared" si="27"/>
        <v>2.9993446700801063E-2</v>
      </c>
      <c r="Q64">
        <f t="shared" si="28"/>
        <v>1.0068094705045549E-2</v>
      </c>
      <c r="R64">
        <f t="shared" si="5"/>
        <v>4.2631555240723635</v>
      </c>
      <c r="S64">
        <f t="shared" si="6"/>
        <v>-4.6103897304967001</v>
      </c>
      <c r="T64">
        <f t="shared" si="7"/>
        <v>2.1086400410361907</v>
      </c>
      <c r="U64">
        <f t="shared" si="8"/>
        <v>-0.32141449746785167</v>
      </c>
      <c r="V64">
        <v>0</v>
      </c>
      <c r="W64">
        <f t="shared" si="29"/>
        <v>2.0700103867349302</v>
      </c>
      <c r="X64">
        <f t="shared" si="9"/>
        <v>1.3628869565217392</v>
      </c>
      <c r="Y64">
        <f t="shared" si="30"/>
        <v>3.1001331697787053</v>
      </c>
      <c r="Z64">
        <v>0</v>
      </c>
      <c r="AA64">
        <f t="shared" si="31"/>
        <v>3.7714415534797561</v>
      </c>
      <c r="AB64">
        <f t="shared" si="10"/>
        <v>0.6549999999999998</v>
      </c>
      <c r="AC64">
        <f t="shared" si="11"/>
        <v>-0.65073604399788909</v>
      </c>
      <c r="AD64">
        <f t="shared" si="12"/>
        <v>-0.25737206134702934</v>
      </c>
      <c r="AE64">
        <f t="shared" si="32"/>
        <v>-0.45405405267245924</v>
      </c>
      <c r="AF64">
        <f t="shared" si="13"/>
        <v>2.875</v>
      </c>
      <c r="AH64">
        <f t="shared" si="33"/>
        <v>-8.1537768658372034E-2</v>
      </c>
      <c r="AI64">
        <f t="shared" si="34"/>
        <v>-0.23982466450106449</v>
      </c>
      <c r="AJ64">
        <f t="shared" si="35"/>
        <v>4.4579045244211617</v>
      </c>
      <c r="AL64">
        <f t="shared" si="14"/>
        <v>2.290748717127488E-21</v>
      </c>
      <c r="AM64">
        <f t="shared" si="15"/>
        <v>1.9024155626497058E-21</v>
      </c>
      <c r="AN64">
        <f t="shared" si="16"/>
        <v>40.526545223578751</v>
      </c>
      <c r="AO64">
        <f t="shared" si="36"/>
        <v>1.0610256652253576</v>
      </c>
      <c r="AP64">
        <f t="shared" si="37"/>
        <v>1.3176580985674746</v>
      </c>
      <c r="AR64">
        <f t="shared" si="17"/>
        <v>1.9938560106577052E-3</v>
      </c>
      <c r="AS64">
        <f t="shared" si="18"/>
        <v>5.8160779830885261</v>
      </c>
      <c r="AY64">
        <f t="shared" si="50"/>
        <v>-12.03568153051453</v>
      </c>
      <c r="AZ64">
        <f t="shared" si="51"/>
        <v>-6.2196035474260043</v>
      </c>
      <c r="BA64" s="51">
        <v>0.9</v>
      </c>
      <c r="BB64">
        <f t="shared" si="52"/>
        <v>1.3573467361628195</v>
      </c>
      <c r="BC64">
        <f t="shared" si="40"/>
        <v>-28.410915408031027</v>
      </c>
      <c r="BD64">
        <f t="shared" si="23"/>
        <v>26.567625785798647</v>
      </c>
      <c r="BE64">
        <f t="shared" si="41"/>
        <v>-54.97854119382967</v>
      </c>
      <c r="BG64">
        <f t="shared" si="42"/>
        <v>5.6270381081463712E-3</v>
      </c>
      <c r="BH64">
        <f t="shared" si="53"/>
        <v>5.2619579690629126E-3</v>
      </c>
      <c r="BI64">
        <f t="shared" si="53"/>
        <v>-1.0888996077209284E-2</v>
      </c>
    </row>
    <row r="65" spans="1:69" ht="15.75" thickBot="1">
      <c r="A65" s="53">
        <v>0.9</v>
      </c>
      <c r="B65" s="46">
        <v>3000</v>
      </c>
      <c r="C65" s="47">
        <v>0.47993999999999998</v>
      </c>
      <c r="D65" s="47"/>
      <c r="E65" s="47">
        <f t="shared" si="44"/>
        <v>3.9042137160079631</v>
      </c>
      <c r="F65" s="53">
        <v>0.9</v>
      </c>
      <c r="G65" s="48">
        <v>3.14159265358979</v>
      </c>
      <c r="H65" s="35"/>
      <c r="I65" s="50">
        <f t="shared" si="45"/>
        <v>0.40100865713125128</v>
      </c>
      <c r="J65" s="50">
        <f t="shared" si="46"/>
        <v>0.11225447170769769</v>
      </c>
      <c r="K65" s="50">
        <f t="shared" si="47"/>
        <v>3.1427401944225289E-2</v>
      </c>
      <c r="L65" s="50">
        <f t="shared" si="48"/>
        <v>8.7997429423266188E-3</v>
      </c>
      <c r="M65" s="35">
        <f t="shared" si="43"/>
        <v>1.217685632364601</v>
      </c>
      <c r="N65" s="35">
        <f t="shared" si="25"/>
        <v>0.32411523274714588</v>
      </c>
      <c r="O65" s="35">
        <f t="shared" si="26"/>
        <v>0.1000180432276874</v>
      </c>
      <c r="P65" s="35">
        <f t="shared" si="27"/>
        <v>3.2885930195279522E-2</v>
      </c>
      <c r="Q65" s="35">
        <f t="shared" si="28"/>
        <v>1.1219417170226897E-2</v>
      </c>
      <c r="R65" s="35">
        <f t="shared" si="5"/>
        <v>4.2631555240723635</v>
      </c>
      <c r="S65" s="35">
        <f t="shared" si="6"/>
        <v>-4.6103897304967001</v>
      </c>
      <c r="T65" s="35">
        <f t="shared" si="7"/>
        <v>2.1086400410361907</v>
      </c>
      <c r="U65" s="35">
        <f t="shared" si="8"/>
        <v>-0.32141449746785167</v>
      </c>
      <c r="V65" s="35">
        <v>0</v>
      </c>
      <c r="W65" s="35">
        <f t="shared" si="29"/>
        <v>2.0659942285791657</v>
      </c>
      <c r="X65" s="35">
        <f t="shared" si="9"/>
        <v>1.3628869565217392</v>
      </c>
      <c r="Y65" s="35">
        <f t="shared" si="30"/>
        <v>3.1736946968337945</v>
      </c>
      <c r="Z65" s="35">
        <v>0</v>
      </c>
      <c r="AA65" s="35">
        <f t="shared" si="31"/>
        <v>3.8972177256922205</v>
      </c>
      <c r="AB65" s="35">
        <f t="shared" si="10"/>
        <v>0.6549999999999998</v>
      </c>
      <c r="AC65" s="35">
        <f t="shared" si="11"/>
        <v>-0.69721718999773818</v>
      </c>
      <c r="AD65" s="35">
        <f t="shared" si="12"/>
        <v>-0.27575578001467416</v>
      </c>
      <c r="AE65" s="35">
        <f t="shared" si="32"/>
        <v>-0.48648648500620617</v>
      </c>
      <c r="AF65" s="35">
        <f t="shared" si="13"/>
        <v>2.875</v>
      </c>
      <c r="AG65" s="35"/>
      <c r="AH65" s="35">
        <f t="shared" si="33"/>
        <v>-8.3584410293130559E-2</v>
      </c>
      <c r="AI65" s="35">
        <f t="shared" si="34"/>
        <v>-0.25486911840758469</v>
      </c>
      <c r="AJ65" s="35">
        <f t="shared" si="35"/>
        <v>4.6284677013104973</v>
      </c>
      <c r="AK65" s="35"/>
      <c r="AL65" s="35">
        <f t="shared" si="14"/>
        <v>2.4049276695038206E-21</v>
      </c>
      <c r="AM65" s="35">
        <f t="shared" si="15"/>
        <v>1.9794462258695768E-21</v>
      </c>
      <c r="AN65" s="35">
        <f t="shared" si="16"/>
        <v>40.526545223578751</v>
      </c>
      <c r="AO65" s="35">
        <f t="shared" si="36"/>
        <v>1.0610256652253576</v>
      </c>
      <c r="AP65" s="35">
        <f t="shared" si="37"/>
        <v>1.3176580985674746</v>
      </c>
      <c r="AQ65" s="35"/>
      <c r="AR65" s="35">
        <f t="shared" si="17"/>
        <v>2.0885934332588387E-3</v>
      </c>
      <c r="AS65" s="35">
        <f t="shared" si="18"/>
        <v>6.0924270448160325</v>
      </c>
      <c r="AT65" s="35">
        <v>-12.133916511785715</v>
      </c>
      <c r="AU65" s="35"/>
      <c r="AV65" s="35"/>
      <c r="AW65" s="35"/>
      <c r="AX65" s="35"/>
      <c r="AY65" s="35">
        <f t="shared" si="50"/>
        <v>-12.195633175112519</v>
      </c>
      <c r="AZ65" s="35">
        <f t="shared" si="51"/>
        <v>-6.1032061302964866</v>
      </c>
      <c r="BA65" s="53">
        <v>0.9</v>
      </c>
      <c r="BB65" s="35">
        <f t="shared" si="52"/>
        <v>1.3573467361628195</v>
      </c>
      <c r="BC65" s="35">
        <f t="shared" si="40"/>
        <v>-27.879216378251449</v>
      </c>
      <c r="BD65" s="35">
        <f t="shared" si="23"/>
        <v>27.829977920618912</v>
      </c>
      <c r="BE65" s="35">
        <f t="shared" si="41"/>
        <v>-55.709194298870358</v>
      </c>
      <c r="BF65" s="35"/>
      <c r="BG65" s="35">
        <f t="shared" si="42"/>
        <v>5.5217303185287085E-3</v>
      </c>
      <c r="BH65" s="35">
        <f t="shared" si="53"/>
        <v>5.5119781977854849E-3</v>
      </c>
      <c r="BI65" s="35">
        <f t="shared" si="53"/>
        <v>-1.1033708516314192E-2</v>
      </c>
      <c r="BJ65" s="35"/>
      <c r="BK65" s="35"/>
      <c r="BL65" s="35"/>
      <c r="BM65" s="35"/>
      <c r="BN65" s="35"/>
      <c r="BO65" s="35"/>
      <c r="BP65" s="35"/>
      <c r="BQ65" s="35"/>
    </row>
    <row r="66" spans="1:69">
      <c r="A66" s="54">
        <v>0.8</v>
      </c>
      <c r="B66" s="24">
        <v>5.6</v>
      </c>
      <c r="C66" s="25">
        <v>4.2404000000000001E-3</v>
      </c>
      <c r="D66" s="25">
        <v>0</v>
      </c>
      <c r="E66" s="25">
        <f t="shared" ref="E66:E95" si="54">(1/(((C66/(0.8*16+0.2*28))*6.022*10^2)/10^3))^(1/3)</f>
        <v>19.314794063022919</v>
      </c>
      <c r="F66" s="54">
        <v>0.8</v>
      </c>
      <c r="G66" s="26">
        <v>3.14159265358979</v>
      </c>
      <c r="I66" s="28">
        <f t="shared" ref="I66:I95" si="55">(G66/6)*(C66*6.023*10^23)/((16*0.8+28*0.2)*10^24)*(0.8*$BM$8^3+0.2*$BN$8^3)</f>
        <v>3.2752711066755522E-3</v>
      </c>
      <c r="J66" s="28">
        <f t="shared" ref="J66:J95" si="56">(G66/6)*(C66*6.023*10^23)/((16*0.8+28*0.2)*10^24)*(0.8*$BM$8^2+0.2*$BN$8^2)</f>
        <v>9.2016365169970428E-4</v>
      </c>
      <c r="K66" s="28">
        <f t="shared" ref="K66:K95" si="57">(G66/6)*(C66*6.023*10^23)/((16*0.8+28*0.2)*10^24)*(0.8*$BM$8^1+0.2*$BN$8^1)</f>
        <v>2.5857231226079864E-4</v>
      </c>
      <c r="L66" s="28">
        <f t="shared" ref="L66:L95" si="58">(G66/6)*(C66*6.023*10^23)/((16*0.8+28*0.2)*10^24)*(0.8*$BM$8^0+0.2*$BN$8^0)</f>
        <v>7.2677585097756658E-5</v>
      </c>
      <c r="M66">
        <f t="shared" si="43"/>
        <v>3.2968436035087922E-3</v>
      </c>
      <c r="N66">
        <f t="shared" si="25"/>
        <v>5.4108364800853107E-6</v>
      </c>
      <c r="O66">
        <f t="shared" si="26"/>
        <v>1.1827550402144605E-8</v>
      </c>
      <c r="P66">
        <f t="shared" si="27"/>
        <v>2.9072849596495365E-11</v>
      </c>
      <c r="Q66">
        <f t="shared" si="28"/>
        <v>7.609537999719862E-14</v>
      </c>
      <c r="R66">
        <f t="shared" si="5"/>
        <v>4.2811031113527847</v>
      </c>
      <c r="S66">
        <f t="shared" si="6"/>
        <v>-4.6052661787051994</v>
      </c>
      <c r="T66">
        <f t="shared" si="7"/>
        <v>2.0980810662316376</v>
      </c>
      <c r="U66">
        <f t="shared" si="8"/>
        <v>-0.31824564834519375</v>
      </c>
      <c r="V66">
        <v>0</v>
      </c>
      <c r="W66">
        <f>(7-2*I66)/3</f>
        <v>2.3311498192622162</v>
      </c>
      <c r="X66">
        <f t="shared" si="9"/>
        <v>1.3628869565217392</v>
      </c>
      <c r="Y66">
        <f t="shared" si="30"/>
        <v>1.0070767396689351</v>
      </c>
      <c r="Z66">
        <v>0</v>
      </c>
      <c r="AA66">
        <f t="shared" si="31"/>
        <v>1.4089233872292026E-2</v>
      </c>
      <c r="AB66">
        <f t="shared" si="10"/>
        <v>0.6549999999999998</v>
      </c>
      <c r="AC66">
        <f t="shared" si="11"/>
        <v>-1.3014720879957779E-3</v>
      </c>
      <c r="AD66">
        <f t="shared" si="12"/>
        <v>-5.1474412269405839E-4</v>
      </c>
      <c r="AE66">
        <f t="shared" si="32"/>
        <v>-9.0810810534491815E-4</v>
      </c>
      <c r="AF66">
        <f t="shared" si="13"/>
        <v>2.875</v>
      </c>
      <c r="AH66">
        <f t="shared" si="33"/>
        <v>-2.4004853956118385E-4</v>
      </c>
      <c r="AI66">
        <f t="shared" si="34"/>
        <v>-5.2215284727735441E-4</v>
      </c>
      <c r="AJ66">
        <f t="shared" si="35"/>
        <v>1.5548680970969187E-2</v>
      </c>
      <c r="AL66">
        <f t="shared" si="14"/>
        <v>5.5890471626293103E-24</v>
      </c>
      <c r="AM66">
        <f t="shared" si="15"/>
        <v>5.0041306339829967E-24</v>
      </c>
      <c r="AN66">
        <f t="shared" si="16"/>
        <v>40.526545223578751</v>
      </c>
      <c r="AO66">
        <f t="shared" si="36"/>
        <v>1.0610256652253576</v>
      </c>
      <c r="AP66">
        <f t="shared" si="37"/>
        <v>1.3176580985674746</v>
      </c>
      <c r="AR66">
        <f t="shared" si="17"/>
        <v>4.9592948430757808E-6</v>
      </c>
      <c r="AS66">
        <f t="shared" si="18"/>
        <v>1.4466263057252052E-2</v>
      </c>
      <c r="AT66">
        <f t="shared" ref="AT66:AT83" si="59">D66-AS66</f>
        <v>-1.4466263057252052E-2</v>
      </c>
      <c r="AY66">
        <f t="shared" ref="AY66:AY95" si="60" xml:space="preserve"> 5.2566*C66^2 - 24.946*C66</f>
        <v>-0.10568649951661176</v>
      </c>
      <c r="AZ66">
        <f>AY66+AS66</f>
        <v>-9.1220236459359699E-2</v>
      </c>
      <c r="BA66" s="54">
        <v>0.8</v>
      </c>
      <c r="BB66">
        <f>17.5/($BM$6+$BM$7+2*(0.8*$BM$8 +0.2*$BN$8))</f>
        <v>1.3602163909961447</v>
      </c>
      <c r="BC66">
        <f t="shared" si="40"/>
        <v>-0.41653288835541391</v>
      </c>
      <c r="BD66">
        <f t="shared" si="23"/>
        <v>6.6056333208815654E-2</v>
      </c>
      <c r="BE66">
        <f t="shared" si="41"/>
        <v>-0.48258922156422962</v>
      </c>
      <c r="BG66">
        <f t="shared" si="42"/>
        <v>8.2498096327077427E-5</v>
      </c>
      <c r="BH66">
        <f t="shared" si="53"/>
        <v>1.3083052725057567E-5</v>
      </c>
      <c r="BI66">
        <f t="shared" si="53"/>
        <v>-9.5581149052135006E-5</v>
      </c>
    </row>
    <row r="67" spans="1:69">
      <c r="A67" s="54">
        <v>0.8</v>
      </c>
      <c r="B67" s="24">
        <v>15.9</v>
      </c>
      <c r="C67" s="25">
        <v>1.2213E-2</v>
      </c>
      <c r="D67" s="25">
        <v>-0.16333</v>
      </c>
      <c r="E67" s="25">
        <f t="shared" si="54"/>
        <v>13.575366760198259</v>
      </c>
      <c r="F67" s="54">
        <v>0.8</v>
      </c>
      <c r="G67" s="26">
        <v>3.14159265358979</v>
      </c>
      <c r="I67" s="28">
        <f t="shared" si="55"/>
        <v>9.4332813003085835E-3</v>
      </c>
      <c r="J67" s="28">
        <f t="shared" si="56"/>
        <v>2.6502119324140383E-3</v>
      </c>
      <c r="K67" s="28">
        <f t="shared" si="57"/>
        <v>7.4472777323864113E-4</v>
      </c>
      <c r="L67" s="28">
        <f t="shared" si="58"/>
        <v>2.0932255136282002E-4</v>
      </c>
      <c r="M67">
        <f t="shared" si="43"/>
        <v>9.6140931402208061E-3</v>
      </c>
      <c r="N67">
        <f t="shared" si="25"/>
        <v>4.5632747602528908E-5</v>
      </c>
      <c r="O67">
        <f t="shared" si="26"/>
        <v>2.8788292329275007E-7</v>
      </c>
      <c r="P67">
        <f t="shared" si="27"/>
        <v>2.0406152028557001E-9</v>
      </c>
      <c r="Q67">
        <f t="shared" si="28"/>
        <v>1.5419027166174715E-11</v>
      </c>
      <c r="R67">
        <f t="shared" ref="R67:R130" si="61">1+3*(J67/I67)*$BM$7+3*(K67/I67)*$BM$7^2+(L67/I67)*$BM$7^3</f>
        <v>4.2811031113527847</v>
      </c>
      <c r="S67">
        <f t="shared" ref="S67:S130" si="62">-3-6*(J67/I67)*$BM$7+(9*(J67/I67)^2-6*K67/I67)*$BM$7^2+(6*(K67/I67)*(J67/I67)-2*L67/I67)*$BM$7^3</f>
        <v>-4.6052661787051994</v>
      </c>
      <c r="T67">
        <f t="shared" ref="T67:T130" si="63">3+3*(J67/I67)*$BM$7+(3*(K67/I67)-12*(J67/I67)^2)*$BM$7^2+((L67/I67)-6*(K67/I67)*(J67/I67)+8*(J67/I67)^3)*$BM$7^3</f>
        <v>2.0980810662316376</v>
      </c>
      <c r="U67">
        <f t="shared" ref="U67:U130" si="64">-1+3*(J67/I67)^2*$BM$7^2-2*(J67/I67)^3*$BM$7^3</f>
        <v>-0.31824564834519375</v>
      </c>
      <c r="V67">
        <v>0</v>
      </c>
      <c r="W67">
        <f t="shared" ref="W67:W130" si="65">(7-2*I67)/3</f>
        <v>2.3270444791331277</v>
      </c>
      <c r="X67">
        <f t="shared" ref="X67:X130" si="66">($BM$6*$BM$7)/($BM$6+$BM$7)</f>
        <v>1.3628869565217392</v>
      </c>
      <c r="Y67">
        <f t="shared" si="30"/>
        <v>1.0205975320257026</v>
      </c>
      <c r="Z67">
        <v>0</v>
      </c>
      <c r="AA67">
        <f t="shared" si="31"/>
        <v>4.0949376458553184E-2</v>
      </c>
      <c r="AB67">
        <f t="shared" ref="AB67:AB130" si="67">($BM$6-$BM$7)/2</f>
        <v>0.6549999999999998</v>
      </c>
      <c r="AC67">
        <f t="shared" ref="AC67:AC130" si="68">(-(B67/10^25)*G67*$BM$6^2)/(4*1.38*10^-23*305.15)</f>
        <v>-3.6952511069880123E-3</v>
      </c>
      <c r="AD67">
        <f t="shared" ref="AD67:AD130" si="69">(-(B67/10^25)*G67*$BM$7^2)/(4*1.38*10^-23*305.15)</f>
        <v>-1.4615056340777735E-3</v>
      </c>
      <c r="AE67">
        <f t="shared" si="32"/>
        <v>-2.5783783705328927E-3</v>
      </c>
      <c r="AF67">
        <f t="shared" ref="AF67:AF130" si="70">($BM$6+$BM$7)/2</f>
        <v>2.875</v>
      </c>
      <c r="AH67">
        <f t="shared" si="33"/>
        <v>-7.0696389184458897E-4</v>
      </c>
      <c r="AI67">
        <f t="shared" si="34"/>
        <v>-1.4965652997267806E-3</v>
      </c>
      <c r="AJ67">
        <f t="shared" si="35"/>
        <v>4.5121711705241666E-2</v>
      </c>
      <c r="AL67">
        <f t="shared" ref="AL67:AL130" si="71">-1.380649*10^-23*305.15*(AE67+3*AH67*$BM$5^2-AI67*(1/$BM$5^2))</f>
        <v>1.6201346209923112E-23</v>
      </c>
      <c r="AM67">
        <f t="shared" ref="AM67:AM130" si="72">-1.380649*10^-23*305.15*(3*AH67*$BM$5+AI67*(1/$BM$5^3))</f>
        <v>1.4603869555396308E-23</v>
      </c>
      <c r="AN67">
        <f t="shared" ref="AN67:AN130" si="73">(2*($BM$12*10^-15)^3*(1/$BM$9)*10^8)/(6.62607015*10^-34*($BM$13*10^-15)^2*299792458*10^10)</f>
        <v>40.526545223578751</v>
      </c>
      <c r="AO67">
        <f t="shared" si="36"/>
        <v>1.0610256652253576</v>
      </c>
      <c r="AP67">
        <f t="shared" si="37"/>
        <v>1.3176580985674746</v>
      </c>
      <c r="AR67">
        <f t="shared" ref="AR67:AR130" si="74">(AL67/($BM$12*10^-15))*(-1.5*($BM$13/$BM$12)*AO67+(AM67/AL67)*AP67)</f>
        <v>1.4401432042849545E-5</v>
      </c>
      <c r="AS67">
        <f t="shared" ref="AS67:AS130" si="75">AR67*$BM$9</f>
        <v>4.2008977268992123E-2</v>
      </c>
      <c r="AT67">
        <f t="shared" si="59"/>
        <v>-0.20533897726899214</v>
      </c>
      <c r="AY67">
        <f t="shared" si="60"/>
        <v>-0.30388143737411466</v>
      </c>
      <c r="AZ67">
        <f t="shared" ref="AZ67:AZ95" si="76">AY67+AS67</f>
        <v>-0.26187246010512255</v>
      </c>
      <c r="BA67" s="54">
        <v>0.8</v>
      </c>
      <c r="BB67">
        <f t="shared" ref="BB67:BB95" si="77">17.5/($BM$6+$BM$7+2*(0.8*$BM$8 +0.2*$BN$8))</f>
        <v>1.3602163909961447</v>
      </c>
      <c r="BC67">
        <f t="shared" si="40"/>
        <v>-1.195770767782663</v>
      </c>
      <c r="BD67">
        <f t="shared" ref="BD67:BD130" si="78">((2*$BM$12*10^-15)*AS67)/($BM$9*(BB67-3*(BM$13/$BM$12)))*10^22</f>
        <v>0.19182279412864661</v>
      </c>
      <c r="BE67">
        <f t="shared" si="41"/>
        <v>-1.3875935619113096</v>
      </c>
      <c r="BG67">
        <f t="shared" si="42"/>
        <v>2.3683318831108397E-4</v>
      </c>
      <c r="BH67">
        <f t="shared" si="53"/>
        <v>3.7992234923479227E-5</v>
      </c>
      <c r="BI67">
        <f t="shared" si="53"/>
        <v>-2.748254232345632E-4</v>
      </c>
    </row>
    <row r="68" spans="1:69">
      <c r="A68" s="54">
        <v>0.8</v>
      </c>
      <c r="B68" s="24">
        <v>30.7</v>
      </c>
      <c r="C68" s="25">
        <v>2.4060000000000002E-2</v>
      </c>
      <c r="D68" s="25">
        <v>-0.41916999999999999</v>
      </c>
      <c r="E68" s="25">
        <f t="shared" si="54"/>
        <v>10.829136208185812</v>
      </c>
      <c r="F68" s="54">
        <v>0.8</v>
      </c>
      <c r="G68" s="26">
        <v>3.14159265358979</v>
      </c>
      <c r="I68" s="28">
        <f t="shared" si="55"/>
        <v>1.858386539633379E-2</v>
      </c>
      <c r="J68" s="28">
        <f t="shared" si="56"/>
        <v>5.2210021365661002E-3</v>
      </c>
      <c r="K68" s="28">
        <f t="shared" si="57"/>
        <v>1.4671374948105878E-3</v>
      </c>
      <c r="L68" s="28">
        <f t="shared" si="58"/>
        <v>4.123721105207116E-4</v>
      </c>
      <c r="M68">
        <f t="shared" si="43"/>
        <v>1.9296591529248452E-2</v>
      </c>
      <c r="N68">
        <f t="shared" ref="N68:N131" si="79">((3-I68)*I68^2)/(6*(1-I68)^3)</f>
        <v>1.8154482292409051E-4</v>
      </c>
      <c r="O68">
        <f t="shared" ref="O68:O131" si="80">1/3*(I68^3/(1-I68)^3)</f>
        <v>2.2632228446506654E-6</v>
      </c>
      <c r="P68">
        <f t="shared" ref="P68:P131" si="81">(6-15*I68+11*I68^2)*I68/(6*(1-I68)^3)+LN(1-I68)</f>
        <v>3.1662547628902304E-8</v>
      </c>
      <c r="Q68">
        <f t="shared" ref="Q68:Q131" si="82">(12-30*I68+22*I68^2-3*I68^3)*I68/(3*(1-I68)^3)+4*LN(1-I68)</f>
        <v>4.719044044421139E-10</v>
      </c>
      <c r="R68">
        <f t="shared" si="61"/>
        <v>4.2811031113527847</v>
      </c>
      <c r="S68">
        <f t="shared" si="62"/>
        <v>-4.6052661787051976</v>
      </c>
      <c r="T68">
        <f t="shared" si="63"/>
        <v>2.0980810662316363</v>
      </c>
      <c r="U68">
        <f t="shared" si="64"/>
        <v>-0.31824564834519353</v>
      </c>
      <c r="V68">
        <v>0</v>
      </c>
      <c r="W68">
        <f t="shared" si="65"/>
        <v>2.3209440897357774</v>
      </c>
      <c r="X68">
        <f t="shared" si="66"/>
        <v>1.3628869565217392</v>
      </c>
      <c r="Y68">
        <f t="shared" ref="Y68:Y131" si="83">1/(1-I68)+(3*J68*X68)/(1-I68)^2+(W68*J68^2*X68^2)/(1-I68)^3</f>
        <v>1.0412230840651346</v>
      </c>
      <c r="Z68">
        <v>0</v>
      </c>
      <c r="AA68">
        <f t="shared" ref="AA68:AA131" si="84">M68*R68+N68*S68+O68*T68+P68*U68+Q68*V68</f>
        <v>8.1779374149969025E-2</v>
      </c>
      <c r="AB68">
        <f t="shared" si="67"/>
        <v>0.6549999999999998</v>
      </c>
      <c r="AC68">
        <f t="shared" si="68"/>
        <v>-7.1348559109768554E-3</v>
      </c>
      <c r="AD68">
        <f t="shared" si="69"/>
        <v>-2.8219008154834993E-3</v>
      </c>
      <c r="AE68">
        <f t="shared" ref="AE68:AE131" si="85">(AC68+AD68)/2</f>
        <v>-4.9783783632301772E-3</v>
      </c>
      <c r="AF68">
        <f t="shared" si="70"/>
        <v>2.875</v>
      </c>
      <c r="AH68">
        <f t="shared" ref="AH68:AH131" si="86">(LN(Y68)-AA68-AE68*(AF68-2*AB68+AB68^2/AF68))/(AF68^3-4*AB68^3+3*(AB68^4/AF68))</f>
        <v>-1.4387564540584521E-3</v>
      </c>
      <c r="AI68">
        <f t="shared" ref="AI68:AI131" si="87">AB68^2*(AE68+3*AH68*AB68^2)</f>
        <v>-2.9303118936444264E-3</v>
      </c>
      <c r="AJ68">
        <f t="shared" ref="AJ68:AJ131" si="88">LN(Y68)-AE68*AF68-AH68*AF68^3-AI68*(1/AF68)</f>
        <v>8.991827752358092E-2</v>
      </c>
      <c r="AL68">
        <f t="shared" si="71"/>
        <v>3.2247050844187972E-23</v>
      </c>
      <c r="AM68">
        <f t="shared" si="72"/>
        <v>2.9346306060004696E-23</v>
      </c>
      <c r="AN68">
        <f t="shared" si="73"/>
        <v>40.526545223578751</v>
      </c>
      <c r="AO68">
        <f t="shared" ref="AO68:AO131" si="89">1+(7/3)*(1/AN68) +(17/3)*(1/AN68)^2</f>
        <v>1.0610256652253576</v>
      </c>
      <c r="AP68">
        <f t="shared" ref="AP68:AP131" si="90">1+(23/2)*(1/AN68)+167/3*(1/AN68)^2</f>
        <v>1.3176580985674746</v>
      </c>
      <c r="AR68">
        <f t="shared" si="74"/>
        <v>2.8737289518406451E-5</v>
      </c>
      <c r="AS68">
        <f t="shared" si="75"/>
        <v>8.3826673525191617E-2</v>
      </c>
      <c r="AT68">
        <f t="shared" si="59"/>
        <v>-0.50299667352519162</v>
      </c>
      <c r="AY68">
        <f t="shared" si="60"/>
        <v>-0.59715780046824007</v>
      </c>
      <c r="AZ68">
        <f t="shared" si="76"/>
        <v>-0.5133311269430485</v>
      </c>
      <c r="BA68" s="54">
        <v>0.8</v>
      </c>
      <c r="BB68">
        <f t="shared" si="77"/>
        <v>1.3602163909961447</v>
      </c>
      <c r="BC68">
        <f t="shared" ref="BC68:BC131" si="91">((2*$BM$12*10^-15)*AZ68)/($BM$9*(BB68-3*(BM$13/$BM$12)))*10^22</f>
        <v>-2.3439897251701178</v>
      </c>
      <c r="BD68">
        <f t="shared" si="78"/>
        <v>0.38277215451234164</v>
      </c>
      <c r="BE68">
        <f t="shared" ref="BE68:BE131" si="92">((2*$BM$12*10^-15)*AY68)/($BM$9*(BB68-3*(BM$13/$BM$12)))*10^22</f>
        <v>-2.7267618796824591</v>
      </c>
      <c r="BG68">
        <f t="shared" ref="BG68:BG131" si="93">-BC68/($BM$12*10^-15*10^10*10^12*10^-1)</f>
        <v>4.6424831158053433E-4</v>
      </c>
      <c r="BH68">
        <f t="shared" si="53"/>
        <v>7.5811478414011026E-5</v>
      </c>
      <c r="BI68">
        <f t="shared" si="53"/>
        <v>-5.4005978999454533E-4</v>
      </c>
    </row>
    <row r="69" spans="1:69">
      <c r="A69" s="54">
        <v>0.8</v>
      </c>
      <c r="B69" s="24">
        <v>45.6</v>
      </c>
      <c r="C69" s="25">
        <v>3.6436000000000003E-2</v>
      </c>
      <c r="D69" s="25">
        <v>-0.68916999999999995</v>
      </c>
      <c r="E69" s="25">
        <f t="shared" si="54"/>
        <v>9.4300817889856265</v>
      </c>
      <c r="F69" s="54">
        <v>0.8</v>
      </c>
      <c r="G69" s="26">
        <v>3.14159265358979</v>
      </c>
      <c r="I69" s="28">
        <f t="shared" si="55"/>
        <v>2.8143047364123767E-2</v>
      </c>
      <c r="J69" s="28">
        <f t="shared" si="56"/>
        <v>7.9065849479601977E-3</v>
      </c>
      <c r="K69" s="28">
        <f t="shared" si="57"/>
        <v>2.2218047282177291E-3</v>
      </c>
      <c r="L69" s="28">
        <f t="shared" si="58"/>
        <v>6.2448837152671009E-4</v>
      </c>
      <c r="M69">
        <f t="shared" ref="M69:M132" si="94">(1/3)*(1/(1-I69)^3-1)</f>
        <v>2.9804675117119039E-2</v>
      </c>
      <c r="N69">
        <f t="shared" si="79"/>
        <v>4.2737769874246617E-4</v>
      </c>
      <c r="O69">
        <f t="shared" si="80"/>
        <v>8.0944076446287332E-6</v>
      </c>
      <c r="P69">
        <f t="shared" si="81"/>
        <v>1.718217583525361E-7</v>
      </c>
      <c r="Q69">
        <f t="shared" si="82"/>
        <v>3.8831402260353087E-9</v>
      </c>
      <c r="R69">
        <f t="shared" si="61"/>
        <v>4.2811031113527847</v>
      </c>
      <c r="S69">
        <f t="shared" si="62"/>
        <v>-4.6052661787051994</v>
      </c>
      <c r="T69">
        <f t="shared" si="63"/>
        <v>2.0980810662316376</v>
      </c>
      <c r="U69">
        <f t="shared" si="64"/>
        <v>-0.31824564834519375</v>
      </c>
      <c r="V69">
        <v>0</v>
      </c>
      <c r="W69">
        <f t="shared" si="65"/>
        <v>2.3145713017572507</v>
      </c>
      <c r="X69">
        <f t="shared" si="66"/>
        <v>1.3628869565217392</v>
      </c>
      <c r="Y69">
        <f t="shared" si="83"/>
        <v>1.0634775319061538</v>
      </c>
      <c r="Z69">
        <v>0</v>
      </c>
      <c r="AA69">
        <f t="shared" si="84"/>
        <v>0.12564562735710033</v>
      </c>
      <c r="AB69">
        <f t="shared" si="67"/>
        <v>0.6549999999999998</v>
      </c>
      <c r="AC69">
        <f t="shared" si="68"/>
        <v>-1.0597701287965621E-2</v>
      </c>
      <c r="AD69">
        <f t="shared" si="69"/>
        <v>-4.191487856223048E-3</v>
      </c>
      <c r="AE69">
        <f t="shared" si="85"/>
        <v>-7.3945945720943346E-3</v>
      </c>
      <c r="AF69">
        <f t="shared" si="70"/>
        <v>2.875</v>
      </c>
      <c r="AH69">
        <f t="shared" si="86"/>
        <v>-2.2523688825051816E-3</v>
      </c>
      <c r="AI69">
        <f t="shared" si="87"/>
        <v>-4.4161955449689583E-3</v>
      </c>
      <c r="AJ69">
        <f t="shared" si="88"/>
        <v>0.13786431135326388</v>
      </c>
      <c r="AL69">
        <f t="shared" si="71"/>
        <v>4.9407443528338812E-23</v>
      </c>
      <c r="AM69">
        <f t="shared" si="72"/>
        <v>4.5386131194582954E-23</v>
      </c>
      <c r="AN69">
        <f t="shared" si="73"/>
        <v>40.526545223578751</v>
      </c>
      <c r="AO69">
        <f t="shared" si="89"/>
        <v>1.0610256652253576</v>
      </c>
      <c r="AP69">
        <f t="shared" si="90"/>
        <v>1.3176580985674746</v>
      </c>
      <c r="AR69">
        <f t="shared" si="74"/>
        <v>4.4140360758650018E-5</v>
      </c>
      <c r="AS69">
        <f t="shared" si="75"/>
        <v>0.12875743233298209</v>
      </c>
      <c r="AT69">
        <f t="shared" si="59"/>
        <v>-0.81792743233298204</v>
      </c>
      <c r="AY69">
        <f t="shared" si="60"/>
        <v>-0.90195388795416653</v>
      </c>
      <c r="AZ69">
        <f t="shared" si="76"/>
        <v>-0.77319645562118444</v>
      </c>
      <c r="BA69" s="54">
        <v>0.8</v>
      </c>
      <c r="BB69">
        <f t="shared" si="77"/>
        <v>1.3602163909961447</v>
      </c>
      <c r="BC69">
        <f t="shared" si="91"/>
        <v>-3.5305954624393583</v>
      </c>
      <c r="BD69">
        <f t="shared" si="78"/>
        <v>0.58793648502301044</v>
      </c>
      <c r="BE69">
        <f t="shared" si="92"/>
        <v>-4.1185319474623681</v>
      </c>
      <c r="BG69">
        <f t="shared" si="93"/>
        <v>6.9926628291530168E-4</v>
      </c>
      <c r="BH69">
        <f t="shared" si="53"/>
        <v>1.1644612497980004E-4</v>
      </c>
      <c r="BI69">
        <f t="shared" si="53"/>
        <v>-8.1571240789510161E-4</v>
      </c>
    </row>
    <row r="70" spans="1:69">
      <c r="A70" s="54">
        <v>0.8</v>
      </c>
      <c r="B70" s="24">
        <v>60.5</v>
      </c>
      <c r="C70" s="25">
        <v>4.9225999999999999E-2</v>
      </c>
      <c r="D70" s="25">
        <v>-0.96667000000000003</v>
      </c>
      <c r="E70" s="25">
        <f t="shared" si="54"/>
        <v>8.5302319703094085</v>
      </c>
      <c r="F70" s="54">
        <v>0.8</v>
      </c>
      <c r="G70" s="26">
        <v>3.14159265358979</v>
      </c>
      <c r="I70" s="28">
        <f t="shared" si="55"/>
        <v>3.8022001579381827E-2</v>
      </c>
      <c r="J70" s="28">
        <f t="shared" si="56"/>
        <v>1.0682005451978501E-2</v>
      </c>
      <c r="K70" s="28">
        <f t="shared" si="57"/>
        <v>3.0017169708871977E-3</v>
      </c>
      <c r="L70" s="28">
        <f t="shared" si="58"/>
        <v>8.4370031223992279E-4</v>
      </c>
      <c r="M70">
        <f t="shared" si="94"/>
        <v>4.1107607088249523E-2</v>
      </c>
      <c r="N70">
        <f t="shared" si="79"/>
        <v>8.0168749801720238E-4</v>
      </c>
      <c r="O70">
        <f t="shared" si="80"/>
        <v>2.0582032231187517E-5</v>
      </c>
      <c r="P70">
        <f t="shared" si="81"/>
        <v>5.9144828517404546E-7</v>
      </c>
      <c r="Q70">
        <f t="shared" si="82"/>
        <v>1.8082954689191411E-8</v>
      </c>
      <c r="R70">
        <f t="shared" si="61"/>
        <v>4.2811031113527855</v>
      </c>
      <c r="S70">
        <f t="shared" si="62"/>
        <v>-4.6052661787051985</v>
      </c>
      <c r="T70">
        <f t="shared" si="63"/>
        <v>2.0980810662316363</v>
      </c>
      <c r="U70">
        <f t="shared" si="64"/>
        <v>-0.31824564834519353</v>
      </c>
      <c r="V70">
        <v>0</v>
      </c>
      <c r="W70">
        <f t="shared" si="65"/>
        <v>2.307985332280412</v>
      </c>
      <c r="X70">
        <f t="shared" si="66"/>
        <v>1.3628869565217392</v>
      </c>
      <c r="Y70">
        <f t="shared" si="83"/>
        <v>1.0872701356912859</v>
      </c>
      <c r="Z70">
        <v>0</v>
      </c>
      <c r="AA70">
        <f t="shared" si="84"/>
        <v>0.17233691483154931</v>
      </c>
      <c r="AB70">
        <f t="shared" si="67"/>
        <v>0.6549999999999998</v>
      </c>
      <c r="AC70">
        <f t="shared" si="68"/>
        <v>-1.4060546664954389E-2</v>
      </c>
      <c r="AD70">
        <f t="shared" si="69"/>
        <v>-5.5610748969625963E-3</v>
      </c>
      <c r="AE70">
        <f t="shared" si="85"/>
        <v>-9.810810780958492E-3</v>
      </c>
      <c r="AF70">
        <f t="shared" si="70"/>
        <v>2.875</v>
      </c>
      <c r="AH70">
        <f t="shared" si="86"/>
        <v>-3.1468923258828937E-3</v>
      </c>
      <c r="AI70">
        <f t="shared" si="87"/>
        <v>-5.9467572353657473E-3</v>
      </c>
      <c r="AJ70">
        <f t="shared" si="88"/>
        <v>0.18872632711249812</v>
      </c>
      <c r="AL70">
        <f t="shared" si="71"/>
        <v>6.7626933152184395E-23</v>
      </c>
      <c r="AM70">
        <f t="shared" si="72"/>
        <v>6.2686613151999721E-23</v>
      </c>
      <c r="AN70">
        <f t="shared" si="73"/>
        <v>40.526545223578751</v>
      </c>
      <c r="AO70">
        <f t="shared" si="89"/>
        <v>1.0610256652253576</v>
      </c>
      <c r="AP70">
        <f t="shared" si="90"/>
        <v>1.3176580985674746</v>
      </c>
      <c r="AR70">
        <f t="shared" si="74"/>
        <v>6.0564721930504863E-5</v>
      </c>
      <c r="AS70">
        <f t="shared" si="75"/>
        <v>0.17666729387128269</v>
      </c>
      <c r="AT70">
        <f t="shared" si="59"/>
        <v>-1.1433372938712827</v>
      </c>
      <c r="AY70">
        <f t="shared" si="60"/>
        <v>-1.2152540077370984</v>
      </c>
      <c r="AZ70">
        <f t="shared" si="76"/>
        <v>-1.0385867138658156</v>
      </c>
      <c r="BA70" s="54">
        <v>0.8</v>
      </c>
      <c r="BB70">
        <f t="shared" si="77"/>
        <v>1.3602163909961447</v>
      </c>
      <c r="BC70">
        <f t="shared" si="91"/>
        <v>-4.7424293174993002</v>
      </c>
      <c r="BD70">
        <f t="shared" si="78"/>
        <v>0.80670409385449027</v>
      </c>
      <c r="BE70">
        <f t="shared" si="92"/>
        <v>-5.5491334113537913</v>
      </c>
      <c r="BG70">
        <f t="shared" si="93"/>
        <v>9.3928091057621319E-4</v>
      </c>
      <c r="BH70">
        <f t="shared" si="53"/>
        <v>1.5977502354020404E-4</v>
      </c>
      <c r="BI70">
        <f t="shared" si="53"/>
        <v>-1.0990559341164173E-3</v>
      </c>
    </row>
    <row r="71" spans="1:69">
      <c r="A71" s="54">
        <v>0.8</v>
      </c>
      <c r="B71" s="24">
        <v>80.400000000000006</v>
      </c>
      <c r="C71" s="25">
        <v>6.6843E-2</v>
      </c>
      <c r="D71" s="25">
        <v>-1.33833</v>
      </c>
      <c r="E71" s="25">
        <f t="shared" si="54"/>
        <v>7.703245037343379</v>
      </c>
      <c r="F71" s="54">
        <v>0.8</v>
      </c>
      <c r="G71" s="26">
        <v>3.14159265358979</v>
      </c>
      <c r="I71" s="28">
        <f t="shared" si="55"/>
        <v>5.1629314824901885E-2</v>
      </c>
      <c r="J71" s="28">
        <f t="shared" si="56"/>
        <v>1.4504881372173224E-2</v>
      </c>
      <c r="K71" s="28">
        <f t="shared" si="57"/>
        <v>4.0759713867674196E-3</v>
      </c>
      <c r="L71" s="28">
        <f t="shared" si="58"/>
        <v>1.1456437649017424E-3</v>
      </c>
      <c r="M71">
        <f t="shared" si="94"/>
        <v>5.745751238477196E-2</v>
      </c>
      <c r="N71">
        <f t="shared" si="79"/>
        <v>1.5356392140186052E-3</v>
      </c>
      <c r="O71">
        <f t="shared" si="80"/>
        <v>5.3781568807941753E-5</v>
      </c>
      <c r="P71">
        <f t="shared" si="81"/>
        <v>2.1044115552718012E-6</v>
      </c>
      <c r="Q71">
        <f t="shared" si="82"/>
        <v>8.7529577807998749E-8</v>
      </c>
      <c r="R71">
        <f t="shared" si="61"/>
        <v>4.2811031113527847</v>
      </c>
      <c r="S71">
        <f t="shared" si="62"/>
        <v>-4.6052661787052003</v>
      </c>
      <c r="T71">
        <f t="shared" si="63"/>
        <v>2.0980810662316376</v>
      </c>
      <c r="U71">
        <f t="shared" si="64"/>
        <v>-0.31824564834519375</v>
      </c>
      <c r="V71">
        <v>0</v>
      </c>
      <c r="W71">
        <f t="shared" si="65"/>
        <v>2.2989137901167322</v>
      </c>
      <c r="X71">
        <f t="shared" si="66"/>
        <v>1.3628869565217392</v>
      </c>
      <c r="Y71">
        <f t="shared" si="83"/>
        <v>1.1214317721329667</v>
      </c>
      <c r="Z71">
        <v>0</v>
      </c>
      <c r="AA71">
        <f t="shared" si="84"/>
        <v>0.23902167607743344</v>
      </c>
      <c r="AB71">
        <f t="shared" si="67"/>
        <v>0.6549999999999998</v>
      </c>
      <c r="AC71">
        <f t="shared" si="68"/>
        <v>-1.8685420691939385E-2</v>
      </c>
      <c r="AD71">
        <f t="shared" si="69"/>
        <v>-7.3902549043932684E-3</v>
      </c>
      <c r="AE71">
        <f t="shared" si="85"/>
        <v>-1.3037837798166326E-2</v>
      </c>
      <c r="AF71">
        <f t="shared" si="70"/>
        <v>2.875</v>
      </c>
      <c r="AH71">
        <f t="shared" si="86"/>
        <v>-4.4703493544212018E-3</v>
      </c>
      <c r="AI71">
        <f t="shared" si="87"/>
        <v>-8.0620287333322618E-3</v>
      </c>
      <c r="AJ71">
        <f t="shared" si="88"/>
        <v>0.26112611966829635</v>
      </c>
      <c r="AL71">
        <f t="shared" si="71"/>
        <v>9.3645741862889699E-23</v>
      </c>
      <c r="AM71">
        <f t="shared" si="72"/>
        <v>8.7798775153789976E-23</v>
      </c>
      <c r="AN71">
        <f t="shared" si="73"/>
        <v>40.526545223578751</v>
      </c>
      <c r="AO71">
        <f t="shared" si="89"/>
        <v>1.0610256652253576</v>
      </c>
      <c r="AP71">
        <f t="shared" si="90"/>
        <v>1.3176580985674746</v>
      </c>
      <c r="AR71">
        <f t="shared" si="74"/>
        <v>8.4125845820417393E-5</v>
      </c>
      <c r="AS71">
        <f t="shared" si="75"/>
        <v>0.24539509225815753</v>
      </c>
      <c r="AT71">
        <f t="shared" si="59"/>
        <v>-1.5837250922581576</v>
      </c>
      <c r="AY71">
        <f t="shared" si="60"/>
        <v>-1.6439790593808665</v>
      </c>
      <c r="AZ71">
        <f t="shared" si="76"/>
        <v>-1.3985839671227089</v>
      </c>
      <c r="BA71" s="54">
        <v>0.8</v>
      </c>
      <c r="BB71">
        <f t="shared" si="77"/>
        <v>1.3602163909961447</v>
      </c>
      <c r="BC71">
        <f t="shared" si="91"/>
        <v>-6.3862607908579019</v>
      </c>
      <c r="BD71">
        <f t="shared" si="78"/>
        <v>1.1205312607589255</v>
      </c>
      <c r="BE71">
        <f t="shared" si="92"/>
        <v>-7.5067920516168272</v>
      </c>
      <c r="BG71">
        <f t="shared" si="93"/>
        <v>1.2648565638458907E-3</v>
      </c>
      <c r="BH71">
        <f t="shared" si="53"/>
        <v>2.2193132516516647E-4</v>
      </c>
      <c r="BI71">
        <f t="shared" si="53"/>
        <v>-1.4867878890110571E-3</v>
      </c>
    </row>
    <row r="72" spans="1:69">
      <c r="A72" s="54">
        <v>0.8</v>
      </c>
      <c r="B72" s="24">
        <v>102</v>
      </c>
      <c r="C72" s="25">
        <v>8.6418999999999996E-2</v>
      </c>
      <c r="D72" s="25">
        <v>-1.7475000000000001</v>
      </c>
      <c r="E72" s="25">
        <f t="shared" si="54"/>
        <v>7.0711374371192761</v>
      </c>
      <c r="F72" s="54">
        <v>0.8</v>
      </c>
      <c r="G72" s="26">
        <v>3.14159265358979</v>
      </c>
      <c r="I72" s="28">
        <f t="shared" si="55"/>
        <v>6.6749753270397741E-2</v>
      </c>
      <c r="J72" s="28">
        <f t="shared" si="56"/>
        <v>1.8752858837901318E-2</v>
      </c>
      <c r="K72" s="28">
        <f t="shared" si="57"/>
        <v>5.2696822595193751E-3</v>
      </c>
      <c r="L72" s="28">
        <f t="shared" si="58"/>
        <v>1.4811631512505973E-3</v>
      </c>
      <c r="M72">
        <f t="shared" si="94"/>
        <v>7.6761601285546169E-2</v>
      </c>
      <c r="N72">
        <f t="shared" si="79"/>
        <v>2.6798029121020976E-3</v>
      </c>
      <c r="O72">
        <f t="shared" si="80"/>
        <v>1.2196448863887054E-4</v>
      </c>
      <c r="P72">
        <f t="shared" si="81"/>
        <v>6.1892044279504566E-6</v>
      </c>
      <c r="Q72">
        <f t="shared" si="82"/>
        <v>3.3351913863999272E-7</v>
      </c>
      <c r="R72">
        <f t="shared" si="61"/>
        <v>4.2811031113527847</v>
      </c>
      <c r="S72">
        <f t="shared" si="62"/>
        <v>-4.6052661787051994</v>
      </c>
      <c r="T72">
        <f t="shared" si="63"/>
        <v>2.0980810662316376</v>
      </c>
      <c r="U72">
        <f t="shared" si="64"/>
        <v>-0.31824564834519375</v>
      </c>
      <c r="V72">
        <v>0</v>
      </c>
      <c r="W72">
        <f t="shared" si="65"/>
        <v>2.2888334978197347</v>
      </c>
      <c r="X72">
        <f t="shared" si="66"/>
        <v>1.3628869565217392</v>
      </c>
      <c r="Y72">
        <f t="shared" si="83"/>
        <v>1.161397740436344</v>
      </c>
      <c r="Z72">
        <v>0</v>
      </c>
      <c r="AA72">
        <f t="shared" si="84"/>
        <v>0.31653704607626404</v>
      </c>
      <c r="AB72">
        <f t="shared" si="67"/>
        <v>0.6549999999999998</v>
      </c>
      <c r="AC72">
        <f t="shared" si="68"/>
        <v>-2.3705384459923099E-2</v>
      </c>
      <c r="AD72">
        <f t="shared" si="69"/>
        <v>-9.3756965204989211E-3</v>
      </c>
      <c r="AE72">
        <f t="shared" si="85"/>
        <v>-1.654054049021101E-2</v>
      </c>
      <c r="AF72">
        <f t="shared" si="70"/>
        <v>2.875</v>
      </c>
      <c r="AH72">
        <f t="shared" si="86"/>
        <v>-6.068695848718119E-3</v>
      </c>
      <c r="AI72">
        <f t="shared" si="87"/>
        <v>-1.0447362473851236E-2</v>
      </c>
      <c r="AJ72">
        <f t="shared" si="88"/>
        <v>0.34502664437806069</v>
      </c>
      <c r="AL72">
        <f t="shared" si="71"/>
        <v>1.2400556530417438E-22</v>
      </c>
      <c r="AM72">
        <f t="shared" si="72"/>
        <v>1.1757764007936624E-22</v>
      </c>
      <c r="AN72">
        <f t="shared" si="73"/>
        <v>40.526545223578751</v>
      </c>
      <c r="AO72">
        <f t="shared" si="89"/>
        <v>1.0610256652253576</v>
      </c>
      <c r="AP72">
        <f t="shared" si="90"/>
        <v>1.3176580985674746</v>
      </c>
      <c r="AR72">
        <f t="shared" si="74"/>
        <v>1.11742413575175E-4</v>
      </c>
      <c r="AS72">
        <f t="shared" si="75"/>
        <v>0.32595262039878548</v>
      </c>
      <c r="AT72">
        <f t="shared" si="59"/>
        <v>-2.0734526203987853</v>
      </c>
      <c r="AY72">
        <f t="shared" si="60"/>
        <v>-2.1165508048972472</v>
      </c>
      <c r="AZ72">
        <f t="shared" si="76"/>
        <v>-1.7905981844984618</v>
      </c>
      <c r="BA72" s="54">
        <v>0.8</v>
      </c>
      <c r="BB72">
        <f t="shared" si="77"/>
        <v>1.3602163909961447</v>
      </c>
      <c r="BC72">
        <f t="shared" si="91"/>
        <v>-8.1762891943981266</v>
      </c>
      <c r="BD72">
        <f t="shared" si="78"/>
        <v>1.4883757345028368</v>
      </c>
      <c r="BE72">
        <f t="shared" si="92"/>
        <v>-9.6646649289009634</v>
      </c>
      <c r="BG72">
        <f t="shared" si="93"/>
        <v>1.6193878380665729E-3</v>
      </c>
      <c r="BH72">
        <f t="shared" si="53"/>
        <v>2.9478624173159769E-4</v>
      </c>
      <c r="BI72">
        <f t="shared" si="53"/>
        <v>-1.9141740797981707E-3</v>
      </c>
    </row>
    <row r="73" spans="1:69">
      <c r="A73" s="54">
        <v>0.8</v>
      </c>
      <c r="B73" s="24">
        <v>129.9</v>
      </c>
      <c r="C73" s="25">
        <v>0.1118</v>
      </c>
      <c r="D73" s="25">
        <v>-2.2574999999999998</v>
      </c>
      <c r="E73" s="25">
        <f t="shared" si="54"/>
        <v>6.4895077600915272</v>
      </c>
      <c r="F73" s="54">
        <v>0.8</v>
      </c>
      <c r="G73" s="26">
        <v>3.14159265358979</v>
      </c>
      <c r="I73" s="28">
        <f t="shared" si="55"/>
        <v>8.6353954751043946E-2</v>
      </c>
      <c r="J73" s="28">
        <f t="shared" si="56"/>
        <v>2.4260516993686195E-2</v>
      </c>
      <c r="K73" s="28">
        <f t="shared" si="57"/>
        <v>6.8173720664930874E-3</v>
      </c>
      <c r="L73" s="28">
        <f t="shared" si="58"/>
        <v>1.91617630740713E-3</v>
      </c>
      <c r="M73">
        <f t="shared" si="94"/>
        <v>0.10373043831432945</v>
      </c>
      <c r="N73">
        <f t="shared" si="79"/>
        <v>4.7480585831095662E-3</v>
      </c>
      <c r="O73">
        <f t="shared" si="80"/>
        <v>2.8144368236472986E-4</v>
      </c>
      <c r="P73">
        <f t="shared" si="81"/>
        <v>1.8552052565803945E-5</v>
      </c>
      <c r="Q73">
        <f t="shared" si="82"/>
        <v>1.2968852275418996E-6</v>
      </c>
      <c r="R73">
        <f t="shared" si="61"/>
        <v>4.2811031113527847</v>
      </c>
      <c r="S73">
        <f t="shared" si="62"/>
        <v>-4.6052661787051994</v>
      </c>
      <c r="T73">
        <f t="shared" si="63"/>
        <v>2.0980810662316376</v>
      </c>
      <c r="U73">
        <f t="shared" si="64"/>
        <v>-0.31824564834519375</v>
      </c>
      <c r="V73">
        <v>0</v>
      </c>
      <c r="W73">
        <f t="shared" si="65"/>
        <v>2.2757640301659707</v>
      </c>
      <c r="X73">
        <f t="shared" si="66"/>
        <v>1.3628869565217392</v>
      </c>
      <c r="Y73">
        <f t="shared" si="83"/>
        <v>1.2166077336191587</v>
      </c>
      <c r="Z73">
        <v>0</v>
      </c>
      <c r="AA73">
        <f t="shared" si="84"/>
        <v>0.42279921615334148</v>
      </c>
      <c r="AB73">
        <f t="shared" si="67"/>
        <v>0.6549999999999998</v>
      </c>
      <c r="AC73">
        <f t="shared" si="68"/>
        <v>-3.0189504326902067E-2</v>
      </c>
      <c r="AD73">
        <f t="shared" si="69"/>
        <v>-1.1940225274635393E-2</v>
      </c>
      <c r="AE73">
        <f t="shared" si="85"/>
        <v>-2.1064864800768732E-2</v>
      </c>
      <c r="AF73">
        <f t="shared" si="70"/>
        <v>2.875</v>
      </c>
      <c r="AH73">
        <f t="shared" si="86"/>
        <v>-8.3490456859292381E-3</v>
      </c>
      <c r="AI73">
        <f t="shared" si="87"/>
        <v>-1.3647591049146453E-2</v>
      </c>
      <c r="AJ73">
        <f t="shared" si="88"/>
        <v>0.4597788962749117</v>
      </c>
      <c r="AL73">
        <f t="shared" si="71"/>
        <v>1.6604533194659081E-22</v>
      </c>
      <c r="AM73">
        <f t="shared" si="72"/>
        <v>1.594046351008463E-22</v>
      </c>
      <c r="AN73">
        <f t="shared" si="73"/>
        <v>40.526545223578751</v>
      </c>
      <c r="AO73">
        <f t="shared" si="89"/>
        <v>1.0610256652253576</v>
      </c>
      <c r="AP73">
        <f t="shared" si="90"/>
        <v>1.3176580985674746</v>
      </c>
      <c r="AR73">
        <f t="shared" si="74"/>
        <v>1.5013796332081234E-4</v>
      </c>
      <c r="AS73">
        <f t="shared" si="75"/>
        <v>0.43795243900680958</v>
      </c>
      <c r="AT73">
        <f t="shared" si="59"/>
        <v>-2.6954524390068095</v>
      </c>
      <c r="AY73">
        <f t="shared" si="60"/>
        <v>-2.7232592950160002</v>
      </c>
      <c r="AZ73">
        <f t="shared" si="76"/>
        <v>-2.2853068560091905</v>
      </c>
      <c r="BA73" s="54">
        <v>0.8</v>
      </c>
      <c r="BB73">
        <f t="shared" si="77"/>
        <v>1.3602163909961447</v>
      </c>
      <c r="BC73">
        <f t="shared" si="91"/>
        <v>-10.435244442016216</v>
      </c>
      <c r="BD73">
        <f t="shared" si="78"/>
        <v>1.9997930444203229</v>
      </c>
      <c r="BE73">
        <f t="shared" si="92"/>
        <v>-12.43503748643654</v>
      </c>
      <c r="BG73">
        <f t="shared" si="93"/>
        <v>2.0667943042218689E-3</v>
      </c>
      <c r="BH73">
        <f t="shared" si="53"/>
        <v>3.9607705375724361E-4</v>
      </c>
      <c r="BI73">
        <f t="shared" si="53"/>
        <v>-2.4628713579791127E-3</v>
      </c>
    </row>
    <row r="74" spans="1:69">
      <c r="A74" s="54">
        <v>0.8</v>
      </c>
      <c r="B74" s="24">
        <v>162.5</v>
      </c>
      <c r="C74" s="25">
        <v>0.14047999999999999</v>
      </c>
      <c r="D74" s="25">
        <v>-2.8083300000000002</v>
      </c>
      <c r="E74" s="25">
        <f t="shared" si="54"/>
        <v>6.0138721496242624</v>
      </c>
      <c r="F74" s="54">
        <v>0.8</v>
      </c>
      <c r="G74" s="26">
        <v>3.14159265358979</v>
      </c>
      <c r="I74" s="28">
        <f t="shared" si="55"/>
        <v>0.10850629305390568</v>
      </c>
      <c r="J74" s="28">
        <f t="shared" si="56"/>
        <v>3.048405570011661E-2</v>
      </c>
      <c r="K74" s="28">
        <f t="shared" si="57"/>
        <v>8.5662292298832651E-3</v>
      </c>
      <c r="L74" s="28">
        <f t="shared" si="58"/>
        <v>2.4077320900228413E-3</v>
      </c>
      <c r="M74">
        <f t="shared" si="94"/>
        <v>0.13712796175292308</v>
      </c>
      <c r="N74">
        <f t="shared" si="79"/>
        <v>8.0080358562624725E-3</v>
      </c>
      <c r="O74">
        <f t="shared" si="80"/>
        <v>6.0101966213409392E-4</v>
      </c>
      <c r="P74">
        <f t="shared" si="81"/>
        <v>5.0012516703085153E-5</v>
      </c>
      <c r="Q74">
        <f t="shared" si="82"/>
        <v>4.4068200403812874E-6</v>
      </c>
      <c r="R74">
        <f t="shared" si="61"/>
        <v>4.2811031113527847</v>
      </c>
      <c r="S74">
        <f t="shared" si="62"/>
        <v>-4.6052661787051994</v>
      </c>
      <c r="T74">
        <f t="shared" si="63"/>
        <v>2.0980810662316376</v>
      </c>
      <c r="U74">
        <f t="shared" si="64"/>
        <v>-0.31824564834519375</v>
      </c>
      <c r="V74">
        <v>0</v>
      </c>
      <c r="W74">
        <f t="shared" si="65"/>
        <v>2.2609958046307295</v>
      </c>
      <c r="X74">
        <f t="shared" si="66"/>
        <v>1.3628869565217392</v>
      </c>
      <c r="Y74">
        <f t="shared" si="83"/>
        <v>1.2840468281514605</v>
      </c>
      <c r="Z74">
        <v>0</v>
      </c>
      <c r="AA74">
        <f t="shared" si="84"/>
        <v>0.55142487873495349</v>
      </c>
      <c r="AB74">
        <f t="shared" si="67"/>
        <v>0.6549999999999998</v>
      </c>
      <c r="AC74">
        <f t="shared" si="68"/>
        <v>-3.7765931124877486E-2</v>
      </c>
      <c r="AD74">
        <f t="shared" si="69"/>
        <v>-1.493677141746152E-2</v>
      </c>
      <c r="AE74">
        <f t="shared" si="85"/>
        <v>-2.6351351271169502E-2</v>
      </c>
      <c r="AF74">
        <f t="shared" si="70"/>
        <v>2.875</v>
      </c>
      <c r="AH74">
        <f t="shared" si="86"/>
        <v>-1.1222822863343588E-2</v>
      </c>
      <c r="AI74">
        <f t="shared" si="87"/>
        <v>-1.7502489316585386E-2</v>
      </c>
      <c r="AJ74">
        <f t="shared" si="88"/>
        <v>0.59856011243702401</v>
      </c>
      <c r="AL74">
        <f t="shared" si="71"/>
        <v>2.1790649981340229E-22</v>
      </c>
      <c r="AM74">
        <f t="shared" si="72"/>
        <v>2.1153853779645207E-22</v>
      </c>
      <c r="AN74">
        <f t="shared" si="73"/>
        <v>40.526545223578751</v>
      </c>
      <c r="AO74">
        <f t="shared" si="89"/>
        <v>1.0610256652253576</v>
      </c>
      <c r="AP74">
        <f t="shared" si="90"/>
        <v>1.3176580985674746</v>
      </c>
      <c r="AR74">
        <f t="shared" si="74"/>
        <v>1.9764322330216032E-4</v>
      </c>
      <c r="AS74">
        <f t="shared" si="75"/>
        <v>0.57652528237240164</v>
      </c>
      <c r="AT74">
        <f t="shared" si="59"/>
        <v>-3.3848552823724019</v>
      </c>
      <c r="AY74">
        <f t="shared" si="60"/>
        <v>-3.40067702183936</v>
      </c>
      <c r="AZ74">
        <f t="shared" si="76"/>
        <v>-2.8241517394669584</v>
      </c>
      <c r="BA74" s="54">
        <v>0.8</v>
      </c>
      <c r="BB74">
        <f t="shared" si="77"/>
        <v>1.3602163909961447</v>
      </c>
      <c r="BC74">
        <f t="shared" si="91"/>
        <v>-12.895735933750021</v>
      </c>
      <c r="BD74">
        <f t="shared" si="78"/>
        <v>2.6325489869069201</v>
      </c>
      <c r="BE74">
        <f t="shared" si="92"/>
        <v>-15.528284920656944</v>
      </c>
      <c r="BG74">
        <f t="shared" si="93"/>
        <v>2.5541168417013314E-3</v>
      </c>
      <c r="BH74">
        <f t="shared" si="53"/>
        <v>5.21400076630406E-4</v>
      </c>
      <c r="BI74">
        <f t="shared" si="53"/>
        <v>-3.0755169183317378E-3</v>
      </c>
    </row>
    <row r="75" spans="1:69">
      <c r="A75" s="54">
        <v>0.8</v>
      </c>
      <c r="B75" s="24">
        <v>201.6</v>
      </c>
      <c r="C75" s="25">
        <v>0.17191000000000001</v>
      </c>
      <c r="D75" s="25">
        <v>-3.3741699999999999</v>
      </c>
      <c r="E75" s="25">
        <f t="shared" si="54"/>
        <v>5.6224462265250414</v>
      </c>
      <c r="F75" s="54">
        <v>0.8</v>
      </c>
      <c r="G75" s="26">
        <v>3.14159265358979</v>
      </c>
      <c r="I75" s="28">
        <f t="shared" si="55"/>
        <v>0.13278272237255784</v>
      </c>
      <c r="J75" s="28">
        <f t="shared" si="56"/>
        <v>3.7304342364799591E-2</v>
      </c>
      <c r="K75" s="28">
        <f t="shared" si="57"/>
        <v>1.0482776672189864E-2</v>
      </c>
      <c r="L75" s="28">
        <f t="shared" si="58"/>
        <v>2.9464210107903377E-3</v>
      </c>
      <c r="M75">
        <f t="shared" si="94"/>
        <v>0.17775383803128691</v>
      </c>
      <c r="N75">
        <f t="shared" si="79"/>
        <v>1.2918399959582931E-2</v>
      </c>
      <c r="O75">
        <f t="shared" si="80"/>
        <v>1.1965192374610468E-3</v>
      </c>
      <c r="P75">
        <f t="shared" si="81"/>
        <v>1.2247083307528883E-4</v>
      </c>
      <c r="Q75">
        <f t="shared" si="82"/>
        <v>1.325208713753856E-5</v>
      </c>
      <c r="R75">
        <f t="shared" si="61"/>
        <v>4.2811031113527847</v>
      </c>
      <c r="S75">
        <f t="shared" si="62"/>
        <v>-4.6052661787051994</v>
      </c>
      <c r="T75">
        <f t="shared" si="63"/>
        <v>2.0980810662316376</v>
      </c>
      <c r="U75">
        <f t="shared" si="64"/>
        <v>-0.31824564834519375</v>
      </c>
      <c r="V75">
        <v>0</v>
      </c>
      <c r="W75">
        <f t="shared" si="65"/>
        <v>2.2448115184182948</v>
      </c>
      <c r="X75">
        <f t="shared" si="66"/>
        <v>1.3628869565217392</v>
      </c>
      <c r="Y75">
        <f t="shared" si="83"/>
        <v>1.3648181633789849</v>
      </c>
      <c r="Z75">
        <v>0</v>
      </c>
      <c r="AA75">
        <f t="shared" si="84"/>
        <v>0.70396125718161096</v>
      </c>
      <c r="AB75">
        <f t="shared" si="67"/>
        <v>0.6549999999999998</v>
      </c>
      <c r="AC75">
        <f t="shared" si="68"/>
        <v>-4.6852995167848015E-2</v>
      </c>
      <c r="AD75">
        <f t="shared" si="69"/>
        <v>-1.8530788416986108E-2</v>
      </c>
      <c r="AE75">
        <f t="shared" si="85"/>
        <v>-3.2691891792417063E-2</v>
      </c>
      <c r="AF75">
        <f t="shared" si="70"/>
        <v>2.875</v>
      </c>
      <c r="AH75">
        <f t="shared" si="86"/>
        <v>-1.4755751088989626E-2</v>
      </c>
      <c r="AI75">
        <f t="shared" si="87"/>
        <v>-2.2173577994997543E-2</v>
      </c>
      <c r="AJ75">
        <f t="shared" si="88"/>
        <v>0.76337377104037618</v>
      </c>
      <c r="AL75">
        <f t="shared" si="71"/>
        <v>2.8123587144946022E-22</v>
      </c>
      <c r="AM75">
        <f t="shared" si="72"/>
        <v>2.7540965637153107E-22</v>
      </c>
      <c r="AN75">
        <f t="shared" si="73"/>
        <v>40.526545223578751</v>
      </c>
      <c r="AO75">
        <f t="shared" si="89"/>
        <v>1.0610256652253576</v>
      </c>
      <c r="AP75">
        <f t="shared" si="90"/>
        <v>1.3176580985674746</v>
      </c>
      <c r="AR75">
        <f t="shared" si="74"/>
        <v>2.5570791875196202E-4</v>
      </c>
      <c r="AS75">
        <f t="shared" si="75"/>
        <v>0.74589999899947323</v>
      </c>
      <c r="AT75">
        <f t="shared" si="59"/>
        <v>-4.1200699989994733</v>
      </c>
      <c r="AY75">
        <f t="shared" si="60"/>
        <v>-4.1331183073575408</v>
      </c>
      <c r="AZ75">
        <f t="shared" si="76"/>
        <v>-3.3872183083580678</v>
      </c>
      <c r="BA75" s="54">
        <v>0.8</v>
      </c>
      <c r="BB75">
        <f t="shared" si="77"/>
        <v>1.3602163909961447</v>
      </c>
      <c r="BC75">
        <f t="shared" si="91"/>
        <v>-15.4668292939506</v>
      </c>
      <c r="BD75">
        <f t="shared" si="78"/>
        <v>3.4059534711463932</v>
      </c>
      <c r="BE75">
        <f t="shared" si="92"/>
        <v>-18.872782765096993</v>
      </c>
      <c r="BG75">
        <f t="shared" si="93"/>
        <v>3.063345077035175E-3</v>
      </c>
      <c r="BH75">
        <f t="shared" si="53"/>
        <v>6.7457981207098296E-4</v>
      </c>
      <c r="BI75">
        <f t="shared" si="53"/>
        <v>-3.7379248891061582E-3</v>
      </c>
    </row>
    <row r="76" spans="1:69">
      <c r="A76" s="54">
        <v>0.8</v>
      </c>
      <c r="B76" s="24">
        <v>252.1</v>
      </c>
      <c r="C76" s="25">
        <v>0.20643</v>
      </c>
      <c r="D76" s="25">
        <v>-3.9624999999999999</v>
      </c>
      <c r="E76" s="25">
        <f t="shared" si="54"/>
        <v>5.2897451992477755</v>
      </c>
      <c r="F76" s="54">
        <v>0.8</v>
      </c>
      <c r="G76" s="26">
        <v>3.14159265358979</v>
      </c>
      <c r="I76" s="28">
        <f t="shared" si="55"/>
        <v>0.1594458575962254</v>
      </c>
      <c r="J76" s="28">
        <f t="shared" si="56"/>
        <v>4.4795156735300906E-2</v>
      </c>
      <c r="K76" s="28">
        <f t="shared" si="57"/>
        <v>1.2587747009715277E-2</v>
      </c>
      <c r="L76" s="28">
        <f t="shared" si="58"/>
        <v>3.5380704395174762E-3</v>
      </c>
      <c r="M76">
        <f t="shared" si="94"/>
        <v>0.22794938017976546</v>
      </c>
      <c r="N76">
        <f t="shared" si="79"/>
        <v>2.026661532516608E-2</v>
      </c>
      <c r="O76">
        <f t="shared" si="80"/>
        <v>2.2752094831463864E-3</v>
      </c>
      <c r="P76">
        <f t="shared" si="81"/>
        <v>2.8125134475665003E-4</v>
      </c>
      <c r="Q76">
        <f t="shared" si="82"/>
        <v>3.6687197272566863E-5</v>
      </c>
      <c r="R76">
        <f t="shared" si="61"/>
        <v>4.2811031113527847</v>
      </c>
      <c r="S76">
        <f t="shared" si="62"/>
        <v>-4.6052661787051976</v>
      </c>
      <c r="T76">
        <f t="shared" si="63"/>
        <v>2.0980810662316363</v>
      </c>
      <c r="U76">
        <f t="shared" si="64"/>
        <v>-0.31824564834519353</v>
      </c>
      <c r="V76">
        <v>0</v>
      </c>
      <c r="W76">
        <f t="shared" si="65"/>
        <v>2.2270360949358499</v>
      </c>
      <c r="X76">
        <f t="shared" si="66"/>
        <v>1.3628869565217392</v>
      </c>
      <c r="Y76">
        <f t="shared" si="83"/>
        <v>1.4628956116920877</v>
      </c>
      <c r="Z76">
        <v>0</v>
      </c>
      <c r="AA76">
        <f t="shared" si="84"/>
        <v>0.88722570952645696</v>
      </c>
      <c r="AB76">
        <f t="shared" si="67"/>
        <v>0.6549999999999998</v>
      </c>
      <c r="AC76">
        <f t="shared" si="68"/>
        <v>-5.8589484532809925E-2</v>
      </c>
      <c r="AD76">
        <f t="shared" si="69"/>
        <v>-2.3172677380566453E-2</v>
      </c>
      <c r="AE76">
        <f t="shared" si="85"/>
        <v>-4.0881080956688187E-2</v>
      </c>
      <c r="AF76">
        <f t="shared" si="70"/>
        <v>2.875</v>
      </c>
      <c r="AH76">
        <f t="shared" si="86"/>
        <v>-1.9128172174205114E-2</v>
      </c>
      <c r="AI76">
        <f t="shared" si="87"/>
        <v>-2.810134049652651E-2</v>
      </c>
      <c r="AJ76">
        <f t="shared" si="88"/>
        <v>0.96228086143535885</v>
      </c>
      <c r="AL76">
        <f t="shared" si="71"/>
        <v>3.6053509184087403E-22</v>
      </c>
      <c r="AM76">
        <f t="shared" si="72"/>
        <v>3.5493384563280845E-22</v>
      </c>
      <c r="AN76">
        <f t="shared" si="73"/>
        <v>40.526545223578751</v>
      </c>
      <c r="AO76">
        <f t="shared" si="89"/>
        <v>1.0610256652253576</v>
      </c>
      <c r="AP76">
        <f t="shared" si="90"/>
        <v>1.3176580985674746</v>
      </c>
      <c r="AR76">
        <f t="shared" si="74"/>
        <v>3.2829653950101364E-4</v>
      </c>
      <c r="AS76">
        <f t="shared" si="75"/>
        <v>0.95764100572445676</v>
      </c>
      <c r="AT76">
        <f t="shared" si="59"/>
        <v>-4.9201410057244566</v>
      </c>
      <c r="AY76">
        <f t="shared" si="60"/>
        <v>-4.92560147119866</v>
      </c>
      <c r="AZ76">
        <f t="shared" si="76"/>
        <v>-3.9679604654742033</v>
      </c>
      <c r="BA76" s="54">
        <v>0.8</v>
      </c>
      <c r="BB76">
        <f t="shared" si="77"/>
        <v>1.3602163909961447</v>
      </c>
      <c r="BC76">
        <f t="shared" si="91"/>
        <v>-18.118633515057915</v>
      </c>
      <c r="BD76">
        <f t="shared" si="78"/>
        <v>4.3728123232798675</v>
      </c>
      <c r="BE76">
        <f t="shared" si="92"/>
        <v>-22.491445838337786</v>
      </c>
      <c r="BG76">
        <f t="shared" si="93"/>
        <v>3.5885588265117678E-3</v>
      </c>
      <c r="BH76">
        <f t="shared" si="53"/>
        <v>8.6607493033865463E-4</v>
      </c>
      <c r="BI76">
        <f t="shared" si="53"/>
        <v>-4.454633756850423E-3</v>
      </c>
    </row>
    <row r="77" spans="1:69">
      <c r="A77" s="54">
        <v>0.8</v>
      </c>
      <c r="B77" s="24">
        <v>300.89999999999998</v>
      </c>
      <c r="C77" s="25">
        <v>0.23366999999999999</v>
      </c>
      <c r="D77" s="25">
        <v>-4.4000000000000004</v>
      </c>
      <c r="E77" s="25">
        <f t="shared" si="54"/>
        <v>5.0756465422975738</v>
      </c>
      <c r="F77" s="54">
        <v>0.8</v>
      </c>
      <c r="G77" s="26">
        <v>3.14159265358979</v>
      </c>
      <c r="I77" s="28">
        <f t="shared" si="55"/>
        <v>0.18048594460354594</v>
      </c>
      <c r="J77" s="28">
        <f t="shared" si="56"/>
        <v>5.0706216510864516E-2</v>
      </c>
      <c r="K77" s="28">
        <f t="shared" si="57"/>
        <v>1.4248795445236492E-2</v>
      </c>
      <c r="L77" s="28">
        <f t="shared" si="58"/>
        <v>4.0049455970646158E-3</v>
      </c>
      <c r="M77">
        <f t="shared" si="94"/>
        <v>0.27229965912147647</v>
      </c>
      <c r="N77">
        <f t="shared" si="79"/>
        <v>2.7812534528679579E-2</v>
      </c>
      <c r="O77">
        <f t="shared" si="80"/>
        <v>3.5607352668590529E-3</v>
      </c>
      <c r="P77">
        <f t="shared" si="81"/>
        <v>5.005315761052731E-4</v>
      </c>
      <c r="Q77">
        <f t="shared" si="82"/>
        <v>7.4138300054649164E-5</v>
      </c>
      <c r="R77">
        <f t="shared" si="61"/>
        <v>4.2811031113527847</v>
      </c>
      <c r="S77">
        <f t="shared" si="62"/>
        <v>-4.6052661787052003</v>
      </c>
      <c r="T77">
        <f t="shared" si="63"/>
        <v>2.0980810662316376</v>
      </c>
      <c r="U77">
        <f t="shared" si="64"/>
        <v>-0.31824564834519375</v>
      </c>
      <c r="V77">
        <v>0</v>
      </c>
      <c r="W77">
        <f t="shared" si="65"/>
        <v>2.2130093702643028</v>
      </c>
      <c r="X77">
        <f t="shared" si="66"/>
        <v>1.3628869565217392</v>
      </c>
      <c r="Y77">
        <f t="shared" si="83"/>
        <v>1.5481326725655182</v>
      </c>
      <c r="Z77">
        <v>0</v>
      </c>
      <c r="AA77">
        <f t="shared" si="84"/>
        <v>1.0449702125255627</v>
      </c>
      <c r="AB77">
        <f t="shared" si="67"/>
        <v>0.6549999999999998</v>
      </c>
      <c r="AC77">
        <f t="shared" si="68"/>
        <v>-6.9930884156773121E-2</v>
      </c>
      <c r="AD77">
        <f t="shared" si="69"/>
        <v>-2.765830473547182E-2</v>
      </c>
      <c r="AE77">
        <f t="shared" si="85"/>
        <v>-4.8794594446122469E-2</v>
      </c>
      <c r="AF77">
        <f t="shared" si="70"/>
        <v>2.875</v>
      </c>
      <c r="AH77">
        <f t="shared" si="86"/>
        <v>-2.296263365324468E-2</v>
      </c>
      <c r="AI77">
        <f t="shared" si="87"/>
        <v>-3.3613776751308604E-2</v>
      </c>
      <c r="AJ77">
        <f t="shared" si="88"/>
        <v>1.1347021762760612</v>
      </c>
      <c r="AL77">
        <f t="shared" si="71"/>
        <v>4.3204980120051E-22</v>
      </c>
      <c r="AM77">
        <f t="shared" si="72"/>
        <v>4.2569249366398197E-22</v>
      </c>
      <c r="AN77">
        <f t="shared" si="73"/>
        <v>40.526545223578751</v>
      </c>
      <c r="AO77">
        <f t="shared" si="89"/>
        <v>1.0610256652253576</v>
      </c>
      <c r="AP77">
        <f t="shared" si="90"/>
        <v>1.3176580985674746</v>
      </c>
      <c r="AR77">
        <f t="shared" si="74"/>
        <v>3.9350914395209786E-4</v>
      </c>
      <c r="AS77">
        <f t="shared" si="75"/>
        <v>1.1478661729082695</v>
      </c>
      <c r="AT77">
        <f t="shared" si="59"/>
        <v>-5.5478661729082699</v>
      </c>
      <c r="AY77">
        <f t="shared" si="60"/>
        <v>-5.5421126872602597</v>
      </c>
      <c r="AZ77">
        <f t="shared" si="76"/>
        <v>-4.3942465143519902</v>
      </c>
      <c r="BA77" s="54">
        <v>0.8</v>
      </c>
      <c r="BB77">
        <f t="shared" si="77"/>
        <v>1.3602163909961447</v>
      </c>
      <c r="BC77">
        <f t="shared" si="91"/>
        <v>-20.065155099484954</v>
      </c>
      <c r="BD77">
        <f t="shared" si="78"/>
        <v>5.241424830771729</v>
      </c>
      <c r="BE77">
        <f t="shared" si="92"/>
        <v>-25.306579930256682</v>
      </c>
      <c r="BG77">
        <f t="shared" si="93"/>
        <v>3.9740849870241544E-3</v>
      </c>
      <c r="BH77">
        <f t="shared" si="53"/>
        <v>1.0381114737119685E-3</v>
      </c>
      <c r="BI77">
        <f t="shared" si="53"/>
        <v>-5.012196460736122E-3</v>
      </c>
    </row>
    <row r="78" spans="1:69">
      <c r="A78" s="54">
        <v>0.8</v>
      </c>
      <c r="B78" s="24">
        <v>350.6</v>
      </c>
      <c r="C78" s="25">
        <v>0.25649</v>
      </c>
      <c r="D78" s="25">
        <v>-4.74</v>
      </c>
      <c r="E78" s="25">
        <f t="shared" si="54"/>
        <v>4.9204204114984558</v>
      </c>
      <c r="F78" s="54">
        <v>0.8</v>
      </c>
      <c r="G78" s="26">
        <v>3.14159265358979</v>
      </c>
      <c r="I78" s="28">
        <f t="shared" si="55"/>
        <v>0.19811203805094152</v>
      </c>
      <c r="J78" s="28">
        <f t="shared" si="56"/>
        <v>5.5658139568073098E-2</v>
      </c>
      <c r="K78" s="28">
        <f t="shared" si="57"/>
        <v>1.5640319868826583E-2</v>
      </c>
      <c r="L78" s="28">
        <f t="shared" si="58"/>
        <v>4.3960649471096137E-3</v>
      </c>
      <c r="M78">
        <f t="shared" si="94"/>
        <v>0.313120721336696</v>
      </c>
      <c r="N78">
        <f t="shared" si="79"/>
        <v>3.5545134747113453E-2</v>
      </c>
      <c r="O78">
        <f t="shared" si="80"/>
        <v>5.0265529408588206E-3</v>
      </c>
      <c r="P78">
        <f t="shared" si="81"/>
        <v>7.7859672570834704E-4</v>
      </c>
      <c r="Q78">
        <f t="shared" si="82"/>
        <v>1.2692496038002599E-4</v>
      </c>
      <c r="R78">
        <f t="shared" si="61"/>
        <v>4.2811031113527847</v>
      </c>
      <c r="S78">
        <f t="shared" si="62"/>
        <v>-4.6052661787052003</v>
      </c>
      <c r="T78">
        <f t="shared" si="63"/>
        <v>2.0980810662316376</v>
      </c>
      <c r="U78">
        <f t="shared" si="64"/>
        <v>-0.31824564834519375</v>
      </c>
      <c r="V78">
        <v>0</v>
      </c>
      <c r="W78">
        <f t="shared" si="65"/>
        <v>2.2012586412993724</v>
      </c>
      <c r="X78">
        <f t="shared" si="66"/>
        <v>1.3628869565217392</v>
      </c>
      <c r="Y78">
        <f t="shared" si="83"/>
        <v>1.6255229413628192</v>
      </c>
      <c r="Z78">
        <v>0</v>
      </c>
      <c r="AA78">
        <f t="shared" si="84"/>
        <v>1.1871056180090114</v>
      </c>
      <c r="AB78">
        <f t="shared" si="67"/>
        <v>0.6549999999999998</v>
      </c>
      <c r="AC78">
        <f t="shared" si="68"/>
        <v>-8.1481448937735679E-2</v>
      </c>
      <c r="AD78">
        <f t="shared" si="69"/>
        <v>-3.2226658824381596E-2</v>
      </c>
      <c r="AE78">
        <f t="shared" si="85"/>
        <v>-5.6854053881058637E-2</v>
      </c>
      <c r="AF78">
        <f t="shared" si="70"/>
        <v>2.875</v>
      </c>
      <c r="AH78">
        <f t="shared" si="86"/>
        <v>-2.6446369097736067E-2</v>
      </c>
      <c r="AI78">
        <f t="shared" si="87"/>
        <v>-3.8995160985108863E-2</v>
      </c>
      <c r="AJ78">
        <f t="shared" si="88"/>
        <v>1.2913113507688474</v>
      </c>
      <c r="AL78">
        <f t="shared" si="71"/>
        <v>4.9936688028047787E-22</v>
      </c>
      <c r="AM78">
        <f t="shared" si="72"/>
        <v>4.9118969682317905E-22</v>
      </c>
      <c r="AN78">
        <f t="shared" si="73"/>
        <v>40.526545223578751</v>
      </c>
      <c r="AO78">
        <f t="shared" si="89"/>
        <v>1.0610256652253576</v>
      </c>
      <c r="AP78">
        <f t="shared" si="90"/>
        <v>1.3176580985674746</v>
      </c>
      <c r="AR78">
        <f t="shared" si="74"/>
        <v>4.5460481724387332E-4</v>
      </c>
      <c r="AS78">
        <f t="shared" si="75"/>
        <v>1.3260822519003785</v>
      </c>
      <c r="AT78">
        <f t="shared" si="59"/>
        <v>-6.0660822519003785</v>
      </c>
      <c r="AY78">
        <f t="shared" si="60"/>
        <v>-6.0525829644823403</v>
      </c>
      <c r="AZ78">
        <f t="shared" si="76"/>
        <v>-4.726500712581962</v>
      </c>
      <c r="BA78" s="54">
        <v>0.8</v>
      </c>
      <c r="BB78">
        <f t="shared" si="77"/>
        <v>1.3602163909961447</v>
      </c>
      <c r="BC78">
        <f t="shared" si="91"/>
        <v>-21.582305309006713</v>
      </c>
      <c r="BD78">
        <f t="shared" si="78"/>
        <v>6.0552010389383444</v>
      </c>
      <c r="BE78">
        <f t="shared" si="92"/>
        <v>-27.637506347945063</v>
      </c>
      <c r="BG78">
        <f t="shared" si="93"/>
        <v>4.27457027312472E-3</v>
      </c>
      <c r="BH78">
        <f t="shared" si="53"/>
        <v>1.1992871932933937E-3</v>
      </c>
      <c r="BI78">
        <f t="shared" si="53"/>
        <v>-5.4738574664181154E-3</v>
      </c>
    </row>
    <row r="79" spans="1:69">
      <c r="A79" s="54">
        <v>0.8</v>
      </c>
      <c r="B79" s="24">
        <v>403.1</v>
      </c>
      <c r="C79" s="25">
        <v>0.27650999999999998</v>
      </c>
      <c r="D79" s="25">
        <v>-5.0175000000000001</v>
      </c>
      <c r="E79" s="25">
        <f t="shared" si="54"/>
        <v>4.7986831664494929</v>
      </c>
      <c r="F79" s="54">
        <v>0.8</v>
      </c>
      <c r="G79" s="26">
        <v>3.14159265358979</v>
      </c>
      <c r="I79" s="28">
        <f t="shared" si="55"/>
        <v>0.21357542064589588</v>
      </c>
      <c r="J79" s="28">
        <f t="shared" si="56"/>
        <v>6.0002464704151784E-2</v>
      </c>
      <c r="K79" s="28">
        <f t="shared" si="57"/>
        <v>1.6861105099338136E-2</v>
      </c>
      <c r="L79" s="28">
        <f t="shared" si="58"/>
        <v>4.7391941928546111E-3</v>
      </c>
      <c r="M79">
        <f t="shared" si="94"/>
        <v>0.35200892152844265</v>
      </c>
      <c r="N79">
        <f t="shared" si="79"/>
        <v>4.3553929788544554E-2</v>
      </c>
      <c r="O79">
        <f t="shared" si="80"/>
        <v>6.676691660196625E-3</v>
      </c>
      <c r="P79">
        <f t="shared" si="81"/>
        <v>1.1187520425295638E-3</v>
      </c>
      <c r="Q79">
        <f t="shared" si="82"/>
        <v>1.9707648056999094E-4</v>
      </c>
      <c r="R79">
        <f t="shared" si="61"/>
        <v>4.2811031113527847</v>
      </c>
      <c r="S79">
        <f t="shared" si="62"/>
        <v>-4.6052661787052003</v>
      </c>
      <c r="T79">
        <f t="shared" si="63"/>
        <v>2.0980810662316376</v>
      </c>
      <c r="U79">
        <f t="shared" si="64"/>
        <v>-0.31824564834519375</v>
      </c>
      <c r="V79">
        <v>0</v>
      </c>
      <c r="W79">
        <f t="shared" si="65"/>
        <v>2.1909497195694025</v>
      </c>
      <c r="X79">
        <f t="shared" si="66"/>
        <v>1.3628869565217392</v>
      </c>
      <c r="Y79">
        <f t="shared" si="83"/>
        <v>1.6983782854951337</v>
      </c>
      <c r="Z79">
        <v>0</v>
      </c>
      <c r="AA79">
        <f t="shared" si="84"/>
        <v>1.3200612517626817</v>
      </c>
      <c r="AB79">
        <f t="shared" si="67"/>
        <v>0.6549999999999998</v>
      </c>
      <c r="AC79">
        <f t="shared" si="68"/>
        <v>-9.3682749762696083E-2</v>
      </c>
      <c r="AD79">
        <f t="shared" si="69"/>
        <v>-3.7052384974638392E-2</v>
      </c>
      <c r="AE79">
        <f t="shared" si="85"/>
        <v>-6.5367567368667237E-2</v>
      </c>
      <c r="AF79">
        <f t="shared" si="70"/>
        <v>2.875</v>
      </c>
      <c r="AH79">
        <f t="shared" si="86"/>
        <v>-2.9710134059509358E-2</v>
      </c>
      <c r="AI79">
        <f t="shared" si="87"/>
        <v>-4.4449880840514149E-2</v>
      </c>
      <c r="AJ79">
        <f t="shared" si="88"/>
        <v>1.4390883075096239</v>
      </c>
      <c r="AL79">
        <f t="shared" si="71"/>
        <v>5.6502807032252921E-22</v>
      </c>
      <c r="AM79">
        <f t="shared" si="72"/>
        <v>5.5389158144091062E-22</v>
      </c>
      <c r="AN79">
        <f t="shared" si="73"/>
        <v>40.526545223578751</v>
      </c>
      <c r="AO79">
        <f t="shared" si="89"/>
        <v>1.0610256652253576</v>
      </c>
      <c r="AP79">
        <f t="shared" si="90"/>
        <v>1.3176580985674746</v>
      </c>
      <c r="AR79">
        <f t="shared" si="74"/>
        <v>5.1388859350154272E-4</v>
      </c>
      <c r="AS79">
        <f t="shared" si="75"/>
        <v>1.4990130272440001</v>
      </c>
      <c r="AT79">
        <f t="shared" si="59"/>
        <v>-6.5165130272440006</v>
      </c>
      <c r="AY79">
        <f t="shared" si="60"/>
        <v>-6.4959104931263401</v>
      </c>
      <c r="AZ79">
        <f t="shared" si="76"/>
        <v>-4.9968974658823395</v>
      </c>
      <c r="BA79" s="54">
        <v>0.8</v>
      </c>
      <c r="BB79">
        <f t="shared" si="77"/>
        <v>1.3602163909961447</v>
      </c>
      <c r="BC79">
        <f t="shared" si="91"/>
        <v>-22.816999988890725</v>
      </c>
      <c r="BD79">
        <f t="shared" si="78"/>
        <v>6.8448433171789986</v>
      </c>
      <c r="BE79">
        <f t="shared" si="92"/>
        <v>-29.661843306069724</v>
      </c>
      <c r="BG79">
        <f t="shared" si="93"/>
        <v>4.5191126933829913E-3</v>
      </c>
      <c r="BH79">
        <f t="shared" si="53"/>
        <v>1.355682970326599E-3</v>
      </c>
      <c r="BI79">
        <f t="shared" si="53"/>
        <v>-5.8747956637095911E-3</v>
      </c>
    </row>
    <row r="80" spans="1:69">
      <c r="A80" s="54">
        <v>0.8</v>
      </c>
      <c r="B80" s="24">
        <v>449.9</v>
      </c>
      <c r="C80" s="25">
        <v>0.29171000000000002</v>
      </c>
      <c r="D80" s="25">
        <v>-5.2149999999999999</v>
      </c>
      <c r="E80" s="25">
        <f t="shared" si="54"/>
        <v>4.7138444954159828</v>
      </c>
      <c r="F80" s="54">
        <v>0.8</v>
      </c>
      <c r="G80" s="26">
        <v>3.14159265358979</v>
      </c>
      <c r="I80" s="28">
        <f t="shared" si="55"/>
        <v>0.22531585098771945</v>
      </c>
      <c r="J80" s="28">
        <f t="shared" si="56"/>
        <v>6.3300853418856898E-2</v>
      </c>
      <c r="K80" s="28">
        <f t="shared" si="57"/>
        <v>1.7787975004621637E-2</v>
      </c>
      <c r="L80" s="28">
        <f t="shared" si="58"/>
        <v>4.9997119019117532E-3</v>
      </c>
      <c r="M80">
        <f t="shared" si="94"/>
        <v>0.38364286036627321</v>
      </c>
      <c r="N80">
        <f t="shared" si="79"/>
        <v>5.0497721648907604E-2</v>
      </c>
      <c r="O80">
        <f t="shared" si="80"/>
        <v>8.2012485135036835E-3</v>
      </c>
      <c r="P80">
        <f t="shared" si="81"/>
        <v>1.4535585987635602E-3</v>
      </c>
      <c r="Q80">
        <f t="shared" si="82"/>
        <v>2.7062053110871176E-4</v>
      </c>
      <c r="R80">
        <f t="shared" si="61"/>
        <v>4.2811031113527847</v>
      </c>
      <c r="S80">
        <f t="shared" si="62"/>
        <v>-4.6052661787052003</v>
      </c>
      <c r="T80">
        <f t="shared" si="63"/>
        <v>2.0980810662316376</v>
      </c>
      <c r="U80">
        <f t="shared" si="64"/>
        <v>-0.31824564834519375</v>
      </c>
      <c r="V80">
        <v>0</v>
      </c>
      <c r="W80">
        <f t="shared" si="65"/>
        <v>2.1831227660081871</v>
      </c>
      <c r="X80">
        <f t="shared" si="66"/>
        <v>1.3628869565217392</v>
      </c>
      <c r="Y80">
        <f t="shared" si="83"/>
        <v>1.7570604469951765</v>
      </c>
      <c r="Z80">
        <v>0</v>
      </c>
      <c r="AA80">
        <f t="shared" si="84"/>
        <v>1.4266034890779218</v>
      </c>
      <c r="AB80">
        <f t="shared" si="67"/>
        <v>0.6549999999999998</v>
      </c>
      <c r="AC80">
        <f t="shared" si="68"/>
        <v>-0.10455933792666081</v>
      </c>
      <c r="AD80">
        <f t="shared" si="69"/>
        <v>-4.1354175142867308E-2</v>
      </c>
      <c r="AE80">
        <f t="shared" si="85"/>
        <v>-7.295675653476405E-2</v>
      </c>
      <c r="AF80">
        <f t="shared" si="70"/>
        <v>2.875</v>
      </c>
      <c r="AH80">
        <f t="shared" si="86"/>
        <v>-3.231897646945088E-2</v>
      </c>
      <c r="AI80">
        <f t="shared" si="87"/>
        <v>-4.9146402504303632E-2</v>
      </c>
      <c r="AJ80">
        <f t="shared" si="88"/>
        <v>1.5585048402035546</v>
      </c>
      <c r="AL80">
        <f t="shared" si="71"/>
        <v>6.1962596264846686E-22</v>
      </c>
      <c r="AM80">
        <f t="shared" si="72"/>
        <v>6.0510270300711272E-22</v>
      </c>
      <c r="AN80">
        <f t="shared" si="73"/>
        <v>40.526545223578751</v>
      </c>
      <c r="AO80">
        <f t="shared" si="89"/>
        <v>1.0610256652253576</v>
      </c>
      <c r="AP80">
        <f t="shared" si="90"/>
        <v>1.3176580985674746</v>
      </c>
      <c r="AR80">
        <f t="shared" si="74"/>
        <v>5.6294192369843563E-4</v>
      </c>
      <c r="AS80">
        <f t="shared" si="75"/>
        <v>1.6421015914283368</v>
      </c>
      <c r="AT80">
        <f t="shared" si="59"/>
        <v>-6.8571015914283366</v>
      </c>
      <c r="AY80">
        <f t="shared" si="60"/>
        <v>-6.8296887332959413</v>
      </c>
      <c r="AZ80">
        <f t="shared" si="76"/>
        <v>-5.1875871418676045</v>
      </c>
      <c r="BA80" s="54">
        <v>0.8</v>
      </c>
      <c r="BB80">
        <f t="shared" si="77"/>
        <v>1.3602163909961447</v>
      </c>
      <c r="BC80">
        <f t="shared" si="91"/>
        <v>-23.687733551975573</v>
      </c>
      <c r="BD80">
        <f t="shared" si="78"/>
        <v>7.4982190947882161</v>
      </c>
      <c r="BE80">
        <f t="shared" si="92"/>
        <v>-31.185952646763784</v>
      </c>
      <c r="BG80">
        <f t="shared" si="93"/>
        <v>4.6915693309517873E-3</v>
      </c>
      <c r="BH80">
        <f t="shared" si="53"/>
        <v>1.4850899375694626E-3</v>
      </c>
      <c r="BI80">
        <f t="shared" si="53"/>
        <v>-6.1766592685212488E-3</v>
      </c>
    </row>
    <row r="81" spans="1:69">
      <c r="A81" s="54">
        <v>0.8</v>
      </c>
      <c r="B81" s="24">
        <v>502</v>
      </c>
      <c r="C81" s="25">
        <v>0.30640000000000001</v>
      </c>
      <c r="D81" s="25">
        <v>-5.3933299999999997</v>
      </c>
      <c r="E81" s="25">
        <f t="shared" si="54"/>
        <v>4.6372741358534197</v>
      </c>
      <c r="F81" s="54">
        <v>0.8</v>
      </c>
      <c r="G81" s="26">
        <v>3.14159265358979</v>
      </c>
      <c r="I81" s="28">
        <f t="shared" si="55"/>
        <v>0.23666235899570542</v>
      </c>
      <c r="J81" s="28">
        <f t="shared" si="56"/>
        <v>6.6488572512213337E-2</v>
      </c>
      <c r="K81" s="28">
        <f t="shared" si="57"/>
        <v>1.8683745985451541E-2</v>
      </c>
      <c r="L81" s="28">
        <f t="shared" si="58"/>
        <v>5.2514885562571084E-3</v>
      </c>
      <c r="M81">
        <f t="shared" si="94"/>
        <v>0.41609258706003704</v>
      </c>
      <c r="N81">
        <f t="shared" si="79"/>
        <v>5.7995065789215615E-2</v>
      </c>
      <c r="O81">
        <f t="shared" si="80"/>
        <v>9.9338197953968872E-3</v>
      </c>
      <c r="P81">
        <f t="shared" si="81"/>
        <v>1.8540211977636223E-3</v>
      </c>
      <c r="Q81">
        <f t="shared" si="82"/>
        <v>3.6320111120402565E-4</v>
      </c>
      <c r="R81">
        <f t="shared" si="61"/>
        <v>4.2811031113527847</v>
      </c>
      <c r="S81">
        <f t="shared" si="62"/>
        <v>-4.6052661787051985</v>
      </c>
      <c r="T81">
        <f t="shared" si="63"/>
        <v>2.0980810662316363</v>
      </c>
      <c r="U81">
        <f t="shared" si="64"/>
        <v>-0.31824564834519353</v>
      </c>
      <c r="V81">
        <v>0</v>
      </c>
      <c r="W81">
        <f t="shared" si="65"/>
        <v>2.1755584273361963</v>
      </c>
      <c r="X81">
        <f t="shared" si="66"/>
        <v>1.3628869565217392</v>
      </c>
      <c r="Y81">
        <f t="shared" si="83"/>
        <v>1.8167463308055141</v>
      </c>
      <c r="Z81">
        <v>0</v>
      </c>
      <c r="AA81">
        <f t="shared" si="84"/>
        <v>1.5345044791126479</v>
      </c>
      <c r="AB81">
        <f t="shared" si="67"/>
        <v>0.6549999999999998</v>
      </c>
      <c r="AC81">
        <f t="shared" si="68"/>
        <v>-0.11666767645962153</v>
      </c>
      <c r="AD81">
        <f t="shared" si="69"/>
        <v>-4.6143133855788818E-2</v>
      </c>
      <c r="AE81">
        <f t="shared" si="85"/>
        <v>-8.1405405157705168E-2</v>
      </c>
      <c r="AF81">
        <f t="shared" si="70"/>
        <v>2.875</v>
      </c>
      <c r="AH81">
        <f t="shared" si="86"/>
        <v>-3.4947478056044479E-2</v>
      </c>
      <c r="AI81">
        <f t="shared" si="87"/>
        <v>-5.4222509310261298E-2</v>
      </c>
      <c r="AJ81">
        <f t="shared" si="88"/>
        <v>1.6804281153144871</v>
      </c>
      <c r="AL81">
        <f t="shared" si="71"/>
        <v>6.7679699862192888E-22</v>
      </c>
      <c r="AM81">
        <f t="shared" si="72"/>
        <v>6.5781640317664039E-22</v>
      </c>
      <c r="AN81">
        <f t="shared" si="73"/>
        <v>40.526545223578751</v>
      </c>
      <c r="AO81">
        <f t="shared" si="89"/>
        <v>1.0610256652253576</v>
      </c>
      <c r="AP81">
        <f t="shared" si="90"/>
        <v>1.3176580985674746</v>
      </c>
      <c r="AR81">
        <f t="shared" si="74"/>
        <v>6.1406935359715532E-4</v>
      </c>
      <c r="AS81">
        <f t="shared" si="75"/>
        <v>1.7912403044429022</v>
      </c>
      <c r="AT81">
        <f t="shared" si="59"/>
        <v>-7.1845703044429019</v>
      </c>
      <c r="AY81">
        <f t="shared" si="60"/>
        <v>-7.1499597456640007</v>
      </c>
      <c r="AZ81">
        <f t="shared" si="76"/>
        <v>-5.3587194412210986</v>
      </c>
      <c r="BA81" s="54">
        <v>0.8</v>
      </c>
      <c r="BB81">
        <f t="shared" si="77"/>
        <v>1.3602163909961447</v>
      </c>
      <c r="BC81">
        <f t="shared" si="91"/>
        <v>-24.469163569122824</v>
      </c>
      <c r="BD81">
        <f t="shared" si="78"/>
        <v>8.1792212639203044</v>
      </c>
      <c r="BE81">
        <f t="shared" si="92"/>
        <v>-32.648384833043131</v>
      </c>
      <c r="BG81">
        <f t="shared" si="93"/>
        <v>4.8463385955878043E-3</v>
      </c>
      <c r="BH81">
        <f t="shared" si="53"/>
        <v>1.6199685608873646E-3</v>
      </c>
      <c r="BI81">
        <f t="shared" si="53"/>
        <v>-6.4663071564751698E-3</v>
      </c>
    </row>
    <row r="82" spans="1:69">
      <c r="A82" s="54">
        <v>0.8</v>
      </c>
      <c r="B82" s="24">
        <v>551.20000000000005</v>
      </c>
      <c r="C82" s="25">
        <v>0.31857999999999997</v>
      </c>
      <c r="D82" s="25">
        <v>-5.5283300000000004</v>
      </c>
      <c r="E82" s="25">
        <f t="shared" si="54"/>
        <v>4.5774069143796776</v>
      </c>
      <c r="F82" s="54">
        <v>0.8</v>
      </c>
      <c r="G82" s="26">
        <v>3.14159265358979</v>
      </c>
      <c r="I82" s="28">
        <f t="shared" si="55"/>
        <v>0.2460701512038245</v>
      </c>
      <c r="J82" s="28">
        <f t="shared" si="56"/>
        <v>6.9131623469128337E-2</v>
      </c>
      <c r="K82" s="28">
        <f t="shared" si="57"/>
        <v>1.9426461475343184E-2</v>
      </c>
      <c r="L82" s="28">
        <f t="shared" si="58"/>
        <v>5.4602455099621063E-3</v>
      </c>
      <c r="M82">
        <f t="shared" si="94"/>
        <v>0.44449889212928106</v>
      </c>
      <c r="N82">
        <f t="shared" si="79"/>
        <v>6.4852493931548696E-2</v>
      </c>
      <c r="O82">
        <f t="shared" si="80"/>
        <v>1.1589447708449893E-2</v>
      </c>
      <c r="P82">
        <f t="shared" si="81"/>
        <v>2.2537994255697469E-3</v>
      </c>
      <c r="Q82">
        <f t="shared" si="82"/>
        <v>4.5974625231792743E-4</v>
      </c>
      <c r="R82">
        <f t="shared" si="61"/>
        <v>4.2811031113527847</v>
      </c>
      <c r="S82">
        <f t="shared" si="62"/>
        <v>-4.6052661787052003</v>
      </c>
      <c r="T82">
        <f t="shared" si="63"/>
        <v>2.0980810662316376</v>
      </c>
      <c r="U82">
        <f t="shared" si="64"/>
        <v>-0.31824564834519375</v>
      </c>
      <c r="V82">
        <v>0</v>
      </c>
      <c r="W82">
        <f t="shared" si="65"/>
        <v>2.1692865658641169</v>
      </c>
      <c r="X82">
        <f t="shared" si="66"/>
        <v>1.3628869565217392</v>
      </c>
      <c r="Y82">
        <f t="shared" si="83"/>
        <v>1.8685938994211406</v>
      </c>
      <c r="Z82">
        <v>0</v>
      </c>
      <c r="AA82">
        <f t="shared" si="84"/>
        <v>1.6278809321256353</v>
      </c>
      <c r="AB82">
        <f t="shared" si="67"/>
        <v>0.6549999999999998</v>
      </c>
      <c r="AC82">
        <f t="shared" si="68"/>
        <v>-0.12810203837558445</v>
      </c>
      <c r="AD82">
        <f t="shared" si="69"/>
        <v>-5.0665528648029479E-2</v>
      </c>
      <c r="AE82">
        <f t="shared" si="85"/>
        <v>-8.9383783511806966E-2</v>
      </c>
      <c r="AF82">
        <f t="shared" si="70"/>
        <v>2.875</v>
      </c>
      <c r="AH82">
        <f t="shared" si="86"/>
        <v>-3.7205771397739403E-2</v>
      </c>
      <c r="AI82">
        <f t="shared" si="87"/>
        <v>-5.8892434103737276E-2</v>
      </c>
      <c r="AJ82">
        <f t="shared" si="88"/>
        <v>1.78679466843976</v>
      </c>
      <c r="AL82">
        <f t="shared" si="71"/>
        <v>7.2785499555420348E-22</v>
      </c>
      <c r="AM82">
        <f t="shared" si="72"/>
        <v>7.0410740505147072E-22</v>
      </c>
      <c r="AN82">
        <f t="shared" si="73"/>
        <v>40.526545223578751</v>
      </c>
      <c r="AO82">
        <f t="shared" si="89"/>
        <v>1.0610256652253576</v>
      </c>
      <c r="AP82">
        <f t="shared" si="90"/>
        <v>1.3176580985674746</v>
      </c>
      <c r="AR82">
        <f t="shared" si="74"/>
        <v>6.5952476581030545E-4</v>
      </c>
      <c r="AS82">
        <f t="shared" si="75"/>
        <v>1.9238337418686611</v>
      </c>
      <c r="AT82">
        <f t="shared" si="59"/>
        <v>-7.4521637418686613</v>
      </c>
      <c r="AY82">
        <f t="shared" si="60"/>
        <v>-7.4137874386717604</v>
      </c>
      <c r="AZ82">
        <f t="shared" si="76"/>
        <v>-5.4899536968030995</v>
      </c>
      <c r="BA82" s="54">
        <v>0.8</v>
      </c>
      <c r="BB82">
        <f t="shared" si="77"/>
        <v>1.3602163909961447</v>
      </c>
      <c r="BC82">
        <f t="shared" si="91"/>
        <v>-25.068409807133808</v>
      </c>
      <c r="BD82">
        <f t="shared" si="78"/>
        <v>8.784673843431321</v>
      </c>
      <c r="BE82">
        <f t="shared" si="92"/>
        <v>-33.853083650565132</v>
      </c>
      <c r="BG82">
        <f t="shared" si="93"/>
        <v>4.9650247191788096E-3</v>
      </c>
      <c r="BH82">
        <f t="shared" si="53"/>
        <v>1.7398839064035098E-3</v>
      </c>
      <c r="BI82">
        <f t="shared" si="53"/>
        <v>-6.7049086255823193E-3</v>
      </c>
    </row>
    <row r="83" spans="1:69">
      <c r="A83" s="55">
        <v>0.8</v>
      </c>
      <c r="B83" s="39">
        <v>600</v>
      </c>
      <c r="C83" s="40">
        <v>0.32938000000000001</v>
      </c>
      <c r="D83" s="40">
        <v>-5.63917</v>
      </c>
      <c r="E83" s="40">
        <f t="shared" si="54"/>
        <v>4.5268205860569548</v>
      </c>
      <c r="F83" s="55">
        <v>0.8</v>
      </c>
      <c r="G83" s="41">
        <v>3.14159265358979</v>
      </c>
      <c r="H83" s="44"/>
      <c r="I83" s="43">
        <f t="shared" si="55"/>
        <v>0.25441203592038325</v>
      </c>
      <c r="J83" s="43">
        <f t="shared" si="56"/>
        <v>7.147521545062932E-2</v>
      </c>
      <c r="K83" s="43">
        <f t="shared" si="57"/>
        <v>2.00850269343604E-2</v>
      </c>
      <c r="L83" s="43">
        <f t="shared" si="58"/>
        <v>5.64535019797639E-3</v>
      </c>
      <c r="M83" s="44">
        <f t="shared" si="94"/>
        <v>0.47090001822804811</v>
      </c>
      <c r="N83" s="44">
        <f t="shared" si="79"/>
        <v>7.1459957374682498E-2</v>
      </c>
      <c r="O83" s="44">
        <f t="shared" si="80"/>
        <v>1.324326408793187E-2</v>
      </c>
      <c r="P83" s="44">
        <f t="shared" si="81"/>
        <v>2.6677800296670551E-3</v>
      </c>
      <c r="Q83" s="44">
        <f t="shared" si="82"/>
        <v>5.6338278214207449E-4</v>
      </c>
      <c r="R83" s="44">
        <f t="shared" si="61"/>
        <v>4.2811031113527847</v>
      </c>
      <c r="S83" s="44">
        <f t="shared" si="62"/>
        <v>-4.6052661787051985</v>
      </c>
      <c r="T83" s="44">
        <f t="shared" si="63"/>
        <v>2.0980810662316363</v>
      </c>
      <c r="U83" s="44">
        <f t="shared" si="64"/>
        <v>-0.31824564834519353</v>
      </c>
      <c r="V83" s="44">
        <v>0</v>
      </c>
      <c r="W83" s="44">
        <f t="shared" si="65"/>
        <v>2.1637253093864111</v>
      </c>
      <c r="X83" s="44">
        <f t="shared" si="66"/>
        <v>1.3628869565217392</v>
      </c>
      <c r="Y83" s="44">
        <f t="shared" si="83"/>
        <v>1.9164620735042048</v>
      </c>
      <c r="Z83" s="44">
        <v>0</v>
      </c>
      <c r="AA83" s="44">
        <f t="shared" si="84"/>
        <v>1.7138158405956507</v>
      </c>
      <c r="AB83" s="44">
        <f t="shared" si="67"/>
        <v>0.6549999999999998</v>
      </c>
      <c r="AC83" s="44">
        <f t="shared" si="68"/>
        <v>-0.13944343799954764</v>
      </c>
      <c r="AD83" s="44">
        <f t="shared" si="69"/>
        <v>-5.515115600293484E-2</v>
      </c>
      <c r="AE83" s="44">
        <f t="shared" si="85"/>
        <v>-9.7297297001241234E-2</v>
      </c>
      <c r="AF83" s="44">
        <f t="shared" si="70"/>
        <v>2.875</v>
      </c>
      <c r="AG83" s="44"/>
      <c r="AH83" s="44">
        <f t="shared" si="86"/>
        <v>-3.9267588128370487E-2</v>
      </c>
      <c r="AI83" s="44">
        <f t="shared" si="87"/>
        <v>-6.342603834908056E-2</v>
      </c>
      <c r="AJ83" s="44">
        <f t="shared" si="88"/>
        <v>1.8854138553988249</v>
      </c>
      <c r="AK83" s="44"/>
      <c r="AL83" s="44">
        <f t="shared" si="71"/>
        <v>7.7616640398124301E-22</v>
      </c>
      <c r="AM83" s="44">
        <f t="shared" si="72"/>
        <v>7.4724686305695704E-22</v>
      </c>
      <c r="AN83" s="44">
        <f t="shared" si="73"/>
        <v>40.526545223578751</v>
      </c>
      <c r="AO83" s="44">
        <f t="shared" si="89"/>
        <v>1.0610256652253576</v>
      </c>
      <c r="AP83" s="44">
        <f t="shared" si="90"/>
        <v>1.3176580985674746</v>
      </c>
      <c r="AQ83" s="44"/>
      <c r="AR83" s="44">
        <f t="shared" si="74"/>
        <v>7.0236236686515901E-4</v>
      </c>
      <c r="AS83" s="44">
        <f t="shared" si="75"/>
        <v>2.048791024145669</v>
      </c>
      <c r="AT83" s="44">
        <f t="shared" si="59"/>
        <v>-7.6879610241456691</v>
      </c>
      <c r="AU83" s="44"/>
      <c r="AV83" s="44"/>
      <c r="AW83" s="44"/>
      <c r="AX83" s="44"/>
      <c r="AY83" s="44">
        <f t="shared" si="60"/>
        <v>-7.646418720082961</v>
      </c>
      <c r="AZ83" s="44">
        <f t="shared" si="76"/>
        <v>-5.5976276959372919</v>
      </c>
      <c r="BA83" s="55">
        <v>0.8</v>
      </c>
      <c r="BB83" s="44">
        <f t="shared" si="77"/>
        <v>1.3602163909961447</v>
      </c>
      <c r="BC83" s="44">
        <f t="shared" si="91"/>
        <v>-25.560074415788105</v>
      </c>
      <c r="BD83" s="44">
        <f t="shared" si="78"/>
        <v>9.3552579564320979</v>
      </c>
      <c r="BE83" s="44">
        <f t="shared" si="92"/>
        <v>-34.915332372220199</v>
      </c>
      <c r="BF83" s="44"/>
      <c r="BG83" s="44">
        <f t="shared" si="93"/>
        <v>5.0624033305185397E-3</v>
      </c>
      <c r="BH83" s="44">
        <f t="shared" si="53"/>
        <v>1.8528932375583478E-3</v>
      </c>
      <c r="BI83" s="44">
        <f t="shared" si="53"/>
        <v>-6.9152965680768863E-3</v>
      </c>
      <c r="BJ83" s="44"/>
      <c r="BK83" s="44"/>
      <c r="BL83" s="44"/>
      <c r="BM83" s="44"/>
      <c r="BN83" s="44"/>
      <c r="BO83" s="44"/>
      <c r="BP83" s="44"/>
      <c r="BQ83" s="44"/>
    </row>
    <row r="84" spans="1:69">
      <c r="A84" s="54">
        <v>0.8</v>
      </c>
      <c r="B84" s="24">
        <v>800</v>
      </c>
      <c r="C84" s="25">
        <v>0.36451</v>
      </c>
      <c r="D84" s="25"/>
      <c r="E84" s="25">
        <f t="shared" si="54"/>
        <v>4.3764557480403212</v>
      </c>
      <c r="F84" s="54">
        <v>0.8</v>
      </c>
      <c r="G84" s="26">
        <v>3.14159265358979</v>
      </c>
      <c r="I84" s="28">
        <f t="shared" si="55"/>
        <v>0.28154633315118988</v>
      </c>
      <c r="J84" s="28">
        <f t="shared" si="56"/>
        <v>7.9098399368233943E-2</v>
      </c>
      <c r="K84" s="28">
        <f t="shared" si="57"/>
        <v>2.2227194024663645E-2</v>
      </c>
      <c r="L84" s="28">
        <f t="shared" si="58"/>
        <v>6.2474546137117441E-3</v>
      </c>
      <c r="M84">
        <f t="shared" si="94"/>
        <v>0.56550678501798846</v>
      </c>
      <c r="N84">
        <f t="shared" si="79"/>
        <v>9.6844316607499967E-2</v>
      </c>
      <c r="O84">
        <f t="shared" si="80"/>
        <v>2.0060052933681974E-2</v>
      </c>
      <c r="P84">
        <f t="shared" si="81"/>
        <v>4.4999325095765874E-3</v>
      </c>
      <c r="Q84">
        <f t="shared" si="82"/>
        <v>1.0562269994154327E-3</v>
      </c>
      <c r="R84">
        <f t="shared" si="61"/>
        <v>4.2811031113527847</v>
      </c>
      <c r="S84">
        <f t="shared" si="62"/>
        <v>-4.6052661787052003</v>
      </c>
      <c r="T84">
        <f t="shared" si="63"/>
        <v>2.0980810662316376</v>
      </c>
      <c r="U84">
        <f t="shared" si="64"/>
        <v>-0.31824564834519375</v>
      </c>
      <c r="V84">
        <v>0</v>
      </c>
      <c r="W84">
        <f t="shared" si="65"/>
        <v>2.1456357778992068</v>
      </c>
      <c r="X84">
        <f t="shared" si="66"/>
        <v>1.3628869565217392</v>
      </c>
      <c r="Y84">
        <f t="shared" si="83"/>
        <v>2.0856597374771919</v>
      </c>
      <c r="Z84">
        <v>0</v>
      </c>
      <c r="AA84">
        <f t="shared" si="84"/>
        <v>2.0156545342680259</v>
      </c>
      <c r="AB84">
        <f t="shared" si="67"/>
        <v>0.6549999999999998</v>
      </c>
      <c r="AC84">
        <f t="shared" si="68"/>
        <v>-0.18592458399939685</v>
      </c>
      <c r="AD84">
        <f t="shared" si="69"/>
        <v>-7.35348746705798E-2</v>
      </c>
      <c r="AE84">
        <f t="shared" si="85"/>
        <v>-0.12972972933498833</v>
      </c>
      <c r="AF84">
        <f t="shared" si="70"/>
        <v>2.875</v>
      </c>
      <c r="AH84">
        <f t="shared" si="86"/>
        <v>-4.6347123253718564E-2</v>
      </c>
      <c r="AI84">
        <f t="shared" si="87"/>
        <v>-8.1249592384438407E-2</v>
      </c>
      <c r="AJ84">
        <f t="shared" si="88"/>
        <v>2.2376967550281481</v>
      </c>
      <c r="AL84">
        <f t="shared" si="71"/>
        <v>9.5622417518390964E-22</v>
      </c>
      <c r="AM84">
        <f t="shared" si="72"/>
        <v>9.0269393871391563E-22</v>
      </c>
      <c r="AN84">
        <f t="shared" si="73"/>
        <v>40.526545223578751</v>
      </c>
      <c r="AO84">
        <f t="shared" si="89"/>
        <v>1.0610256652253576</v>
      </c>
      <c r="AP84">
        <f t="shared" si="90"/>
        <v>1.3176580985674746</v>
      </c>
      <c r="AR84">
        <f t="shared" si="74"/>
        <v>8.6062690568397408E-4</v>
      </c>
      <c r="AS84">
        <f t="shared" si="75"/>
        <v>2.5104486838801523</v>
      </c>
      <c r="AY84">
        <f t="shared" si="60"/>
        <v>-8.3946349487103404</v>
      </c>
      <c r="AZ84">
        <f t="shared" si="76"/>
        <v>-5.8841862648301877</v>
      </c>
      <c r="BA84" s="54">
        <v>0.8</v>
      </c>
      <c r="BB84">
        <f t="shared" si="77"/>
        <v>1.3602163909961447</v>
      </c>
      <c r="BC84">
        <f t="shared" si="91"/>
        <v>-26.868567717459488</v>
      </c>
      <c r="BD84">
        <f t="shared" si="78"/>
        <v>11.463294570942262</v>
      </c>
      <c r="BE84">
        <f t="shared" si="92"/>
        <v>-38.331862288401751</v>
      </c>
      <c r="BG84">
        <f t="shared" si="93"/>
        <v>5.3215622336025923E-3</v>
      </c>
      <c r="BH84">
        <f t="shared" si="53"/>
        <v>2.2704089069008242E-3</v>
      </c>
      <c r="BI84">
        <f t="shared" si="53"/>
        <v>-7.5919711405034165E-3</v>
      </c>
    </row>
    <row r="85" spans="1:69">
      <c r="A85" s="54">
        <v>0.8</v>
      </c>
      <c r="B85" s="24">
        <v>1000</v>
      </c>
      <c r="C85" s="25">
        <v>0.39056999999999997</v>
      </c>
      <c r="D85" s="25"/>
      <c r="E85" s="25">
        <f t="shared" si="54"/>
        <v>4.2768701354570409</v>
      </c>
      <c r="F85" s="54">
        <v>0.8</v>
      </c>
      <c r="G85" s="26">
        <v>3.14159265358979</v>
      </c>
      <c r="I85" s="28">
        <f t="shared" si="55"/>
        <v>0.30167499201355308</v>
      </c>
      <c r="J85" s="28">
        <f t="shared" si="56"/>
        <v>8.4753400019892816E-2</v>
      </c>
      <c r="K85" s="28">
        <f t="shared" si="57"/>
        <v>2.3816288085958901E-2</v>
      </c>
      <c r="L85" s="28">
        <f t="shared" si="58"/>
        <v>6.6941053701610265E-3</v>
      </c>
      <c r="M85">
        <f t="shared" si="94"/>
        <v>0.64549371133722577</v>
      </c>
      <c r="N85">
        <f t="shared" si="79"/>
        <v>0.1201846056568481</v>
      </c>
      <c r="O85">
        <f t="shared" si="80"/>
        <v>2.6873478802123447E-2</v>
      </c>
      <c r="P85">
        <f t="shared" si="81"/>
        <v>6.4896736701938185E-3</v>
      </c>
      <c r="Q85">
        <f t="shared" si="82"/>
        <v>1.6375251717539729E-3</v>
      </c>
      <c r="R85">
        <f t="shared" si="61"/>
        <v>4.2811031113527847</v>
      </c>
      <c r="S85">
        <f t="shared" si="62"/>
        <v>-4.6052661787052003</v>
      </c>
      <c r="T85">
        <f t="shared" si="63"/>
        <v>2.0980810662316376</v>
      </c>
      <c r="U85">
        <f t="shared" si="64"/>
        <v>-0.31824564834519375</v>
      </c>
      <c r="V85">
        <v>0</v>
      </c>
      <c r="W85">
        <f t="shared" si="65"/>
        <v>2.1322166719909643</v>
      </c>
      <c r="X85">
        <f t="shared" si="66"/>
        <v>1.3628869565217392</v>
      </c>
      <c r="Y85">
        <f t="shared" si="83"/>
        <v>2.2261340391888584</v>
      </c>
      <c r="Z85">
        <v>0</v>
      </c>
      <c r="AA85">
        <f t="shared" si="84"/>
        <v>2.2642604629857424</v>
      </c>
      <c r="AB85">
        <f t="shared" si="67"/>
        <v>0.6549999999999998</v>
      </c>
      <c r="AC85">
        <f t="shared" si="68"/>
        <v>-0.23240572999924608</v>
      </c>
      <c r="AD85">
        <f t="shared" si="69"/>
        <v>-9.1918593338224733E-2</v>
      </c>
      <c r="AE85">
        <f t="shared" si="85"/>
        <v>-0.1621621616687354</v>
      </c>
      <c r="AF85">
        <f t="shared" si="70"/>
        <v>2.875</v>
      </c>
      <c r="AH85">
        <f t="shared" si="86"/>
        <v>-5.1945839698447911E-2</v>
      </c>
      <c r="AI85">
        <f t="shared" si="87"/>
        <v>-9.8255457073938332E-2</v>
      </c>
      <c r="AJ85">
        <f t="shared" si="88"/>
        <v>2.5350823821285471</v>
      </c>
      <c r="AL85">
        <f t="shared" si="71"/>
        <v>1.1168985468058906E-21</v>
      </c>
      <c r="AM85">
        <f t="shared" si="72"/>
        <v>1.0350687024649967E-21</v>
      </c>
      <c r="AN85">
        <f t="shared" si="73"/>
        <v>40.526545223578751</v>
      </c>
      <c r="AO85">
        <f t="shared" si="89"/>
        <v>1.0610256652253576</v>
      </c>
      <c r="AP85">
        <f t="shared" si="90"/>
        <v>1.3176580985674746</v>
      </c>
      <c r="AR85">
        <f t="shared" si="74"/>
        <v>1.0001999819083847E-3</v>
      </c>
      <c r="AS85">
        <f t="shared" si="75"/>
        <v>2.9175833472267581</v>
      </c>
      <c r="AY85">
        <f t="shared" si="60"/>
        <v>-8.9412915677706604</v>
      </c>
      <c r="AZ85">
        <f t="shared" si="76"/>
        <v>-6.0237082205439023</v>
      </c>
      <c r="BA85" s="54">
        <v>0.8</v>
      </c>
      <c r="BB85">
        <f t="shared" si="77"/>
        <v>1.3602163909961447</v>
      </c>
      <c r="BC85">
        <f t="shared" si="91"/>
        <v>-27.505657528428365</v>
      </c>
      <c r="BD85">
        <f t="shared" si="78"/>
        <v>13.322366459545885</v>
      </c>
      <c r="BE85">
        <f t="shared" si="92"/>
        <v>-40.828023987974241</v>
      </c>
      <c r="BG85">
        <f t="shared" si="93"/>
        <v>5.4477436182270482E-3</v>
      </c>
      <c r="BH85">
        <f t="shared" si="53"/>
        <v>2.6386148662202189E-3</v>
      </c>
      <c r="BI85">
        <f t="shared" si="53"/>
        <v>-8.0863584844472654E-3</v>
      </c>
    </row>
    <row r="86" spans="1:69">
      <c r="A86" s="54">
        <v>0.8</v>
      </c>
      <c r="B86" s="24">
        <v>1200</v>
      </c>
      <c r="C86" s="25">
        <v>0.41137000000000001</v>
      </c>
      <c r="D86" s="25"/>
      <c r="E86" s="25">
        <f t="shared" si="54"/>
        <v>4.2035364570052485</v>
      </c>
      <c r="F86" s="54">
        <v>0.8</v>
      </c>
      <c r="G86" s="26">
        <v>3.14159265358979</v>
      </c>
      <c r="I86" s="28">
        <f t="shared" si="55"/>
        <v>0.31774084406025893</v>
      </c>
      <c r="J86" s="28">
        <f t="shared" si="56"/>
        <v>8.9266984576857694E-2</v>
      </c>
      <c r="K86" s="28">
        <f t="shared" si="57"/>
        <v>2.508463637739948E-2</v>
      </c>
      <c r="L86" s="28">
        <f t="shared" si="58"/>
        <v>7.0506032878181676E-3</v>
      </c>
      <c r="M86">
        <f t="shared" si="94"/>
        <v>0.71628311396346644</v>
      </c>
      <c r="N86">
        <f t="shared" si="79"/>
        <v>0.14211746687368998</v>
      </c>
      <c r="O86">
        <f t="shared" si="80"/>
        <v>3.3670515229786847E-2</v>
      </c>
      <c r="P86">
        <f t="shared" si="81"/>
        <v>8.5965597601702637E-3</v>
      </c>
      <c r="Q86">
        <f t="shared" si="82"/>
        <v>2.2907452535125827E-3</v>
      </c>
      <c r="R86">
        <f t="shared" si="61"/>
        <v>4.2811031113527855</v>
      </c>
      <c r="S86">
        <f t="shared" si="62"/>
        <v>-4.6052661787051994</v>
      </c>
      <c r="T86">
        <f t="shared" si="63"/>
        <v>2.0980810662316371</v>
      </c>
      <c r="U86">
        <f t="shared" si="64"/>
        <v>-0.31824564834519375</v>
      </c>
      <c r="V86">
        <v>0</v>
      </c>
      <c r="W86">
        <f t="shared" si="65"/>
        <v>2.1215061039598275</v>
      </c>
      <c r="X86">
        <f t="shared" si="66"/>
        <v>1.3628869565217392</v>
      </c>
      <c r="Y86">
        <f t="shared" si="83"/>
        <v>2.3486993852350828</v>
      </c>
      <c r="Z86">
        <v>0</v>
      </c>
      <c r="AA86">
        <f t="shared" si="84"/>
        <v>2.4799007569612637</v>
      </c>
      <c r="AB86">
        <f t="shared" si="67"/>
        <v>0.6549999999999998</v>
      </c>
      <c r="AC86">
        <f t="shared" si="68"/>
        <v>-0.27888687599909529</v>
      </c>
      <c r="AD86">
        <f t="shared" si="69"/>
        <v>-0.11030231200586968</v>
      </c>
      <c r="AE86">
        <f t="shared" si="85"/>
        <v>-0.19459459400248247</v>
      </c>
      <c r="AF86">
        <f t="shared" si="70"/>
        <v>2.875</v>
      </c>
      <c r="AH86">
        <f t="shared" si="86"/>
        <v>-5.6608153774985355E-2</v>
      </c>
      <c r="AI86">
        <f t="shared" si="87"/>
        <v>-0.11474425221945693</v>
      </c>
      <c r="AJ86">
        <f t="shared" si="88"/>
        <v>2.798449815618596</v>
      </c>
      <c r="AL86">
        <f t="shared" si="71"/>
        <v>1.2653157383230247E-21</v>
      </c>
      <c r="AM86">
        <f t="shared" si="72"/>
        <v>1.15285358577285E-21</v>
      </c>
      <c r="AN86">
        <f t="shared" si="73"/>
        <v>40.526545223578751</v>
      </c>
      <c r="AO86">
        <f t="shared" si="89"/>
        <v>1.0610256652253576</v>
      </c>
      <c r="AP86">
        <f t="shared" si="90"/>
        <v>1.3176580985674746</v>
      </c>
      <c r="AR86">
        <f t="shared" si="74"/>
        <v>1.1279534275004622E-3</v>
      </c>
      <c r="AS86">
        <f t="shared" si="75"/>
        <v>3.2902401480188481</v>
      </c>
      <c r="AY86">
        <f t="shared" si="60"/>
        <v>-9.3724864294474628</v>
      </c>
      <c r="AZ86">
        <f t="shared" si="76"/>
        <v>-6.0822462814286151</v>
      </c>
      <c r="BA86" s="54">
        <v>0.8</v>
      </c>
      <c r="BB86">
        <f t="shared" si="77"/>
        <v>1.3602163909961447</v>
      </c>
      <c r="BC86">
        <f t="shared" si="91"/>
        <v>-27.772955975850145</v>
      </c>
      <c r="BD86">
        <f t="shared" si="78"/>
        <v>15.024004381394205</v>
      </c>
      <c r="BE86">
        <f t="shared" si="92"/>
        <v>-42.796960357244345</v>
      </c>
      <c r="BG86">
        <f t="shared" si="93"/>
        <v>5.5006844871955127E-3</v>
      </c>
      <c r="BH86">
        <f t="shared" si="53"/>
        <v>2.9756396081192719E-3</v>
      </c>
      <c r="BI86">
        <f t="shared" si="53"/>
        <v>-8.4763240953147842E-3</v>
      </c>
    </row>
    <row r="87" spans="1:69">
      <c r="A87" s="54">
        <v>0.8</v>
      </c>
      <c r="B87" s="24">
        <v>1400</v>
      </c>
      <c r="C87" s="25">
        <v>0.42875999999999997</v>
      </c>
      <c r="D87" s="25"/>
      <c r="E87" s="25">
        <f t="shared" si="54"/>
        <v>4.1459201801348486</v>
      </c>
      <c r="F87" s="54">
        <v>0.8</v>
      </c>
      <c r="G87" s="26">
        <v>3.14159265358979</v>
      </c>
      <c r="I87" s="28">
        <f t="shared" si="55"/>
        <v>0.33117282324738462</v>
      </c>
      <c r="J87" s="28">
        <f t="shared" si="56"/>
        <v>9.3040601665589376E-2</v>
      </c>
      <c r="K87" s="28">
        <f t="shared" si="57"/>
        <v>2.6145048722983687E-2</v>
      </c>
      <c r="L87" s="28">
        <f t="shared" si="58"/>
        <v>7.3486561141670936E-3</v>
      </c>
      <c r="M87">
        <f t="shared" si="94"/>
        <v>0.7807995955715441</v>
      </c>
      <c r="N87">
        <f t="shared" si="79"/>
        <v>0.16305602352168685</v>
      </c>
      <c r="O87">
        <f t="shared" si="80"/>
        <v>4.0467006726808696E-2</v>
      </c>
      <c r="P87">
        <f t="shared" si="81"/>
        <v>1.0802962246295345E-2</v>
      </c>
      <c r="Q87">
        <f t="shared" si="82"/>
        <v>3.007130386917245E-3</v>
      </c>
      <c r="R87">
        <f t="shared" si="61"/>
        <v>4.2811031113527847</v>
      </c>
      <c r="S87">
        <f t="shared" si="62"/>
        <v>-4.6052661787051994</v>
      </c>
      <c r="T87">
        <f t="shared" si="63"/>
        <v>2.0980810662316376</v>
      </c>
      <c r="U87">
        <f t="shared" si="64"/>
        <v>-0.31824564834519375</v>
      </c>
      <c r="V87">
        <v>0</v>
      </c>
      <c r="W87">
        <f t="shared" si="65"/>
        <v>2.1125514511684105</v>
      </c>
      <c r="X87">
        <f t="shared" si="66"/>
        <v>1.3628869565217392</v>
      </c>
      <c r="Y87">
        <f t="shared" si="83"/>
        <v>2.4590946270385223</v>
      </c>
      <c r="Z87">
        <v>0</v>
      </c>
      <c r="AA87">
        <f t="shared" si="84"/>
        <v>2.6732322524822143</v>
      </c>
      <c r="AB87">
        <f t="shared" si="67"/>
        <v>0.6549999999999998</v>
      </c>
      <c r="AC87">
        <f t="shared" si="68"/>
        <v>-0.32536802199894455</v>
      </c>
      <c r="AD87">
        <f t="shared" si="69"/>
        <v>-0.12868603067351467</v>
      </c>
      <c r="AE87">
        <f t="shared" si="85"/>
        <v>-0.22702702633622962</v>
      </c>
      <c r="AF87">
        <f t="shared" si="70"/>
        <v>2.875</v>
      </c>
      <c r="AH87">
        <f t="shared" si="86"/>
        <v>-6.0629032001508855E-2</v>
      </c>
      <c r="AI87">
        <f t="shared" si="87"/>
        <v>-0.13087885460155863</v>
      </c>
      <c r="AJ87">
        <f t="shared" si="88"/>
        <v>3.038787447573327</v>
      </c>
      <c r="AL87">
        <f t="shared" si="71"/>
        <v>1.4053367584864846E-21</v>
      </c>
      <c r="AM87">
        <f t="shared" si="72"/>
        <v>1.2606443974277513E-21</v>
      </c>
      <c r="AN87">
        <f t="shared" si="73"/>
        <v>40.526545223578751</v>
      </c>
      <c r="AO87">
        <f t="shared" si="89"/>
        <v>1.0610256652253576</v>
      </c>
      <c r="AP87">
        <f t="shared" si="90"/>
        <v>1.3176580985674746</v>
      </c>
      <c r="AR87">
        <f t="shared" si="74"/>
        <v>1.2476104232339816E-3</v>
      </c>
      <c r="AS87">
        <f t="shared" si="75"/>
        <v>3.6392796045735243</v>
      </c>
      <c r="AY87">
        <f t="shared" si="60"/>
        <v>-9.7294991756918403</v>
      </c>
      <c r="AZ87">
        <f t="shared" si="76"/>
        <v>-6.0902195711183165</v>
      </c>
      <c r="BA87" s="54">
        <v>0.8</v>
      </c>
      <c r="BB87">
        <f t="shared" si="77"/>
        <v>1.3602163909961447</v>
      </c>
      <c r="BC87">
        <f t="shared" si="91"/>
        <v>-27.809363877353725</v>
      </c>
      <c r="BD87">
        <f t="shared" si="78"/>
        <v>16.617799997715544</v>
      </c>
      <c r="BE87">
        <f t="shared" si="92"/>
        <v>-44.427163875069269</v>
      </c>
      <c r="BG87">
        <f t="shared" si="93"/>
        <v>5.5078954005454003E-3</v>
      </c>
      <c r="BH87">
        <f t="shared" si="53"/>
        <v>3.2913052084998107E-3</v>
      </c>
      <c r="BI87">
        <f t="shared" si="53"/>
        <v>-8.7992006090452102E-3</v>
      </c>
    </row>
    <row r="88" spans="1:69">
      <c r="A88" s="54">
        <v>0.8</v>
      </c>
      <c r="B88" s="24">
        <v>1600</v>
      </c>
      <c r="C88" s="25">
        <v>0.44374000000000002</v>
      </c>
      <c r="D88" s="25"/>
      <c r="E88" s="25">
        <f t="shared" si="54"/>
        <v>4.0987317656267361</v>
      </c>
      <c r="F88" s="54">
        <v>0.8</v>
      </c>
      <c r="G88" s="26">
        <v>3.14159265358979</v>
      </c>
      <c r="I88" s="28">
        <f t="shared" si="55"/>
        <v>0.34274332630794491</v>
      </c>
      <c r="J88" s="28">
        <f t="shared" si="56"/>
        <v>9.6291250543634285E-2</v>
      </c>
      <c r="K88" s="28">
        <f t="shared" si="57"/>
        <v>2.7058503405953872E-2</v>
      </c>
      <c r="L88" s="28">
        <f t="shared" si="58"/>
        <v>7.6054031721720927E-3</v>
      </c>
      <c r="M88">
        <f t="shared" si="94"/>
        <v>0.84068189860384124</v>
      </c>
      <c r="N88">
        <f t="shared" si="79"/>
        <v>0.18323787929359039</v>
      </c>
      <c r="O88">
        <f t="shared" si="80"/>
        <v>4.7269472216575993E-2</v>
      </c>
      <c r="P88">
        <f t="shared" si="81"/>
        <v>1.3096015911907732E-2</v>
      </c>
      <c r="Q88">
        <f t="shared" si="82"/>
        <v>3.7801752266399813E-3</v>
      </c>
      <c r="R88">
        <f t="shared" si="61"/>
        <v>4.2811031113527847</v>
      </c>
      <c r="S88">
        <f t="shared" si="62"/>
        <v>-4.6052661787051985</v>
      </c>
      <c r="T88">
        <f t="shared" si="63"/>
        <v>2.0980810662316363</v>
      </c>
      <c r="U88">
        <f t="shared" si="64"/>
        <v>-0.31824564834519353</v>
      </c>
      <c r="V88">
        <v>0</v>
      </c>
      <c r="W88">
        <f t="shared" si="65"/>
        <v>2.1048377824613702</v>
      </c>
      <c r="X88">
        <f t="shared" si="66"/>
        <v>1.3628869565217392</v>
      </c>
      <c r="Y88">
        <f t="shared" si="83"/>
        <v>2.5605275996115511</v>
      </c>
      <c r="Z88">
        <v>0</v>
      </c>
      <c r="AA88">
        <f t="shared" si="84"/>
        <v>2.8501941181961699</v>
      </c>
      <c r="AB88">
        <f t="shared" si="67"/>
        <v>0.6549999999999998</v>
      </c>
      <c r="AC88">
        <f t="shared" si="68"/>
        <v>-0.37184916799879369</v>
      </c>
      <c r="AD88">
        <f t="shared" si="69"/>
        <v>-0.1470697493411596</v>
      </c>
      <c r="AE88">
        <f t="shared" si="85"/>
        <v>-0.25945945866997666</v>
      </c>
      <c r="AF88">
        <f t="shared" si="70"/>
        <v>2.875</v>
      </c>
      <c r="AH88">
        <f t="shared" si="86"/>
        <v>-6.4174334703074279E-2</v>
      </c>
      <c r="AI88">
        <f t="shared" si="87"/>
        <v>-0.14675085019391715</v>
      </c>
      <c r="AJ88">
        <f t="shared" si="88"/>
        <v>3.2622208811923237</v>
      </c>
      <c r="AL88">
        <f t="shared" si="71"/>
        <v>1.5391326610499919E-21</v>
      </c>
      <c r="AM88">
        <f t="shared" si="72"/>
        <v>1.361025370869341E-21</v>
      </c>
      <c r="AN88">
        <f t="shared" si="73"/>
        <v>40.526545223578751</v>
      </c>
      <c r="AO88">
        <f t="shared" si="89"/>
        <v>1.0610256652253576</v>
      </c>
      <c r="AP88">
        <f t="shared" si="90"/>
        <v>1.3176580985674746</v>
      </c>
      <c r="AR88">
        <f t="shared" si="74"/>
        <v>1.361264521886371E-3</v>
      </c>
      <c r="AS88">
        <f t="shared" si="75"/>
        <v>3.970808610342544</v>
      </c>
      <c r="AY88">
        <f t="shared" si="60"/>
        <v>-10.034486230861841</v>
      </c>
      <c r="AZ88">
        <f t="shared" si="76"/>
        <v>-6.0636776205192966</v>
      </c>
      <c r="BA88" s="54">
        <v>0.8</v>
      </c>
      <c r="BB88">
        <f t="shared" si="77"/>
        <v>1.3602163909961447</v>
      </c>
      <c r="BC88">
        <f t="shared" si="91"/>
        <v>-27.688167136644534</v>
      </c>
      <c r="BD88">
        <f t="shared" si="78"/>
        <v>18.131638809217542</v>
      </c>
      <c r="BE88">
        <f t="shared" si="92"/>
        <v>-45.819805945862079</v>
      </c>
      <c r="BG88">
        <f t="shared" si="93"/>
        <v>5.4838912926608308E-3</v>
      </c>
      <c r="BH88">
        <f t="shared" si="53"/>
        <v>3.5911346423484931E-3</v>
      </c>
      <c r="BI88">
        <f t="shared" si="53"/>
        <v>-9.0750259350093239E-3</v>
      </c>
    </row>
    <row r="89" spans="1:69">
      <c r="A89" s="54">
        <v>0.8</v>
      </c>
      <c r="B89" s="24">
        <v>1800</v>
      </c>
      <c r="C89" s="25">
        <v>0.45693</v>
      </c>
      <c r="D89" s="25"/>
      <c r="E89" s="25">
        <f t="shared" si="54"/>
        <v>4.0589073025173015</v>
      </c>
      <c r="F89" s="54">
        <v>0.8</v>
      </c>
      <c r="G89" s="26">
        <v>3.14159265358979</v>
      </c>
      <c r="I89" s="28">
        <f t="shared" si="55"/>
        <v>0.35293123921640884</v>
      </c>
      <c r="J89" s="28">
        <f t="shared" si="56"/>
        <v>9.915347075067113E-2</v>
      </c>
      <c r="K89" s="28">
        <f t="shared" si="57"/>
        <v>2.7862806961920273E-2</v>
      </c>
      <c r="L89" s="28">
        <f t="shared" si="58"/>
        <v>7.8314708420710189E-3</v>
      </c>
      <c r="M89">
        <f t="shared" si="94"/>
        <v>0.89701318599041446</v>
      </c>
      <c r="N89">
        <f t="shared" si="79"/>
        <v>0.20283498960058113</v>
      </c>
      <c r="O89">
        <f t="shared" si="80"/>
        <v>5.4087604596254779E-2</v>
      </c>
      <c r="P89">
        <f t="shared" si="81"/>
        <v>1.5468317176304758E-2</v>
      </c>
      <c r="Q89">
        <f t="shared" si="82"/>
        <v>4.6056527560087712E-3</v>
      </c>
      <c r="R89">
        <f t="shared" si="61"/>
        <v>4.2811031113527847</v>
      </c>
      <c r="S89">
        <f t="shared" si="62"/>
        <v>-4.6052661787052003</v>
      </c>
      <c r="T89">
        <f t="shared" si="63"/>
        <v>2.0980810662316376</v>
      </c>
      <c r="U89">
        <f t="shared" si="64"/>
        <v>-0.31824564834519375</v>
      </c>
      <c r="V89">
        <v>0</v>
      </c>
      <c r="W89">
        <f t="shared" si="65"/>
        <v>2.0980458405223943</v>
      </c>
      <c r="X89">
        <f t="shared" si="66"/>
        <v>1.3628869565217392</v>
      </c>
      <c r="Y89">
        <f t="shared" si="83"/>
        <v>2.6550984409828269</v>
      </c>
      <c r="Z89">
        <v>0</v>
      </c>
      <c r="AA89">
        <f t="shared" si="84"/>
        <v>3.0146542784951031</v>
      </c>
      <c r="AB89">
        <f t="shared" si="67"/>
        <v>0.6549999999999998</v>
      </c>
      <c r="AC89">
        <f t="shared" si="68"/>
        <v>-0.4183303139986429</v>
      </c>
      <c r="AD89">
        <f t="shared" si="69"/>
        <v>-0.16545346800880453</v>
      </c>
      <c r="AE89">
        <f t="shared" si="85"/>
        <v>-0.2918918910037237</v>
      </c>
      <c r="AF89">
        <f t="shared" si="70"/>
        <v>2.875</v>
      </c>
      <c r="AH89">
        <f t="shared" si="86"/>
        <v>-6.735391681440657E-2</v>
      </c>
      <c r="AI89">
        <f t="shared" si="87"/>
        <v>-0.16242089950202868</v>
      </c>
      <c r="AJ89">
        <f t="shared" si="88"/>
        <v>3.4727415228125893</v>
      </c>
      <c r="AL89">
        <f t="shared" si="71"/>
        <v>1.6681414087591244E-21</v>
      </c>
      <c r="AM89">
        <f t="shared" si="72"/>
        <v>1.4557081318027426E-21</v>
      </c>
      <c r="AN89">
        <f t="shared" si="73"/>
        <v>40.526545223578751</v>
      </c>
      <c r="AO89">
        <f t="shared" si="89"/>
        <v>1.0610256652253576</v>
      </c>
      <c r="AP89">
        <f t="shared" si="90"/>
        <v>1.3176580985674746</v>
      </c>
      <c r="AR89">
        <f t="shared" si="74"/>
        <v>1.4703023546705513E-3</v>
      </c>
      <c r="AS89">
        <f t="shared" si="75"/>
        <v>4.2888719685739982</v>
      </c>
      <c r="AY89">
        <f t="shared" si="60"/>
        <v>-10.301076418110661</v>
      </c>
      <c r="AZ89">
        <f t="shared" si="76"/>
        <v>-6.0122044495366627</v>
      </c>
      <c r="BA89" s="54">
        <v>0.8</v>
      </c>
      <c r="BB89">
        <f t="shared" si="77"/>
        <v>1.3602163909961447</v>
      </c>
      <c r="BC89">
        <f t="shared" si="91"/>
        <v>-27.45312862529666</v>
      </c>
      <c r="BD89">
        <f t="shared" si="78"/>
        <v>19.583990331494011</v>
      </c>
      <c r="BE89">
        <f t="shared" si="92"/>
        <v>-47.037118956790664</v>
      </c>
      <c r="BG89">
        <f t="shared" si="93"/>
        <v>5.4373397950676691E-3</v>
      </c>
      <c r="BH89">
        <f t="shared" si="53"/>
        <v>3.8787859638530426E-3</v>
      </c>
      <c r="BI89">
        <f t="shared" si="53"/>
        <v>-9.316125758920709E-3</v>
      </c>
    </row>
    <row r="90" spans="1:69">
      <c r="A90" s="54">
        <v>0.8</v>
      </c>
      <c r="B90" s="24">
        <v>2000</v>
      </c>
      <c r="C90" s="25">
        <v>0.46876000000000001</v>
      </c>
      <c r="D90" s="25"/>
      <c r="E90" s="25">
        <f t="shared" si="54"/>
        <v>4.0244713691196123</v>
      </c>
      <c r="F90" s="54">
        <v>0.8</v>
      </c>
      <c r="G90" s="26">
        <v>3.14159265358979</v>
      </c>
      <c r="I90" s="28">
        <f t="shared" si="55"/>
        <v>0.36206869256797286</v>
      </c>
      <c r="J90" s="28">
        <f t="shared" si="56"/>
        <v>0.10172057196744493</v>
      </c>
      <c r="K90" s="28">
        <f t="shared" si="57"/>
        <v>2.8584180052677106E-2</v>
      </c>
      <c r="L90" s="28">
        <f t="shared" si="58"/>
        <v>8.0342290327385189E-3</v>
      </c>
      <c r="M90">
        <f t="shared" si="94"/>
        <v>0.95064293365049057</v>
      </c>
      <c r="N90">
        <f t="shared" si="79"/>
        <v>0.22200994558746406</v>
      </c>
      <c r="O90">
        <f t="shared" si="80"/>
        <v>6.0943854382767067E-2</v>
      </c>
      <c r="P90">
        <f t="shared" si="81"/>
        <v>1.7919990000534292E-2</v>
      </c>
      <c r="Q90">
        <f t="shared" si="82"/>
        <v>5.4823749728729609E-3</v>
      </c>
      <c r="R90">
        <f t="shared" si="61"/>
        <v>4.2811031113527847</v>
      </c>
      <c r="S90">
        <f t="shared" si="62"/>
        <v>-4.6052661787052003</v>
      </c>
      <c r="T90">
        <f t="shared" si="63"/>
        <v>2.0980810662316376</v>
      </c>
      <c r="U90">
        <f t="shared" si="64"/>
        <v>-0.31824564834519375</v>
      </c>
      <c r="V90">
        <v>0</v>
      </c>
      <c r="W90">
        <f t="shared" si="65"/>
        <v>2.0919542049546846</v>
      </c>
      <c r="X90">
        <f t="shared" si="66"/>
        <v>1.3628869565217392</v>
      </c>
      <c r="Y90">
        <f t="shared" si="83"/>
        <v>2.7444162191335497</v>
      </c>
      <c r="Z90">
        <v>0</v>
      </c>
      <c r="AA90">
        <f t="shared" si="84"/>
        <v>3.1695477154341263</v>
      </c>
      <c r="AB90">
        <f t="shared" si="67"/>
        <v>0.6549999999999998</v>
      </c>
      <c r="AC90">
        <f t="shared" si="68"/>
        <v>-0.46481145999849216</v>
      </c>
      <c r="AD90">
        <f t="shared" si="69"/>
        <v>-0.18383718667644947</v>
      </c>
      <c r="AE90">
        <f t="shared" si="85"/>
        <v>-0.3243243233374708</v>
      </c>
      <c r="AF90">
        <f t="shared" si="70"/>
        <v>2.875</v>
      </c>
      <c r="AH90">
        <f t="shared" si="86"/>
        <v>-7.0253844974415447E-2</v>
      </c>
      <c r="AI90">
        <f t="shared" si="87"/>
        <v>-0.17793652743531752</v>
      </c>
      <c r="AJ90">
        <f t="shared" si="88"/>
        <v>3.6733810973074026</v>
      </c>
      <c r="AL90">
        <f t="shared" si="71"/>
        <v>1.7934895838716484E-21</v>
      </c>
      <c r="AM90">
        <f t="shared" si="72"/>
        <v>1.5460336657001174E-21</v>
      </c>
      <c r="AN90">
        <f t="shared" si="73"/>
        <v>40.526545223578751</v>
      </c>
      <c r="AO90">
        <f t="shared" si="89"/>
        <v>1.0610256652253576</v>
      </c>
      <c r="AP90">
        <f t="shared" si="90"/>
        <v>1.3176580985674746</v>
      </c>
      <c r="AR90">
        <f t="shared" si="74"/>
        <v>1.5758102877857496E-3</v>
      </c>
      <c r="AS90">
        <f t="shared" si="75"/>
        <v>4.5966386094710314</v>
      </c>
      <c r="AY90">
        <f t="shared" si="60"/>
        <v>-10.538623030411841</v>
      </c>
      <c r="AZ90">
        <f t="shared" si="76"/>
        <v>-5.9419844209408099</v>
      </c>
      <c r="BA90" s="54">
        <v>0.8</v>
      </c>
      <c r="BB90">
        <f t="shared" si="77"/>
        <v>1.3602163909961447</v>
      </c>
      <c r="BC90">
        <f t="shared" si="91"/>
        <v>-27.132487587006203</v>
      </c>
      <c r="BD90">
        <f t="shared" si="78"/>
        <v>20.989324639407123</v>
      </c>
      <c r="BE90">
        <f t="shared" si="92"/>
        <v>-48.121812226413319</v>
      </c>
      <c r="BG90">
        <f t="shared" si="93"/>
        <v>5.3738339447427612E-3</v>
      </c>
      <c r="BH90">
        <f t="shared" si="53"/>
        <v>4.157125101882971E-3</v>
      </c>
      <c r="BI90">
        <f t="shared" si="53"/>
        <v>-9.5309590466257314E-3</v>
      </c>
    </row>
    <row r="91" spans="1:69">
      <c r="A91" s="54">
        <v>0.8</v>
      </c>
      <c r="B91" s="24">
        <v>2200</v>
      </c>
      <c r="C91" s="25">
        <v>0.47948000000000002</v>
      </c>
      <c r="D91" s="25"/>
      <c r="E91" s="25">
        <f t="shared" si="54"/>
        <v>3.9942525861659393</v>
      </c>
      <c r="F91" s="54">
        <v>0.8</v>
      </c>
      <c r="G91" s="26">
        <v>3.14159265358979</v>
      </c>
      <c r="I91" s="28">
        <f t="shared" si="55"/>
        <v>0.37034878554589051</v>
      </c>
      <c r="J91" s="28">
        <f t="shared" si="56"/>
        <v>0.10404680400834221</v>
      </c>
      <c r="K91" s="28">
        <f t="shared" si="57"/>
        <v>2.9237867249034939E-2</v>
      </c>
      <c r="L91" s="28">
        <f t="shared" si="58"/>
        <v>8.2179625749156607E-3</v>
      </c>
      <c r="M91">
        <f t="shared" si="94"/>
        <v>1.0019659294358552</v>
      </c>
      <c r="N91">
        <f t="shared" si="79"/>
        <v>0.24080672574241022</v>
      </c>
      <c r="O91">
        <f t="shared" si="80"/>
        <v>6.7828370500075896E-2</v>
      </c>
      <c r="P91">
        <f t="shared" si="81"/>
        <v>2.0441622953188965E-2</v>
      </c>
      <c r="Q91">
        <f t="shared" si="82"/>
        <v>6.406027891976418E-3</v>
      </c>
      <c r="R91">
        <f t="shared" si="61"/>
        <v>4.2811031113527847</v>
      </c>
      <c r="S91">
        <f t="shared" si="62"/>
        <v>-4.6052661787052003</v>
      </c>
      <c r="T91">
        <f t="shared" si="63"/>
        <v>2.0980810662316376</v>
      </c>
      <c r="U91">
        <f t="shared" si="64"/>
        <v>-0.31824564834519375</v>
      </c>
      <c r="V91">
        <v>0</v>
      </c>
      <c r="W91">
        <f t="shared" si="65"/>
        <v>2.0864341429694062</v>
      </c>
      <c r="X91">
        <f t="shared" si="66"/>
        <v>1.3628869565217392</v>
      </c>
      <c r="Y91">
        <f t="shared" si="83"/>
        <v>2.8292723215615165</v>
      </c>
      <c r="Z91">
        <v>0</v>
      </c>
      <c r="AA91">
        <f t="shared" si="84"/>
        <v>3.3163443506606511</v>
      </c>
      <c r="AB91">
        <f t="shared" si="67"/>
        <v>0.6549999999999998</v>
      </c>
      <c r="AC91">
        <f t="shared" si="68"/>
        <v>-0.51129260599834125</v>
      </c>
      <c r="AD91">
        <f t="shared" si="69"/>
        <v>-0.20222090534409437</v>
      </c>
      <c r="AE91">
        <f t="shared" si="85"/>
        <v>-0.35675675567121778</v>
      </c>
      <c r="AF91">
        <f t="shared" si="70"/>
        <v>2.875</v>
      </c>
      <c r="AH91">
        <f t="shared" si="86"/>
        <v>-7.2914574113348285E-2</v>
      </c>
      <c r="AI91">
        <f t="shared" si="87"/>
        <v>-0.19332007269458731</v>
      </c>
      <c r="AJ91">
        <f t="shared" si="88"/>
        <v>3.8656549995064715</v>
      </c>
      <c r="AL91">
        <f t="shared" si="71"/>
        <v>1.9157067273018263E-21</v>
      </c>
      <c r="AM91">
        <f t="shared" si="72"/>
        <v>1.6326322919793762E-21</v>
      </c>
      <c r="AN91">
        <f t="shared" si="73"/>
        <v>40.526545223578751</v>
      </c>
      <c r="AO91">
        <f t="shared" si="89"/>
        <v>1.0610256652253576</v>
      </c>
      <c r="AP91">
        <f t="shared" si="90"/>
        <v>1.3176580985674746</v>
      </c>
      <c r="AR91">
        <f t="shared" si="74"/>
        <v>1.6782989589119014E-3</v>
      </c>
      <c r="AS91">
        <f t="shared" si="75"/>
        <v>4.8955980631460161</v>
      </c>
      <c r="AY91">
        <f t="shared" si="60"/>
        <v>-10.752610113335361</v>
      </c>
      <c r="AZ91">
        <f t="shared" si="76"/>
        <v>-5.8570120501893452</v>
      </c>
      <c r="BA91" s="54">
        <v>0.8</v>
      </c>
      <c r="BB91">
        <f t="shared" si="77"/>
        <v>1.3602163909961447</v>
      </c>
      <c r="BC91">
        <f t="shared" si="91"/>
        <v>-26.744483911579604</v>
      </c>
      <c r="BD91">
        <f t="shared" si="78"/>
        <v>22.354443275071667</v>
      </c>
      <c r="BE91">
        <f t="shared" si="92"/>
        <v>-49.098927186651267</v>
      </c>
      <c r="BG91">
        <f t="shared" si="93"/>
        <v>5.2969863164150531E-3</v>
      </c>
      <c r="BH91">
        <f t="shared" si="53"/>
        <v>4.4274991632148276E-3</v>
      </c>
      <c r="BI91">
        <f t="shared" si="53"/>
        <v>-9.7244854796298807E-3</v>
      </c>
    </row>
    <row r="92" spans="1:69">
      <c r="A92" s="54">
        <v>0.8</v>
      </c>
      <c r="B92" s="24">
        <v>2400</v>
      </c>
      <c r="C92" s="25">
        <v>0.48931999999999998</v>
      </c>
      <c r="D92" s="25"/>
      <c r="E92" s="25">
        <f t="shared" si="54"/>
        <v>3.9672968878432919</v>
      </c>
      <c r="F92" s="54">
        <v>0.8</v>
      </c>
      <c r="G92" s="26">
        <v>3.14159265358979</v>
      </c>
      <c r="I92" s="28">
        <f t="shared" si="55"/>
        <v>0.37794916939875511</v>
      </c>
      <c r="J92" s="28">
        <f t="shared" si="56"/>
        <v>0.10618207670259865</v>
      </c>
      <c r="K92" s="28">
        <f t="shared" si="57"/>
        <v>2.9837893556139514E-2</v>
      </c>
      <c r="L92" s="28">
        <f t="shared" si="58"/>
        <v>8.3866135128842292E-3</v>
      </c>
      <c r="M92">
        <f t="shared" si="94"/>
        <v>1.0515115231787595</v>
      </c>
      <c r="N92">
        <f t="shared" si="79"/>
        <v>0.25934568330794577</v>
      </c>
      <c r="O92">
        <f t="shared" si="80"/>
        <v>7.4765511369521767E-2</v>
      </c>
      <c r="P92">
        <f t="shared" si="81"/>
        <v>2.3037539005398844E-2</v>
      </c>
      <c r="Q92">
        <f t="shared" si="82"/>
        <v>7.3774672562436638E-3</v>
      </c>
      <c r="R92">
        <f t="shared" si="61"/>
        <v>4.2811031113527847</v>
      </c>
      <c r="S92">
        <f t="shared" si="62"/>
        <v>-4.6052661787052003</v>
      </c>
      <c r="T92">
        <f t="shared" si="63"/>
        <v>2.0980810662316376</v>
      </c>
      <c r="U92">
        <f t="shared" si="64"/>
        <v>-0.31824564834519375</v>
      </c>
      <c r="V92">
        <v>0</v>
      </c>
      <c r="W92">
        <f t="shared" si="65"/>
        <v>2.0813672204008298</v>
      </c>
      <c r="X92">
        <f t="shared" si="66"/>
        <v>1.3628869565217392</v>
      </c>
      <c r="Y92">
        <f t="shared" si="83"/>
        <v>2.9106433554531139</v>
      </c>
      <c r="Z92">
        <v>0</v>
      </c>
      <c r="AA92">
        <f t="shared" si="84"/>
        <v>3.456805856847089</v>
      </c>
      <c r="AB92">
        <f t="shared" si="67"/>
        <v>0.6549999999999998</v>
      </c>
      <c r="AC92">
        <f t="shared" si="68"/>
        <v>-0.55777375199819057</v>
      </c>
      <c r="AD92">
        <f t="shared" si="69"/>
        <v>-0.22060462401173936</v>
      </c>
      <c r="AE92">
        <f t="shared" si="85"/>
        <v>-0.38918918800496494</v>
      </c>
      <c r="AF92">
        <f t="shared" si="70"/>
        <v>2.875</v>
      </c>
      <c r="AH92">
        <f t="shared" si="86"/>
        <v>-7.5389659755625282E-2</v>
      </c>
      <c r="AI92">
        <f t="shared" si="87"/>
        <v>-0.20860110796304593</v>
      </c>
      <c r="AJ92">
        <f t="shared" si="88"/>
        <v>4.0513851009284343</v>
      </c>
      <c r="AL92">
        <f t="shared" si="71"/>
        <v>2.0354938621682746E-21</v>
      </c>
      <c r="AM92">
        <f t="shared" si="72"/>
        <v>1.7163384475502351E-21</v>
      </c>
      <c r="AN92">
        <f t="shared" si="73"/>
        <v>40.526545223578751</v>
      </c>
      <c r="AO92">
        <f t="shared" si="89"/>
        <v>1.0610256652253576</v>
      </c>
      <c r="AP92">
        <f t="shared" si="90"/>
        <v>1.3176580985674746</v>
      </c>
      <c r="AR92">
        <f t="shared" si="74"/>
        <v>1.7784443664642944E-3</v>
      </c>
      <c r="AS92">
        <f t="shared" si="75"/>
        <v>5.1877222169763471</v>
      </c>
      <c r="AY92">
        <f t="shared" si="60"/>
        <v>-10.947967627588161</v>
      </c>
      <c r="AZ92">
        <f t="shared" si="76"/>
        <v>-5.7602454106118142</v>
      </c>
      <c r="BA92" s="54">
        <v>0.8</v>
      </c>
      <c r="BB92">
        <f t="shared" si="77"/>
        <v>1.3602163909961447</v>
      </c>
      <c r="BC92">
        <f t="shared" si="91"/>
        <v>-26.302624852185104</v>
      </c>
      <c r="BD92">
        <f t="shared" si="78"/>
        <v>23.688350336445477</v>
      </c>
      <c r="BE92">
        <f t="shared" si="92"/>
        <v>-49.990975188630586</v>
      </c>
      <c r="BG92">
        <f t="shared" si="93"/>
        <v>5.2094721434313932E-3</v>
      </c>
      <c r="BH92">
        <f t="shared" si="53"/>
        <v>4.6916914906804273E-3</v>
      </c>
      <c r="BI92">
        <f t="shared" si="53"/>
        <v>-9.9011636341118214E-3</v>
      </c>
    </row>
    <row r="93" spans="1:69">
      <c r="A93" s="54">
        <v>0.8</v>
      </c>
      <c r="B93" s="24">
        <v>2600</v>
      </c>
      <c r="C93" s="25">
        <v>0.49841000000000002</v>
      </c>
      <c r="D93" s="25"/>
      <c r="E93" s="25">
        <f t="shared" si="54"/>
        <v>3.9430302434092552</v>
      </c>
      <c r="F93" s="54">
        <v>0.8</v>
      </c>
      <c r="G93" s="26">
        <v>3.14159265358979</v>
      </c>
      <c r="I93" s="28">
        <f t="shared" si="55"/>
        <v>0.38497025570185878</v>
      </c>
      <c r="J93" s="28">
        <f t="shared" si="56"/>
        <v>0.10815459995369532</v>
      </c>
      <c r="K93" s="28">
        <f t="shared" si="57"/>
        <v>3.0392186150812343E-2</v>
      </c>
      <c r="L93" s="28">
        <f t="shared" si="58"/>
        <v>8.5424099586295862E-3</v>
      </c>
      <c r="M93">
        <f t="shared" si="94"/>
        <v>1.0994825457115307</v>
      </c>
      <c r="N93">
        <f t="shared" si="79"/>
        <v>0.27764597013861197</v>
      </c>
      <c r="O93">
        <f t="shared" si="80"/>
        <v>8.1747016722778829E-2</v>
      </c>
      <c r="P93">
        <f t="shared" si="81"/>
        <v>2.5701037831301732E-2</v>
      </c>
      <c r="Q93">
        <f t="shared" si="82"/>
        <v>8.3936415333101255E-3</v>
      </c>
      <c r="R93">
        <f t="shared" si="61"/>
        <v>4.2811031113527847</v>
      </c>
      <c r="S93">
        <f t="shared" si="62"/>
        <v>-4.6052661787051985</v>
      </c>
      <c r="T93">
        <f t="shared" si="63"/>
        <v>2.0980810662316363</v>
      </c>
      <c r="U93">
        <f t="shared" si="64"/>
        <v>-0.31824564834519353</v>
      </c>
      <c r="V93">
        <v>0</v>
      </c>
      <c r="W93">
        <f t="shared" si="65"/>
        <v>2.0766864961987608</v>
      </c>
      <c r="X93">
        <f t="shared" si="66"/>
        <v>1.3628869565217392</v>
      </c>
      <c r="Y93">
        <f t="shared" si="83"/>
        <v>2.9889407630993605</v>
      </c>
      <c r="Z93">
        <v>0</v>
      </c>
      <c r="AA93">
        <f t="shared" si="84"/>
        <v>3.591697175949788</v>
      </c>
      <c r="AB93">
        <f t="shared" si="67"/>
        <v>0.6549999999999998</v>
      </c>
      <c r="AC93">
        <f t="shared" si="68"/>
        <v>-0.60425489799803977</v>
      </c>
      <c r="AD93">
        <f t="shared" si="69"/>
        <v>-0.23898834267938432</v>
      </c>
      <c r="AE93">
        <f t="shared" si="85"/>
        <v>-0.42162162033871203</v>
      </c>
      <c r="AF93">
        <f t="shared" si="70"/>
        <v>2.875</v>
      </c>
      <c r="AH93">
        <f t="shared" si="86"/>
        <v>-7.7700039331731308E-2</v>
      </c>
      <c r="AI93">
        <f t="shared" si="87"/>
        <v>-0.22379119462498781</v>
      </c>
      <c r="AJ93">
        <f t="shared" si="88"/>
        <v>4.231359878154155</v>
      </c>
      <c r="AL93">
        <f t="shared" si="71"/>
        <v>2.153125052126855E-21</v>
      </c>
      <c r="AM93">
        <f t="shared" si="72"/>
        <v>1.797478353936623E-21</v>
      </c>
      <c r="AN93">
        <f t="shared" si="73"/>
        <v>40.526545223578751</v>
      </c>
      <c r="AO93">
        <f t="shared" si="89"/>
        <v>1.0610256652253576</v>
      </c>
      <c r="AP93">
        <f t="shared" si="90"/>
        <v>1.3176580985674746</v>
      </c>
      <c r="AR93">
        <f t="shared" si="74"/>
        <v>1.8765107907385854E-3</v>
      </c>
      <c r="AS93">
        <f t="shared" si="75"/>
        <v>5.4737819765844531</v>
      </c>
      <c r="AY93">
        <f t="shared" si="60"/>
        <v>-11.127530564789542</v>
      </c>
      <c r="AZ93">
        <f t="shared" si="76"/>
        <v>-5.6537485882050884</v>
      </c>
      <c r="BA93" s="54">
        <v>0.8</v>
      </c>
      <c r="BB93">
        <f t="shared" si="77"/>
        <v>1.3602163909961447</v>
      </c>
      <c r="BC93">
        <f t="shared" si="91"/>
        <v>-25.816335507194097</v>
      </c>
      <c r="BD93">
        <f t="shared" si="78"/>
        <v>24.994565958512023</v>
      </c>
      <c r="BE93">
        <f t="shared" si="92"/>
        <v>-50.810901465706117</v>
      </c>
      <c r="BG93">
        <f t="shared" si="93"/>
        <v>5.1131581515535939E-3</v>
      </c>
      <c r="BH93">
        <f t="shared" si="53"/>
        <v>4.9503992787704541E-3</v>
      </c>
      <c r="BI93">
        <f t="shared" si="53"/>
        <v>-1.0063557430324048E-2</v>
      </c>
    </row>
    <row r="94" spans="1:69">
      <c r="A94" s="54">
        <v>0.8</v>
      </c>
      <c r="B94" s="24">
        <v>2800</v>
      </c>
      <c r="C94" s="25">
        <v>0.50687000000000004</v>
      </c>
      <c r="D94" s="25"/>
      <c r="E94" s="25">
        <f t="shared" si="54"/>
        <v>3.9209697772379331</v>
      </c>
      <c r="F94" s="54">
        <v>0.8</v>
      </c>
      <c r="G94" s="26">
        <v>3.14159265358979</v>
      </c>
      <c r="I94" s="28">
        <f t="shared" si="55"/>
        <v>0.39150473206316333</v>
      </c>
      <c r="J94" s="28">
        <f t="shared" si="56"/>
        <v>0.1099904136725378</v>
      </c>
      <c r="K94" s="28">
        <f t="shared" si="57"/>
        <v>3.0908062427042509E-2</v>
      </c>
      <c r="L94" s="28">
        <f t="shared" si="58"/>
        <v>8.687408630907445E-3</v>
      </c>
      <c r="M94">
        <f t="shared" si="94"/>
        <v>1.1461399590304162</v>
      </c>
      <c r="N94">
        <f t="shared" si="79"/>
        <v>0.29576121286700569</v>
      </c>
      <c r="O94">
        <f t="shared" si="80"/>
        <v>8.8780620629423435E-2</v>
      </c>
      <c r="P94">
        <f t="shared" si="81"/>
        <v>2.8432039129485887E-2</v>
      </c>
      <c r="Q94">
        <f t="shared" si="82"/>
        <v>9.4540572421724089E-3</v>
      </c>
      <c r="R94">
        <f t="shared" si="61"/>
        <v>4.2811031113527847</v>
      </c>
      <c r="S94">
        <f t="shared" si="62"/>
        <v>-4.6052661787051994</v>
      </c>
      <c r="T94">
        <f t="shared" si="63"/>
        <v>2.0980810662316376</v>
      </c>
      <c r="U94">
        <f t="shared" si="64"/>
        <v>-0.31824564834519375</v>
      </c>
      <c r="V94">
        <v>0</v>
      </c>
      <c r="W94">
        <f t="shared" si="65"/>
        <v>2.0723301786245578</v>
      </c>
      <c r="X94">
        <f t="shared" si="66"/>
        <v>1.3628869565217392</v>
      </c>
      <c r="Y94">
        <f t="shared" si="83"/>
        <v>3.0646539325817175</v>
      </c>
      <c r="Z94">
        <v>0</v>
      </c>
      <c r="AA94">
        <f t="shared" si="84"/>
        <v>3.7219048005259663</v>
      </c>
      <c r="AB94">
        <f t="shared" si="67"/>
        <v>0.6549999999999998</v>
      </c>
      <c r="AC94">
        <f t="shared" si="68"/>
        <v>-0.65073604399788909</v>
      </c>
      <c r="AD94">
        <f t="shared" si="69"/>
        <v>-0.25737206134702934</v>
      </c>
      <c r="AE94">
        <f t="shared" si="85"/>
        <v>-0.45405405267245924</v>
      </c>
      <c r="AF94">
        <f t="shared" si="70"/>
        <v>2.875</v>
      </c>
      <c r="AH94">
        <f t="shared" si="86"/>
        <v>-7.9872261838494926E-2</v>
      </c>
      <c r="AI94">
        <f t="shared" si="87"/>
        <v>-0.23890499270066681</v>
      </c>
      <c r="AJ94">
        <f t="shared" si="88"/>
        <v>4.4064956660212697</v>
      </c>
      <c r="AL94">
        <f t="shared" si="71"/>
        <v>2.2689478142778921E-21</v>
      </c>
      <c r="AM94">
        <f t="shared" si="72"/>
        <v>1.8764656652500358E-21</v>
      </c>
      <c r="AN94">
        <f t="shared" si="73"/>
        <v>40.526545223578751</v>
      </c>
      <c r="AO94">
        <f t="shared" si="89"/>
        <v>1.0610256652253576</v>
      </c>
      <c r="AP94">
        <f t="shared" si="90"/>
        <v>1.3176580985674746</v>
      </c>
      <c r="AR94">
        <f t="shared" si="74"/>
        <v>1.9728333433778377E-3</v>
      </c>
      <c r="AS94">
        <f t="shared" si="75"/>
        <v>5.7547548626331526</v>
      </c>
      <c r="AY94">
        <f t="shared" si="60"/>
        <v>-11.293868082775463</v>
      </c>
      <c r="AZ94">
        <f t="shared" si="76"/>
        <v>-5.5391132201423101</v>
      </c>
      <c r="BA94" s="54">
        <v>0.8</v>
      </c>
      <c r="BB94">
        <f t="shared" si="77"/>
        <v>1.3602163909961447</v>
      </c>
      <c r="BC94">
        <f t="shared" si="91"/>
        <v>-25.292883663390253</v>
      </c>
      <c r="BD94">
        <f t="shared" si="78"/>
        <v>26.277553728748316</v>
      </c>
      <c r="BE94">
        <f t="shared" si="92"/>
        <v>-51.570437392138572</v>
      </c>
      <c r="BG94">
        <f t="shared" si="93"/>
        <v>5.0094837915211432E-3</v>
      </c>
      <c r="BH94">
        <f t="shared" si="53"/>
        <v>5.2045065812533799E-3</v>
      </c>
      <c r="BI94">
        <f t="shared" si="53"/>
        <v>-1.0213990372774524E-2</v>
      </c>
    </row>
    <row r="95" spans="1:69" ht="15.75" thickBot="1">
      <c r="A95" s="56">
        <v>0.8</v>
      </c>
      <c r="B95" s="46">
        <v>3000</v>
      </c>
      <c r="C95" s="47">
        <v>0.51478999999999997</v>
      </c>
      <c r="D95" s="47"/>
      <c r="E95" s="47">
        <f t="shared" si="54"/>
        <v>3.9007578392154367</v>
      </c>
      <c r="F95" s="56">
        <v>0.8</v>
      </c>
      <c r="G95" s="48">
        <v>3.14159265358979</v>
      </c>
      <c r="H95" s="35"/>
      <c r="I95" s="50">
        <f t="shared" si="55"/>
        <v>0.39762211418863957</v>
      </c>
      <c r="J95" s="50">
        <f t="shared" si="56"/>
        <v>0.11170904779230514</v>
      </c>
      <c r="K95" s="50">
        <f t="shared" si="57"/>
        <v>3.1391010430321789E-2</v>
      </c>
      <c r="L95" s="50">
        <f t="shared" si="58"/>
        <v>8.823152068784583E-3</v>
      </c>
      <c r="M95" s="35">
        <f t="shared" si="94"/>
        <v>1.1916731345178366</v>
      </c>
      <c r="N95" s="35">
        <f t="shared" si="79"/>
        <v>0.31372787658857942</v>
      </c>
      <c r="O95" s="35">
        <f t="shared" si="80"/>
        <v>9.5870121129753544E-2</v>
      </c>
      <c r="P95" s="35">
        <f t="shared" si="81"/>
        <v>3.1229554830567996E-2</v>
      </c>
      <c r="Q95" s="35">
        <f t="shared" si="82"/>
        <v>1.0557978568871196E-2</v>
      </c>
      <c r="R95" s="35">
        <f t="shared" si="61"/>
        <v>4.2811031113527847</v>
      </c>
      <c r="S95" s="35">
        <f t="shared" si="62"/>
        <v>-4.6052661787051985</v>
      </c>
      <c r="T95" s="35">
        <f t="shared" si="63"/>
        <v>2.0980810662316363</v>
      </c>
      <c r="U95" s="35">
        <f t="shared" si="64"/>
        <v>-0.31824564834519353</v>
      </c>
      <c r="V95" s="35">
        <v>0</v>
      </c>
      <c r="W95" s="35">
        <f t="shared" si="65"/>
        <v>2.0682519238742403</v>
      </c>
      <c r="X95" s="35">
        <f t="shared" si="66"/>
        <v>1.3628869565217392</v>
      </c>
      <c r="Y95" s="35">
        <f t="shared" si="83"/>
        <v>3.1381414012648694</v>
      </c>
      <c r="Z95" s="35">
        <v>0</v>
      </c>
      <c r="AA95" s="35">
        <f t="shared" si="84"/>
        <v>3.8480798005645358</v>
      </c>
      <c r="AB95" s="35">
        <f t="shared" si="67"/>
        <v>0.6549999999999998</v>
      </c>
      <c r="AC95" s="35">
        <f t="shared" si="68"/>
        <v>-0.69721718999773818</v>
      </c>
      <c r="AD95" s="35">
        <f t="shared" si="69"/>
        <v>-0.27575578001467416</v>
      </c>
      <c r="AE95" s="35">
        <f t="shared" si="85"/>
        <v>-0.48648648500620617</v>
      </c>
      <c r="AF95" s="35">
        <f t="shared" si="70"/>
        <v>2.875</v>
      </c>
      <c r="AG95" s="35"/>
      <c r="AH95" s="35">
        <f t="shared" si="86"/>
        <v>-8.1925654059403372E-2</v>
      </c>
      <c r="AI95" s="35">
        <f t="shared" si="87"/>
        <v>-0.25395317419547669</v>
      </c>
      <c r="AJ95" s="35">
        <f t="shared" si="88"/>
        <v>4.5774652587026949</v>
      </c>
      <c r="AK95" s="35"/>
      <c r="AL95" s="35">
        <f t="shared" si="71"/>
        <v>2.3832151294703213E-21</v>
      </c>
      <c r="AM95" s="35">
        <f t="shared" si="72"/>
        <v>1.9536015078758913E-21</v>
      </c>
      <c r="AN95" s="35">
        <f t="shared" si="73"/>
        <v>40.526545223578751</v>
      </c>
      <c r="AO95" s="35">
        <f t="shared" si="89"/>
        <v>1.0610256652253576</v>
      </c>
      <c r="AP95" s="35">
        <f t="shared" si="90"/>
        <v>1.3176580985674746</v>
      </c>
      <c r="AQ95" s="35"/>
      <c r="AR95" s="35">
        <f t="shared" si="74"/>
        <v>2.0676559744721942E-3</v>
      </c>
      <c r="AS95" s="35">
        <f t="shared" si="75"/>
        <v>6.0313524775353908</v>
      </c>
      <c r="AT95" s="35">
        <v>-11.393570811785715</v>
      </c>
      <c r="AU95" s="35"/>
      <c r="AV95" s="35"/>
      <c r="AW95" s="35"/>
      <c r="AX95" s="35"/>
      <c r="AY95" s="35">
        <f t="shared" si="60"/>
        <v>-11.44890637576394</v>
      </c>
      <c r="AZ95" s="35">
        <f t="shared" si="76"/>
        <v>-5.4175538982285492</v>
      </c>
      <c r="BA95" s="56">
        <v>0.8</v>
      </c>
      <c r="BB95" s="35">
        <f t="shared" si="77"/>
        <v>1.3602163909961447</v>
      </c>
      <c r="BC95" s="35">
        <f t="shared" si="91"/>
        <v>-24.73781543041299</v>
      </c>
      <c r="BD95" s="35">
        <f t="shared" si="78"/>
        <v>27.540562989843327</v>
      </c>
      <c r="BE95" s="35">
        <f t="shared" si="92"/>
        <v>-52.278378420256317</v>
      </c>
      <c r="BF95" s="35"/>
      <c r="BG95" s="35">
        <f t="shared" si="93"/>
        <v>4.8995475203828459E-3</v>
      </c>
      <c r="BH95" s="35">
        <f t="shared" si="53"/>
        <v>5.4546569597629883E-3</v>
      </c>
      <c r="BI95" s="35">
        <f t="shared" si="53"/>
        <v>-1.0354204480145833E-2</v>
      </c>
      <c r="BJ95" s="35"/>
      <c r="BK95" s="35"/>
      <c r="BL95" s="35"/>
      <c r="BM95" s="35"/>
      <c r="BN95" s="35"/>
      <c r="BO95" s="35"/>
      <c r="BP95" s="35"/>
      <c r="BQ95" s="35"/>
    </row>
    <row r="96" spans="1:69">
      <c r="A96" s="57">
        <v>0.7</v>
      </c>
      <c r="B96" s="24">
        <v>5.7</v>
      </c>
      <c r="C96" s="25">
        <v>4.5922000000000003E-3</v>
      </c>
      <c r="D96" s="25">
        <v>0</v>
      </c>
      <c r="E96" s="25">
        <f t="shared" ref="E96:E125" si="95">(1/(((C96/(0.7*16+0.3*28))*6.022*10^2)/10^3))^(1/3)</f>
        <v>19.208708911984157</v>
      </c>
      <c r="F96" s="57">
        <v>0.7</v>
      </c>
      <c r="G96" s="26">
        <v>3.14159265358979</v>
      </c>
      <c r="I96" s="28">
        <f t="shared" ref="I96:I125" si="96">(G96/6)*(C96*6.023*10^23)/((16*0.7+28*0.3)*10^24)*(0.7*$BM$8^3+0.3*$BN$8^3)</f>
        <v>3.2925433166089155E-3</v>
      </c>
      <c r="J96" s="28">
        <f t="shared" ref="J96:J125" si="97">(G96/6)*(C96*6.023*10^23)/((16*0.7+28*0.3)*10^24)*(0.7*$BM$8^2+0.3*$BN$8^2)</f>
        <v>9.2842520130834096E-4</v>
      </c>
      <c r="K96" s="28">
        <f t="shared" ref="K96:K125" si="98">(G96/6)*(C96*6.023*10^23)/((16*0.7+28*0.3)*10^24)*(0.7*$BM$8^1+0.3*$BN$8^1)</f>
        <v>2.6187523474303226E-4</v>
      </c>
      <c r="L96" s="28">
        <f t="shared" ref="L96:L125" si="99">(G96/6)*(C96*6.023*10^23)/((16*0.7+28*0.3)*10^24)*(0.7*$BM$8^0+0.3*$BN$8^0)</f>
        <v>7.3888390819658111E-5</v>
      </c>
      <c r="M96">
        <f t="shared" si="94"/>
        <v>3.3143445697328593E-3</v>
      </c>
      <c r="N96">
        <f t="shared" si="79"/>
        <v>5.4683080310254913E-6</v>
      </c>
      <c r="O96">
        <f t="shared" si="80"/>
        <v>1.2016282083562802E-8</v>
      </c>
      <c r="P96">
        <f t="shared" si="81"/>
        <v>2.9692686677462721E-11</v>
      </c>
      <c r="Q96">
        <f t="shared" si="82"/>
        <v>7.8359194133348353E-14</v>
      </c>
      <c r="R96">
        <f t="shared" si="61"/>
        <v>4.2994572728129237</v>
      </c>
      <c r="S96">
        <f t="shared" si="62"/>
        <v>-4.5998533320662878</v>
      </c>
      <c r="T96">
        <f t="shared" si="63"/>
        <v>2.0872347380144656</v>
      </c>
      <c r="U96">
        <f t="shared" si="64"/>
        <v>-0.31501277031631125</v>
      </c>
      <c r="V96">
        <v>0</v>
      </c>
      <c r="W96">
        <f t="shared" si="65"/>
        <v>2.3311383044555938</v>
      </c>
      <c r="X96">
        <f t="shared" si="66"/>
        <v>1.3628869565217392</v>
      </c>
      <c r="Y96">
        <f t="shared" si="83"/>
        <v>1.0071283263077833</v>
      </c>
      <c r="Z96">
        <v>0</v>
      </c>
      <c r="AA96">
        <f t="shared" si="84"/>
        <v>1.4224754521476497E-2</v>
      </c>
      <c r="AB96">
        <f t="shared" si="67"/>
        <v>0.6549999999999998</v>
      </c>
      <c r="AC96">
        <f t="shared" si="68"/>
        <v>-1.3247126609957026E-3</v>
      </c>
      <c r="AD96">
        <f t="shared" si="69"/>
        <v>-5.23935982027881E-4</v>
      </c>
      <c r="AE96">
        <f t="shared" si="85"/>
        <v>-9.2432432151179182E-4</v>
      </c>
      <c r="AF96">
        <f t="shared" si="70"/>
        <v>2.875</v>
      </c>
      <c r="AH96">
        <f t="shared" si="86"/>
        <v>-2.4252315083813186E-4</v>
      </c>
      <c r="AI96">
        <f t="shared" si="87"/>
        <v>-5.3047645846628533E-4</v>
      </c>
      <c r="AJ96">
        <f t="shared" si="88"/>
        <v>1.5708226439002364E-2</v>
      </c>
      <c r="AL96">
        <f t="shared" si="71"/>
        <v>5.6651335242928174E-24</v>
      </c>
      <c r="AM96">
        <f t="shared" si="72"/>
        <v>5.0652582047464822E-24</v>
      </c>
      <c r="AN96">
        <f t="shared" si="73"/>
        <v>40.526545223578751</v>
      </c>
      <c r="AO96">
        <f t="shared" si="89"/>
        <v>1.0610256652253576</v>
      </c>
      <c r="AP96">
        <f t="shared" si="90"/>
        <v>1.3176580985674746</v>
      </c>
      <c r="AR96">
        <f t="shared" si="74"/>
        <v>5.0249823004143921E-6</v>
      </c>
      <c r="AS96">
        <f t="shared" si="75"/>
        <v>1.4657873370308782E-2</v>
      </c>
      <c r="AT96">
        <f t="shared" ref="AT96:AT113" si="100">D96-AS96</f>
        <v>-1.4657873370308782E-2</v>
      </c>
      <c r="AY96">
        <f t="shared" ref="AY96:AY125" si="101" xml:space="preserve"> 4.8562*C96^2 - 22.106*C96</f>
        <v>-0.10141276419346081</v>
      </c>
      <c r="AZ96">
        <f>AY96+AS96</f>
        <v>-8.675489082315202E-2</v>
      </c>
      <c r="BA96" s="57">
        <v>0.7</v>
      </c>
      <c r="BB96">
        <f>17.5/($BM$6+$BM$7+2*(0.7*$BM$8 +0.3*$BN$8))</f>
        <v>1.3630982053838485</v>
      </c>
      <c r="BC96">
        <f t="shared" si="91"/>
        <v>-0.39599255184092214</v>
      </c>
      <c r="BD96">
        <f t="shared" si="78"/>
        <v>6.6905838107753898E-2</v>
      </c>
      <c r="BE96">
        <f t="shared" si="92"/>
        <v>-0.4628983899486761</v>
      </c>
      <c r="BG96">
        <f t="shared" si="93"/>
        <v>7.8429897373920009E-5</v>
      </c>
      <c r="BH96">
        <f t="shared" si="53"/>
        <v>1.3251304834175857E-5</v>
      </c>
      <c r="BI96">
        <f t="shared" si="53"/>
        <v>-9.1681202208095881E-5</v>
      </c>
    </row>
    <row r="97" spans="1:61">
      <c r="A97" s="57">
        <v>0.7</v>
      </c>
      <c r="B97" s="24">
        <v>16</v>
      </c>
      <c r="C97" s="25">
        <v>1.3050000000000001E-2</v>
      </c>
      <c r="D97" s="25">
        <v>-0.15332999999999999</v>
      </c>
      <c r="E97" s="25">
        <f t="shared" si="95"/>
        <v>13.561308724502222</v>
      </c>
      <c r="F97" s="57">
        <v>0.7</v>
      </c>
      <c r="G97" s="26">
        <v>3.14159265358979</v>
      </c>
      <c r="I97" s="28">
        <f t="shared" si="96"/>
        <v>9.3566678894095104E-3</v>
      </c>
      <c r="J97" s="28">
        <f t="shared" si="97"/>
        <v>2.6383756972853645E-3</v>
      </c>
      <c r="K97" s="28">
        <f t="shared" si="98"/>
        <v>7.4419054339893115E-4</v>
      </c>
      <c r="L97" s="28">
        <f t="shared" si="99"/>
        <v>2.0997419541756424E-4</v>
      </c>
      <c r="M97">
        <f t="shared" si="94"/>
        <v>9.5345316896355836E-3</v>
      </c>
      <c r="N97">
        <f t="shared" si="79"/>
        <v>4.4885269638410105E-5</v>
      </c>
      <c r="O97">
        <f t="shared" si="80"/>
        <v>2.8086034641704252E-7</v>
      </c>
      <c r="P97">
        <f t="shared" si="81"/>
        <v>1.9746376044710301E-9</v>
      </c>
      <c r="Q97">
        <f t="shared" si="82"/>
        <v>1.4799467207282646E-11</v>
      </c>
      <c r="R97">
        <f t="shared" si="61"/>
        <v>4.2994572728129237</v>
      </c>
      <c r="S97">
        <f t="shared" si="62"/>
        <v>-4.5998533320662878</v>
      </c>
      <c r="T97">
        <f t="shared" si="63"/>
        <v>2.0872347380144656</v>
      </c>
      <c r="U97">
        <f t="shared" si="64"/>
        <v>-0.31501277031631125</v>
      </c>
      <c r="V97">
        <v>0</v>
      </c>
      <c r="W97">
        <f t="shared" si="65"/>
        <v>2.3270955547403935</v>
      </c>
      <c r="X97">
        <f t="shared" si="66"/>
        <v>1.3628869565217392</v>
      </c>
      <c r="Y97">
        <f t="shared" si="83"/>
        <v>1.0204681527638975</v>
      </c>
      <c r="Z97">
        <v>0</v>
      </c>
      <c r="AA97">
        <f t="shared" si="84"/>
        <v>4.0787431558197584E-2</v>
      </c>
      <c r="AB97">
        <f t="shared" si="67"/>
        <v>0.6549999999999998</v>
      </c>
      <c r="AC97">
        <f t="shared" si="68"/>
        <v>-3.7184916799879375E-3</v>
      </c>
      <c r="AD97">
        <f t="shared" si="69"/>
        <v>-1.4706974934115958E-3</v>
      </c>
      <c r="AE97">
        <f t="shared" si="85"/>
        <v>-2.5945945866997664E-3</v>
      </c>
      <c r="AF97">
        <f t="shared" si="70"/>
        <v>2.875</v>
      </c>
      <c r="AH97">
        <f t="shared" si="86"/>
        <v>-7.0420601582358926E-4</v>
      </c>
      <c r="AI97">
        <f t="shared" si="87"/>
        <v>-1.5019995976109386E-3</v>
      </c>
      <c r="AJ97">
        <f t="shared" si="88"/>
        <v>4.4977910069933714E-2</v>
      </c>
      <c r="AL97">
        <f t="shared" si="71"/>
        <v>1.6208941139499467E-23</v>
      </c>
      <c r="AM97">
        <f t="shared" si="72"/>
        <v>1.4583470886275143E-23</v>
      </c>
      <c r="AN97">
        <f t="shared" si="73"/>
        <v>40.526545223578751</v>
      </c>
      <c r="AO97">
        <f t="shared" si="89"/>
        <v>1.0610256652253576</v>
      </c>
      <c r="AP97">
        <f t="shared" si="90"/>
        <v>1.3176580985674746</v>
      </c>
      <c r="AR97">
        <f t="shared" si="74"/>
        <v>1.4401073034212711E-5</v>
      </c>
      <c r="AS97">
        <f t="shared" si="75"/>
        <v>4.2007930040798475E-2</v>
      </c>
      <c r="AT97">
        <f t="shared" si="100"/>
        <v>-0.19533793004079847</v>
      </c>
      <c r="AY97">
        <f t="shared" si="101"/>
        <v>-0.28765627699950003</v>
      </c>
      <c r="AZ97">
        <f t="shared" ref="AZ97:AZ125" si="102">AY97+AS97</f>
        <v>-0.24564834695870155</v>
      </c>
      <c r="BA97" s="57">
        <v>0.7</v>
      </c>
      <c r="BB97">
        <f t="shared" ref="BB97:BB125" si="103">17.5/($BM$6+$BM$7+2*(0.7*$BM$8 +0.3*$BN$8))</f>
        <v>1.3630982053838485</v>
      </c>
      <c r="BC97">
        <f t="shared" si="91"/>
        <v>-1.1212614625493942</v>
      </c>
      <c r="BD97">
        <f t="shared" si="78"/>
        <v>0.19174512533616644</v>
      </c>
      <c r="BE97">
        <f t="shared" si="92"/>
        <v>-1.3130065878855608</v>
      </c>
      <c r="BG97">
        <f t="shared" si="93"/>
        <v>2.2207594821734881E-4</v>
      </c>
      <c r="BH97">
        <f t="shared" si="53"/>
        <v>3.7976851918432646E-5</v>
      </c>
      <c r="BI97">
        <f t="shared" si="53"/>
        <v>-2.6005280013578151E-4</v>
      </c>
    </row>
    <row r="98" spans="1:61">
      <c r="A98" s="57">
        <v>0.7</v>
      </c>
      <c r="B98" s="24">
        <v>31.2</v>
      </c>
      <c r="C98" s="25">
        <v>2.5898000000000001E-2</v>
      </c>
      <c r="D98" s="25">
        <v>-0.40083000000000002</v>
      </c>
      <c r="E98" s="25">
        <f t="shared" si="95"/>
        <v>10.791530219320762</v>
      </c>
      <c r="F98" s="57">
        <v>0.7</v>
      </c>
      <c r="G98" s="26">
        <v>3.14159265358979</v>
      </c>
      <c r="I98" s="28">
        <f t="shared" si="96"/>
        <v>1.8568504597695594E-2</v>
      </c>
      <c r="J98" s="28">
        <f t="shared" si="97"/>
        <v>5.2359121692181132E-3</v>
      </c>
      <c r="K98" s="28">
        <f t="shared" si="98"/>
        <v>1.4768618155513807E-3</v>
      </c>
      <c r="L98" s="28">
        <f t="shared" si="99"/>
        <v>4.1669821554973785E-4</v>
      </c>
      <c r="M98">
        <f t="shared" si="94"/>
        <v>1.9280034308953049E-2</v>
      </c>
      <c r="N98">
        <f t="shared" si="79"/>
        <v>1.8123725293552271E-4</v>
      </c>
      <c r="O98">
        <f t="shared" si="80"/>
        <v>2.2575093672932904E-6</v>
      </c>
      <c r="P98">
        <f t="shared" si="81"/>
        <v>3.1556413086775148E-8</v>
      </c>
      <c r="Q98">
        <f t="shared" si="82"/>
        <v>4.699331340729529E-10</v>
      </c>
      <c r="R98">
        <f t="shared" si="61"/>
        <v>4.2994572728129246</v>
      </c>
      <c r="S98">
        <f t="shared" si="62"/>
        <v>-4.5998533320662869</v>
      </c>
      <c r="T98">
        <f t="shared" si="63"/>
        <v>2.0872347380144651</v>
      </c>
      <c r="U98">
        <f t="shared" si="64"/>
        <v>-0.31501277031631109</v>
      </c>
      <c r="V98">
        <v>0</v>
      </c>
      <c r="W98">
        <f t="shared" si="65"/>
        <v>2.320954330268203</v>
      </c>
      <c r="X98">
        <f t="shared" si="66"/>
        <v>1.3628869565217392</v>
      </c>
      <c r="Y98">
        <f t="shared" si="83"/>
        <v>1.0412704389253282</v>
      </c>
      <c r="Z98">
        <v>0</v>
      </c>
      <c r="AA98">
        <f t="shared" si="84"/>
        <v>8.2064720959200602E-2</v>
      </c>
      <c r="AB98">
        <f t="shared" si="67"/>
        <v>0.6549999999999998</v>
      </c>
      <c r="AC98">
        <f t="shared" si="68"/>
        <v>-7.251058775976477E-3</v>
      </c>
      <c r="AD98">
        <f t="shared" si="69"/>
        <v>-2.8678601121526117E-3</v>
      </c>
      <c r="AE98">
        <f t="shared" si="85"/>
        <v>-5.0594594440645443E-3</v>
      </c>
      <c r="AF98">
        <f t="shared" si="70"/>
        <v>2.875</v>
      </c>
      <c r="AH98">
        <f t="shared" si="86"/>
        <v>-1.4431747209372034E-3</v>
      </c>
      <c r="AI98">
        <f t="shared" si="87"/>
        <v>-2.9675374154370456E-3</v>
      </c>
      <c r="AJ98">
        <f t="shared" si="88"/>
        <v>9.0314806881708357E-2</v>
      </c>
      <c r="AL98">
        <f t="shared" si="71"/>
        <v>3.2523357234861249E-23</v>
      </c>
      <c r="AM98">
        <f t="shared" si="72"/>
        <v>2.9528002078788617E-23</v>
      </c>
      <c r="AN98">
        <f t="shared" si="73"/>
        <v>40.526545223578751</v>
      </c>
      <c r="AO98">
        <f t="shared" si="89"/>
        <v>1.0610256652253576</v>
      </c>
      <c r="AP98">
        <f t="shared" si="90"/>
        <v>1.3176580985674746</v>
      </c>
      <c r="AR98">
        <f t="shared" si="74"/>
        <v>2.896531839423624E-5</v>
      </c>
      <c r="AS98">
        <f t="shared" si="75"/>
        <v>8.4491833755987109E-2</v>
      </c>
      <c r="AT98">
        <f t="shared" si="100"/>
        <v>-0.48532183375598714</v>
      </c>
      <c r="AY98">
        <f t="shared" si="101"/>
        <v>-0.56924410356089528</v>
      </c>
      <c r="AZ98">
        <f t="shared" si="102"/>
        <v>-0.48475226980490815</v>
      </c>
      <c r="BA98" s="57">
        <v>0.7</v>
      </c>
      <c r="BB98">
        <f t="shared" si="103"/>
        <v>1.3630982053838485</v>
      </c>
      <c r="BC98">
        <f t="shared" si="91"/>
        <v>-2.2126509123506088</v>
      </c>
      <c r="BD98">
        <f t="shared" si="78"/>
        <v>0.38566283170082016</v>
      </c>
      <c r="BE98">
        <f t="shared" si="92"/>
        <v>-2.598313744051429</v>
      </c>
      <c r="BG98">
        <f t="shared" si="93"/>
        <v>4.3823547481691602E-4</v>
      </c>
      <c r="BH98">
        <f t="shared" si="53"/>
        <v>7.638400310968908E-5</v>
      </c>
      <c r="BI98">
        <f t="shared" si="53"/>
        <v>-5.146194779266051E-4</v>
      </c>
    </row>
    <row r="99" spans="1:61">
      <c r="A99" s="57">
        <v>0.7</v>
      </c>
      <c r="B99" s="24">
        <v>45.1</v>
      </c>
      <c r="C99" s="25">
        <v>3.8004999999999997E-2</v>
      </c>
      <c r="D99" s="25">
        <v>-0.62917000000000001</v>
      </c>
      <c r="E99" s="25">
        <f t="shared" si="95"/>
        <v>9.4963823996322283</v>
      </c>
      <c r="F99" s="57">
        <v>0.7</v>
      </c>
      <c r="G99" s="26">
        <v>3.14159265358979</v>
      </c>
      <c r="I99" s="28">
        <f t="shared" si="96"/>
        <v>2.7249054646514052E-2</v>
      </c>
      <c r="J99" s="28">
        <f t="shared" si="97"/>
        <v>7.6836374233969556E-3</v>
      </c>
      <c r="K99" s="28">
        <f t="shared" si="98"/>
        <v>2.1672767511016376E-3</v>
      </c>
      <c r="L99" s="28">
        <f t="shared" si="99"/>
        <v>6.1149956297659215E-4</v>
      </c>
      <c r="M99">
        <f t="shared" si="94"/>
        <v>2.8804384745452584E-2</v>
      </c>
      <c r="N99">
        <f t="shared" si="79"/>
        <v>3.9967333151284481E-4</v>
      </c>
      <c r="O99">
        <f t="shared" si="80"/>
        <v>7.3270318646574897E-6</v>
      </c>
      <c r="P99">
        <f t="shared" si="81"/>
        <v>1.5056457904408238E-7</v>
      </c>
      <c r="Q99">
        <f t="shared" si="82"/>
        <v>3.2942411437586472E-9</v>
      </c>
      <c r="R99">
        <f t="shared" si="61"/>
        <v>4.2994572728129237</v>
      </c>
      <c r="S99">
        <f t="shared" si="62"/>
        <v>-4.5998533320662878</v>
      </c>
      <c r="T99">
        <f t="shared" si="63"/>
        <v>2.0872347380144651</v>
      </c>
      <c r="U99">
        <f t="shared" si="64"/>
        <v>-0.31501277031631109</v>
      </c>
      <c r="V99">
        <v>0</v>
      </c>
      <c r="W99">
        <f t="shared" si="65"/>
        <v>2.3151672969023243</v>
      </c>
      <c r="X99">
        <f t="shared" si="66"/>
        <v>1.3628869565217392</v>
      </c>
      <c r="Y99">
        <f t="shared" si="83"/>
        <v>1.0614886887473962</v>
      </c>
      <c r="Z99">
        <v>0</v>
      </c>
      <c r="AA99">
        <f t="shared" si="84"/>
        <v>0.12202002858270965</v>
      </c>
      <c r="AB99">
        <f t="shared" si="67"/>
        <v>0.6549999999999998</v>
      </c>
      <c r="AC99">
        <f t="shared" si="68"/>
        <v>-1.0481498422965998E-2</v>
      </c>
      <c r="AD99">
        <f t="shared" si="69"/>
        <v>-4.1455285595539361E-3</v>
      </c>
      <c r="AE99">
        <f t="shared" si="85"/>
        <v>-7.3135134912599674E-3</v>
      </c>
      <c r="AF99">
        <f t="shared" si="70"/>
        <v>2.875</v>
      </c>
      <c r="AH99">
        <f t="shared" si="86"/>
        <v>-2.1816459235628831E-3</v>
      </c>
      <c r="AI99">
        <f t="shared" si="87"/>
        <v>-4.3423574108488816E-3</v>
      </c>
      <c r="AJ99">
        <f t="shared" si="88"/>
        <v>0.13405300053923438</v>
      </c>
      <c r="AL99">
        <f t="shared" si="71"/>
        <v>4.8263231865289374E-23</v>
      </c>
      <c r="AM99">
        <f t="shared" si="72"/>
        <v>4.4171356274151106E-23</v>
      </c>
      <c r="AN99">
        <f t="shared" si="73"/>
        <v>40.526545223578751</v>
      </c>
      <c r="AO99">
        <f t="shared" si="89"/>
        <v>1.0610256652253576</v>
      </c>
      <c r="AP99">
        <f t="shared" si="90"/>
        <v>1.3176580985674746</v>
      </c>
      <c r="AR99">
        <f t="shared" si="74"/>
        <v>4.3075408572924161E-5</v>
      </c>
      <c r="AS99">
        <f t="shared" si="75"/>
        <v>0.12565096680721977</v>
      </c>
      <c r="AT99">
        <f t="shared" si="100"/>
        <v>-0.75482096680721977</v>
      </c>
      <c r="AY99">
        <f t="shared" si="101"/>
        <v>-0.83312433172259504</v>
      </c>
      <c r="AZ99">
        <f t="shared" si="102"/>
        <v>-0.70747336491537527</v>
      </c>
      <c r="BA99" s="57">
        <v>0.7</v>
      </c>
      <c r="BB99">
        <f t="shared" si="103"/>
        <v>1.3630982053838485</v>
      </c>
      <c r="BC99">
        <f t="shared" si="91"/>
        <v>-3.2292609727722632</v>
      </c>
      <c r="BD99">
        <f t="shared" si="78"/>
        <v>0.57353362461948376</v>
      </c>
      <c r="BE99">
        <f t="shared" si="92"/>
        <v>-3.8027945973917467</v>
      </c>
      <c r="BG99">
        <f t="shared" si="93"/>
        <v>6.3958426872098698E-4</v>
      </c>
      <c r="BH99">
        <f t="shared" si="53"/>
        <v>1.1359350854020277E-4</v>
      </c>
      <c r="BI99">
        <f t="shared" si="53"/>
        <v>-7.5317777726118971E-4</v>
      </c>
    </row>
    <row r="100" spans="1:61">
      <c r="A100" s="57">
        <v>0.7</v>
      </c>
      <c r="B100" s="24">
        <v>60.2</v>
      </c>
      <c r="C100" s="25">
        <v>5.1499000000000003E-2</v>
      </c>
      <c r="D100" s="25">
        <v>-0.88500000000000001</v>
      </c>
      <c r="E100" s="25">
        <f t="shared" si="95"/>
        <v>8.5816772039805933</v>
      </c>
      <c r="F100" s="57">
        <v>0.7</v>
      </c>
      <c r="G100" s="26">
        <v>3.14159265358979</v>
      </c>
      <c r="I100" s="28">
        <f t="shared" si="96"/>
        <v>3.6924064339977039E-2</v>
      </c>
      <c r="J100" s="28">
        <f t="shared" si="97"/>
        <v>1.0411778546704904E-2</v>
      </c>
      <c r="K100" s="28">
        <f t="shared" si="98"/>
        <v>2.9367868808047167E-3</v>
      </c>
      <c r="L100" s="28">
        <f t="shared" si="99"/>
        <v>8.2861770803135178E-4</v>
      </c>
      <c r="M100">
        <f t="shared" si="94"/>
        <v>3.9828442692707133E-2</v>
      </c>
      <c r="N100">
        <f t="shared" si="79"/>
        <v>7.5375279445490096E-4</v>
      </c>
      <c r="O100">
        <f t="shared" si="80"/>
        <v>1.8785624994582378E-5</v>
      </c>
      <c r="P100">
        <f t="shared" si="81"/>
        <v>5.2412107709454148E-7</v>
      </c>
      <c r="Q100">
        <f t="shared" si="82"/>
        <v>1.5559430466272062E-8</v>
      </c>
      <c r="R100">
        <f t="shared" si="61"/>
        <v>4.2994572728129237</v>
      </c>
      <c r="S100">
        <f t="shared" si="62"/>
        <v>-4.5998533320662878</v>
      </c>
      <c r="T100">
        <f t="shared" si="63"/>
        <v>2.0872347380144656</v>
      </c>
      <c r="U100">
        <f t="shared" si="64"/>
        <v>-0.31501277031631125</v>
      </c>
      <c r="V100">
        <v>0</v>
      </c>
      <c r="W100">
        <f t="shared" si="65"/>
        <v>2.3087172904400153</v>
      </c>
      <c r="X100">
        <f t="shared" si="66"/>
        <v>1.3628869565217392</v>
      </c>
      <c r="Y100">
        <f t="shared" si="83"/>
        <v>1.0847572170767323</v>
      </c>
      <c r="Z100">
        <v>0</v>
      </c>
      <c r="AA100">
        <f t="shared" si="84"/>
        <v>0.16781258020107631</v>
      </c>
      <c r="AB100">
        <f t="shared" si="67"/>
        <v>0.6549999999999998</v>
      </c>
      <c r="AC100">
        <f t="shared" si="68"/>
        <v>-1.3990824945954614E-2</v>
      </c>
      <c r="AD100">
        <f t="shared" si="69"/>
        <v>-5.5334993189611291E-3</v>
      </c>
      <c r="AE100">
        <f t="shared" si="85"/>
        <v>-9.7621621324578724E-3</v>
      </c>
      <c r="AF100">
        <f t="shared" si="70"/>
        <v>2.875</v>
      </c>
      <c r="AH100">
        <f t="shared" si="86"/>
        <v>-3.053730302588369E-3</v>
      </c>
      <c r="AI100">
        <f t="shared" si="87"/>
        <v>-5.8744428580044484E-3</v>
      </c>
      <c r="AJ100">
        <f t="shared" si="88"/>
        <v>0.1840335443994342</v>
      </c>
      <c r="AL100">
        <f t="shared" si="71"/>
        <v>6.6276391098015835E-23</v>
      </c>
      <c r="AM100">
        <f t="shared" si="72"/>
        <v>6.1167362466511695E-23</v>
      </c>
      <c r="AN100">
        <f t="shared" si="73"/>
        <v>40.526545223578751</v>
      </c>
      <c r="AO100">
        <f t="shared" si="89"/>
        <v>1.0610256652253576</v>
      </c>
      <c r="AP100">
        <f t="shared" si="90"/>
        <v>1.3176580985674746</v>
      </c>
      <c r="AR100">
        <f t="shared" si="74"/>
        <v>5.9285439174422298E-5</v>
      </c>
      <c r="AS100">
        <f t="shared" si="75"/>
        <v>0.17293562607178983</v>
      </c>
      <c r="AT100">
        <f t="shared" si="100"/>
        <v>-1.0579356260717898</v>
      </c>
      <c r="AY100">
        <f t="shared" si="101"/>
        <v>-1.1255575377337441</v>
      </c>
      <c r="AZ100">
        <f t="shared" si="102"/>
        <v>-0.95262191166195431</v>
      </c>
      <c r="BA100" s="57">
        <v>0.7</v>
      </c>
      <c r="BB100">
        <f t="shared" si="103"/>
        <v>1.3630982053838485</v>
      </c>
      <c r="BC100">
        <f t="shared" si="91"/>
        <v>-4.348241098102152</v>
      </c>
      <c r="BD100">
        <f t="shared" si="78"/>
        <v>0.78936437153696692</v>
      </c>
      <c r="BE100">
        <f t="shared" si="92"/>
        <v>-5.1376054696391176</v>
      </c>
      <c r="BG100">
        <f t="shared" si="93"/>
        <v>8.6120837752072727E-4</v>
      </c>
      <c r="BH100">
        <f t="shared" si="53"/>
        <v>1.5634073510338025E-4</v>
      </c>
      <c r="BI100">
        <f t="shared" si="53"/>
        <v>-1.0175491126241073E-3</v>
      </c>
    </row>
    <row r="101" spans="1:61">
      <c r="A101" s="57">
        <v>0.7</v>
      </c>
      <c r="B101" s="24">
        <v>80.400000000000006</v>
      </c>
      <c r="C101" s="25">
        <v>6.9986999999999994E-2</v>
      </c>
      <c r="D101" s="25">
        <v>-1.2291700000000001</v>
      </c>
      <c r="E101" s="25">
        <f t="shared" si="95"/>
        <v>7.7475784195516475</v>
      </c>
      <c r="F101" s="57">
        <v>0.7</v>
      </c>
      <c r="G101" s="26">
        <v>3.14159265358979</v>
      </c>
      <c r="I101" s="28">
        <f t="shared" si="96"/>
        <v>5.0179702342996409E-2</v>
      </c>
      <c r="J101" s="28">
        <f t="shared" si="97"/>
        <v>1.4149578538383965E-2</v>
      </c>
      <c r="K101" s="28">
        <f t="shared" si="98"/>
        <v>3.9910853303341742E-3</v>
      </c>
      <c r="L101" s="28">
        <f t="shared" si="99"/>
        <v>1.1260891965278975E-3</v>
      </c>
      <c r="M101">
        <f t="shared" si="94"/>
        <v>5.5670970827896626E-2</v>
      </c>
      <c r="N101">
        <f t="shared" si="79"/>
        <v>1.4446948754841264E-3</v>
      </c>
      <c r="O101">
        <f t="shared" si="80"/>
        <v>4.9151711977727504E-5</v>
      </c>
      <c r="P101">
        <f t="shared" si="81"/>
        <v>1.8686957004784843E-6</v>
      </c>
      <c r="Q101">
        <f t="shared" si="82"/>
        <v>7.5527971876709898E-8</v>
      </c>
      <c r="R101">
        <f t="shared" si="61"/>
        <v>4.2994572728129246</v>
      </c>
      <c r="S101">
        <f t="shared" si="62"/>
        <v>-4.5998533320662878</v>
      </c>
      <c r="T101">
        <f t="shared" si="63"/>
        <v>2.0872347380144651</v>
      </c>
      <c r="U101">
        <f t="shared" si="64"/>
        <v>-0.31501277031631109</v>
      </c>
      <c r="V101">
        <v>0</v>
      </c>
      <c r="W101">
        <f t="shared" si="65"/>
        <v>2.2998801984380024</v>
      </c>
      <c r="X101">
        <f t="shared" si="66"/>
        <v>1.3628869565217392</v>
      </c>
      <c r="Y101">
        <f t="shared" si="83"/>
        <v>1.1179559787433762</v>
      </c>
      <c r="Z101">
        <v>0</v>
      </c>
      <c r="AA101">
        <f t="shared" si="84"/>
        <v>0.2328115783714049</v>
      </c>
      <c r="AB101">
        <f t="shared" si="67"/>
        <v>0.6549999999999998</v>
      </c>
      <c r="AC101">
        <f t="shared" si="68"/>
        <v>-1.8685420691939385E-2</v>
      </c>
      <c r="AD101">
        <f t="shared" si="69"/>
        <v>-7.3902549043932684E-3</v>
      </c>
      <c r="AE101">
        <f t="shared" si="85"/>
        <v>-1.3037837798166326E-2</v>
      </c>
      <c r="AF101">
        <f t="shared" si="70"/>
        <v>2.875</v>
      </c>
      <c r="AH101">
        <f t="shared" si="86"/>
        <v>-4.3343165166440682E-3</v>
      </c>
      <c r="AI101">
        <f t="shared" si="87"/>
        <v>-7.9869131208720641E-3</v>
      </c>
      <c r="AJ101">
        <f t="shared" si="88"/>
        <v>0.25476311486311226</v>
      </c>
      <c r="AL101">
        <f t="shared" si="71"/>
        <v>9.1865119504974049E-23</v>
      </c>
      <c r="AM101">
        <f t="shared" si="72"/>
        <v>8.567927726811752E-23</v>
      </c>
      <c r="AN101">
        <f t="shared" si="73"/>
        <v>40.526545223578751</v>
      </c>
      <c r="AO101">
        <f t="shared" si="89"/>
        <v>1.0610256652253576</v>
      </c>
      <c r="AP101">
        <f t="shared" si="90"/>
        <v>1.3176580985674746</v>
      </c>
      <c r="AR101">
        <f t="shared" si="74"/>
        <v>8.2408787052722963E-5</v>
      </c>
      <c r="AS101">
        <f t="shared" si="75"/>
        <v>0.24038643183279287</v>
      </c>
      <c r="AT101">
        <f t="shared" si="100"/>
        <v>-1.4695564318327929</v>
      </c>
      <c r="AY101">
        <f t="shared" si="101"/>
        <v>-1.523346079463302</v>
      </c>
      <c r="AZ101">
        <f t="shared" si="102"/>
        <v>-1.2829596476305092</v>
      </c>
      <c r="BA101" s="57">
        <v>0.7</v>
      </c>
      <c r="BB101">
        <f t="shared" si="103"/>
        <v>1.3630982053838485</v>
      </c>
      <c r="BC101">
        <f t="shared" si="91"/>
        <v>-5.8560671329731635</v>
      </c>
      <c r="BD101">
        <f t="shared" si="78"/>
        <v>1.0972434598926166</v>
      </c>
      <c r="BE101">
        <f t="shared" si="92"/>
        <v>-6.9533105928657806</v>
      </c>
      <c r="BG101">
        <f t="shared" si="93"/>
        <v>1.1598469267128468E-3</v>
      </c>
      <c r="BH101">
        <f t="shared" ref="BH101:BI164" si="104">BD101/($BM$12*10^-15*10^10*10^12*10^-1)</f>
        <v>2.1731896611063906E-4</v>
      </c>
      <c r="BI101">
        <f t="shared" si="104"/>
        <v>-1.377165892823486E-3</v>
      </c>
    </row>
    <row r="102" spans="1:61">
      <c r="A102" s="57">
        <v>0.7</v>
      </c>
      <c r="B102" s="24">
        <v>101</v>
      </c>
      <c r="C102" s="25">
        <v>8.9137999999999995E-2</v>
      </c>
      <c r="D102" s="25">
        <v>-1.57667</v>
      </c>
      <c r="E102" s="25">
        <f t="shared" si="95"/>
        <v>7.1474448259443459</v>
      </c>
      <c r="F102" s="57">
        <v>0.7</v>
      </c>
      <c r="G102" s="26">
        <v>3.14159265358979</v>
      </c>
      <c r="I102" s="28">
        <f t="shared" si="96"/>
        <v>6.391070209396052E-2</v>
      </c>
      <c r="J102" s="28">
        <f t="shared" si="97"/>
        <v>1.8021420145948104E-2</v>
      </c>
      <c r="K102" s="28">
        <f t="shared" si="98"/>
        <v>5.0831920810340157E-3</v>
      </c>
      <c r="L102" s="28">
        <f t="shared" si="99"/>
        <v>1.4342283395502556E-3</v>
      </c>
      <c r="M102">
        <f t="shared" si="94"/>
        <v>7.3041594176781605E-2</v>
      </c>
      <c r="N102">
        <f t="shared" si="79"/>
        <v>2.4367633074398212E-3</v>
      </c>
      <c r="O102">
        <f t="shared" si="80"/>
        <v>1.0608345865117087E-4</v>
      </c>
      <c r="P102">
        <f t="shared" si="81"/>
        <v>5.1513209914089142E-6</v>
      </c>
      <c r="Q102">
        <f t="shared" si="82"/>
        <v>2.6567899674700968E-7</v>
      </c>
      <c r="R102">
        <f t="shared" si="61"/>
        <v>4.2994572728129237</v>
      </c>
      <c r="S102">
        <f t="shared" si="62"/>
        <v>-4.5998533320662887</v>
      </c>
      <c r="T102">
        <f t="shared" si="63"/>
        <v>2.087234738014466</v>
      </c>
      <c r="U102">
        <f t="shared" si="64"/>
        <v>-0.31501277031631125</v>
      </c>
      <c r="V102">
        <v>0</v>
      </c>
      <c r="W102">
        <f t="shared" si="65"/>
        <v>2.2907261986040264</v>
      </c>
      <c r="X102">
        <f t="shared" si="66"/>
        <v>1.3628869565217392</v>
      </c>
      <c r="Y102">
        <f t="shared" si="83"/>
        <v>1.1540471312873202</v>
      </c>
      <c r="Z102">
        <v>0</v>
      </c>
      <c r="AA102">
        <f t="shared" si="84"/>
        <v>0.30305025783015893</v>
      </c>
      <c r="AB102">
        <f t="shared" si="67"/>
        <v>0.6549999999999998</v>
      </c>
      <c r="AC102">
        <f t="shared" si="68"/>
        <v>-2.3472978729923853E-2</v>
      </c>
      <c r="AD102">
        <f t="shared" si="69"/>
        <v>-9.2837779271606972E-3</v>
      </c>
      <c r="AE102">
        <f t="shared" si="85"/>
        <v>-1.6378378328542276E-2</v>
      </c>
      <c r="AF102">
        <f t="shared" si="70"/>
        <v>2.875</v>
      </c>
      <c r="AH102">
        <f t="shared" si="86"/>
        <v>-5.7682544142448385E-3</v>
      </c>
      <c r="AI102">
        <f t="shared" si="87"/>
        <v>-1.021189089234598E-2</v>
      </c>
      <c r="AJ102">
        <f t="shared" si="88"/>
        <v>0.33098971385773635</v>
      </c>
      <c r="AL102">
        <f t="shared" si="71"/>
        <v>1.1963594617070739E-22</v>
      </c>
      <c r="AM102">
        <f t="shared" si="72"/>
        <v>1.1267081587778376E-22</v>
      </c>
      <c r="AN102">
        <f t="shared" si="73"/>
        <v>40.526545223578751</v>
      </c>
      <c r="AO102">
        <f t="shared" si="89"/>
        <v>1.0610256652253576</v>
      </c>
      <c r="AP102">
        <f t="shared" si="90"/>
        <v>1.3176580985674746</v>
      </c>
      <c r="AR102">
        <f t="shared" si="74"/>
        <v>1.0760560667751137E-4</v>
      </c>
      <c r="AS102">
        <f t="shared" si="75"/>
        <v>0.31388555467830065</v>
      </c>
      <c r="AT102">
        <f t="shared" si="100"/>
        <v>-1.8905555546783006</v>
      </c>
      <c r="AY102">
        <f t="shared" si="101"/>
        <v>-1.9318992876217274</v>
      </c>
      <c r="AZ102">
        <f t="shared" si="102"/>
        <v>-1.6180137329434268</v>
      </c>
      <c r="BA102" s="57">
        <v>0.7</v>
      </c>
      <c r="BB102">
        <f t="shared" si="103"/>
        <v>1.3630982053838485</v>
      </c>
      <c r="BC102">
        <f t="shared" si="91"/>
        <v>-7.3854209364175292</v>
      </c>
      <c r="BD102">
        <f t="shared" si="78"/>
        <v>1.4327300813096406</v>
      </c>
      <c r="BE102">
        <f t="shared" si="92"/>
        <v>-8.8181510177271694</v>
      </c>
      <c r="BG102">
        <f t="shared" si="93"/>
        <v>1.4627492446855871E-3</v>
      </c>
      <c r="BH102">
        <f t="shared" si="104"/>
        <v>2.8376511810450399E-4</v>
      </c>
      <c r="BI102">
        <f t="shared" si="104"/>
        <v>-1.7465143627900909E-3</v>
      </c>
    </row>
    <row r="103" spans="1:61">
      <c r="A103" s="57">
        <v>0.7</v>
      </c>
      <c r="B103" s="24">
        <v>130.30000000000001</v>
      </c>
      <c r="C103" s="25">
        <v>0.11632000000000001</v>
      </c>
      <c r="D103" s="25">
        <v>-2.0474999999999999</v>
      </c>
      <c r="E103" s="25">
        <f t="shared" si="95"/>
        <v>6.5406409469597371</v>
      </c>
      <c r="F103" s="57">
        <v>0.7</v>
      </c>
      <c r="G103" s="26">
        <v>3.14159265358979</v>
      </c>
      <c r="I103" s="28">
        <f t="shared" si="96"/>
        <v>8.3399816773648591E-2</v>
      </c>
      <c r="J103" s="28">
        <f t="shared" si="97"/>
        <v>2.3516924222853147E-2</v>
      </c>
      <c r="K103" s="28">
        <f t="shared" si="98"/>
        <v>6.6332754029244179E-3</v>
      </c>
      <c r="L103" s="28">
        <f t="shared" si="99"/>
        <v>1.8715860851318826E-3</v>
      </c>
      <c r="M103">
        <f t="shared" si="94"/>
        <v>9.9518165923217453E-2</v>
      </c>
      <c r="N103">
        <f t="shared" si="79"/>
        <v>4.3905206306844094E-3</v>
      </c>
      <c r="O103">
        <f t="shared" si="80"/>
        <v>2.5109277455708515E-4</v>
      </c>
      <c r="P103">
        <f t="shared" si="81"/>
        <v>1.5975345532603935E-5</v>
      </c>
      <c r="Q103">
        <f t="shared" si="82"/>
        <v>1.0781079566313245E-6</v>
      </c>
      <c r="R103">
        <f t="shared" si="61"/>
        <v>4.2994572728129237</v>
      </c>
      <c r="S103">
        <f t="shared" si="62"/>
        <v>-4.5998533320662878</v>
      </c>
      <c r="T103">
        <f t="shared" si="63"/>
        <v>2.0872347380144656</v>
      </c>
      <c r="U103">
        <f t="shared" si="64"/>
        <v>-0.31501277031631125</v>
      </c>
      <c r="V103">
        <v>0</v>
      </c>
      <c r="W103">
        <f t="shared" si="65"/>
        <v>2.2777334554842343</v>
      </c>
      <c r="X103">
        <f t="shared" si="66"/>
        <v>1.3628869565217392</v>
      </c>
      <c r="Y103">
        <f t="shared" si="83"/>
        <v>1.2084729023679719</v>
      </c>
      <c r="Z103">
        <v>0</v>
      </c>
      <c r="AA103">
        <f t="shared" si="84"/>
        <v>0.40819740842668811</v>
      </c>
      <c r="AB103">
        <f t="shared" si="67"/>
        <v>0.6549999999999998</v>
      </c>
      <c r="AC103">
        <f t="shared" si="68"/>
        <v>-3.0282466618901764E-2</v>
      </c>
      <c r="AD103">
        <f t="shared" si="69"/>
        <v>-1.1976992711970684E-2</v>
      </c>
      <c r="AE103">
        <f t="shared" si="85"/>
        <v>-2.1129729665436223E-2</v>
      </c>
      <c r="AF103">
        <f t="shared" si="70"/>
        <v>2.875</v>
      </c>
      <c r="AH103">
        <f t="shared" si="86"/>
        <v>-7.9984777264835924E-3</v>
      </c>
      <c r="AI103">
        <f t="shared" si="87"/>
        <v>-1.3481840504531913E-2</v>
      </c>
      <c r="AJ103">
        <f t="shared" si="88"/>
        <v>0.44486800718371367</v>
      </c>
      <c r="AL103">
        <f t="shared" si="71"/>
        <v>1.6163129799519911E-22</v>
      </c>
      <c r="AM103">
        <f t="shared" si="72"/>
        <v>1.5403279719333573E-22</v>
      </c>
      <c r="AN103">
        <f t="shared" si="73"/>
        <v>40.526545223578751</v>
      </c>
      <c r="AO103">
        <f t="shared" si="89"/>
        <v>1.0610256652253576</v>
      </c>
      <c r="AP103">
        <f t="shared" si="90"/>
        <v>1.3176580985674746</v>
      </c>
      <c r="AR103">
        <f t="shared" si="74"/>
        <v>1.4585076763324827E-4</v>
      </c>
      <c r="AS103">
        <f t="shared" si="75"/>
        <v>0.42544668918618522</v>
      </c>
      <c r="AT103">
        <f t="shared" si="100"/>
        <v>-2.4729466891861849</v>
      </c>
      <c r="AY103">
        <f t="shared" si="101"/>
        <v>-2.5056638712371204</v>
      </c>
      <c r="AZ103">
        <f t="shared" si="102"/>
        <v>-2.0802171820509354</v>
      </c>
      <c r="BA103" s="57">
        <v>0.7</v>
      </c>
      <c r="BB103">
        <f t="shared" si="103"/>
        <v>1.3630982053838485</v>
      </c>
      <c r="BC103">
        <f t="shared" si="91"/>
        <v>-9.4951477949857583</v>
      </c>
      <c r="BD103">
        <f t="shared" si="78"/>
        <v>1.9419506903252199</v>
      </c>
      <c r="BE103">
        <f t="shared" si="92"/>
        <v>-11.437098485310976</v>
      </c>
      <c r="BG103">
        <f t="shared" si="93"/>
        <v>1.8805996821124496E-3</v>
      </c>
      <c r="BH103">
        <f t="shared" si="104"/>
        <v>3.8462085369879581E-4</v>
      </c>
      <c r="BI103">
        <f t="shared" si="104"/>
        <v>-2.2652205358112448E-3</v>
      </c>
    </row>
    <row r="104" spans="1:61">
      <c r="A104" s="57">
        <v>0.7</v>
      </c>
      <c r="B104" s="24">
        <v>161.19999999999999</v>
      </c>
      <c r="C104" s="25">
        <v>0.14401</v>
      </c>
      <c r="D104" s="25">
        <v>-2.5133299999999998</v>
      </c>
      <c r="E104" s="25">
        <f t="shared" si="95"/>
        <v>6.0912658799441379</v>
      </c>
      <c r="F104" s="57">
        <v>0.7</v>
      </c>
      <c r="G104" s="26">
        <v>3.14159265358979</v>
      </c>
      <c r="I104" s="28">
        <f t="shared" si="96"/>
        <v>0.10325316036428071</v>
      </c>
      <c r="J104" s="28">
        <f t="shared" si="97"/>
        <v>2.9115132886288527E-2</v>
      </c>
      <c r="K104" s="28">
        <f t="shared" si="98"/>
        <v>8.2123279812168614E-3</v>
      </c>
      <c r="L104" s="28">
        <f t="shared" si="99"/>
        <v>2.3171175388569669E-3</v>
      </c>
      <c r="M104">
        <f t="shared" si="94"/>
        <v>0.12890842967689911</v>
      </c>
      <c r="N104">
        <f t="shared" si="79"/>
        <v>7.1376694862954736E-3</v>
      </c>
      <c r="O104">
        <f t="shared" si="80"/>
        <v>5.0883765333692703E-4</v>
      </c>
      <c r="P104">
        <f t="shared" si="81"/>
        <v>4.0247359770359536E-5</v>
      </c>
      <c r="Q104">
        <f t="shared" si="82"/>
        <v>3.3721516233264914E-6</v>
      </c>
      <c r="R104">
        <f t="shared" si="61"/>
        <v>4.2994572728129237</v>
      </c>
      <c r="S104">
        <f t="shared" si="62"/>
        <v>-4.5998533320662878</v>
      </c>
      <c r="T104">
        <f t="shared" si="63"/>
        <v>2.0872347380144656</v>
      </c>
      <c r="U104">
        <f t="shared" si="64"/>
        <v>-0.31501277031631125</v>
      </c>
      <c r="V104">
        <v>0</v>
      </c>
      <c r="W104">
        <f t="shared" si="65"/>
        <v>2.2644978930904798</v>
      </c>
      <c r="X104">
        <f t="shared" si="66"/>
        <v>1.3628869565217392</v>
      </c>
      <c r="Y104">
        <f t="shared" si="83"/>
        <v>1.2681199474334757</v>
      </c>
      <c r="Z104">
        <v>0</v>
      </c>
      <c r="AA104">
        <f t="shared" si="84"/>
        <v>0.52245343792526844</v>
      </c>
      <c r="AB104">
        <f t="shared" si="67"/>
        <v>0.6549999999999998</v>
      </c>
      <c r="AC104">
        <f t="shared" si="68"/>
        <v>-3.7463803675878461E-2</v>
      </c>
      <c r="AD104">
        <f t="shared" si="69"/>
        <v>-1.4817277246121826E-2</v>
      </c>
      <c r="AE104">
        <f t="shared" si="85"/>
        <v>-2.6140540461000145E-2</v>
      </c>
      <c r="AF104">
        <f t="shared" si="70"/>
        <v>2.875</v>
      </c>
      <c r="AH104">
        <f t="shared" si="86"/>
        <v>-1.0516399707013246E-2</v>
      </c>
      <c r="AI104">
        <f t="shared" si="87"/>
        <v>-1.7021968276755242E-2</v>
      </c>
      <c r="AJ104">
        <f t="shared" si="88"/>
        <v>0.56851845769604803</v>
      </c>
      <c r="AL104">
        <f t="shared" si="71"/>
        <v>2.0809163797584376E-22</v>
      </c>
      <c r="AM104">
        <f t="shared" si="72"/>
        <v>2.0023848762125119E-22</v>
      </c>
      <c r="AN104">
        <f t="shared" si="73"/>
        <v>40.526545223578751</v>
      </c>
      <c r="AO104">
        <f t="shared" si="89"/>
        <v>1.0610256652253576</v>
      </c>
      <c r="AP104">
        <f t="shared" si="90"/>
        <v>1.3176580985674746</v>
      </c>
      <c r="AR104">
        <f t="shared" si="74"/>
        <v>1.8827860316929308E-4</v>
      </c>
      <c r="AS104">
        <f t="shared" si="75"/>
        <v>0.54920868544482793</v>
      </c>
      <c r="AT104">
        <f t="shared" si="100"/>
        <v>-3.062538685444828</v>
      </c>
      <c r="AY104">
        <f t="shared" si="101"/>
        <v>-3.0827729104583801</v>
      </c>
      <c r="AZ104">
        <f t="shared" si="102"/>
        <v>-2.5335642250135519</v>
      </c>
      <c r="BA104" s="57">
        <v>0.7</v>
      </c>
      <c r="BB104">
        <f t="shared" si="103"/>
        <v>1.3630982053838485</v>
      </c>
      <c r="BC104">
        <f t="shared" si="91"/>
        <v>-11.564449602744983</v>
      </c>
      <c r="BD104">
        <f t="shared" si="78"/>
        <v>2.5068621120834473</v>
      </c>
      <c r="BE104">
        <f t="shared" si="92"/>
        <v>-14.071311714828431</v>
      </c>
      <c r="BG104">
        <f t="shared" si="93"/>
        <v>2.290443573528418E-3</v>
      </c>
      <c r="BH104">
        <f t="shared" si="104"/>
        <v>4.9650665717636115E-4</v>
      </c>
      <c r="BI104">
        <f t="shared" si="104"/>
        <v>-2.7869502307047793E-3</v>
      </c>
    </row>
    <row r="105" spans="1:61">
      <c r="A105" s="57">
        <v>0.7</v>
      </c>
      <c r="B105" s="24">
        <v>200.5</v>
      </c>
      <c r="C105" s="25">
        <v>0.17648</v>
      </c>
      <c r="D105" s="25">
        <v>-3.02833</v>
      </c>
      <c r="E105" s="25">
        <f t="shared" si="95"/>
        <v>5.6921098793623388</v>
      </c>
      <c r="F105" s="57">
        <v>0.7</v>
      </c>
      <c r="G105" s="26">
        <v>3.14159265358979</v>
      </c>
      <c r="I105" s="28">
        <f t="shared" si="96"/>
        <v>0.12653369725080382</v>
      </c>
      <c r="J105" s="28">
        <f t="shared" si="97"/>
        <v>3.5679735100147207E-2</v>
      </c>
      <c r="K105" s="28">
        <f t="shared" si="98"/>
        <v>1.0063965294945848E-2</v>
      </c>
      <c r="L105" s="28">
        <f t="shared" si="99"/>
        <v>2.8395590810185232E-3</v>
      </c>
      <c r="M105">
        <f t="shared" si="94"/>
        <v>0.1668627421907436</v>
      </c>
      <c r="N105">
        <f t="shared" si="79"/>
        <v>1.1506117084233792E-2</v>
      </c>
      <c r="O105">
        <f t="shared" si="80"/>
        <v>1.0133486056723847E-3</v>
      </c>
      <c r="P105">
        <f t="shared" si="81"/>
        <v>9.8709326662088648E-5</v>
      </c>
      <c r="Q105">
        <f t="shared" si="82"/>
        <v>1.0169069609378134E-5</v>
      </c>
      <c r="R105">
        <f t="shared" si="61"/>
        <v>4.2994572728129246</v>
      </c>
      <c r="S105">
        <f t="shared" si="62"/>
        <v>-4.5998533320662878</v>
      </c>
      <c r="T105">
        <f t="shared" si="63"/>
        <v>2.0872347380144651</v>
      </c>
      <c r="U105">
        <f t="shared" si="64"/>
        <v>-0.31501277031631109</v>
      </c>
      <c r="V105">
        <v>0</v>
      </c>
      <c r="W105">
        <f t="shared" si="65"/>
        <v>2.2489775351661305</v>
      </c>
      <c r="X105">
        <f t="shared" si="66"/>
        <v>1.3628869565217392</v>
      </c>
      <c r="Y105">
        <f t="shared" si="83"/>
        <v>1.3440538909930351</v>
      </c>
      <c r="Z105">
        <v>0</v>
      </c>
      <c r="AA105">
        <f t="shared" si="84"/>
        <v>0.66657678117747288</v>
      </c>
      <c r="AB105">
        <f t="shared" si="67"/>
        <v>0.6549999999999998</v>
      </c>
      <c r="AC105">
        <f t="shared" si="68"/>
        <v>-4.6597348864848835E-2</v>
      </c>
      <c r="AD105">
        <f t="shared" si="69"/>
        <v>-1.8429677964314061E-2</v>
      </c>
      <c r="AE105">
        <f t="shared" si="85"/>
        <v>-3.2513513414581446E-2</v>
      </c>
      <c r="AF105">
        <f t="shared" si="70"/>
        <v>2.875</v>
      </c>
      <c r="AH105">
        <f t="shared" si="86"/>
        <v>-1.3803222988420415E-2</v>
      </c>
      <c r="AI105">
        <f t="shared" si="87"/>
        <v>-2.1571075242006785E-2</v>
      </c>
      <c r="AJ105">
        <f t="shared" si="88"/>
        <v>0.72468493443620507</v>
      </c>
      <c r="AL105">
        <f t="shared" si="71"/>
        <v>2.6828697093404139E-22</v>
      </c>
      <c r="AM105">
        <f t="shared" si="72"/>
        <v>2.6032024128786392E-22</v>
      </c>
      <c r="AN105">
        <f t="shared" si="73"/>
        <v>40.526545223578751</v>
      </c>
      <c r="AO105">
        <f t="shared" si="89"/>
        <v>1.0610256652253576</v>
      </c>
      <c r="AP105">
        <f t="shared" si="90"/>
        <v>1.3176580985674746</v>
      </c>
      <c r="AR105">
        <f t="shared" si="74"/>
        <v>2.4330577133852428E-4</v>
      </c>
      <c r="AS105">
        <f t="shared" si="75"/>
        <v>0.70972293499447536</v>
      </c>
      <c r="AT105">
        <f t="shared" si="100"/>
        <v>-3.7380529349944753</v>
      </c>
      <c r="AY105">
        <f t="shared" si="101"/>
        <v>-3.7500196063795199</v>
      </c>
      <c r="AZ105">
        <f t="shared" si="102"/>
        <v>-3.0402966713850446</v>
      </c>
      <c r="BA105" s="57">
        <v>0.7</v>
      </c>
      <c r="BB105">
        <f t="shared" si="103"/>
        <v>1.3630982053838485</v>
      </c>
      <c r="BC105">
        <f t="shared" si="91"/>
        <v>-13.877428993708499</v>
      </c>
      <c r="BD105">
        <f t="shared" si="78"/>
        <v>3.2395291315782462</v>
      </c>
      <c r="BE105">
        <f t="shared" si="92"/>
        <v>-17.116958125286747</v>
      </c>
      <c r="BG105">
        <f t="shared" si="93"/>
        <v>2.7485500086568623E-3</v>
      </c>
      <c r="BH105">
        <f t="shared" si="104"/>
        <v>6.4161797020761459E-4</v>
      </c>
      <c r="BI105">
        <f t="shared" si="104"/>
        <v>-3.3901679788644772E-3</v>
      </c>
    </row>
    <row r="106" spans="1:61">
      <c r="A106" s="57">
        <v>0.7</v>
      </c>
      <c r="B106" s="24">
        <v>251.2</v>
      </c>
      <c r="C106" s="25">
        <v>0.21267</v>
      </c>
      <c r="D106" s="25">
        <v>-3.5633300000000001</v>
      </c>
      <c r="E106" s="25">
        <f t="shared" si="95"/>
        <v>5.3489642633982015</v>
      </c>
      <c r="F106" s="57">
        <v>0.7</v>
      </c>
      <c r="G106" s="26">
        <v>3.14159265358979</v>
      </c>
      <c r="I106" s="28">
        <f t="shared" si="96"/>
        <v>0.15248142222534256</v>
      </c>
      <c r="J106" s="28">
        <f t="shared" si="97"/>
        <v>4.2996426018519419E-2</v>
      </c>
      <c r="K106" s="28">
        <f t="shared" si="98"/>
        <v>1.2127739683114992E-2</v>
      </c>
      <c r="L106" s="28">
        <f t="shared" si="99"/>
        <v>3.4218553363565807E-3</v>
      </c>
      <c r="M106">
        <f t="shared" si="94"/>
        <v>0.21422584721958643</v>
      </c>
      <c r="N106">
        <f t="shared" si="79"/>
        <v>1.8125980295085286E-2</v>
      </c>
      <c r="O106">
        <f t="shared" si="80"/>
        <v>1.9412517805471974E-3</v>
      </c>
      <c r="P106">
        <f t="shared" si="81"/>
        <v>2.2914238624779926E-4</v>
      </c>
      <c r="Q106">
        <f t="shared" si="82"/>
        <v>2.8555047805300937E-5</v>
      </c>
      <c r="R106">
        <f t="shared" si="61"/>
        <v>4.2994572728129237</v>
      </c>
      <c r="S106">
        <f t="shared" si="62"/>
        <v>-4.5998533320662887</v>
      </c>
      <c r="T106">
        <f t="shared" si="63"/>
        <v>2.087234738014466</v>
      </c>
      <c r="U106">
        <f t="shared" si="64"/>
        <v>-0.31501277031631125</v>
      </c>
      <c r="V106">
        <v>0</v>
      </c>
      <c r="W106">
        <f t="shared" si="65"/>
        <v>2.2316790518497718</v>
      </c>
      <c r="X106">
        <f t="shared" si="66"/>
        <v>1.3628869565217392</v>
      </c>
      <c r="Y106">
        <f t="shared" si="83"/>
        <v>1.4372491345113529</v>
      </c>
      <c r="Z106">
        <v>0</v>
      </c>
      <c r="AA106">
        <f t="shared" si="84"/>
        <v>0.84165769136914692</v>
      </c>
      <c r="AB106">
        <f t="shared" si="67"/>
        <v>0.6549999999999998</v>
      </c>
      <c r="AC106">
        <f t="shared" si="68"/>
        <v>-5.8380319375810605E-2</v>
      </c>
      <c r="AD106">
        <f t="shared" si="69"/>
        <v>-2.3089950646562052E-2</v>
      </c>
      <c r="AE106">
        <f t="shared" si="85"/>
        <v>-4.0735135011186328E-2</v>
      </c>
      <c r="AF106">
        <f t="shared" si="70"/>
        <v>2.875</v>
      </c>
      <c r="AH106">
        <f t="shared" si="86"/>
        <v>-1.7917967059413023E-2</v>
      </c>
      <c r="AI106">
        <f t="shared" si="87"/>
        <v>-2.7370466079694955E-2</v>
      </c>
      <c r="AJ106">
        <f t="shared" si="88"/>
        <v>0.91516132847608245</v>
      </c>
      <c r="AL106">
        <f t="shared" si="71"/>
        <v>3.4430067829127326E-22</v>
      </c>
      <c r="AM106">
        <f t="shared" si="72"/>
        <v>3.3587476374986139E-22</v>
      </c>
      <c r="AN106">
        <f t="shared" si="73"/>
        <v>40.526545223578751</v>
      </c>
      <c r="AO106">
        <f t="shared" si="89"/>
        <v>1.0610256652253576</v>
      </c>
      <c r="AP106">
        <f t="shared" si="90"/>
        <v>1.3176580985674746</v>
      </c>
      <c r="AR106">
        <f t="shared" si="74"/>
        <v>3.1271079769151246E-4</v>
      </c>
      <c r="AS106">
        <f t="shared" si="75"/>
        <v>0.91217739686614185</v>
      </c>
      <c r="AT106">
        <f t="shared" si="100"/>
        <v>-4.4755073968661421</v>
      </c>
      <c r="AY106">
        <f t="shared" si="101"/>
        <v>-4.4816442379558197</v>
      </c>
      <c r="AZ106">
        <f t="shared" si="102"/>
        <v>-3.5694668410896777</v>
      </c>
      <c r="BA106" s="57">
        <v>0.7</v>
      </c>
      <c r="BB106">
        <f t="shared" si="103"/>
        <v>1.3630982053838485</v>
      </c>
      <c r="BC106">
        <f t="shared" si="91"/>
        <v>-16.292825334723897</v>
      </c>
      <c r="BD106">
        <f t="shared" si="78"/>
        <v>4.1636321789968367</v>
      </c>
      <c r="BE106">
        <f t="shared" si="92"/>
        <v>-20.456457513720732</v>
      </c>
      <c r="BG106">
        <f t="shared" si="93"/>
        <v>3.2269410447066543E-3</v>
      </c>
      <c r="BH106">
        <f t="shared" si="104"/>
        <v>8.2464491562623025E-4</v>
      </c>
      <c r="BI106">
        <f t="shared" si="104"/>
        <v>-4.0515859603328843E-3</v>
      </c>
    </row>
    <row r="107" spans="1:61">
      <c r="A107" s="57">
        <v>0.7</v>
      </c>
      <c r="B107" s="24">
        <v>300.2</v>
      </c>
      <c r="C107" s="25">
        <v>0.24171999999999999</v>
      </c>
      <c r="D107" s="25">
        <v>-3.9674999999999998</v>
      </c>
      <c r="E107" s="25">
        <f t="shared" si="95"/>
        <v>5.1254764790247771</v>
      </c>
      <c r="F107" s="57">
        <v>0.7</v>
      </c>
      <c r="G107" s="26">
        <v>3.14159265358979</v>
      </c>
      <c r="I107" s="28">
        <f t="shared" si="96"/>
        <v>0.17330986683739974</v>
      </c>
      <c r="J107" s="28">
        <f t="shared" si="97"/>
        <v>4.886959184274469E-2</v>
      </c>
      <c r="K107" s="28">
        <f t="shared" si="98"/>
        <v>1.3784347750987708E-2</v>
      </c>
      <c r="L107" s="28">
        <f t="shared" si="99"/>
        <v>3.8892691583397409E-3</v>
      </c>
      <c r="M107">
        <f t="shared" si="94"/>
        <v>0.25666458953159965</v>
      </c>
      <c r="N107">
        <f t="shared" si="79"/>
        <v>2.5046397403296151E-2</v>
      </c>
      <c r="O107">
        <f t="shared" si="80"/>
        <v>3.0712866244488029E-3</v>
      </c>
      <c r="P107">
        <f t="shared" si="81"/>
        <v>4.1391519118080811E-4</v>
      </c>
      <c r="Q107">
        <f t="shared" si="82"/>
        <v>5.8807937015070699E-5</v>
      </c>
      <c r="R107">
        <f t="shared" si="61"/>
        <v>4.2994572728129237</v>
      </c>
      <c r="S107">
        <f t="shared" si="62"/>
        <v>-4.5998533320662887</v>
      </c>
      <c r="T107">
        <f t="shared" si="63"/>
        <v>2.087234738014466</v>
      </c>
      <c r="U107">
        <f t="shared" si="64"/>
        <v>-0.31501277031631125</v>
      </c>
      <c r="V107">
        <v>0</v>
      </c>
      <c r="W107">
        <f t="shared" si="65"/>
        <v>2.2177934221084001</v>
      </c>
      <c r="X107">
        <f t="shared" si="66"/>
        <v>1.3628869565217392</v>
      </c>
      <c r="Y107">
        <f t="shared" si="83"/>
        <v>1.5194277358920163</v>
      </c>
      <c r="Z107">
        <v>0</v>
      </c>
      <c r="AA107">
        <f t="shared" si="84"/>
        <v>0.9945887891452706</v>
      </c>
      <c r="AB107">
        <f t="shared" si="67"/>
        <v>0.6549999999999998</v>
      </c>
      <c r="AC107">
        <f t="shared" si="68"/>
        <v>-6.9768200145773673E-2</v>
      </c>
      <c r="AD107">
        <f t="shared" si="69"/>
        <v>-2.7593961720135066E-2</v>
      </c>
      <c r="AE107">
        <f t="shared" si="85"/>
        <v>-4.8681080932954368E-2</v>
      </c>
      <c r="AF107">
        <f t="shared" si="70"/>
        <v>2.875</v>
      </c>
      <c r="AH107">
        <f t="shared" si="86"/>
        <v>-2.1584236759818833E-2</v>
      </c>
      <c r="AI107">
        <f t="shared" si="87"/>
        <v>-3.2803943285908119E-2</v>
      </c>
      <c r="AJ107">
        <f t="shared" si="88"/>
        <v>1.0826226693682497</v>
      </c>
      <c r="AL107">
        <f t="shared" si="71"/>
        <v>4.1370120511160699E-22</v>
      </c>
      <c r="AM107">
        <f t="shared" si="72"/>
        <v>4.0405799486089642E-22</v>
      </c>
      <c r="AN107">
        <f t="shared" si="73"/>
        <v>40.526545223578751</v>
      </c>
      <c r="AO107">
        <f t="shared" si="89"/>
        <v>1.0610256652253576</v>
      </c>
      <c r="AP107">
        <f t="shared" si="90"/>
        <v>1.3176580985674746</v>
      </c>
      <c r="AR107">
        <f t="shared" si="74"/>
        <v>3.7586932478711184E-4</v>
      </c>
      <c r="AS107">
        <f t="shared" si="75"/>
        <v>1.0964108204040053</v>
      </c>
      <c r="AT107">
        <f t="shared" si="100"/>
        <v>-5.0639108204040051</v>
      </c>
      <c r="AY107">
        <f t="shared" si="101"/>
        <v>-5.0597215546979202</v>
      </c>
      <c r="AZ107">
        <f t="shared" si="102"/>
        <v>-3.9633107342939149</v>
      </c>
      <c r="BA107" s="57">
        <v>0.7</v>
      </c>
      <c r="BB107">
        <f t="shared" si="103"/>
        <v>1.3630982053838485</v>
      </c>
      <c r="BC107">
        <f t="shared" si="91"/>
        <v>-18.090525116455268</v>
      </c>
      <c r="BD107">
        <f t="shared" si="78"/>
        <v>5.0045653278825313</v>
      </c>
      <c r="BE107">
        <f t="shared" si="92"/>
        <v>-23.095090444337799</v>
      </c>
      <c r="BG107">
        <f t="shared" si="93"/>
        <v>3.5829917045861097E-3</v>
      </c>
      <c r="BH107">
        <f t="shared" si="104"/>
        <v>9.9119931231581135E-4</v>
      </c>
      <c r="BI107">
        <f t="shared" si="104"/>
        <v>-4.5741910169019209E-3</v>
      </c>
    </row>
    <row r="108" spans="1:61">
      <c r="A108" s="57">
        <v>0.7</v>
      </c>
      <c r="B108" s="24">
        <v>355.4</v>
      </c>
      <c r="C108" s="25">
        <v>0.26873000000000002</v>
      </c>
      <c r="D108" s="25">
        <v>-4.3141699999999998</v>
      </c>
      <c r="E108" s="25">
        <f t="shared" si="95"/>
        <v>4.9476585775046908</v>
      </c>
      <c r="F108" s="57">
        <v>0.7</v>
      </c>
      <c r="G108" s="26">
        <v>3.14159265358979</v>
      </c>
      <c r="I108" s="28">
        <f t="shared" si="96"/>
        <v>0.19267565991731933</v>
      </c>
      <c r="J108" s="28">
        <f t="shared" si="97"/>
        <v>5.433032192578513E-2</v>
      </c>
      <c r="K108" s="28">
        <f t="shared" si="98"/>
        <v>1.5324622584490017E-2</v>
      </c>
      <c r="L108" s="28">
        <f t="shared" si="99"/>
        <v>4.3238594279357877E-3</v>
      </c>
      <c r="M108">
        <f t="shared" si="94"/>
        <v>0.30014914411251775</v>
      </c>
      <c r="N108">
        <f t="shared" si="79"/>
        <v>3.3010409525647745E-2</v>
      </c>
      <c r="O108">
        <f t="shared" si="80"/>
        <v>4.5312202431927202E-3</v>
      </c>
      <c r="P108">
        <f t="shared" si="81"/>
        <v>6.8179321422373595E-4</v>
      </c>
      <c r="Q108">
        <f t="shared" si="82"/>
        <v>1.080053051312202E-4</v>
      </c>
      <c r="R108">
        <f t="shared" si="61"/>
        <v>4.2994572728129246</v>
      </c>
      <c r="S108">
        <f t="shared" si="62"/>
        <v>-4.5998533320662878</v>
      </c>
      <c r="T108">
        <f t="shared" si="63"/>
        <v>2.0872347380144651</v>
      </c>
      <c r="U108">
        <f t="shared" si="64"/>
        <v>-0.31501277031631109</v>
      </c>
      <c r="V108">
        <v>0</v>
      </c>
      <c r="W108">
        <f t="shared" si="65"/>
        <v>2.2048828933884539</v>
      </c>
      <c r="X108">
        <f t="shared" si="66"/>
        <v>1.3628869565217392</v>
      </c>
      <c r="Y108">
        <f t="shared" si="83"/>
        <v>1.6024557507192012</v>
      </c>
      <c r="Z108">
        <v>0</v>
      </c>
      <c r="AA108">
        <f t="shared" si="84"/>
        <v>1.1478783250617062</v>
      </c>
      <c r="AB108">
        <f t="shared" si="67"/>
        <v>0.6549999999999998</v>
      </c>
      <c r="AC108">
        <f t="shared" si="68"/>
        <v>-8.259699644173206E-2</v>
      </c>
      <c r="AD108">
        <f t="shared" si="69"/>
        <v>-3.2667868072405071E-2</v>
      </c>
      <c r="AE108">
        <f t="shared" si="85"/>
        <v>-5.7632432257068565E-2</v>
      </c>
      <c r="AF108">
        <f t="shared" si="70"/>
        <v>2.875</v>
      </c>
      <c r="AH108">
        <f t="shared" si="86"/>
        <v>-2.5295804667925244E-2</v>
      </c>
      <c r="AI108">
        <f t="shared" si="87"/>
        <v>-3.8693777642217715E-2</v>
      </c>
      <c r="AJ108">
        <f t="shared" si="88"/>
        <v>1.2518104467243265</v>
      </c>
      <c r="AL108">
        <f t="shared" si="71"/>
        <v>4.8640373262073157E-22</v>
      </c>
      <c r="AM108">
        <f t="shared" si="72"/>
        <v>4.7434642145342998E-22</v>
      </c>
      <c r="AN108">
        <f t="shared" si="73"/>
        <v>40.526545223578751</v>
      </c>
      <c r="AO108">
        <f t="shared" si="89"/>
        <v>1.0610256652253576</v>
      </c>
      <c r="AP108">
        <f t="shared" si="90"/>
        <v>1.3176580985674746</v>
      </c>
      <c r="AR108">
        <f t="shared" si="74"/>
        <v>4.4173564495307598E-4</v>
      </c>
      <c r="AS108">
        <f t="shared" si="75"/>
        <v>1.2885428763281226</v>
      </c>
      <c r="AT108">
        <f t="shared" si="100"/>
        <v>-5.6027128763281224</v>
      </c>
      <c r="AY108">
        <f t="shared" si="101"/>
        <v>-5.5898509493950206</v>
      </c>
      <c r="AZ108">
        <f t="shared" si="102"/>
        <v>-4.301308073066898</v>
      </c>
      <c r="BA108" s="57">
        <v>0.7</v>
      </c>
      <c r="BB108">
        <f t="shared" si="103"/>
        <v>1.3630982053838485</v>
      </c>
      <c r="BC108">
        <f t="shared" si="91"/>
        <v>-19.633313395320066</v>
      </c>
      <c r="BD108">
        <f t="shared" si="78"/>
        <v>5.8815517708823535</v>
      </c>
      <c r="BE108">
        <f t="shared" si="92"/>
        <v>-25.514865166202419</v>
      </c>
      <c r="BG108">
        <f t="shared" si="93"/>
        <v>3.8885548416161746E-3</v>
      </c>
      <c r="BH108">
        <f t="shared" si="104"/>
        <v>1.1648943891626766E-3</v>
      </c>
      <c r="BI108">
        <f t="shared" si="104"/>
        <v>-5.0534492307788515E-3</v>
      </c>
    </row>
    <row r="109" spans="1:61">
      <c r="A109" s="57">
        <v>0.7</v>
      </c>
      <c r="B109" s="24">
        <v>405.6</v>
      </c>
      <c r="C109" s="25">
        <v>0.28922999999999999</v>
      </c>
      <c r="D109" s="25">
        <v>-4.5583299999999998</v>
      </c>
      <c r="E109" s="25">
        <f t="shared" si="95"/>
        <v>4.8278895673658697</v>
      </c>
      <c r="F109" s="57">
        <v>0.7</v>
      </c>
      <c r="G109" s="26">
        <v>3.14159265358979</v>
      </c>
      <c r="I109" s="28">
        <f t="shared" si="96"/>
        <v>0.20737387384321165</v>
      </c>
      <c r="J109" s="28">
        <f t="shared" si="97"/>
        <v>5.8474896775926884E-2</v>
      </c>
      <c r="K109" s="28">
        <f t="shared" si="98"/>
        <v>1.6493657537722053E-2</v>
      </c>
      <c r="L109" s="28">
        <f t="shared" si="99"/>
        <v>4.6537039494729572E-3</v>
      </c>
      <c r="M109">
        <f t="shared" si="94"/>
        <v>0.33604799739037344</v>
      </c>
      <c r="N109">
        <f t="shared" si="79"/>
        <v>4.0194300750561907E-2</v>
      </c>
      <c r="O109">
        <f t="shared" si="80"/>
        <v>5.9694692210977042E-3</v>
      </c>
      <c r="P109">
        <f t="shared" si="81"/>
        <v>9.6986663295980935E-4</v>
      </c>
      <c r="Q109">
        <f t="shared" si="82"/>
        <v>1.657306603386477E-4</v>
      </c>
      <c r="R109">
        <f t="shared" si="61"/>
        <v>4.2994572728129237</v>
      </c>
      <c r="S109">
        <f t="shared" si="62"/>
        <v>-4.5998533320662878</v>
      </c>
      <c r="T109">
        <f t="shared" si="63"/>
        <v>2.0872347380144656</v>
      </c>
      <c r="U109">
        <f t="shared" si="64"/>
        <v>-0.31501277031631125</v>
      </c>
      <c r="V109">
        <v>0</v>
      </c>
      <c r="W109">
        <f t="shared" si="65"/>
        <v>2.1950840841045256</v>
      </c>
      <c r="X109">
        <f t="shared" si="66"/>
        <v>1.3628869565217392</v>
      </c>
      <c r="Y109">
        <f t="shared" si="83"/>
        <v>1.6701772269708806</v>
      </c>
      <c r="Z109">
        <v>0</v>
      </c>
      <c r="AA109">
        <f t="shared" si="84"/>
        <v>1.27209028130761</v>
      </c>
      <c r="AB109">
        <f t="shared" si="67"/>
        <v>0.6549999999999998</v>
      </c>
      <c r="AC109">
        <f t="shared" si="68"/>
        <v>-9.4263764087694213E-2</v>
      </c>
      <c r="AD109">
        <f t="shared" si="69"/>
        <v>-3.7282181457983954E-2</v>
      </c>
      <c r="AE109">
        <f t="shared" si="85"/>
        <v>-6.5772972772839083E-2</v>
      </c>
      <c r="AF109">
        <f t="shared" si="70"/>
        <v>2.875</v>
      </c>
      <c r="AH109">
        <f t="shared" si="86"/>
        <v>-2.8311997368835013E-2</v>
      </c>
      <c r="AI109">
        <f t="shared" si="87"/>
        <v>-4.3851776497256224E-2</v>
      </c>
      <c r="AJ109">
        <f t="shared" si="88"/>
        <v>1.3900768488784798</v>
      </c>
      <c r="AL109">
        <f t="shared" si="71"/>
        <v>5.4781931322438155E-22</v>
      </c>
      <c r="AM109">
        <f t="shared" si="72"/>
        <v>5.3267179937774544E-22</v>
      </c>
      <c r="AN109">
        <f t="shared" si="73"/>
        <v>40.526545223578751</v>
      </c>
      <c r="AO109">
        <f t="shared" si="89"/>
        <v>1.0610256652253576</v>
      </c>
      <c r="AP109">
        <f t="shared" si="90"/>
        <v>1.3176580985674746</v>
      </c>
      <c r="AR109">
        <f t="shared" si="74"/>
        <v>4.9710207383091439E-4</v>
      </c>
      <c r="AS109">
        <f t="shared" si="75"/>
        <v>1.4500467493647773</v>
      </c>
      <c r="AT109">
        <f t="shared" si="100"/>
        <v>-6.0083767493647766</v>
      </c>
      <c r="AY109">
        <f t="shared" si="101"/>
        <v>-5.9874778596790206</v>
      </c>
      <c r="AZ109">
        <f t="shared" si="102"/>
        <v>-4.5374311103142428</v>
      </c>
      <c r="BA109" s="57">
        <v>0.7</v>
      </c>
      <c r="BB109">
        <f t="shared" si="103"/>
        <v>1.3630982053838485</v>
      </c>
      <c r="BC109">
        <f t="shared" si="91"/>
        <v>-20.711096597867215</v>
      </c>
      <c r="BD109">
        <f t="shared" si="78"/>
        <v>6.618735925103084</v>
      </c>
      <c r="BE109">
        <f t="shared" si="92"/>
        <v>-27.329832522970307</v>
      </c>
      <c r="BG109">
        <f t="shared" si="93"/>
        <v>4.1020195281971112E-3</v>
      </c>
      <c r="BH109">
        <f t="shared" si="104"/>
        <v>1.3109003614781311E-3</v>
      </c>
      <c r="BI109">
        <f t="shared" si="104"/>
        <v>-5.4129198896752436E-3</v>
      </c>
    </row>
    <row r="110" spans="1:61">
      <c r="A110" s="57">
        <v>0.7</v>
      </c>
      <c r="B110" s="24">
        <v>450.9</v>
      </c>
      <c r="C110" s="25">
        <v>0.30519000000000002</v>
      </c>
      <c r="D110" s="25">
        <v>-4.7374999999999998</v>
      </c>
      <c r="E110" s="25">
        <f t="shared" si="95"/>
        <v>4.7422197363299814</v>
      </c>
      <c r="F110" s="57">
        <v>0.7</v>
      </c>
      <c r="G110" s="26">
        <v>3.14159265358979</v>
      </c>
      <c r="I110" s="28">
        <f t="shared" si="96"/>
        <v>0.21881697112405274</v>
      </c>
      <c r="J110" s="28">
        <f t="shared" si="97"/>
        <v>6.1701599927549457E-2</v>
      </c>
      <c r="K110" s="28">
        <f t="shared" si="98"/>
        <v>1.7403794018384655E-2</v>
      </c>
      <c r="L110" s="28">
        <f t="shared" si="99"/>
        <v>4.9104999769721399E-3</v>
      </c>
      <c r="M110">
        <f t="shared" si="94"/>
        <v>0.36589713840156535</v>
      </c>
      <c r="N110">
        <f t="shared" si="79"/>
        <v>4.6556671713226971E-2</v>
      </c>
      <c r="O110">
        <f t="shared" si="80"/>
        <v>7.3259399213453126E-3</v>
      </c>
      <c r="P110">
        <f t="shared" si="81"/>
        <v>1.2591383811774715E-3</v>
      </c>
      <c r="Q110">
        <f t="shared" si="82"/>
        <v>2.2743357203314218E-4</v>
      </c>
      <c r="R110">
        <f t="shared" si="61"/>
        <v>4.2994572728129237</v>
      </c>
      <c r="S110">
        <f t="shared" si="62"/>
        <v>-4.5998533320662878</v>
      </c>
      <c r="T110">
        <f t="shared" si="63"/>
        <v>2.0872347380144651</v>
      </c>
      <c r="U110">
        <f t="shared" si="64"/>
        <v>-0.31501277031631109</v>
      </c>
      <c r="V110">
        <v>0</v>
      </c>
      <c r="W110">
        <f t="shared" si="65"/>
        <v>2.1874553525839651</v>
      </c>
      <c r="X110">
        <f t="shared" si="66"/>
        <v>1.3628869565217392</v>
      </c>
      <c r="Y110">
        <f t="shared" si="83"/>
        <v>1.725959511503067</v>
      </c>
      <c r="Z110">
        <v>0</v>
      </c>
      <c r="AA110">
        <f t="shared" si="84"/>
        <v>1.3738995629148161</v>
      </c>
      <c r="AB110">
        <f t="shared" si="67"/>
        <v>0.6549999999999998</v>
      </c>
      <c r="AC110">
        <f t="shared" si="68"/>
        <v>-0.10479174365666004</v>
      </c>
      <c r="AD110">
        <f t="shared" si="69"/>
        <v>-4.144609373620553E-2</v>
      </c>
      <c r="AE110">
        <f t="shared" si="85"/>
        <v>-7.3118918696432778E-2</v>
      </c>
      <c r="AF110">
        <f t="shared" si="70"/>
        <v>2.875</v>
      </c>
      <c r="AH110">
        <f t="shared" si="86"/>
        <v>-3.0780639681682872E-2</v>
      </c>
      <c r="AI110">
        <f t="shared" si="87"/>
        <v>-4.8366524008584044E-2</v>
      </c>
      <c r="AJ110">
        <f t="shared" si="88"/>
        <v>1.5042841859284601</v>
      </c>
      <c r="AL110">
        <f t="shared" si="71"/>
        <v>5.9992661676382986E-22</v>
      </c>
      <c r="AM110">
        <f t="shared" si="72"/>
        <v>5.8135992599515602E-22</v>
      </c>
      <c r="AN110">
        <f t="shared" si="73"/>
        <v>40.526545223578751</v>
      </c>
      <c r="AO110">
        <f t="shared" si="89"/>
        <v>1.0610256652253576</v>
      </c>
      <c r="AP110">
        <f t="shared" si="90"/>
        <v>1.3176580985674746</v>
      </c>
      <c r="AR110">
        <f t="shared" si="74"/>
        <v>5.4386896507229484E-4</v>
      </c>
      <c r="AS110">
        <f t="shared" si="75"/>
        <v>1.586465771115884</v>
      </c>
      <c r="AT110">
        <f t="shared" si="100"/>
        <v>-6.3239657711158834</v>
      </c>
      <c r="AY110">
        <f t="shared" si="101"/>
        <v>-6.2942191261111811</v>
      </c>
      <c r="AZ110">
        <f t="shared" si="102"/>
        <v>-4.7077533549952975</v>
      </c>
      <c r="BA110" s="57">
        <v>0.7</v>
      </c>
      <c r="BB110">
        <f t="shared" si="103"/>
        <v>1.3630982053838485</v>
      </c>
      <c r="BC110">
        <f t="shared" si="91"/>
        <v>-21.488532194484048</v>
      </c>
      <c r="BD110">
        <f t="shared" si="78"/>
        <v>7.2414203182283501</v>
      </c>
      <c r="BE110">
        <f t="shared" si="92"/>
        <v>-28.729952512712391</v>
      </c>
      <c r="BG110">
        <f t="shared" si="93"/>
        <v>4.2559976618110609E-3</v>
      </c>
      <c r="BH110">
        <f t="shared" si="104"/>
        <v>1.4342286231389088E-3</v>
      </c>
      <c r="BI110">
        <f t="shared" si="104"/>
        <v>-5.6902262849499686E-3</v>
      </c>
    </row>
    <row r="111" spans="1:61">
      <c r="A111" s="57">
        <v>0.7</v>
      </c>
      <c r="B111" s="24">
        <v>501.4</v>
      </c>
      <c r="C111" s="25">
        <v>0.32077</v>
      </c>
      <c r="D111" s="25">
        <v>-4.8925000000000001</v>
      </c>
      <c r="E111" s="25">
        <f t="shared" si="95"/>
        <v>4.6641644953379791</v>
      </c>
      <c r="F111" s="57">
        <v>0.7</v>
      </c>
      <c r="G111" s="26">
        <v>3.14159265358979</v>
      </c>
      <c r="I111" s="28">
        <f t="shared" si="96"/>
        <v>0.22998761370773088</v>
      </c>
      <c r="J111" s="28">
        <f t="shared" si="97"/>
        <v>6.4851476813657175E-2</v>
      </c>
      <c r="K111" s="28">
        <f t="shared" si="98"/>
        <v>1.8292260582841002E-2</v>
      </c>
      <c r="L111" s="28">
        <f t="shared" si="99"/>
        <v>5.161181813340388E-3</v>
      </c>
      <c r="M111">
        <f t="shared" si="94"/>
        <v>0.39677215248475284</v>
      </c>
      <c r="N111">
        <f t="shared" si="79"/>
        <v>5.3486751414961391E-2</v>
      </c>
      <c r="O111">
        <f t="shared" si="80"/>
        <v>8.8817583515365811E-3</v>
      </c>
      <c r="P111">
        <f t="shared" si="81"/>
        <v>1.6084951245469714E-3</v>
      </c>
      <c r="Q111">
        <f t="shared" si="82"/>
        <v>3.0589727179219928E-4</v>
      </c>
      <c r="R111">
        <f t="shared" si="61"/>
        <v>4.2994572728129237</v>
      </c>
      <c r="S111">
        <f t="shared" si="62"/>
        <v>-4.5998533320662878</v>
      </c>
      <c r="T111">
        <f t="shared" si="63"/>
        <v>2.0872347380144656</v>
      </c>
      <c r="U111">
        <f t="shared" si="64"/>
        <v>-0.31501277031631125</v>
      </c>
      <c r="V111">
        <v>0</v>
      </c>
      <c r="W111">
        <f t="shared" si="65"/>
        <v>2.1800082575281796</v>
      </c>
      <c r="X111">
        <f t="shared" si="66"/>
        <v>1.3628869565217392</v>
      </c>
      <c r="Y111">
        <f t="shared" si="83"/>
        <v>1.7831856006961284</v>
      </c>
      <c r="Z111">
        <v>0</v>
      </c>
      <c r="AA111">
        <f t="shared" si="84"/>
        <v>1.4779053229934509</v>
      </c>
      <c r="AB111">
        <f t="shared" si="67"/>
        <v>0.6549999999999998</v>
      </c>
      <c r="AC111">
        <f t="shared" si="68"/>
        <v>-0.11652823302162198</v>
      </c>
      <c r="AD111">
        <f t="shared" si="69"/>
        <v>-4.6087982699785882E-2</v>
      </c>
      <c r="AE111">
        <f t="shared" si="85"/>
        <v>-8.1308107860703929E-2</v>
      </c>
      <c r="AF111">
        <f t="shared" si="70"/>
        <v>2.875</v>
      </c>
      <c r="AH111">
        <f t="shared" si="86"/>
        <v>-3.3292470423390626E-2</v>
      </c>
      <c r="AI111">
        <f t="shared" si="87"/>
        <v>-5.32668920554073E-2</v>
      </c>
      <c r="AJ111">
        <f t="shared" si="88"/>
        <v>1.6218411958542682</v>
      </c>
      <c r="AL111">
        <f t="shared" si="71"/>
        <v>6.5487135908429733E-22</v>
      </c>
      <c r="AM111">
        <f t="shared" si="72"/>
        <v>6.3189466415325224E-22</v>
      </c>
      <c r="AN111">
        <f t="shared" si="73"/>
        <v>40.526545223578751</v>
      </c>
      <c r="AO111">
        <f t="shared" si="89"/>
        <v>1.0610256652253576</v>
      </c>
      <c r="AP111">
        <f t="shared" si="90"/>
        <v>1.3176580985674746</v>
      </c>
      <c r="AR111">
        <f t="shared" si="74"/>
        <v>5.9297249931861867E-4</v>
      </c>
      <c r="AS111">
        <f t="shared" si="75"/>
        <v>1.7297007805124107</v>
      </c>
      <c r="AT111">
        <f t="shared" si="100"/>
        <v>-6.6222007805124106</v>
      </c>
      <c r="AY111">
        <f t="shared" si="101"/>
        <v>-6.5912707253990206</v>
      </c>
      <c r="AZ111">
        <f t="shared" si="102"/>
        <v>-4.8615699448866101</v>
      </c>
      <c r="BA111" s="57">
        <v>0.7</v>
      </c>
      <c r="BB111">
        <f t="shared" si="103"/>
        <v>1.3630982053838485</v>
      </c>
      <c r="BC111">
        <f t="shared" si="91"/>
        <v>-22.190627757841892</v>
      </c>
      <c r="BD111">
        <f t="shared" si="78"/>
        <v>7.8952162753866801</v>
      </c>
      <c r="BE111">
        <f t="shared" si="92"/>
        <v>-30.085844033228572</v>
      </c>
      <c r="BG111">
        <f t="shared" si="93"/>
        <v>4.3950540221512954E-3</v>
      </c>
      <c r="BH111">
        <f t="shared" si="104"/>
        <v>1.5637188107321608E-3</v>
      </c>
      <c r="BI111">
        <f t="shared" si="104"/>
        <v>-5.9587728328834568E-3</v>
      </c>
    </row>
    <row r="112" spans="1:61">
      <c r="A112" s="57">
        <v>0.7</v>
      </c>
      <c r="B112" s="24">
        <v>552.5</v>
      </c>
      <c r="C112" s="25">
        <v>0.33465</v>
      </c>
      <c r="D112" s="25">
        <v>-5.02583</v>
      </c>
      <c r="E112" s="25">
        <f t="shared" si="95"/>
        <v>4.5987679601403579</v>
      </c>
      <c r="F112" s="57">
        <v>0.7</v>
      </c>
      <c r="G112" s="26">
        <v>3.14159265358979</v>
      </c>
      <c r="I112" s="28">
        <f t="shared" si="96"/>
        <v>0.23993938001462772</v>
      </c>
      <c r="J112" s="28">
        <f t="shared" si="97"/>
        <v>6.765765724877755E-2</v>
      </c>
      <c r="K112" s="28">
        <f t="shared" si="98"/>
        <v>1.9083782785322009E-2</v>
      </c>
      <c r="L112" s="28">
        <f t="shared" si="99"/>
        <v>5.3845106893860425E-3</v>
      </c>
      <c r="M112">
        <f t="shared" si="94"/>
        <v>0.42582794864406576</v>
      </c>
      <c r="N112">
        <f t="shared" si="79"/>
        <v>6.0315056671117737E-2</v>
      </c>
      <c r="O112">
        <f t="shared" si="80"/>
        <v>1.0486695254752649E-2</v>
      </c>
      <c r="P112">
        <f t="shared" si="81"/>
        <v>1.9857786509480668E-3</v>
      </c>
      <c r="Q112">
        <f t="shared" si="82"/>
        <v>3.9460113030909127E-4</v>
      </c>
      <c r="R112">
        <f t="shared" si="61"/>
        <v>4.2994572728129237</v>
      </c>
      <c r="S112">
        <f t="shared" si="62"/>
        <v>-4.5998533320662878</v>
      </c>
      <c r="T112">
        <f t="shared" si="63"/>
        <v>2.0872347380144656</v>
      </c>
      <c r="U112">
        <f t="shared" si="64"/>
        <v>-0.31501277031631125</v>
      </c>
      <c r="V112">
        <v>0</v>
      </c>
      <c r="W112">
        <f t="shared" si="65"/>
        <v>2.1733737466569147</v>
      </c>
      <c r="X112">
        <f t="shared" si="66"/>
        <v>1.3628869565217392</v>
      </c>
      <c r="Y112">
        <f t="shared" si="83"/>
        <v>1.8366233833322001</v>
      </c>
      <c r="Z112">
        <v>0</v>
      </c>
      <c r="AA112">
        <f t="shared" si="84"/>
        <v>1.5746513053509499</v>
      </c>
      <c r="AB112">
        <f t="shared" si="67"/>
        <v>0.6549999999999998</v>
      </c>
      <c r="AC112">
        <f t="shared" si="68"/>
        <v>-0.12840416582458344</v>
      </c>
      <c r="AD112">
        <f t="shared" si="69"/>
        <v>-5.0785022819369162E-2</v>
      </c>
      <c r="AE112">
        <f t="shared" si="85"/>
        <v>-8.9594594321976306E-2</v>
      </c>
      <c r="AF112">
        <f t="shared" si="70"/>
        <v>2.875</v>
      </c>
      <c r="AH112">
        <f t="shared" si="86"/>
        <v>-3.56144066278739E-2</v>
      </c>
      <c r="AI112">
        <f t="shared" si="87"/>
        <v>-5.8104145713430977E-2</v>
      </c>
      <c r="AJ112">
        <f t="shared" si="88"/>
        <v>1.7320524374179709</v>
      </c>
      <c r="AL112">
        <f t="shared" si="71"/>
        <v>7.0759261558757219E-22</v>
      </c>
      <c r="AM112">
        <f t="shared" si="72"/>
        <v>6.7960612423279292E-22</v>
      </c>
      <c r="AN112">
        <f t="shared" si="73"/>
        <v>40.526545223578751</v>
      </c>
      <c r="AO112">
        <f t="shared" si="89"/>
        <v>1.0610256652253576</v>
      </c>
      <c r="AP112">
        <f t="shared" si="90"/>
        <v>1.3176580985674746</v>
      </c>
      <c r="AR112">
        <f t="shared" si="74"/>
        <v>6.398858234986333E-4</v>
      </c>
      <c r="AS112">
        <f t="shared" si="75"/>
        <v>1.8665469471455134</v>
      </c>
      <c r="AT112">
        <f t="shared" si="100"/>
        <v>-6.8923769471455136</v>
      </c>
      <c r="AY112">
        <f t="shared" si="101"/>
        <v>-6.8539240390155003</v>
      </c>
      <c r="AZ112">
        <f t="shared" si="102"/>
        <v>-4.9873770918699867</v>
      </c>
      <c r="BA112" s="57">
        <v>0.7</v>
      </c>
      <c r="BB112">
        <f t="shared" si="103"/>
        <v>1.3630982053838485</v>
      </c>
      <c r="BC112">
        <f t="shared" si="91"/>
        <v>-22.764874266610228</v>
      </c>
      <c r="BD112">
        <f t="shared" si="78"/>
        <v>8.5198503706004658</v>
      </c>
      <c r="BE112">
        <f t="shared" si="92"/>
        <v>-31.284724637210697</v>
      </c>
      <c r="BG112">
        <f t="shared" si="93"/>
        <v>4.5087887238285263E-3</v>
      </c>
      <c r="BH112">
        <f t="shared" si="104"/>
        <v>1.6874332284809795E-3</v>
      </c>
      <c r="BI112">
        <f t="shared" si="104"/>
        <v>-6.1962219523095064E-3</v>
      </c>
    </row>
    <row r="113" spans="1:69">
      <c r="A113" s="58">
        <v>0.7</v>
      </c>
      <c r="B113" s="39">
        <v>599.9</v>
      </c>
      <c r="C113" s="40">
        <v>0.34616999999999998</v>
      </c>
      <c r="D113" s="40">
        <v>-5.1208299999999998</v>
      </c>
      <c r="E113" s="40">
        <f t="shared" si="95"/>
        <v>4.5471780939417643</v>
      </c>
      <c r="F113" s="58">
        <v>0.7</v>
      </c>
      <c r="G113" s="41">
        <v>3.14159265358979</v>
      </c>
      <c r="H113" s="44"/>
      <c r="I113" s="43">
        <f t="shared" si="96"/>
        <v>0.24819905925493407</v>
      </c>
      <c r="J113" s="43">
        <f t="shared" si="97"/>
        <v>6.9986706140174285E-2</v>
      </c>
      <c r="K113" s="43">
        <f t="shared" si="98"/>
        <v>1.9740723402943135E-2</v>
      </c>
      <c r="L113" s="43">
        <f t="shared" si="99"/>
        <v>5.5698672205132718E-3</v>
      </c>
      <c r="M113" s="44">
        <f t="shared" si="94"/>
        <v>0.4511254875606599</v>
      </c>
      <c r="N113" s="44">
        <f t="shared" si="79"/>
        <v>6.6490168274856001E-2</v>
      </c>
      <c r="O113" s="44">
        <f t="shared" si="80"/>
        <v>1.1994179499810256E-2</v>
      </c>
      <c r="P113" s="44">
        <f t="shared" si="81"/>
        <v>2.3538247062581119E-3</v>
      </c>
      <c r="Q113" s="44">
        <f t="shared" si="82"/>
        <v>4.8446661986911721E-4</v>
      </c>
      <c r="R113" s="44">
        <f t="shared" si="61"/>
        <v>4.2994572728129237</v>
      </c>
      <c r="S113" s="44">
        <f t="shared" si="62"/>
        <v>-4.5998533320662887</v>
      </c>
      <c r="T113" s="44">
        <f t="shared" si="63"/>
        <v>2.087234738014466</v>
      </c>
      <c r="U113" s="44">
        <f t="shared" si="64"/>
        <v>-0.31501277031631125</v>
      </c>
      <c r="V113" s="44">
        <v>0</v>
      </c>
      <c r="W113" s="44">
        <f t="shared" si="65"/>
        <v>2.1678672938300441</v>
      </c>
      <c r="X113" s="44">
        <f t="shared" si="66"/>
        <v>1.3628869565217392</v>
      </c>
      <c r="Y113" s="44">
        <f t="shared" si="83"/>
        <v>1.8828362632782196</v>
      </c>
      <c r="Z113" s="44">
        <v>0</v>
      </c>
      <c r="AA113" s="44">
        <f t="shared" si="84"/>
        <v>1.6580429196196382</v>
      </c>
      <c r="AB113" s="44">
        <f t="shared" si="67"/>
        <v>0.6549999999999998</v>
      </c>
      <c r="AC113" s="44">
        <f t="shared" si="68"/>
        <v>-0.13942019742654771</v>
      </c>
      <c r="AD113" s="44">
        <f t="shared" si="69"/>
        <v>-5.5141964143601015E-2</v>
      </c>
      <c r="AE113" s="44">
        <f t="shared" si="85"/>
        <v>-9.7281080785074359E-2</v>
      </c>
      <c r="AF113" s="44">
        <f t="shared" si="70"/>
        <v>2.875</v>
      </c>
      <c r="AG113" s="44"/>
      <c r="AH113" s="44">
        <f t="shared" si="86"/>
        <v>-3.7601325376272761E-2</v>
      </c>
      <c r="AI113" s="44">
        <f t="shared" si="87"/>
        <v>-6.2498991970330778E-2</v>
      </c>
      <c r="AJ113" s="44">
        <f t="shared" si="88"/>
        <v>1.8277467360313209</v>
      </c>
      <c r="AK113" s="44"/>
      <c r="AL113" s="44">
        <f t="shared" si="71"/>
        <v>7.5431191167884585E-22</v>
      </c>
      <c r="AM113" s="44">
        <f t="shared" si="72"/>
        <v>7.2126261644890698E-22</v>
      </c>
      <c r="AN113" s="44">
        <f t="shared" si="73"/>
        <v>40.526545223578751</v>
      </c>
      <c r="AO113" s="44">
        <f t="shared" si="89"/>
        <v>1.0610256652253576</v>
      </c>
      <c r="AP113" s="44">
        <f t="shared" si="90"/>
        <v>1.3176580985674746</v>
      </c>
      <c r="AQ113" s="44"/>
      <c r="AR113" s="44">
        <f t="shared" si="74"/>
        <v>6.8129570595564003E-4</v>
      </c>
      <c r="AS113" s="44">
        <f t="shared" si="75"/>
        <v>1.9873395742726019</v>
      </c>
      <c r="AT113" s="44">
        <f t="shared" si="100"/>
        <v>-7.1081695742726012</v>
      </c>
      <c r="AU113" s="44"/>
      <c r="AV113" s="44"/>
      <c r="AW113" s="44"/>
      <c r="AX113" s="44"/>
      <c r="AY113" s="44">
        <f t="shared" si="101"/>
        <v>-7.0704977570878205</v>
      </c>
      <c r="AZ113" s="44">
        <f t="shared" si="102"/>
        <v>-5.0831581828152181</v>
      </c>
      <c r="BA113" s="58">
        <v>0.7</v>
      </c>
      <c r="BB113" s="44">
        <f t="shared" si="103"/>
        <v>1.3630982053838485</v>
      </c>
      <c r="BC113" s="44">
        <f t="shared" si="91"/>
        <v>-23.202066893580689</v>
      </c>
      <c r="BD113" s="44">
        <f t="shared" si="78"/>
        <v>9.0712081120000967</v>
      </c>
      <c r="BE113" s="44">
        <f t="shared" si="92"/>
        <v>-32.273275005580793</v>
      </c>
      <c r="BF113" s="44"/>
      <c r="BG113" s="44">
        <f t="shared" si="93"/>
        <v>4.5953786677719721E-3</v>
      </c>
      <c r="BH113" s="44">
        <f t="shared" si="104"/>
        <v>1.7966346032877989E-3</v>
      </c>
      <c r="BI113" s="44">
        <f t="shared" si="104"/>
        <v>-6.3920132710597729E-3</v>
      </c>
      <c r="BJ113" s="44"/>
      <c r="BK113" s="44"/>
      <c r="BL113" s="44"/>
      <c r="BM113" s="44"/>
      <c r="BN113" s="44"/>
      <c r="BO113" s="44"/>
      <c r="BP113" s="44"/>
      <c r="BQ113" s="44"/>
    </row>
    <row r="114" spans="1:69">
      <c r="A114" s="57">
        <v>0.7</v>
      </c>
      <c r="B114" s="24">
        <v>800</v>
      </c>
      <c r="C114" s="25">
        <v>0.38490000000000002</v>
      </c>
      <c r="D114" s="25"/>
      <c r="E114" s="25">
        <f t="shared" si="95"/>
        <v>4.3892380595910598</v>
      </c>
      <c r="F114" s="57">
        <v>0.7</v>
      </c>
      <c r="G114" s="26">
        <v>3.14159265358979</v>
      </c>
      <c r="I114" s="28">
        <f t="shared" si="96"/>
        <v>0.27596792878419313</v>
      </c>
      <c r="J114" s="28">
        <f t="shared" si="97"/>
        <v>7.7816919991198219E-2</v>
      </c>
      <c r="K114" s="28">
        <f t="shared" si="98"/>
        <v>2.1949344073122493E-2</v>
      </c>
      <c r="L114" s="28">
        <f t="shared" si="99"/>
        <v>6.1930320165686182E-3</v>
      </c>
      <c r="M114">
        <f t="shared" si="94"/>
        <v>0.5448907324346115</v>
      </c>
      <c r="N114">
        <f t="shared" si="79"/>
        <v>9.1097148440313358E-2</v>
      </c>
      <c r="O114">
        <f t="shared" si="80"/>
        <v>1.8457852709493891E-2</v>
      </c>
      <c r="P114">
        <f t="shared" si="81"/>
        <v>4.0532549240394622E-3</v>
      </c>
      <c r="Q114">
        <f t="shared" si="82"/>
        <v>9.3169355002942211E-4</v>
      </c>
      <c r="R114">
        <f t="shared" si="61"/>
        <v>4.2994572728129237</v>
      </c>
      <c r="S114">
        <f t="shared" si="62"/>
        <v>-4.5998533320662887</v>
      </c>
      <c r="T114">
        <f t="shared" si="63"/>
        <v>2.087234738014466</v>
      </c>
      <c r="U114">
        <f t="shared" si="64"/>
        <v>-0.31501277031631125</v>
      </c>
      <c r="V114">
        <v>0</v>
      </c>
      <c r="W114">
        <f t="shared" si="65"/>
        <v>2.1493547141438714</v>
      </c>
      <c r="X114">
        <f t="shared" si="66"/>
        <v>1.3628869565217392</v>
      </c>
      <c r="Y114">
        <f t="shared" si="83"/>
        <v>2.0517801392492037</v>
      </c>
      <c r="Z114">
        <v>0</v>
      </c>
      <c r="AA114">
        <f t="shared" si="84"/>
        <v>1.9609499449614285</v>
      </c>
      <c r="AB114">
        <f t="shared" si="67"/>
        <v>0.6549999999999998</v>
      </c>
      <c r="AC114">
        <f t="shared" si="68"/>
        <v>-0.18592458399939685</v>
      </c>
      <c r="AD114">
        <f t="shared" si="69"/>
        <v>-7.35348746705798E-2</v>
      </c>
      <c r="AE114">
        <f t="shared" si="85"/>
        <v>-0.12972972933498833</v>
      </c>
      <c r="AF114">
        <f t="shared" si="70"/>
        <v>2.875</v>
      </c>
      <c r="AH114">
        <f t="shared" si="86"/>
        <v>-4.4668441665974341E-2</v>
      </c>
      <c r="AI114">
        <f t="shared" si="87"/>
        <v>-8.0322645643860588E-2</v>
      </c>
      <c r="AJ114">
        <f t="shared" si="88"/>
        <v>2.1811052512369145</v>
      </c>
      <c r="AL114">
        <f t="shared" si="71"/>
        <v>9.3425081922219856E-22</v>
      </c>
      <c r="AM114">
        <f t="shared" si="72"/>
        <v>8.7653876813833548E-22</v>
      </c>
      <c r="AN114">
        <f t="shared" si="73"/>
        <v>40.526545223578751</v>
      </c>
      <c r="AO114">
        <f t="shared" si="89"/>
        <v>1.0610256652253576</v>
      </c>
      <c r="AP114">
        <f t="shared" si="90"/>
        <v>1.3176580985674746</v>
      </c>
      <c r="AR114">
        <f t="shared" si="74"/>
        <v>8.3943794141987723E-4</v>
      </c>
      <c r="AS114">
        <f t="shared" si="75"/>
        <v>2.4486404751217821</v>
      </c>
      <c r="AY114">
        <f t="shared" si="101"/>
        <v>-7.7891630338380011</v>
      </c>
      <c r="AZ114">
        <f t="shared" si="102"/>
        <v>-5.3405225587162191</v>
      </c>
      <c r="BA114" s="57">
        <v>0.7</v>
      </c>
      <c r="BB114">
        <f t="shared" si="103"/>
        <v>1.3630982053838485</v>
      </c>
      <c r="BC114">
        <f t="shared" si="91"/>
        <v>-24.376806150341835</v>
      </c>
      <c r="BD114">
        <f t="shared" si="78"/>
        <v>11.176815290575833</v>
      </c>
      <c r="BE114">
        <f t="shared" si="92"/>
        <v>-35.553621440917667</v>
      </c>
      <c r="BG114">
        <f t="shared" si="93"/>
        <v>4.8280463755876087E-3</v>
      </c>
      <c r="BH114">
        <f t="shared" si="104"/>
        <v>2.213669100926091E-3</v>
      </c>
      <c r="BI114">
        <f t="shared" si="104"/>
        <v>-7.0417154765136988E-3</v>
      </c>
    </row>
    <row r="115" spans="1:69">
      <c r="A115" s="57">
        <v>0.7</v>
      </c>
      <c r="B115" s="24">
        <v>1000</v>
      </c>
      <c r="C115" s="25">
        <v>0.41363</v>
      </c>
      <c r="D115" s="25"/>
      <c r="E115" s="25">
        <f t="shared" si="95"/>
        <v>4.2851671148177761</v>
      </c>
      <c r="F115" s="57">
        <v>0.7</v>
      </c>
      <c r="G115" s="26">
        <v>3.14159265358979</v>
      </c>
      <c r="I115" s="28">
        <f t="shared" si="96"/>
        <v>0.29656693786179733</v>
      </c>
      <c r="J115" s="28">
        <f t="shared" si="97"/>
        <v>8.3625390012884687E-2</v>
      </c>
      <c r="K115" s="28">
        <f t="shared" si="98"/>
        <v>2.3587703790505732E-2</v>
      </c>
      <c r="L115" s="28">
        <f t="shared" si="99"/>
        <v>6.6552970460204662E-3</v>
      </c>
      <c r="M115">
        <f t="shared" si="94"/>
        <v>0.62432460919354293</v>
      </c>
      <c r="N115">
        <f t="shared" si="79"/>
        <v>0.11385222070456569</v>
      </c>
      <c r="O115">
        <f t="shared" si="80"/>
        <v>2.4979205097398097E-2</v>
      </c>
      <c r="P115">
        <f t="shared" si="81"/>
        <v>5.9230056493073113E-3</v>
      </c>
      <c r="Q115">
        <f t="shared" si="82"/>
        <v>1.4680034993577173E-3</v>
      </c>
      <c r="R115">
        <f t="shared" si="61"/>
        <v>4.2994572728129237</v>
      </c>
      <c r="S115">
        <f t="shared" si="62"/>
        <v>-4.5998533320662887</v>
      </c>
      <c r="T115">
        <f t="shared" si="63"/>
        <v>2.087234738014466</v>
      </c>
      <c r="U115">
        <f t="shared" si="64"/>
        <v>-0.31501277031631125</v>
      </c>
      <c r="V115">
        <v>0</v>
      </c>
      <c r="W115">
        <f t="shared" si="65"/>
        <v>2.1356220414254685</v>
      </c>
      <c r="X115">
        <f t="shared" si="66"/>
        <v>1.3628869565217392</v>
      </c>
      <c r="Y115">
        <f t="shared" si="83"/>
        <v>2.1922912925505691</v>
      </c>
      <c r="Z115">
        <v>0</v>
      </c>
      <c r="AA115">
        <f t="shared" si="84"/>
        <v>2.2108251070113112</v>
      </c>
      <c r="AB115">
        <f t="shared" si="67"/>
        <v>0.6549999999999998</v>
      </c>
      <c r="AC115">
        <f t="shared" si="68"/>
        <v>-0.23240572999924608</v>
      </c>
      <c r="AD115">
        <f t="shared" si="69"/>
        <v>-9.1918593338224733E-2</v>
      </c>
      <c r="AE115">
        <f t="shared" si="85"/>
        <v>-0.1621621616687354</v>
      </c>
      <c r="AF115">
        <f t="shared" si="70"/>
        <v>2.875</v>
      </c>
      <c r="AH115">
        <f t="shared" si="86"/>
        <v>-5.0276399710140161E-2</v>
      </c>
      <c r="AI115">
        <f t="shared" si="87"/>
        <v>-9.7333613427680446E-2</v>
      </c>
      <c r="AJ115">
        <f t="shared" si="88"/>
        <v>2.479770499647739</v>
      </c>
      <c r="AL115">
        <f t="shared" si="71"/>
        <v>1.0950461601545923E-21</v>
      </c>
      <c r="AM115">
        <f t="shared" si="72"/>
        <v>1.0090575232284631E-21</v>
      </c>
      <c r="AN115">
        <f t="shared" si="73"/>
        <v>40.526545223578751</v>
      </c>
      <c r="AO115">
        <f t="shared" si="89"/>
        <v>1.0610256652253576</v>
      </c>
      <c r="AP115">
        <f t="shared" si="90"/>
        <v>1.3176580985674746</v>
      </c>
      <c r="AR115">
        <f t="shared" si="74"/>
        <v>9.7912766866472601E-4</v>
      </c>
      <c r="AS115">
        <f t="shared" si="75"/>
        <v>2.8561154094950059</v>
      </c>
      <c r="AY115">
        <f t="shared" si="101"/>
        <v>-8.3128586054182207</v>
      </c>
      <c r="AZ115">
        <f t="shared" si="102"/>
        <v>-5.4567431959232149</v>
      </c>
      <c r="BA115" s="57">
        <v>0.7</v>
      </c>
      <c r="BB115">
        <f t="shared" si="103"/>
        <v>1.3630982053838485</v>
      </c>
      <c r="BC115">
        <f t="shared" si="91"/>
        <v>-24.907295051515053</v>
      </c>
      <c r="BD115">
        <f t="shared" si="78"/>
        <v>13.036733936575725</v>
      </c>
      <c r="BE115">
        <f t="shared" si="92"/>
        <v>-37.944028988090771</v>
      </c>
      <c r="BG115">
        <f t="shared" si="93"/>
        <v>4.933114488317499E-3</v>
      </c>
      <c r="BH115">
        <f t="shared" si="104"/>
        <v>2.5820427681869135E-3</v>
      </c>
      <c r="BI115">
        <f t="shared" si="104"/>
        <v>-7.5151572565044112E-3</v>
      </c>
    </row>
    <row r="116" spans="1:69">
      <c r="A116" s="57">
        <v>0.7</v>
      </c>
      <c r="B116" s="24">
        <v>1200</v>
      </c>
      <c r="C116" s="25">
        <v>0.43656</v>
      </c>
      <c r="D116" s="25"/>
      <c r="E116" s="25">
        <f t="shared" si="95"/>
        <v>4.2087887358237133</v>
      </c>
      <c r="F116" s="57">
        <v>0.7</v>
      </c>
      <c r="G116" s="26">
        <v>3.14159265358979</v>
      </c>
      <c r="I116" s="28">
        <f t="shared" si="96"/>
        <v>0.31300742787744185</v>
      </c>
      <c r="J116" s="28">
        <f t="shared" si="97"/>
        <v>8.8261248613555457E-2</v>
      </c>
      <c r="K116" s="28">
        <f t="shared" si="98"/>
        <v>2.4895312155267229E-2</v>
      </c>
      <c r="L116" s="28">
        <f t="shared" si="99"/>
        <v>7.0242402108422865E-3</v>
      </c>
      <c r="M116">
        <f t="shared" si="94"/>
        <v>0.69473651228418376</v>
      </c>
      <c r="N116">
        <f t="shared" si="79"/>
        <v>0.13532199094055478</v>
      </c>
      <c r="O116">
        <f t="shared" si="80"/>
        <v>3.1527283520622673E-2</v>
      </c>
      <c r="P116">
        <f t="shared" si="81"/>
        <v>7.9205911574710686E-3</v>
      </c>
      <c r="Q116">
        <f t="shared" si="82"/>
        <v>2.0775428616250924E-3</v>
      </c>
      <c r="R116">
        <f t="shared" si="61"/>
        <v>4.2994572728129237</v>
      </c>
      <c r="S116">
        <f t="shared" si="62"/>
        <v>-4.5998533320662887</v>
      </c>
      <c r="T116">
        <f t="shared" si="63"/>
        <v>2.087234738014466</v>
      </c>
      <c r="U116">
        <f t="shared" si="64"/>
        <v>-0.31501277031631125</v>
      </c>
      <c r="V116">
        <v>0</v>
      </c>
      <c r="W116">
        <f t="shared" si="65"/>
        <v>2.1246617147483722</v>
      </c>
      <c r="X116">
        <f t="shared" si="66"/>
        <v>1.3628869565217392</v>
      </c>
      <c r="Y116">
        <f t="shared" si="83"/>
        <v>2.3150609003361229</v>
      </c>
      <c r="Z116">
        <v>0</v>
      </c>
      <c r="AA116">
        <f t="shared" si="84"/>
        <v>2.4278383934955805</v>
      </c>
      <c r="AB116">
        <f t="shared" si="67"/>
        <v>0.6549999999999998</v>
      </c>
      <c r="AC116">
        <f t="shared" si="68"/>
        <v>-0.27888687599909529</v>
      </c>
      <c r="AD116">
        <f t="shared" si="69"/>
        <v>-0.11030231200586968</v>
      </c>
      <c r="AE116">
        <f t="shared" si="85"/>
        <v>-0.19459459400248247</v>
      </c>
      <c r="AF116">
        <f t="shared" si="70"/>
        <v>2.875</v>
      </c>
      <c r="AH116">
        <f t="shared" si="86"/>
        <v>-5.4959715437500362E-2</v>
      </c>
      <c r="AI116">
        <f t="shared" si="87"/>
        <v>-0.11383400541915184</v>
      </c>
      <c r="AJ116">
        <f t="shared" si="88"/>
        <v>2.7445345324576356</v>
      </c>
      <c r="AL116">
        <f t="shared" si="71"/>
        <v>1.243738255949394E-21</v>
      </c>
      <c r="AM116">
        <f t="shared" si="72"/>
        <v>1.1271696286632811E-21</v>
      </c>
      <c r="AN116">
        <f t="shared" si="73"/>
        <v>40.526545223578751</v>
      </c>
      <c r="AO116">
        <f t="shared" si="89"/>
        <v>1.0610256652253576</v>
      </c>
      <c r="AP116">
        <f t="shared" si="90"/>
        <v>1.3176580985674746</v>
      </c>
      <c r="AR116">
        <f t="shared" si="74"/>
        <v>1.107146205166253E-3</v>
      </c>
      <c r="AS116">
        <f t="shared" si="75"/>
        <v>3.2295454804699597</v>
      </c>
      <c r="AY116">
        <f t="shared" si="101"/>
        <v>-8.7250782623116798</v>
      </c>
      <c r="AZ116">
        <f t="shared" si="102"/>
        <v>-5.4955327818417201</v>
      </c>
      <c r="BA116" s="57">
        <v>0.7</v>
      </c>
      <c r="BB116">
        <f t="shared" si="103"/>
        <v>1.3630982053838485</v>
      </c>
      <c r="BC116">
        <f t="shared" si="91"/>
        <v>-25.08435005057019</v>
      </c>
      <c r="BD116">
        <f t="shared" si="78"/>
        <v>14.741254861406919</v>
      </c>
      <c r="BE116">
        <f t="shared" si="92"/>
        <v>-39.825604911977116</v>
      </c>
      <c r="BG116">
        <f t="shared" si="93"/>
        <v>4.9681818281977009E-3</v>
      </c>
      <c r="BH116">
        <f t="shared" si="104"/>
        <v>2.9196385148359911E-3</v>
      </c>
      <c r="BI116">
        <f t="shared" si="104"/>
        <v>-7.8878203430336937E-3</v>
      </c>
    </row>
    <row r="117" spans="1:69">
      <c r="A117" s="57">
        <v>0.7</v>
      </c>
      <c r="B117" s="24">
        <v>1400</v>
      </c>
      <c r="C117" s="25">
        <v>0.45569999999999999</v>
      </c>
      <c r="D117" s="25"/>
      <c r="E117" s="25">
        <f t="shared" si="95"/>
        <v>4.1490190658481936</v>
      </c>
      <c r="F117" s="57">
        <v>0.7</v>
      </c>
      <c r="G117" s="26">
        <v>3.14159265358979</v>
      </c>
      <c r="I117" s="28">
        <f t="shared" si="96"/>
        <v>0.32673054078190905</v>
      </c>
      <c r="J117" s="28">
        <f t="shared" si="97"/>
        <v>9.2130866302907302E-2</v>
      </c>
      <c r="K117" s="28">
        <f t="shared" si="98"/>
        <v>2.5986791618918988E-2</v>
      </c>
      <c r="L117" s="28">
        <f t="shared" si="99"/>
        <v>7.3322023641213792E-3</v>
      </c>
      <c r="M117">
        <f t="shared" si="94"/>
        <v>0.75889138725767791</v>
      </c>
      <c r="N117">
        <f t="shared" si="79"/>
        <v>0.15584906679226695</v>
      </c>
      <c r="O117">
        <f t="shared" si="80"/>
        <v>3.8096159515686907E-2</v>
      </c>
      <c r="P117">
        <f t="shared" si="81"/>
        <v>1.0023021125816045E-2</v>
      </c>
      <c r="Q117">
        <f t="shared" si="82"/>
        <v>2.7505481024414635E-3</v>
      </c>
      <c r="R117">
        <f t="shared" si="61"/>
        <v>4.2994572728129237</v>
      </c>
      <c r="S117">
        <f t="shared" si="62"/>
        <v>-4.5998533320662887</v>
      </c>
      <c r="T117">
        <f t="shared" si="63"/>
        <v>2.087234738014466</v>
      </c>
      <c r="U117">
        <f t="shared" si="64"/>
        <v>-0.31501277031631125</v>
      </c>
      <c r="V117">
        <v>0</v>
      </c>
      <c r="W117">
        <f t="shared" si="65"/>
        <v>2.1155129728120605</v>
      </c>
      <c r="X117">
        <f t="shared" si="66"/>
        <v>1.3628869565217392</v>
      </c>
      <c r="Y117">
        <f t="shared" si="83"/>
        <v>2.4255931807790909</v>
      </c>
      <c r="Z117">
        <v>0</v>
      </c>
      <c r="AA117">
        <f t="shared" si="84"/>
        <v>2.6222964929105812</v>
      </c>
      <c r="AB117">
        <f t="shared" si="67"/>
        <v>0.6549999999999998</v>
      </c>
      <c r="AC117">
        <f t="shared" si="68"/>
        <v>-0.32536802199894455</v>
      </c>
      <c r="AD117">
        <f t="shared" si="69"/>
        <v>-0.12868603067351467</v>
      </c>
      <c r="AE117">
        <f t="shared" si="85"/>
        <v>-0.22702702633622962</v>
      </c>
      <c r="AF117">
        <f t="shared" si="70"/>
        <v>2.875</v>
      </c>
      <c r="AH117">
        <f t="shared" si="86"/>
        <v>-5.8998902223337008E-2</v>
      </c>
      <c r="AI117">
        <f t="shared" si="87"/>
        <v>-0.12997871755613735</v>
      </c>
      <c r="AJ117">
        <f t="shared" si="88"/>
        <v>2.9860193479601236</v>
      </c>
      <c r="AL117">
        <f t="shared" si="71"/>
        <v>1.3839989287628087E-21</v>
      </c>
      <c r="AM117">
        <f t="shared" si="72"/>
        <v>1.2352457019755001E-21</v>
      </c>
      <c r="AN117">
        <f t="shared" si="73"/>
        <v>40.526545223578751</v>
      </c>
      <c r="AO117">
        <f t="shared" si="89"/>
        <v>1.0610256652253576</v>
      </c>
      <c r="AP117">
        <f t="shared" si="90"/>
        <v>1.3176580985674746</v>
      </c>
      <c r="AR117">
        <f t="shared" si="74"/>
        <v>1.2270342985729974E-3</v>
      </c>
      <c r="AS117">
        <f t="shared" si="75"/>
        <v>3.5792590489374332</v>
      </c>
      <c r="AY117">
        <f t="shared" si="101"/>
        <v>-9.0652536160619999</v>
      </c>
      <c r="AZ117">
        <f t="shared" si="102"/>
        <v>-5.4859945671245667</v>
      </c>
      <c r="BA117" s="57">
        <v>0.7</v>
      </c>
      <c r="BB117">
        <f t="shared" si="103"/>
        <v>1.3630982053838485</v>
      </c>
      <c r="BC117">
        <f t="shared" si="91"/>
        <v>-25.040812885690901</v>
      </c>
      <c r="BD117">
        <f t="shared" si="78"/>
        <v>16.337521850816504</v>
      </c>
      <c r="BE117">
        <f t="shared" si="92"/>
        <v>-41.378334736507405</v>
      </c>
      <c r="BG117">
        <f t="shared" si="93"/>
        <v>4.9595588999189746E-3</v>
      </c>
      <c r="BH117">
        <f t="shared" si="104"/>
        <v>3.2357935929523676E-3</v>
      </c>
      <c r="BI117">
        <f t="shared" si="104"/>
        <v>-8.1953524928713422E-3</v>
      </c>
    </row>
    <row r="118" spans="1:69">
      <c r="A118" s="57">
        <v>0.7</v>
      </c>
      <c r="B118" s="24">
        <v>1600</v>
      </c>
      <c r="C118" s="25">
        <v>0.47216999999999998</v>
      </c>
      <c r="D118" s="25"/>
      <c r="E118" s="25">
        <f t="shared" si="95"/>
        <v>4.1002056841063892</v>
      </c>
      <c r="F118" s="57">
        <v>0.7</v>
      </c>
      <c r="G118" s="26">
        <v>3.14159265358979</v>
      </c>
      <c r="I118" s="28">
        <f t="shared" si="96"/>
        <v>0.33853930094578449</v>
      </c>
      <c r="J118" s="28">
        <f t="shared" si="97"/>
        <v>9.5460678389826067E-2</v>
      </c>
      <c r="K118" s="28">
        <f t="shared" si="98"/>
        <v>2.6926011408174192E-2</v>
      </c>
      <c r="L118" s="28">
        <f t="shared" si="99"/>
        <v>7.5972042797173393E-3</v>
      </c>
      <c r="M118">
        <f t="shared" si="94"/>
        <v>0.81843891138481573</v>
      </c>
      <c r="N118">
        <f t="shared" si="79"/>
        <v>0.17566080017105087</v>
      </c>
      <c r="O118">
        <f t="shared" si="80"/>
        <v>4.4688305571912043E-2</v>
      </c>
      <c r="P118">
        <f t="shared" si="81"/>
        <v>1.2216718534721838E-2</v>
      </c>
      <c r="Q118">
        <f t="shared" si="82"/>
        <v>3.4806309525869938E-3</v>
      </c>
      <c r="R118">
        <f t="shared" si="61"/>
        <v>4.2994572728129237</v>
      </c>
      <c r="S118">
        <f t="shared" si="62"/>
        <v>-4.5998533320662887</v>
      </c>
      <c r="T118">
        <f t="shared" si="63"/>
        <v>2.087234738014466</v>
      </c>
      <c r="U118">
        <f t="shared" si="64"/>
        <v>-0.31501277031631125</v>
      </c>
      <c r="V118">
        <v>0</v>
      </c>
      <c r="W118">
        <f t="shared" si="65"/>
        <v>2.1076404660361434</v>
      </c>
      <c r="X118">
        <f t="shared" si="66"/>
        <v>1.3628869565217392</v>
      </c>
      <c r="Y118">
        <f t="shared" si="83"/>
        <v>2.5271414805199526</v>
      </c>
      <c r="Z118">
        <v>0</v>
      </c>
      <c r="AA118">
        <f t="shared" si="84"/>
        <v>2.800255774349202</v>
      </c>
      <c r="AB118">
        <f t="shared" si="67"/>
        <v>0.6549999999999998</v>
      </c>
      <c r="AC118">
        <f t="shared" si="68"/>
        <v>-0.37184916799879369</v>
      </c>
      <c r="AD118">
        <f t="shared" si="69"/>
        <v>-0.1470697493411596</v>
      </c>
      <c r="AE118">
        <f t="shared" si="85"/>
        <v>-0.25945945866997666</v>
      </c>
      <c r="AF118">
        <f t="shared" si="70"/>
        <v>2.875</v>
      </c>
      <c r="AH118">
        <f t="shared" si="86"/>
        <v>-6.2561934355643167E-2</v>
      </c>
      <c r="AI118">
        <f t="shared" si="87"/>
        <v>-0.14586050311590681</v>
      </c>
      <c r="AJ118">
        <f t="shared" si="88"/>
        <v>3.2104701259906272</v>
      </c>
      <c r="AL118">
        <f t="shared" si="71"/>
        <v>1.5180269033854306E-21</v>
      </c>
      <c r="AM118">
        <f t="shared" si="72"/>
        <v>1.3359029137988157E-21</v>
      </c>
      <c r="AN118">
        <f t="shared" si="73"/>
        <v>40.526545223578751</v>
      </c>
      <c r="AO118">
        <f t="shared" si="89"/>
        <v>1.0610256652253576</v>
      </c>
      <c r="AP118">
        <f t="shared" si="90"/>
        <v>1.3176580985674746</v>
      </c>
      <c r="AR118">
        <f t="shared" si="74"/>
        <v>1.3409121849151616E-3</v>
      </c>
      <c r="AS118">
        <f t="shared" si="75"/>
        <v>3.9114408433975263</v>
      </c>
      <c r="AY118">
        <f t="shared" si="101"/>
        <v>-9.3551268958798204</v>
      </c>
      <c r="AZ118">
        <f t="shared" si="102"/>
        <v>-5.4436860524822936</v>
      </c>
      <c r="BA118" s="57">
        <v>0.7</v>
      </c>
      <c r="BB118">
        <f t="shared" si="103"/>
        <v>1.3630982053838485</v>
      </c>
      <c r="BC118">
        <f t="shared" si="91"/>
        <v>-24.847695742451737</v>
      </c>
      <c r="BD118">
        <f t="shared" si="78"/>
        <v>17.853765087540683</v>
      </c>
      <c r="BE118">
        <f t="shared" si="92"/>
        <v>-42.701460829992413</v>
      </c>
      <c r="BG118">
        <f t="shared" si="93"/>
        <v>4.9213103074770724E-3</v>
      </c>
      <c r="BH118">
        <f t="shared" si="104"/>
        <v>3.5360992449080379E-3</v>
      </c>
      <c r="BI118">
        <f t="shared" si="104"/>
        <v>-8.4574095523851089E-3</v>
      </c>
    </row>
    <row r="119" spans="1:69">
      <c r="A119" s="57">
        <v>0.7</v>
      </c>
      <c r="B119" s="24">
        <v>1800</v>
      </c>
      <c r="C119" s="25">
        <v>0.48668</v>
      </c>
      <c r="D119" s="25"/>
      <c r="E119" s="25">
        <f t="shared" si="95"/>
        <v>4.0590456933180157</v>
      </c>
      <c r="F119" s="57">
        <v>0.7</v>
      </c>
      <c r="G119" s="26">
        <v>3.14159265358979</v>
      </c>
      <c r="I119" s="28">
        <f t="shared" si="96"/>
        <v>0.34894276846113559</v>
      </c>
      <c r="J119" s="28">
        <f t="shared" si="97"/>
        <v>9.8394228686194712E-2</v>
      </c>
      <c r="K119" s="28">
        <f t="shared" si="98"/>
        <v>2.7753460050681356E-2</v>
      </c>
      <c r="L119" s="28">
        <f t="shared" si="99"/>
        <v>7.8306698410590143E-3</v>
      </c>
      <c r="M119">
        <f t="shared" si="94"/>
        <v>0.87453958440943724</v>
      </c>
      <c r="N119">
        <f t="shared" si="79"/>
        <v>0.1949479875948692</v>
      </c>
      <c r="O119">
        <f t="shared" si="80"/>
        <v>5.1319669517503219E-2</v>
      </c>
      <c r="P119">
        <f t="shared" si="81"/>
        <v>1.4496902809771672E-2</v>
      </c>
      <c r="Q119">
        <f t="shared" si="82"/>
        <v>4.2647285652421818E-3</v>
      </c>
      <c r="R119">
        <f t="shared" si="61"/>
        <v>4.2994572728129246</v>
      </c>
      <c r="S119">
        <f t="shared" si="62"/>
        <v>-4.5998533320662878</v>
      </c>
      <c r="T119">
        <f t="shared" si="63"/>
        <v>2.0872347380144651</v>
      </c>
      <c r="U119">
        <f t="shared" si="64"/>
        <v>-0.31501277031631109</v>
      </c>
      <c r="V119">
        <v>0</v>
      </c>
      <c r="W119">
        <f t="shared" si="65"/>
        <v>2.1007048210259094</v>
      </c>
      <c r="X119">
        <f t="shared" si="66"/>
        <v>1.3628869565217392</v>
      </c>
      <c r="Y119">
        <f t="shared" si="83"/>
        <v>2.6219525085203155</v>
      </c>
      <c r="Z119">
        <v>0</v>
      </c>
      <c r="AA119">
        <f t="shared" si="84"/>
        <v>2.9658629136793131</v>
      </c>
      <c r="AB119">
        <f t="shared" si="67"/>
        <v>0.6549999999999998</v>
      </c>
      <c r="AC119">
        <f t="shared" si="68"/>
        <v>-0.4183303139986429</v>
      </c>
      <c r="AD119">
        <f t="shared" si="69"/>
        <v>-0.16545346800880453</v>
      </c>
      <c r="AE119">
        <f t="shared" si="85"/>
        <v>-0.2918918910037237</v>
      </c>
      <c r="AF119">
        <f t="shared" si="70"/>
        <v>2.875</v>
      </c>
      <c r="AH119">
        <f t="shared" si="86"/>
        <v>-6.576713531613701E-2</v>
      </c>
      <c r="AI119">
        <f t="shared" si="87"/>
        <v>-0.16154469882849493</v>
      </c>
      <c r="AJ119">
        <f t="shared" si="88"/>
        <v>3.4221665433941855</v>
      </c>
      <c r="AL119">
        <f t="shared" si="71"/>
        <v>1.6473709928866371E-21</v>
      </c>
      <c r="AM119">
        <f t="shared" si="72"/>
        <v>1.4309848364163999E-21</v>
      </c>
      <c r="AN119">
        <f t="shared" si="73"/>
        <v>40.526545223578751</v>
      </c>
      <c r="AO119">
        <f t="shared" si="89"/>
        <v>1.0610256652253576</v>
      </c>
      <c r="AP119">
        <f t="shared" si="90"/>
        <v>1.3176580985674746</v>
      </c>
      <c r="AR119">
        <f t="shared" si="74"/>
        <v>1.4502733886610146E-3</v>
      </c>
      <c r="AS119">
        <f t="shared" si="75"/>
        <v>4.2304474747241798</v>
      </c>
      <c r="AY119">
        <f t="shared" si="101"/>
        <v>-9.6083210653411211</v>
      </c>
      <c r="AZ119">
        <f t="shared" si="102"/>
        <v>-5.3778735906169413</v>
      </c>
      <c r="BA119" s="57">
        <v>0.7</v>
      </c>
      <c r="BB119">
        <f t="shared" si="103"/>
        <v>1.3630982053838485</v>
      </c>
      <c r="BC119">
        <f t="shared" si="91"/>
        <v>-24.547294872025656</v>
      </c>
      <c r="BD119">
        <f t="shared" si="78"/>
        <v>19.309870314515461</v>
      </c>
      <c r="BE119">
        <f t="shared" si="92"/>
        <v>-43.857165186541124</v>
      </c>
      <c r="BG119">
        <f t="shared" si="93"/>
        <v>4.8618132049961689E-3</v>
      </c>
      <c r="BH119">
        <f t="shared" si="104"/>
        <v>3.8244940214924661E-3</v>
      </c>
      <c r="BI119">
        <f t="shared" si="104"/>
        <v>-8.6863072264886359E-3</v>
      </c>
    </row>
    <row r="120" spans="1:69">
      <c r="A120" s="57">
        <v>0.7</v>
      </c>
      <c r="B120" s="24">
        <v>2000</v>
      </c>
      <c r="C120" s="25">
        <v>0.49965999999999999</v>
      </c>
      <c r="D120" s="25"/>
      <c r="E120" s="25">
        <f t="shared" si="95"/>
        <v>4.0235886912879399</v>
      </c>
      <c r="F120" s="57">
        <v>0.7</v>
      </c>
      <c r="G120" s="26">
        <v>3.14159265358979</v>
      </c>
      <c r="I120" s="28">
        <f t="shared" si="96"/>
        <v>0.3582492473273835</v>
      </c>
      <c r="J120" s="28">
        <f t="shared" si="97"/>
        <v>0.1010184521766747</v>
      </c>
      <c r="K120" s="28">
        <f t="shared" si="98"/>
        <v>2.8493658767410713E-2</v>
      </c>
      <c r="L120" s="28">
        <f t="shared" si="99"/>
        <v>8.0395177381103536E-3</v>
      </c>
      <c r="M120">
        <f t="shared" si="94"/>
        <v>0.92785395611237131</v>
      </c>
      <c r="N120">
        <f t="shared" si="79"/>
        <v>0.21380211771799434</v>
      </c>
      <c r="O120">
        <f t="shared" si="80"/>
        <v>5.7987641469947726E-2</v>
      </c>
      <c r="P120">
        <f t="shared" si="81"/>
        <v>1.6855240980624409E-2</v>
      </c>
      <c r="Q120">
        <f t="shared" si="82"/>
        <v>5.0988771898006213E-3</v>
      </c>
      <c r="R120">
        <f t="shared" si="61"/>
        <v>4.2994572728129237</v>
      </c>
      <c r="S120">
        <f t="shared" si="62"/>
        <v>-4.5998533320662878</v>
      </c>
      <c r="T120">
        <f t="shared" si="63"/>
        <v>2.0872347380144656</v>
      </c>
      <c r="U120">
        <f t="shared" si="64"/>
        <v>-0.31501277031631125</v>
      </c>
      <c r="V120">
        <v>0</v>
      </c>
      <c r="W120">
        <f t="shared" si="65"/>
        <v>2.0945005017817446</v>
      </c>
      <c r="X120">
        <f t="shared" si="66"/>
        <v>1.3628869565217392</v>
      </c>
      <c r="Y120">
        <f t="shared" si="83"/>
        <v>2.7113287199688902</v>
      </c>
      <c r="Z120">
        <v>0</v>
      </c>
      <c r="AA120">
        <f t="shared" si="84"/>
        <v>3.1215342596235809</v>
      </c>
      <c r="AB120">
        <f t="shared" si="67"/>
        <v>0.6549999999999998</v>
      </c>
      <c r="AC120">
        <f t="shared" si="68"/>
        <v>-0.46481145999849216</v>
      </c>
      <c r="AD120">
        <f t="shared" si="69"/>
        <v>-0.18383718667644947</v>
      </c>
      <c r="AE120">
        <f t="shared" si="85"/>
        <v>-0.3243243233374708</v>
      </c>
      <c r="AF120">
        <f t="shared" si="70"/>
        <v>2.875</v>
      </c>
      <c r="AH120">
        <f t="shared" si="86"/>
        <v>-6.8682174678684288E-2</v>
      </c>
      <c r="AI120">
        <f t="shared" si="87"/>
        <v>-0.17706867097669715</v>
      </c>
      <c r="AJ120">
        <f t="shared" si="88"/>
        <v>3.6236010125734568</v>
      </c>
      <c r="AL120">
        <f t="shared" si="71"/>
        <v>1.7729169683651207E-21</v>
      </c>
      <c r="AM120">
        <f t="shared" si="72"/>
        <v>1.5215458146546671E-21</v>
      </c>
      <c r="AN120">
        <f t="shared" si="73"/>
        <v>40.526545223578751</v>
      </c>
      <c r="AO120">
        <f t="shared" si="89"/>
        <v>1.0610256652253576</v>
      </c>
      <c r="AP120">
        <f t="shared" si="90"/>
        <v>1.3176580985674746</v>
      </c>
      <c r="AR120">
        <f t="shared" si="74"/>
        <v>1.555972061183204E-3</v>
      </c>
      <c r="AS120">
        <f t="shared" si="75"/>
        <v>4.5387705024714062</v>
      </c>
      <c r="AY120">
        <f t="shared" si="101"/>
        <v>-9.8330845066232797</v>
      </c>
      <c r="AZ120">
        <f t="shared" si="102"/>
        <v>-5.2943140041518735</v>
      </c>
      <c r="BA120" s="57">
        <v>0.7</v>
      </c>
      <c r="BB120">
        <f t="shared" si="103"/>
        <v>1.3630982053838485</v>
      </c>
      <c r="BC120">
        <f t="shared" si="91"/>
        <v>-24.16588728150116</v>
      </c>
      <c r="BD120">
        <f t="shared" si="78"/>
        <v>20.717210251094123</v>
      </c>
      <c r="BE120">
        <f t="shared" si="92"/>
        <v>-44.883097532595279</v>
      </c>
      <c r="BG120">
        <f t="shared" si="93"/>
        <v>4.7862719907904852E-3</v>
      </c>
      <c r="BH120">
        <f t="shared" si="104"/>
        <v>4.1032303923735636E-3</v>
      </c>
      <c r="BI120">
        <f t="shared" si="104"/>
        <v>-8.8895023831640479E-3</v>
      </c>
    </row>
    <row r="121" spans="1:69">
      <c r="A121" s="57">
        <v>0.7</v>
      </c>
      <c r="B121" s="24">
        <v>2200</v>
      </c>
      <c r="C121" s="25">
        <v>0.51144000000000001</v>
      </c>
      <c r="D121" s="25"/>
      <c r="E121" s="25">
        <f t="shared" si="95"/>
        <v>3.9924566528291132</v>
      </c>
      <c r="F121" s="57">
        <v>0.7</v>
      </c>
      <c r="G121" s="26">
        <v>3.14159265358979</v>
      </c>
      <c r="I121" s="28">
        <f t="shared" si="96"/>
        <v>0.3666953429394329</v>
      </c>
      <c r="J121" s="28">
        <f t="shared" si="97"/>
        <v>0.10340006640763422</v>
      </c>
      <c r="K121" s="28">
        <f t="shared" si="98"/>
        <v>2.916542616980454E-2</v>
      </c>
      <c r="L121" s="28">
        <f t="shared" si="99"/>
        <v>8.2290576631692744E-3</v>
      </c>
      <c r="M121">
        <f t="shared" si="94"/>
        <v>0.97898954543930794</v>
      </c>
      <c r="N121">
        <f t="shared" si="79"/>
        <v>0.23233925939854225</v>
      </c>
      <c r="O121">
        <f t="shared" si="80"/>
        <v>6.4707837108786692E-2</v>
      </c>
      <c r="P121">
        <f t="shared" si="81"/>
        <v>1.9291596723811977E-2</v>
      </c>
      <c r="Q121">
        <f t="shared" si="82"/>
        <v>5.9821993368216475E-3</v>
      </c>
      <c r="R121">
        <f t="shared" si="61"/>
        <v>4.2994572728129237</v>
      </c>
      <c r="S121">
        <f t="shared" si="62"/>
        <v>-4.5998533320662887</v>
      </c>
      <c r="T121">
        <f t="shared" si="63"/>
        <v>2.087234738014466</v>
      </c>
      <c r="U121">
        <f t="shared" si="64"/>
        <v>-0.31501277031631125</v>
      </c>
      <c r="V121">
        <v>0</v>
      </c>
      <c r="W121">
        <f t="shared" si="65"/>
        <v>2.0888697713737114</v>
      </c>
      <c r="X121">
        <f t="shared" si="66"/>
        <v>1.3628869565217392</v>
      </c>
      <c r="Y121">
        <f t="shared" si="83"/>
        <v>2.7964242903402785</v>
      </c>
      <c r="Z121">
        <v>0</v>
      </c>
      <c r="AA121">
        <f t="shared" si="84"/>
        <v>3.2693805507401006</v>
      </c>
      <c r="AB121">
        <f t="shared" si="67"/>
        <v>0.6549999999999998</v>
      </c>
      <c r="AC121">
        <f t="shared" si="68"/>
        <v>-0.51129260599834125</v>
      </c>
      <c r="AD121">
        <f t="shared" si="69"/>
        <v>-0.20222090534409437</v>
      </c>
      <c r="AE121">
        <f t="shared" si="85"/>
        <v>-0.35675675567121778</v>
      </c>
      <c r="AF121">
        <f t="shared" si="70"/>
        <v>2.875</v>
      </c>
      <c r="AH121">
        <f t="shared" si="86"/>
        <v>-7.1369098896860925E-2</v>
      </c>
      <c r="AI121">
        <f t="shared" si="87"/>
        <v>-0.1924666808274067</v>
      </c>
      <c r="AJ121">
        <f t="shared" si="88"/>
        <v>3.8169540151234673</v>
      </c>
      <c r="AL121">
        <f t="shared" si="71"/>
        <v>1.8954769962379896E-21</v>
      </c>
      <c r="AM121">
        <f t="shared" si="72"/>
        <v>1.6085525807329587E-21</v>
      </c>
      <c r="AN121">
        <f t="shared" si="73"/>
        <v>40.526545223578751</v>
      </c>
      <c r="AO121">
        <f t="shared" si="89"/>
        <v>1.0610256652253576</v>
      </c>
      <c r="AP121">
        <f t="shared" si="90"/>
        <v>1.3176580985674746</v>
      </c>
      <c r="AR121">
        <f t="shared" si="74"/>
        <v>1.6587913766686225E-3</v>
      </c>
      <c r="AS121">
        <f t="shared" si="75"/>
        <v>4.8386944457423713</v>
      </c>
      <c r="AY121">
        <f t="shared" si="101"/>
        <v>-10.035652163623681</v>
      </c>
      <c r="AZ121">
        <f t="shared" si="102"/>
        <v>-5.1969577178813093</v>
      </c>
      <c r="BA121" s="57">
        <v>0.7</v>
      </c>
      <c r="BB121">
        <f t="shared" si="103"/>
        <v>1.3630982053838485</v>
      </c>
      <c r="BC121">
        <f t="shared" si="91"/>
        <v>-23.721504678143106</v>
      </c>
      <c r="BD121">
        <f t="shared" si="78"/>
        <v>22.086212580843657</v>
      </c>
      <c r="BE121">
        <f t="shared" si="92"/>
        <v>-45.807717258986756</v>
      </c>
      <c r="BG121">
        <f t="shared" si="93"/>
        <v>4.6982580071584686E-3</v>
      </c>
      <c r="BH121">
        <f t="shared" si="104"/>
        <v>4.3743736543560424E-3</v>
      </c>
      <c r="BI121">
        <f t="shared" si="104"/>
        <v>-9.0726316615145092E-3</v>
      </c>
    </row>
    <row r="122" spans="1:69">
      <c r="A122" s="57">
        <v>0.7</v>
      </c>
      <c r="B122" s="24">
        <v>2400</v>
      </c>
      <c r="C122" s="25">
        <v>0.52222000000000002</v>
      </c>
      <c r="D122" s="25"/>
      <c r="E122" s="25">
        <f t="shared" si="95"/>
        <v>3.9647938093150006</v>
      </c>
      <c r="F122" s="57">
        <v>0.7</v>
      </c>
      <c r="G122" s="26">
        <v>3.14159265358979</v>
      </c>
      <c r="I122" s="28">
        <f t="shared" si="96"/>
        <v>0.37442445250631678</v>
      </c>
      <c r="J122" s="28">
        <f t="shared" si="97"/>
        <v>0.10557950625566</v>
      </c>
      <c r="K122" s="28">
        <f t="shared" si="98"/>
        <v>2.9780167476918754E-2</v>
      </c>
      <c r="L122" s="28">
        <f t="shared" si="99"/>
        <v>8.402507611567845E-3</v>
      </c>
      <c r="M122">
        <f t="shared" si="94"/>
        <v>1.0282350282171482</v>
      </c>
      <c r="N122">
        <f t="shared" si="79"/>
        <v>0.25058921837661857</v>
      </c>
      <c r="O122">
        <f t="shared" si="80"/>
        <v>7.1471362524088256E-2</v>
      </c>
      <c r="P122">
        <f t="shared" si="81"/>
        <v>2.1798283657545769E-2</v>
      </c>
      <c r="Q122">
        <f t="shared" si="82"/>
        <v>6.911257281296157E-3</v>
      </c>
      <c r="R122">
        <f t="shared" si="61"/>
        <v>4.2994572728129237</v>
      </c>
      <c r="S122">
        <f t="shared" si="62"/>
        <v>-4.5998533320662887</v>
      </c>
      <c r="T122">
        <f t="shared" si="63"/>
        <v>2.087234738014466</v>
      </c>
      <c r="U122">
        <f t="shared" si="64"/>
        <v>-0.31501277031631125</v>
      </c>
      <c r="V122">
        <v>0</v>
      </c>
      <c r="W122">
        <f t="shared" si="65"/>
        <v>2.0837170316624554</v>
      </c>
      <c r="X122">
        <f t="shared" si="66"/>
        <v>1.3628869565217392</v>
      </c>
      <c r="Y122">
        <f t="shared" si="83"/>
        <v>2.877822566909447</v>
      </c>
      <c r="Z122">
        <v>0</v>
      </c>
      <c r="AA122">
        <f t="shared" si="84"/>
        <v>3.4104896920100414</v>
      </c>
      <c r="AB122">
        <f t="shared" si="67"/>
        <v>0.6549999999999998</v>
      </c>
      <c r="AC122">
        <f t="shared" si="68"/>
        <v>-0.55777375199819057</v>
      </c>
      <c r="AD122">
        <f t="shared" si="69"/>
        <v>-0.22060462401173936</v>
      </c>
      <c r="AE122">
        <f t="shared" si="85"/>
        <v>-0.38918918800496494</v>
      </c>
      <c r="AF122">
        <f t="shared" si="70"/>
        <v>2.875</v>
      </c>
      <c r="AH122">
        <f t="shared" si="86"/>
        <v>-7.3857754915481591E-2</v>
      </c>
      <c r="AI122">
        <f t="shared" si="87"/>
        <v>-0.20775520948604251</v>
      </c>
      <c r="AJ122">
        <f t="shared" si="88"/>
        <v>4.0033470053493954</v>
      </c>
      <c r="AL122">
        <f t="shared" si="71"/>
        <v>2.0154417625934058E-21</v>
      </c>
      <c r="AM122">
        <f t="shared" si="72"/>
        <v>1.6924701733688545E-21</v>
      </c>
      <c r="AN122">
        <f t="shared" si="73"/>
        <v>40.526545223578751</v>
      </c>
      <c r="AO122">
        <f t="shared" si="89"/>
        <v>1.0610256652253576</v>
      </c>
      <c r="AP122">
        <f t="shared" si="90"/>
        <v>1.3176580985674746</v>
      </c>
      <c r="AR122">
        <f t="shared" si="74"/>
        <v>1.7591080747275029E-3</v>
      </c>
      <c r="AS122">
        <f t="shared" si="75"/>
        <v>5.1313182539801261</v>
      </c>
      <c r="AY122">
        <f t="shared" si="101"/>
        <v>-10.219842912143921</v>
      </c>
      <c r="AZ122">
        <f t="shared" si="102"/>
        <v>-5.0885246581637951</v>
      </c>
      <c r="BA122" s="57">
        <v>0.7</v>
      </c>
      <c r="BB122">
        <f t="shared" si="103"/>
        <v>1.3630982053838485</v>
      </c>
      <c r="BC122">
        <f t="shared" si="91"/>
        <v>-23.226562161196284</v>
      </c>
      <c r="BD122">
        <f t="shared" si="78"/>
        <v>23.421893456630702</v>
      </c>
      <c r="BE122">
        <f t="shared" si="92"/>
        <v>-46.648455617826983</v>
      </c>
      <c r="BG122">
        <f t="shared" si="93"/>
        <v>4.6002301765094645E-3</v>
      </c>
      <c r="BH122">
        <f t="shared" si="104"/>
        <v>4.6389173017688063E-3</v>
      </c>
      <c r="BI122">
        <f t="shared" si="104"/>
        <v>-9.2391474782782691E-3</v>
      </c>
    </row>
    <row r="123" spans="1:69">
      <c r="A123" s="57">
        <v>0.7</v>
      </c>
      <c r="B123" s="24">
        <v>2600</v>
      </c>
      <c r="C123" s="25">
        <v>0.53219000000000005</v>
      </c>
      <c r="D123" s="25"/>
      <c r="E123" s="25">
        <f t="shared" si="95"/>
        <v>3.9398788728464069</v>
      </c>
      <c r="F123" s="57">
        <v>0.7</v>
      </c>
      <c r="G123" s="26">
        <v>3.14159265358979</v>
      </c>
      <c r="I123" s="28">
        <f t="shared" si="96"/>
        <v>0.38157280337661664</v>
      </c>
      <c r="J123" s="28">
        <f t="shared" si="97"/>
        <v>0.10759518485350944</v>
      </c>
      <c r="K123" s="28">
        <f t="shared" si="98"/>
        <v>3.0348717646856486E-2</v>
      </c>
      <c r="L123" s="28">
        <f t="shared" si="99"/>
        <v>8.5629246788715332E-3</v>
      </c>
      <c r="M123">
        <f t="shared" si="94"/>
        <v>1.0759976646977987</v>
      </c>
      <c r="N123">
        <f t="shared" si="79"/>
        <v>0.26864473735755667</v>
      </c>
      <c r="O123">
        <f t="shared" si="80"/>
        <v>7.8297021722114168E-2</v>
      </c>
      <c r="P123">
        <f t="shared" si="81"/>
        <v>2.4378714131318702E-2</v>
      </c>
      <c r="Q123">
        <f t="shared" si="82"/>
        <v>7.8868143016339598E-3</v>
      </c>
      <c r="R123">
        <f t="shared" si="61"/>
        <v>4.2994572728129237</v>
      </c>
      <c r="S123">
        <f t="shared" si="62"/>
        <v>-4.5998533320662878</v>
      </c>
      <c r="T123">
        <f t="shared" si="63"/>
        <v>2.0872347380144656</v>
      </c>
      <c r="U123">
        <f t="shared" si="64"/>
        <v>-0.31501277031631125</v>
      </c>
      <c r="V123">
        <v>0</v>
      </c>
      <c r="W123">
        <f t="shared" si="65"/>
        <v>2.0789514644155891</v>
      </c>
      <c r="X123">
        <f t="shared" si="66"/>
        <v>1.3628869565217392</v>
      </c>
      <c r="Y123">
        <f t="shared" si="83"/>
        <v>2.9562768305185569</v>
      </c>
      <c r="Z123">
        <v>0</v>
      </c>
      <c r="AA123">
        <f t="shared" si="84"/>
        <v>3.5462242520846563</v>
      </c>
      <c r="AB123">
        <f t="shared" si="67"/>
        <v>0.6549999999999998</v>
      </c>
      <c r="AC123">
        <f t="shared" si="68"/>
        <v>-0.60425489799803977</v>
      </c>
      <c r="AD123">
        <f t="shared" si="69"/>
        <v>-0.23898834267938432</v>
      </c>
      <c r="AE123">
        <f t="shared" si="85"/>
        <v>-0.42162162033871203</v>
      </c>
      <c r="AF123">
        <f t="shared" si="70"/>
        <v>2.875</v>
      </c>
      <c r="AH123">
        <f t="shared" si="86"/>
        <v>-7.618966030098491E-2</v>
      </c>
      <c r="AI123">
        <f t="shared" si="87"/>
        <v>-0.22295718242767246</v>
      </c>
      <c r="AJ123">
        <f t="shared" si="88"/>
        <v>4.1841892195362203</v>
      </c>
      <c r="AL123">
        <f t="shared" si="71"/>
        <v>2.1333547178824119E-21</v>
      </c>
      <c r="AM123">
        <f t="shared" si="72"/>
        <v>1.7739454686822873E-21</v>
      </c>
      <c r="AN123">
        <f t="shared" si="73"/>
        <v>40.526545223578751</v>
      </c>
      <c r="AO123">
        <f t="shared" si="89"/>
        <v>1.0610256652253576</v>
      </c>
      <c r="AP123">
        <f t="shared" si="90"/>
        <v>1.3176580985674746</v>
      </c>
      <c r="AR123">
        <f t="shared" si="74"/>
        <v>1.8574462060422505E-3</v>
      </c>
      <c r="AS123">
        <f t="shared" si="75"/>
        <v>5.4181705830252449</v>
      </c>
      <c r="AY123">
        <f t="shared" si="101"/>
        <v>-10.389189086499181</v>
      </c>
      <c r="AZ123">
        <f t="shared" si="102"/>
        <v>-4.9710185034739363</v>
      </c>
      <c r="BA123" s="57">
        <v>0.7</v>
      </c>
      <c r="BB123">
        <f t="shared" si="103"/>
        <v>1.3630982053838485</v>
      </c>
      <c r="BC123">
        <f t="shared" si="91"/>
        <v>-22.690205517655517</v>
      </c>
      <c r="BD123">
        <f t="shared" si="78"/>
        <v>24.731230425443698</v>
      </c>
      <c r="BE123">
        <f t="shared" si="92"/>
        <v>-47.421435943099219</v>
      </c>
      <c r="BG123">
        <f t="shared" si="93"/>
        <v>4.4939999044673233E-3</v>
      </c>
      <c r="BH123">
        <f t="shared" si="104"/>
        <v>4.8982433007414734E-3</v>
      </c>
      <c r="BI123">
        <f t="shared" si="104"/>
        <v>-9.3922432052087976E-3</v>
      </c>
    </row>
    <row r="124" spans="1:69">
      <c r="A124" s="57">
        <v>0.7</v>
      </c>
      <c r="B124" s="24">
        <v>2800</v>
      </c>
      <c r="C124" s="25">
        <v>0.54146000000000005</v>
      </c>
      <c r="D124" s="25"/>
      <c r="E124" s="25">
        <f t="shared" si="95"/>
        <v>3.917265254213945</v>
      </c>
      <c r="F124" s="57">
        <v>0.7</v>
      </c>
      <c r="G124" s="26">
        <v>3.14159265358979</v>
      </c>
      <c r="I124" s="28">
        <f t="shared" si="96"/>
        <v>0.38821926401530066</v>
      </c>
      <c r="J124" s="28">
        <f t="shared" si="97"/>
        <v>0.10946934138330526</v>
      </c>
      <c r="K124" s="28">
        <f t="shared" si="98"/>
        <v>3.0877349550098486E-2</v>
      </c>
      <c r="L124" s="28">
        <f t="shared" si="99"/>
        <v>8.7120787625129762E-3</v>
      </c>
      <c r="M124">
        <f t="shared" si="94"/>
        <v>1.1224319305731094</v>
      </c>
      <c r="N124">
        <f t="shared" si="79"/>
        <v>0.28651821371264397</v>
      </c>
      <c r="O124">
        <f t="shared" si="80"/>
        <v>8.5177050678080263E-2</v>
      </c>
      <c r="P124">
        <f t="shared" si="81"/>
        <v>2.7027106269147949E-2</v>
      </c>
      <c r="Q124">
        <f t="shared" si="82"/>
        <v>8.9063093008769911E-3</v>
      </c>
      <c r="R124">
        <f t="shared" si="61"/>
        <v>4.2994572728129246</v>
      </c>
      <c r="S124">
        <f t="shared" si="62"/>
        <v>-4.5998533320662869</v>
      </c>
      <c r="T124">
        <f t="shared" si="63"/>
        <v>2.0872347380144651</v>
      </c>
      <c r="U124">
        <f t="shared" si="64"/>
        <v>-0.31501277031631109</v>
      </c>
      <c r="V124">
        <v>0</v>
      </c>
      <c r="W124">
        <f t="shared" si="65"/>
        <v>2.0745204906564663</v>
      </c>
      <c r="X124">
        <f t="shared" si="66"/>
        <v>1.3628869565217392</v>
      </c>
      <c r="Y124">
        <f t="shared" si="83"/>
        <v>3.0321042086430912</v>
      </c>
      <c r="Z124">
        <v>0</v>
      </c>
      <c r="AA124">
        <f t="shared" si="84"/>
        <v>3.6771769825336507</v>
      </c>
      <c r="AB124">
        <f t="shared" si="67"/>
        <v>0.6549999999999998</v>
      </c>
      <c r="AC124">
        <f t="shared" si="68"/>
        <v>-0.65073604399788909</v>
      </c>
      <c r="AD124">
        <f t="shared" si="69"/>
        <v>-0.25737206134702934</v>
      </c>
      <c r="AE124">
        <f t="shared" si="85"/>
        <v>-0.45405405267245924</v>
      </c>
      <c r="AF124">
        <f t="shared" si="70"/>
        <v>2.875</v>
      </c>
      <c r="AH124">
        <f t="shared" si="86"/>
        <v>-7.8380913676765959E-2</v>
      </c>
      <c r="AI124">
        <f t="shared" si="87"/>
        <v>-0.23808148910851806</v>
      </c>
      <c r="AJ124">
        <f t="shared" si="88"/>
        <v>4.3600915048388291</v>
      </c>
      <c r="AL124">
        <f t="shared" si="71"/>
        <v>2.2494265874652778E-21</v>
      </c>
      <c r="AM124">
        <f t="shared" si="72"/>
        <v>1.8532292958025014E-21</v>
      </c>
      <c r="AN124">
        <f t="shared" si="73"/>
        <v>40.526545223578751</v>
      </c>
      <c r="AO124">
        <f t="shared" si="89"/>
        <v>1.0610256652253576</v>
      </c>
      <c r="AP124">
        <f t="shared" si="90"/>
        <v>1.3176580985674746</v>
      </c>
      <c r="AR124">
        <f t="shared" si="74"/>
        <v>1.9540089736254621E-3</v>
      </c>
      <c r="AS124">
        <f t="shared" si="75"/>
        <v>5.699844176065473</v>
      </c>
      <c r="AY124">
        <f t="shared" si="101"/>
        <v>-10.545779232364083</v>
      </c>
      <c r="AZ124">
        <f t="shared" si="102"/>
        <v>-4.8459350562986101</v>
      </c>
      <c r="BA124" s="57">
        <v>0.7</v>
      </c>
      <c r="BB124">
        <f t="shared" si="103"/>
        <v>1.3630982053838485</v>
      </c>
      <c r="BC124">
        <f t="shared" si="91"/>
        <v>-22.119262335432087</v>
      </c>
      <c r="BD124">
        <f t="shared" si="78"/>
        <v>26.016929062556557</v>
      </c>
      <c r="BE124">
        <f t="shared" si="92"/>
        <v>-48.13619139798864</v>
      </c>
      <c r="BG124">
        <f t="shared" si="93"/>
        <v>4.3809194564135645E-3</v>
      </c>
      <c r="BH124">
        <f t="shared" si="104"/>
        <v>5.1528875148656285E-3</v>
      </c>
      <c r="BI124">
        <f t="shared" si="104"/>
        <v>-9.5338069712791913E-3</v>
      </c>
    </row>
    <row r="125" spans="1:69" ht="15.75" thickBot="1">
      <c r="A125" s="59">
        <v>0.7</v>
      </c>
      <c r="B125" s="46">
        <v>3000</v>
      </c>
      <c r="C125" s="47">
        <v>0.55013999999999996</v>
      </c>
      <c r="D125" s="47"/>
      <c r="E125" s="47">
        <f t="shared" si="95"/>
        <v>3.8965539980176538</v>
      </c>
      <c r="F125" s="59">
        <v>0.7</v>
      </c>
      <c r="G125" s="48">
        <v>3.14159265358979</v>
      </c>
      <c r="H125" s="35"/>
      <c r="I125" s="50">
        <f t="shared" si="96"/>
        <v>0.39444270288733696</v>
      </c>
      <c r="J125" s="50">
        <f t="shared" si="97"/>
        <v>0.11122421502717013</v>
      </c>
      <c r="K125" s="50">
        <f t="shared" si="98"/>
        <v>3.1372336057125506E-2</v>
      </c>
      <c r="L125" s="50">
        <f t="shared" si="99"/>
        <v>8.8517397599248097E-3</v>
      </c>
      <c r="M125" s="35">
        <f t="shared" si="94"/>
        <v>1.1677784004298077</v>
      </c>
      <c r="N125" s="35">
        <f t="shared" si="79"/>
        <v>0.30426465418724097</v>
      </c>
      <c r="O125" s="35">
        <f t="shared" si="80"/>
        <v>9.212230544589467E-2</v>
      </c>
      <c r="P125" s="35">
        <f t="shared" si="81"/>
        <v>2.9745261506431975E-2</v>
      </c>
      <c r="Q125" s="35">
        <f t="shared" si="82"/>
        <v>9.9701325568535282E-3</v>
      </c>
      <c r="R125" s="35">
        <f t="shared" si="61"/>
        <v>4.2994572728129237</v>
      </c>
      <c r="S125" s="35">
        <f t="shared" si="62"/>
        <v>-4.5998533320662887</v>
      </c>
      <c r="T125" s="35">
        <f t="shared" si="63"/>
        <v>2.087234738014466</v>
      </c>
      <c r="U125" s="35">
        <f t="shared" si="64"/>
        <v>-0.31501277031631125</v>
      </c>
      <c r="V125" s="35">
        <v>0</v>
      </c>
      <c r="W125" s="35">
        <f t="shared" si="65"/>
        <v>2.0703715314084419</v>
      </c>
      <c r="X125" s="35">
        <f t="shared" si="66"/>
        <v>1.3628869565217392</v>
      </c>
      <c r="Y125" s="35">
        <f t="shared" si="83"/>
        <v>3.1057494100434928</v>
      </c>
      <c r="Z125" s="35">
        <v>0</v>
      </c>
      <c r="AA125" s="35">
        <f t="shared" si="84"/>
        <v>3.8041512922103289</v>
      </c>
      <c r="AB125" s="35">
        <f t="shared" si="67"/>
        <v>0.6549999999999998</v>
      </c>
      <c r="AC125" s="35">
        <f t="shared" si="68"/>
        <v>-0.69721718999773818</v>
      </c>
      <c r="AD125" s="35">
        <f t="shared" si="69"/>
        <v>-0.27575578001467416</v>
      </c>
      <c r="AE125" s="35">
        <f t="shared" si="85"/>
        <v>-0.48648648500620617</v>
      </c>
      <c r="AF125" s="35">
        <f t="shared" si="70"/>
        <v>2.875</v>
      </c>
      <c r="AG125" s="35"/>
      <c r="AH125" s="35">
        <f t="shared" si="86"/>
        <v>-8.0456081110647601E-2</v>
      </c>
      <c r="AI125" s="35">
        <f t="shared" si="87"/>
        <v>-0.25314169460051617</v>
      </c>
      <c r="AJ125" s="35">
        <f t="shared" si="88"/>
        <v>4.5318848834885177</v>
      </c>
      <c r="AK125" s="35"/>
      <c r="AL125" s="35">
        <f t="shared" si="71"/>
        <v>2.3639789325938752E-21</v>
      </c>
      <c r="AM125" s="35">
        <f t="shared" si="72"/>
        <v>1.9307044132579561E-21</v>
      </c>
      <c r="AN125" s="35">
        <f t="shared" si="73"/>
        <v>40.526545223578751</v>
      </c>
      <c r="AO125" s="35">
        <f t="shared" si="89"/>
        <v>1.0610256652253576</v>
      </c>
      <c r="AP125" s="35">
        <f t="shared" si="90"/>
        <v>1.3176580985674746</v>
      </c>
      <c r="AQ125" s="35"/>
      <c r="AR125" s="35">
        <f t="shared" si="74"/>
        <v>2.0491064598280773E-3</v>
      </c>
      <c r="AS125" s="35">
        <f t="shared" si="75"/>
        <v>5.9772435433185018</v>
      </c>
      <c r="AT125" s="35">
        <v>-10.641088211785716</v>
      </c>
      <c r="AU125" s="35"/>
      <c r="AV125" s="35"/>
      <c r="AW125" s="35"/>
      <c r="AX125" s="35"/>
      <c r="AY125" s="35">
        <f t="shared" si="101"/>
        <v>-10.69164639001848</v>
      </c>
      <c r="AZ125" s="35">
        <f t="shared" si="102"/>
        <v>-4.7144028466999783</v>
      </c>
      <c r="BA125" s="59">
        <v>0.7</v>
      </c>
      <c r="BB125" s="35">
        <f t="shared" si="103"/>
        <v>1.3630982053838485</v>
      </c>
      <c r="BC125" s="35">
        <f t="shared" si="91"/>
        <v>-21.518883788078337</v>
      </c>
      <c r="BD125" s="35">
        <f t="shared" si="78"/>
        <v>27.283118003321949</v>
      </c>
      <c r="BE125" s="35">
        <f t="shared" si="92"/>
        <v>-48.802001791400286</v>
      </c>
      <c r="BF125" s="35"/>
      <c r="BG125" s="35">
        <f t="shared" si="93"/>
        <v>4.2620090687419962E-3</v>
      </c>
      <c r="BH125" s="35">
        <f t="shared" si="104"/>
        <v>5.4036676576197165E-3</v>
      </c>
      <c r="BI125" s="35">
        <f t="shared" si="104"/>
        <v>-9.6656767263617119E-3</v>
      </c>
      <c r="BJ125" s="35"/>
      <c r="BK125" s="35"/>
      <c r="BL125" s="35"/>
      <c r="BM125" s="35"/>
      <c r="BN125" s="35"/>
      <c r="BO125" s="35"/>
      <c r="BP125" s="35"/>
      <c r="BQ125" s="35"/>
    </row>
    <row r="126" spans="1:69">
      <c r="A126" s="23">
        <v>0.6</v>
      </c>
      <c r="B126" s="24">
        <v>5.6</v>
      </c>
      <c r="C126" s="25">
        <v>4.7813999999999999E-3</v>
      </c>
      <c r="D126" s="25">
        <v>0</v>
      </c>
      <c r="E126" s="25">
        <f t="shared" ref="E126:E155" si="105">(1/(((C126/(0.6*16+0.4*28))*6.022*10^2)/10^3))^(1/3)</f>
        <v>19.331067421204718</v>
      </c>
      <c r="F126" s="23">
        <v>0.6</v>
      </c>
      <c r="G126" s="26">
        <v>3.14159265358979</v>
      </c>
      <c r="I126" s="28">
        <f t="shared" ref="I126:I155" si="106">(G126/6)*(C126*6.023*10^23)/((16*0.6+28*0.4)*10^24)*(0.6*$BM$8^3+0.4*$BN$8^3)</f>
        <v>3.1938264899583593E-3</v>
      </c>
      <c r="J126" s="28">
        <f t="shared" ref="J126:J155" si="107">(G126/6)*(C126*6.023*10^23)/((16*0.6+28*0.4)*10^24)*(0.6*$BM$8^2+0.4*$BN$8^2)</f>
        <v>9.0397182241030636E-4</v>
      </c>
      <c r="K126" s="28">
        <f t="shared" ref="K126:K155" si="108">(G126/6)*(C126*6.023*10^23)/((16*0.6+28*0.4)*10^24)*(0.6*$BM$8^1+0.4*$BN$8^1)</f>
        <v>2.5594800254400221E-4</v>
      </c>
      <c r="L126" s="28">
        <f t="shared" ref="L126:L155" si="109">(G126/6)*(C126*6.023*10^23)/((16*0.6+28*0.4)*10^24)*(0.6*$BM$8^0+0.4*$BN$8^0)</f>
        <v>7.2494194342038814E-5</v>
      </c>
      <c r="M126">
        <f t="shared" si="94"/>
        <v>3.2143366635623374E-3</v>
      </c>
      <c r="N126">
        <f t="shared" si="79"/>
        <v>5.1439635736076734E-6</v>
      </c>
      <c r="O126">
        <f t="shared" si="80"/>
        <v>1.0964290763941197E-8</v>
      </c>
      <c r="P126">
        <f t="shared" si="81"/>
        <v>2.628032210252873E-11</v>
      </c>
      <c r="Q126">
        <f t="shared" si="82"/>
        <v>6.7161554095918063E-14</v>
      </c>
      <c r="R126">
        <f t="shared" si="61"/>
        <v>4.3182319821706949</v>
      </c>
      <c r="S126">
        <f t="shared" si="62"/>
        <v>-4.5941352256989791</v>
      </c>
      <c r="T126">
        <f t="shared" si="63"/>
        <v>2.0760901093956825</v>
      </c>
      <c r="U126">
        <f t="shared" si="64"/>
        <v>-0.31171408319418425</v>
      </c>
      <c r="V126">
        <v>0</v>
      </c>
      <c r="W126">
        <f t="shared" si="65"/>
        <v>2.3312041156733612</v>
      </c>
      <c r="X126">
        <f t="shared" si="66"/>
        <v>1.3628869565217392</v>
      </c>
      <c r="Y126">
        <f t="shared" si="83"/>
        <v>1.0069273890343649</v>
      </c>
      <c r="Z126">
        <v>0</v>
      </c>
      <c r="AA126">
        <f t="shared" si="84"/>
        <v>1.385664207246917E-2</v>
      </c>
      <c r="AB126">
        <f t="shared" si="67"/>
        <v>0.6549999999999998</v>
      </c>
      <c r="AC126">
        <f t="shared" si="68"/>
        <v>-1.3014720879957779E-3</v>
      </c>
      <c r="AD126">
        <f t="shared" si="69"/>
        <v>-5.1474412269405839E-4</v>
      </c>
      <c r="AE126">
        <f t="shared" si="85"/>
        <v>-9.0810810534491815E-4</v>
      </c>
      <c r="AF126">
        <f t="shared" si="70"/>
        <v>2.875</v>
      </c>
      <c r="AH126">
        <f t="shared" si="86"/>
        <v>-2.3635719430968935E-4</v>
      </c>
      <c r="AI126">
        <f t="shared" si="87"/>
        <v>-5.2011453311807531E-4</v>
      </c>
      <c r="AJ126">
        <f t="shared" si="88"/>
        <v>1.5311939931127444E-2</v>
      </c>
      <c r="AL126">
        <f t="shared" si="71"/>
        <v>5.5407287419229404E-24</v>
      </c>
      <c r="AM126">
        <f t="shared" si="72"/>
        <v>4.946616591170426E-24</v>
      </c>
      <c r="AN126">
        <f t="shared" si="73"/>
        <v>40.526545223578751</v>
      </c>
      <c r="AO126">
        <f t="shared" si="89"/>
        <v>1.0610256652253576</v>
      </c>
      <c r="AP126">
        <f t="shared" si="90"/>
        <v>1.3176580985674746</v>
      </c>
      <c r="AR126">
        <f t="shared" si="74"/>
        <v>4.9127012644058278E-6</v>
      </c>
      <c r="AS126">
        <f t="shared" si="75"/>
        <v>1.43303495882718E-2</v>
      </c>
      <c r="AT126">
        <f t="shared" ref="AT126:AT143" si="110">D126-AS126</f>
        <v>-1.43303495882718E-2</v>
      </c>
      <c r="AY126">
        <f t="shared" ref="AY126:AY155" si="111" xml:space="preserve"> 4.3354*C126^2 - 19.413*C126</f>
        <v>-9.2722203213149015E-2</v>
      </c>
      <c r="AZ126">
        <f>AY126+AS126</f>
        <v>-7.8391853624877217E-2</v>
      </c>
      <c r="BA126" s="23">
        <v>0.6</v>
      </c>
      <c r="BB126">
        <f>17.5/($BM$6+$BM$7+2*(0.6*$BM$8 +0.4*$BN$8))</f>
        <v>1.3659922567753215</v>
      </c>
      <c r="BC126">
        <f t="shared" si="91"/>
        <v>-0.35768299343946908</v>
      </c>
      <c r="BD126">
        <f t="shared" si="78"/>
        <v>6.5385905559713686E-2</v>
      </c>
      <c r="BE126">
        <f t="shared" si="92"/>
        <v>-0.42306889899918276</v>
      </c>
      <c r="BG126">
        <f t="shared" si="93"/>
        <v>7.0842343719443272E-5</v>
      </c>
      <c r="BH126">
        <f t="shared" si="104"/>
        <v>1.2950268480830597E-5</v>
      </c>
      <c r="BI126">
        <f t="shared" si="104"/>
        <v>-8.3792612200273874E-5</v>
      </c>
    </row>
    <row r="127" spans="1:69">
      <c r="A127" s="23">
        <v>0.6</v>
      </c>
      <c r="B127" s="24">
        <v>15.4</v>
      </c>
      <c r="C127" s="25">
        <v>1.3280999999999999E-2</v>
      </c>
      <c r="D127" s="25">
        <v>-0.13916999999999999</v>
      </c>
      <c r="E127" s="25">
        <f t="shared" si="105"/>
        <v>13.751938950259195</v>
      </c>
      <c r="F127" s="23">
        <v>0.6</v>
      </c>
      <c r="G127" s="26">
        <v>3.14159265358979</v>
      </c>
      <c r="I127" s="28">
        <f t="shared" si="106"/>
        <v>8.8712949372855166E-3</v>
      </c>
      <c r="J127" s="28">
        <f t="shared" si="107"/>
        <v>2.5109067999814446E-3</v>
      </c>
      <c r="K127" s="28">
        <f t="shared" si="108"/>
        <v>7.1093098711400287E-4</v>
      </c>
      <c r="L127" s="28">
        <f t="shared" si="109"/>
        <v>2.0136265425536819E-4</v>
      </c>
      <c r="M127">
        <f t="shared" si="94"/>
        <v>9.0310532752298674E-3</v>
      </c>
      <c r="N127">
        <f t="shared" si="79"/>
        <v>4.0296536826195274E-5</v>
      </c>
      <c r="O127">
        <f t="shared" si="80"/>
        <v>2.3902847278440344E-7</v>
      </c>
      <c r="P127">
        <f t="shared" si="81"/>
        <v>1.5931991247108979E-9</v>
      </c>
      <c r="Q127">
        <f t="shared" si="82"/>
        <v>1.1320257231606234E-11</v>
      </c>
      <c r="R127">
        <f t="shared" si="61"/>
        <v>4.3182319821706949</v>
      </c>
      <c r="S127">
        <f t="shared" si="62"/>
        <v>-4.5941352256989791</v>
      </c>
      <c r="T127">
        <f t="shared" si="63"/>
        <v>2.0760901093956825</v>
      </c>
      <c r="U127">
        <f t="shared" si="64"/>
        <v>-0.31171408319418425</v>
      </c>
      <c r="V127">
        <v>0</v>
      </c>
      <c r="W127">
        <f t="shared" si="65"/>
        <v>2.3274191367084764</v>
      </c>
      <c r="X127">
        <f t="shared" si="66"/>
        <v>1.3628869565217392</v>
      </c>
      <c r="Y127">
        <f t="shared" si="83"/>
        <v>1.0194295422795301</v>
      </c>
      <c r="Z127">
        <v>0</v>
      </c>
      <c r="AA127">
        <f t="shared" si="84"/>
        <v>3.8813551094503726E-2</v>
      </c>
      <c r="AB127">
        <f t="shared" si="67"/>
        <v>0.6549999999999998</v>
      </c>
      <c r="AC127">
        <f t="shared" si="68"/>
        <v>-3.579048241988389E-3</v>
      </c>
      <c r="AD127">
        <f t="shared" si="69"/>
        <v>-1.4155463374086609E-3</v>
      </c>
      <c r="AE127">
        <f t="shared" si="85"/>
        <v>-2.497297289698525E-3</v>
      </c>
      <c r="AF127">
        <f t="shared" si="70"/>
        <v>2.875</v>
      </c>
      <c r="AH127">
        <f t="shared" si="86"/>
        <v>-6.6965780157430979E-4</v>
      </c>
      <c r="AI127">
        <f t="shared" si="87"/>
        <v>-1.4411795378266611E-3</v>
      </c>
      <c r="AJ127">
        <f t="shared" si="88"/>
        <v>4.2837736382408287E-2</v>
      </c>
      <c r="AL127">
        <f t="shared" si="71"/>
        <v>1.5494549692078635E-23</v>
      </c>
      <c r="AM127">
        <f t="shared" si="72"/>
        <v>1.3909755555176809E-23</v>
      </c>
      <c r="AN127">
        <f t="shared" si="73"/>
        <v>40.526545223578751</v>
      </c>
      <c r="AO127">
        <f t="shared" si="89"/>
        <v>1.0610256652253576</v>
      </c>
      <c r="AP127">
        <f t="shared" si="90"/>
        <v>1.3176580985674746</v>
      </c>
      <c r="AR127">
        <f t="shared" si="74"/>
        <v>1.3758280418515995E-5</v>
      </c>
      <c r="AS127">
        <f t="shared" si="75"/>
        <v>4.0132903980811159E-2</v>
      </c>
      <c r="AT127">
        <f t="shared" si="110"/>
        <v>-0.17930290398081114</v>
      </c>
      <c r="AY127">
        <f t="shared" si="111"/>
        <v>-0.25705935364008059</v>
      </c>
      <c r="AZ127">
        <f t="shared" ref="AZ127:AZ155" si="112">AY127+AS127</f>
        <v>-0.21692644965926944</v>
      </c>
      <c r="BA127" s="23">
        <v>0.6</v>
      </c>
      <c r="BB127">
        <f t="shared" ref="BB127:BB155" si="113">17.5/($BM$6+$BM$7+2*(0.6*$BM$8 +0.4*$BN$8))</f>
        <v>1.3659922567753215</v>
      </c>
      <c r="BC127">
        <f t="shared" si="91"/>
        <v>-0.98978271698503051</v>
      </c>
      <c r="BD127">
        <f t="shared" si="78"/>
        <v>0.18311669602770927</v>
      </c>
      <c r="BE127">
        <f t="shared" si="92"/>
        <v>-1.1728994130127399</v>
      </c>
      <c r="BG127">
        <f t="shared" si="93"/>
        <v>1.9603539651119638E-4</v>
      </c>
      <c r="BH127">
        <f t="shared" si="104"/>
        <v>3.6267913651754659E-5</v>
      </c>
      <c r="BI127">
        <f t="shared" si="104"/>
        <v>-2.3230331016295107E-4</v>
      </c>
    </row>
    <row r="128" spans="1:69">
      <c r="A128" s="23">
        <v>0.6</v>
      </c>
      <c r="B128" s="24">
        <v>31.1</v>
      </c>
      <c r="C128" s="25">
        <v>2.7230000000000001E-2</v>
      </c>
      <c r="D128" s="25">
        <v>-0.36416999999999999</v>
      </c>
      <c r="E128" s="25">
        <f t="shared" si="105"/>
        <v>10.824927112895622</v>
      </c>
      <c r="F128" s="23">
        <v>0.6</v>
      </c>
      <c r="G128" s="26">
        <v>3.14159265358979</v>
      </c>
      <c r="I128" s="28">
        <f t="shared" si="106"/>
        <v>1.8188793098583286E-2</v>
      </c>
      <c r="J128" s="28">
        <f t="shared" si="107"/>
        <v>5.1481057272415283E-3</v>
      </c>
      <c r="K128" s="28">
        <f t="shared" si="108"/>
        <v>1.4576199668032753E-3</v>
      </c>
      <c r="L128" s="28">
        <f t="shared" si="109"/>
        <v>4.128533299731704E-4</v>
      </c>
      <c r="M128">
        <f t="shared" si="94"/>
        <v>1.8871077146212757E-2</v>
      </c>
      <c r="N128">
        <f t="shared" si="79"/>
        <v>1.7372115282500729E-4</v>
      </c>
      <c r="O128">
        <f t="shared" si="80"/>
        <v>2.1193683210178446E-6</v>
      </c>
      <c r="P128">
        <f t="shared" si="81"/>
        <v>2.9017379932910758E-8</v>
      </c>
      <c r="Q128">
        <f t="shared" si="82"/>
        <v>4.2326406268777816E-10</v>
      </c>
      <c r="R128">
        <f t="shared" si="61"/>
        <v>4.3182319821706949</v>
      </c>
      <c r="S128">
        <f t="shared" si="62"/>
        <v>-4.5941352256989791</v>
      </c>
      <c r="T128">
        <f t="shared" si="63"/>
        <v>2.0760901093956825</v>
      </c>
      <c r="U128">
        <f t="shared" si="64"/>
        <v>-0.31171408319418425</v>
      </c>
      <c r="V128">
        <v>0</v>
      </c>
      <c r="W128">
        <f t="shared" si="65"/>
        <v>2.3212074712676114</v>
      </c>
      <c r="X128">
        <f t="shared" si="66"/>
        <v>1.3628869565217392</v>
      </c>
      <c r="Y128">
        <f t="shared" si="83"/>
        <v>1.0404824668174493</v>
      </c>
      <c r="Z128">
        <v>0</v>
      </c>
      <c r="AA128">
        <f t="shared" si="84"/>
        <v>8.0695981357627455E-2</v>
      </c>
      <c r="AB128">
        <f t="shared" si="67"/>
        <v>0.6549999999999998</v>
      </c>
      <c r="AC128">
        <f t="shared" si="68"/>
        <v>-7.2278182029765527E-3</v>
      </c>
      <c r="AD128">
        <f t="shared" si="69"/>
        <v>-2.8586682528187893E-3</v>
      </c>
      <c r="AE128">
        <f t="shared" si="85"/>
        <v>-5.0432432278976706E-3</v>
      </c>
      <c r="AF128">
        <f t="shared" si="70"/>
        <v>2.875</v>
      </c>
      <c r="AH128">
        <f t="shared" si="86"/>
        <v>-1.4176000150514006E-3</v>
      </c>
      <c r="AI128">
        <f t="shared" si="87"/>
        <v>-2.946458224177989E-3</v>
      </c>
      <c r="AJ128">
        <f t="shared" si="88"/>
        <v>8.8896076903891855E-2</v>
      </c>
      <c r="AL128">
        <f t="shared" si="71"/>
        <v>3.2144898698929925E-23</v>
      </c>
      <c r="AM128">
        <f t="shared" si="72"/>
        <v>2.9106956987503254E-23</v>
      </c>
      <c r="AN128">
        <f t="shared" si="73"/>
        <v>40.526545223578751</v>
      </c>
      <c r="AO128">
        <f t="shared" si="89"/>
        <v>1.0610256652253576</v>
      </c>
      <c r="AP128">
        <f t="shared" si="90"/>
        <v>1.3176580985674746</v>
      </c>
      <c r="AR128">
        <f t="shared" si="74"/>
        <v>2.8608052663365704E-5</v>
      </c>
      <c r="AS128">
        <f t="shared" si="75"/>
        <v>8.3449689619037759E-2</v>
      </c>
      <c r="AT128">
        <f t="shared" si="110"/>
        <v>-0.44761968961903775</v>
      </c>
      <c r="AY128">
        <f t="shared" si="111"/>
        <v>-0.52540140838934002</v>
      </c>
      <c r="AZ128">
        <f t="shared" si="112"/>
        <v>-0.44195171877030226</v>
      </c>
      <c r="BA128" s="23">
        <v>0.6</v>
      </c>
      <c r="BB128">
        <f t="shared" si="113"/>
        <v>1.3659922567753215</v>
      </c>
      <c r="BC128">
        <f t="shared" si="91"/>
        <v>-2.0165183806205436</v>
      </c>
      <c r="BD128">
        <f t="shared" si="78"/>
        <v>0.38076067096670552</v>
      </c>
      <c r="BE128">
        <f t="shared" si="92"/>
        <v>-2.3972790515872493</v>
      </c>
      <c r="BG128">
        <f t="shared" si="93"/>
        <v>3.9938965748079691E-4</v>
      </c>
      <c r="BH128">
        <f t="shared" si="104"/>
        <v>7.5413085951021099E-5</v>
      </c>
      <c r="BI128">
        <f t="shared" si="104"/>
        <v>-4.7480274343181803E-4</v>
      </c>
    </row>
    <row r="129" spans="1:69">
      <c r="A129" s="23">
        <v>0.6</v>
      </c>
      <c r="B129" s="24">
        <v>45.6</v>
      </c>
      <c r="C129" s="25">
        <v>4.0444000000000001E-2</v>
      </c>
      <c r="D129" s="25">
        <v>-0.57999999999999996</v>
      </c>
      <c r="E129" s="25">
        <f t="shared" si="105"/>
        <v>9.4875955055440375</v>
      </c>
      <c r="F129" s="23">
        <v>0.6</v>
      </c>
      <c r="G129" s="26">
        <v>3.14159265358979</v>
      </c>
      <c r="I129" s="28">
        <f t="shared" si="106"/>
        <v>2.7015334119687935E-2</v>
      </c>
      <c r="J129" s="28">
        <f t="shared" si="107"/>
        <v>7.6463455024809541E-3</v>
      </c>
      <c r="K129" s="28">
        <f t="shared" si="108"/>
        <v>2.1649644486739505E-3</v>
      </c>
      <c r="L129" s="28">
        <f t="shared" si="109"/>
        <v>6.1320014974054001E-4</v>
      </c>
      <c r="M129">
        <f t="shared" si="94"/>
        <v>2.8543480257272748E-2</v>
      </c>
      <c r="N129">
        <f t="shared" si="79"/>
        <v>3.9259441534097804E-4</v>
      </c>
      <c r="O129">
        <f t="shared" si="80"/>
        <v>7.1349640149049086E-6</v>
      </c>
      <c r="P129">
        <f t="shared" si="81"/>
        <v>1.4535328877671172E-7</v>
      </c>
      <c r="Q129">
        <f t="shared" si="82"/>
        <v>3.1528447214101973E-9</v>
      </c>
      <c r="R129">
        <f t="shared" si="61"/>
        <v>4.3182319821706949</v>
      </c>
      <c r="S129">
        <f t="shared" si="62"/>
        <v>-4.5941352256989791</v>
      </c>
      <c r="T129">
        <f t="shared" si="63"/>
        <v>2.0760901093956825</v>
      </c>
      <c r="U129">
        <f t="shared" si="64"/>
        <v>-0.31171408319418425</v>
      </c>
      <c r="V129">
        <v>0</v>
      </c>
      <c r="W129">
        <f t="shared" si="65"/>
        <v>2.3153231105868746</v>
      </c>
      <c r="X129">
        <f t="shared" si="66"/>
        <v>1.3628869565217392</v>
      </c>
      <c r="Y129">
        <f t="shared" si="83"/>
        <v>1.061061893889341</v>
      </c>
      <c r="Z129">
        <v>0</v>
      </c>
      <c r="AA129">
        <f t="shared" si="84"/>
        <v>0.1214685050160374</v>
      </c>
      <c r="AB129">
        <f t="shared" si="67"/>
        <v>0.6549999999999998</v>
      </c>
      <c r="AC129">
        <f t="shared" si="68"/>
        <v>-1.0597701287965621E-2</v>
      </c>
      <c r="AD129">
        <f t="shared" si="69"/>
        <v>-4.191487856223048E-3</v>
      </c>
      <c r="AE129">
        <f t="shared" si="85"/>
        <v>-7.3945945720943346E-3</v>
      </c>
      <c r="AF129">
        <f t="shared" si="70"/>
        <v>2.875</v>
      </c>
      <c r="AH129">
        <f t="shared" si="86"/>
        <v>-2.1690160210345636E-3</v>
      </c>
      <c r="AI129">
        <f t="shared" si="87"/>
        <v>-4.3701691491222936E-3</v>
      </c>
      <c r="AJ129">
        <f t="shared" si="88"/>
        <v>0.13359349660335279</v>
      </c>
      <c r="AL129">
        <f t="shared" si="71"/>
        <v>4.8316383669880307E-23</v>
      </c>
      <c r="AM129">
        <f t="shared" si="72"/>
        <v>4.4087428495010069E-23</v>
      </c>
      <c r="AN129">
        <f t="shared" si="73"/>
        <v>40.526545223578751</v>
      </c>
      <c r="AO129">
        <f t="shared" si="89"/>
        <v>1.0610256652253576</v>
      </c>
      <c r="AP129">
        <f t="shared" si="90"/>
        <v>1.3176580985674746</v>
      </c>
      <c r="AR129">
        <f t="shared" si="74"/>
        <v>4.3088248901401075E-5</v>
      </c>
      <c r="AS129">
        <f t="shared" si="75"/>
        <v>0.12568842204538694</v>
      </c>
      <c r="AT129">
        <f t="shared" si="110"/>
        <v>-0.70568842204538695</v>
      </c>
      <c r="AY129">
        <f t="shared" si="111"/>
        <v>-0.7780478839285857</v>
      </c>
      <c r="AZ129">
        <f t="shared" si="112"/>
        <v>-0.65235946188319871</v>
      </c>
      <c r="BA129" s="23">
        <v>0.6</v>
      </c>
      <c r="BB129">
        <f t="shared" si="113"/>
        <v>1.3659922567753215</v>
      </c>
      <c r="BC129">
        <f t="shared" si="91"/>
        <v>-2.9765578224686253</v>
      </c>
      <c r="BD129">
        <f t="shared" si="78"/>
        <v>0.57348575086647302</v>
      </c>
      <c r="BE129">
        <f t="shared" si="92"/>
        <v>-3.5500435733350986</v>
      </c>
      <c r="BG129">
        <f t="shared" si="93"/>
        <v>5.8953413001953362E-4</v>
      </c>
      <c r="BH129">
        <f t="shared" si="104"/>
        <v>1.135840267115217E-4</v>
      </c>
      <c r="BI129">
        <f t="shared" si="104"/>
        <v>-7.0311815673105541E-4</v>
      </c>
    </row>
    <row r="130" spans="1:69">
      <c r="A130" s="23">
        <v>0.6</v>
      </c>
      <c r="B130" s="24">
        <v>61</v>
      </c>
      <c r="C130" s="25">
        <v>5.4767999999999997E-2</v>
      </c>
      <c r="D130" s="25">
        <v>-0.81333</v>
      </c>
      <c r="E130" s="25">
        <f t="shared" si="105"/>
        <v>8.5756141854467121</v>
      </c>
      <c r="F130" s="23">
        <v>0.6</v>
      </c>
      <c r="G130" s="26">
        <v>3.14159265358979</v>
      </c>
      <c r="I130" s="28">
        <f t="shared" si="106"/>
        <v>3.6583320617818924E-2</v>
      </c>
      <c r="J130" s="28">
        <f t="shared" si="107"/>
        <v>1.0354441956282188E-2</v>
      </c>
      <c r="K130" s="28">
        <f t="shared" si="108"/>
        <v>2.9317271517400574E-3</v>
      </c>
      <c r="L130" s="28">
        <f t="shared" si="109"/>
        <v>8.3037646624937902E-4</v>
      </c>
      <c r="M130">
        <f t="shared" si="94"/>
        <v>3.9432640225571358E-2</v>
      </c>
      <c r="N130">
        <f t="shared" si="79"/>
        <v>7.3920557639253434E-4</v>
      </c>
      <c r="O130">
        <f t="shared" si="80"/>
        <v>1.8250956601408895E-5</v>
      </c>
      <c r="P130">
        <f t="shared" si="81"/>
        <v>5.0446973648421434E-7</v>
      </c>
      <c r="Q130">
        <f t="shared" si="82"/>
        <v>1.4837155143387903E-8</v>
      </c>
      <c r="R130">
        <f t="shared" si="61"/>
        <v>4.3182319821706949</v>
      </c>
      <c r="S130">
        <f t="shared" si="62"/>
        <v>-4.5941352256989791</v>
      </c>
      <c r="T130">
        <f t="shared" si="63"/>
        <v>2.0760901093956825</v>
      </c>
      <c r="U130">
        <f t="shared" si="64"/>
        <v>-0.31171408319418425</v>
      </c>
      <c r="V130">
        <v>0</v>
      </c>
      <c r="W130">
        <f t="shared" si="65"/>
        <v>2.308944452921454</v>
      </c>
      <c r="X130">
        <f t="shared" si="66"/>
        <v>1.3628869565217392</v>
      </c>
      <c r="Y130">
        <f t="shared" si="83"/>
        <v>1.0840987310350769</v>
      </c>
      <c r="Z130">
        <v>0</v>
      </c>
      <c r="AA130">
        <f t="shared" si="84"/>
        <v>0.16692101116612063</v>
      </c>
      <c r="AB130">
        <f t="shared" si="67"/>
        <v>0.6549999999999998</v>
      </c>
      <c r="AC130">
        <f t="shared" si="68"/>
        <v>-1.4176749529954012E-2</v>
      </c>
      <c r="AD130">
        <f t="shared" si="69"/>
        <v>-5.6070341936317091E-3</v>
      </c>
      <c r="AE130">
        <f t="shared" si="85"/>
        <v>-9.8918918617928609E-3</v>
      </c>
      <c r="AF130">
        <f t="shared" si="70"/>
        <v>2.875</v>
      </c>
      <c r="AH130">
        <f t="shared" si="86"/>
        <v>-3.0315359158924701E-3</v>
      </c>
      <c r="AI130">
        <f t="shared" si="87"/>
        <v>-5.9178446955162941E-3</v>
      </c>
      <c r="AJ130">
        <f t="shared" si="88"/>
        <v>0.18328697380941655</v>
      </c>
      <c r="AL130">
        <f t="shared" si="71"/>
        <v>6.6335430835560225E-23</v>
      </c>
      <c r="AM130">
        <f t="shared" si="72"/>
        <v>6.1002126133440672E-23</v>
      </c>
      <c r="AN130">
        <f t="shared" si="73"/>
        <v>40.526545223578751</v>
      </c>
      <c r="AO130">
        <f t="shared" si="89"/>
        <v>1.0610256652253576</v>
      </c>
      <c r="AP130">
        <f t="shared" si="90"/>
        <v>1.3176580985674746</v>
      </c>
      <c r="AR130">
        <f t="shared" si="74"/>
        <v>5.9280908795048244E-5</v>
      </c>
      <c r="AS130">
        <f t="shared" si="75"/>
        <v>0.17292241095515573</v>
      </c>
      <c r="AT130">
        <f t="shared" si="110"/>
        <v>-0.9862524109551557</v>
      </c>
      <c r="AY130">
        <f t="shared" si="111"/>
        <v>-1.0502070050594305</v>
      </c>
      <c r="AZ130">
        <f t="shared" si="112"/>
        <v>-0.87728459410427484</v>
      </c>
      <c r="BA130" s="23">
        <v>0.6</v>
      </c>
      <c r="BB130">
        <f t="shared" si="113"/>
        <v>1.3659922567753215</v>
      </c>
      <c r="BC130">
        <f t="shared" si="91"/>
        <v>-4.0028365857899191</v>
      </c>
      <c r="BD130">
        <f t="shared" si="78"/>
        <v>0.78900297318115642</v>
      </c>
      <c r="BE130">
        <f t="shared" si="92"/>
        <v>-4.7918395589710761</v>
      </c>
      <c r="BG130">
        <f t="shared" si="93"/>
        <v>7.9279789775993641E-4</v>
      </c>
      <c r="BH130">
        <f t="shared" si="104"/>
        <v>1.5626915689862477E-4</v>
      </c>
      <c r="BI130">
        <f t="shared" si="104"/>
        <v>-9.4906705465856126E-4</v>
      </c>
    </row>
    <row r="131" spans="1:69">
      <c r="A131" s="23">
        <v>0.6</v>
      </c>
      <c r="B131" s="24">
        <v>81.5</v>
      </c>
      <c r="C131" s="25">
        <v>7.4165999999999996E-2</v>
      </c>
      <c r="D131" s="25">
        <v>-1.1241699999999999</v>
      </c>
      <c r="E131" s="25">
        <f t="shared" si="105"/>
        <v>7.7512648370547126</v>
      </c>
      <c r="F131" s="23">
        <v>0.6</v>
      </c>
      <c r="G131" s="26">
        <v>3.14159265358979</v>
      </c>
      <c r="I131" s="28">
        <f t="shared" si="106"/>
        <v>4.954058130552802E-2</v>
      </c>
      <c r="J131" s="28">
        <f t="shared" si="107"/>
        <v>1.4021829209202906E-2</v>
      </c>
      <c r="K131" s="28">
        <f t="shared" si="108"/>
        <v>3.9701007145769998E-3</v>
      </c>
      <c r="L131" s="28">
        <f t="shared" si="109"/>
        <v>1.1244832930881437E-3</v>
      </c>
      <c r="M131">
        <f t="shared" si="94"/>
        <v>5.4886759468666758E-2</v>
      </c>
      <c r="N131">
        <f t="shared" si="79"/>
        <v>1.4055938735123312E-3</v>
      </c>
      <c r="O131">
        <f t="shared" si="80"/>
        <v>4.7202098176358956E-5</v>
      </c>
      <c r="P131">
        <f t="shared" si="81"/>
        <v>1.7714847384275867E-6</v>
      </c>
      <c r="Q131">
        <f t="shared" si="82"/>
        <v>7.0680806207867874E-8</v>
      </c>
      <c r="R131">
        <f t="shared" ref="R131:R194" si="114">1+3*(J131/I131)*$BM$7+3*(K131/I131)*$BM$7^2+(L131/I131)*$BM$7^3</f>
        <v>4.318231982170694</v>
      </c>
      <c r="S131">
        <f t="shared" ref="S131:S194" si="115">-3-6*(J131/I131)*$BM$7+(9*(J131/I131)^2-6*K131/I131)*$BM$7^2+(6*(K131/I131)*(J131/I131)-2*L131/I131)*$BM$7^3</f>
        <v>-4.5941352256989783</v>
      </c>
      <c r="T131">
        <f t="shared" ref="T131:T194" si="116">3+3*(J131/I131)*$BM$7+(3*(K131/I131)-12*(J131/I131)^2)*$BM$7^2+((L131/I131)-6*(K131/I131)*(J131/I131)+8*(J131/I131)^3)*$BM$7^3</f>
        <v>2.0760901093956829</v>
      </c>
      <c r="U131">
        <f t="shared" ref="U131:U194" si="117">-1+3*(J131/I131)^2*$BM$7^2-2*(J131/I131)^3*$BM$7^3</f>
        <v>-0.31171408319418437</v>
      </c>
      <c r="V131">
        <v>0</v>
      </c>
      <c r="W131">
        <f t="shared" ref="W131:W194" si="118">(7-2*I131)/3</f>
        <v>2.3003062791296478</v>
      </c>
      <c r="X131">
        <f t="shared" ref="X131:X194" si="119">($BM$6*$BM$7)/($BM$6+$BM$7)</f>
        <v>1.3628869565217392</v>
      </c>
      <c r="Y131">
        <f t="shared" si="83"/>
        <v>1.1165638769968222</v>
      </c>
      <c r="Z131">
        <v>0</v>
      </c>
      <c r="AA131">
        <f t="shared" si="84"/>
        <v>0.23065371542040283</v>
      </c>
      <c r="AB131">
        <f t="shared" ref="AB131:AB194" si="120">($BM$6-$BM$7)/2</f>
        <v>0.6549999999999998</v>
      </c>
      <c r="AC131">
        <f t="shared" ref="AC131:AC194" si="121">(-(B131/10^25)*G131*$BM$6^2)/(4*1.38*10^-23*305.15)</f>
        <v>-1.8941066994938555E-2</v>
      </c>
      <c r="AD131">
        <f t="shared" ref="AD131:AD194" si="122">(-(B131/10^25)*G131*$BM$7^2)/(4*1.38*10^-23*305.15)</f>
        <v>-7.4913653570653155E-3</v>
      </c>
      <c r="AE131">
        <f t="shared" si="85"/>
        <v>-1.3216216176001935E-2</v>
      </c>
      <c r="AF131">
        <f t="shared" ref="AF131:AF194" si="123">($BM$6+$BM$7)/2</f>
        <v>2.875</v>
      </c>
      <c r="AH131">
        <f t="shared" si="86"/>
        <v>-4.2809850608013797E-3</v>
      </c>
      <c r="AI131">
        <f t="shared" si="87"/>
        <v>-8.0339929490495735E-3</v>
      </c>
      <c r="AJ131">
        <f t="shared" si="88"/>
        <v>0.2527789806041264</v>
      </c>
      <c r="AL131">
        <f t="shared" ref="AL131:AL194" si="124">-1.380649*10^-23*305.15*(AE131+3*AH131*$BM$5^2-AI131*(1/$BM$5^2))</f>
        <v>9.1647669569007863E-23</v>
      </c>
      <c r="AM131">
        <f t="shared" ref="AM131:AM194" si="125">-1.380649*10^-23*305.15*(3*AH131*$BM$5+AI131*(1/$BM$5^3))</f>
        <v>8.5096614653962769E-23</v>
      </c>
      <c r="AN131">
        <f t="shared" ref="AN131:AN194" si="126">(2*($BM$12*10^-15)^3*(1/$BM$9)*10^8)/(6.62607015*10^-34*($BM$13*10^-15)^2*299792458*10^10)</f>
        <v>40.526545223578751</v>
      </c>
      <c r="AO131">
        <f t="shared" si="89"/>
        <v>1.0610256652253576</v>
      </c>
      <c r="AP131">
        <f t="shared" si="90"/>
        <v>1.3176580985674746</v>
      </c>
      <c r="AR131">
        <f t="shared" ref="AR131:AR194" si="127">(AL131/($BM$12*10^-15))*(-1.5*($BM$13/$BM$12)*AO131+(AM131/AL131)*AP131)</f>
        <v>8.211458850566642E-5</v>
      </c>
      <c r="AS131">
        <f t="shared" ref="AS131:AS194" si="128">AR131*$BM$9</f>
        <v>0.23952825467102895</v>
      </c>
      <c r="AT131">
        <f t="shared" si="110"/>
        <v>-1.3636982546710288</v>
      </c>
      <c r="AY131">
        <f t="shared" si="111"/>
        <v>-1.4159372760265176</v>
      </c>
      <c r="AZ131">
        <f t="shared" si="112"/>
        <v>-1.1764090213554887</v>
      </c>
      <c r="BA131" s="23">
        <v>0.6</v>
      </c>
      <c r="BB131">
        <f t="shared" si="113"/>
        <v>1.3659922567753215</v>
      </c>
      <c r="BC131">
        <f t="shared" si="91"/>
        <v>-5.3676687156954133</v>
      </c>
      <c r="BD131">
        <f t="shared" ref="BD131:BD194" si="129">((2*$BM$12*10^-15)*AS131)/($BM$9*(BB131-3*(BM$13/$BM$12)))*10^22</f>
        <v>1.0929092652157495</v>
      </c>
      <c r="BE131">
        <f t="shared" si="92"/>
        <v>-6.4605779809111628</v>
      </c>
      <c r="BG131">
        <f t="shared" si="93"/>
        <v>1.0631152140414763E-3</v>
      </c>
      <c r="BH131">
        <f t="shared" si="104"/>
        <v>2.1646053975356497E-4</v>
      </c>
      <c r="BI131">
        <f t="shared" si="104"/>
        <v>-1.2795757537950412E-3</v>
      </c>
    </row>
    <row r="132" spans="1:69">
      <c r="A132" s="23">
        <v>0.6</v>
      </c>
      <c r="B132" s="24">
        <v>102.7</v>
      </c>
      <c r="C132" s="25">
        <v>9.4396999999999995E-2</v>
      </c>
      <c r="D132" s="25">
        <v>-1.4383300000000001</v>
      </c>
      <c r="E132" s="25">
        <f t="shared" si="105"/>
        <v>7.1524494506289118</v>
      </c>
      <c r="F132" s="23">
        <v>0.6</v>
      </c>
      <c r="G132" s="26">
        <v>3.14159265358979</v>
      </c>
      <c r="I132" s="28">
        <f t="shared" si="106"/>
        <v>6.3054260085455976E-2</v>
      </c>
      <c r="J132" s="28">
        <f t="shared" si="107"/>
        <v>1.784670350108037E-2</v>
      </c>
      <c r="K132" s="28">
        <f t="shared" si="108"/>
        <v>5.0530647082750188E-3</v>
      </c>
      <c r="L132" s="28">
        <f t="shared" si="109"/>
        <v>1.4312198233373985E-3</v>
      </c>
      <c r="M132">
        <f t="shared" si="94"/>
        <v>7.1928236673287627E-2</v>
      </c>
      <c r="N132">
        <f t="shared" ref="N132:N195" si="130">((3-I132)*I132^2)/(6*(1-I132)^3)</f>
        <v>2.3660843201127532E-3</v>
      </c>
      <c r="O132">
        <f t="shared" ref="O132:O195" si="131">1/3*(I132^3/(1-I132)^3)</f>
        <v>1.0159649466922043E-4</v>
      </c>
      <c r="P132">
        <f t="shared" ref="P132:P195" si="132">(6-15*I132+11*I132^2)*I132/(6*(1-I132)^3)+LN(1-I132)</f>
        <v>4.8664675734721996E-6</v>
      </c>
      <c r="Q132">
        <f t="shared" ref="Q132:Q195" si="133">(12-30*I132+22*I132^2-3*I132^3)*I132/(3*(1-I132)^3)+4*LN(1-I132)</f>
        <v>2.4759489797299139E-7</v>
      </c>
      <c r="R132">
        <f t="shared" si="114"/>
        <v>4.3182319821706949</v>
      </c>
      <c r="S132">
        <f t="shared" si="115"/>
        <v>-4.5941352256989791</v>
      </c>
      <c r="T132">
        <f t="shared" si="116"/>
        <v>2.0760901093956825</v>
      </c>
      <c r="U132">
        <f t="shared" si="117"/>
        <v>-0.31171408319418425</v>
      </c>
      <c r="V132">
        <v>0</v>
      </c>
      <c r="W132">
        <f t="shared" si="118"/>
        <v>2.2912971599430292</v>
      </c>
      <c r="X132">
        <f t="shared" si="119"/>
        <v>1.3628869565217392</v>
      </c>
      <c r="Y132">
        <f t="shared" ref="Y132:Y195" si="134">1/(1-I132)+(3*J132*X132)/(1-I132)^2+(W132*J132^2*X132^2)/(1-I132)^3</f>
        <v>1.1520666235196091</v>
      </c>
      <c r="Z132">
        <v>0</v>
      </c>
      <c r="AA132">
        <f t="shared" ref="AA132:AA179" si="135">M132*R132+N132*S132+O132*T132+P132*U132+Q132*V132</f>
        <v>0.2999421072329837</v>
      </c>
      <c r="AB132">
        <f t="shared" si="120"/>
        <v>0.6549999999999998</v>
      </c>
      <c r="AC132">
        <f t="shared" si="121"/>
        <v>-2.3868068470922574E-2</v>
      </c>
      <c r="AD132">
        <f t="shared" si="122"/>
        <v>-9.4400395358356804E-3</v>
      </c>
      <c r="AE132">
        <f t="shared" ref="AE132:AE195" si="136">(AC132+AD132)/2</f>
        <v>-1.6654054003379128E-2</v>
      </c>
      <c r="AF132">
        <f t="shared" si="123"/>
        <v>2.875</v>
      </c>
      <c r="AH132">
        <f t="shared" ref="AH132:AH195" si="137">(LN(Y132)-AA132-AE132*(AF132-2*AB132+AB132^2/AF132))/(AF132^3-4*AB132^3+3*(AB132^4/AF132))</f>
        <v>-5.6866526799658835E-3</v>
      </c>
      <c r="AI132">
        <f t="shared" ref="AI132:AI195" si="138">AB132^2*(AE132+3*AH132*AB132^2)</f>
        <v>-1.0285103203182957E-2</v>
      </c>
      <c r="AJ132">
        <f t="shared" ref="AJ132:AJ195" si="139">LN(Y132)-AE132*AF132-AH132*AF132^3-AI132*(1/AF132)</f>
        <v>0.32815097433238893</v>
      </c>
      <c r="AL132">
        <f t="shared" si="124"/>
        <v>1.1931061554262394E-22</v>
      </c>
      <c r="AM132">
        <f t="shared" si="125"/>
        <v>1.1178310740291661E-22</v>
      </c>
      <c r="AN132">
        <f t="shared" si="126"/>
        <v>40.526545223578751</v>
      </c>
      <c r="AO132">
        <f t="shared" ref="AO132:AO195" si="140">1+(7/3)*(1/AN132) +(17/3)*(1/AN132)^2</f>
        <v>1.0610256652253576</v>
      </c>
      <c r="AP132">
        <f t="shared" ref="AP132:AP195" si="141">1+(23/2)*(1/AN132)+167/3*(1/AN132)^2</f>
        <v>1.3176580985674746</v>
      </c>
      <c r="AR132">
        <f t="shared" si="127"/>
        <v>1.0716128158485476E-4</v>
      </c>
      <c r="AS132">
        <f t="shared" si="128"/>
        <v>0.31258945838302132</v>
      </c>
      <c r="AT132">
        <f t="shared" si="110"/>
        <v>-1.7509194583830214</v>
      </c>
      <c r="AY132">
        <f t="shared" si="111"/>
        <v>-1.7938971063875413</v>
      </c>
      <c r="AZ132">
        <f t="shared" si="112"/>
        <v>-1.48130764800452</v>
      </c>
      <c r="BA132" s="23">
        <v>0.6</v>
      </c>
      <c r="BB132">
        <f t="shared" si="113"/>
        <v>1.3659922567753215</v>
      </c>
      <c r="BC132">
        <f t="shared" ref="BC132:BC195" si="142">((2*$BM$12*10^-15)*AZ132)/($BM$9*(BB132-3*(BM$13/$BM$12)))*10^22</f>
        <v>-6.7588471153958629</v>
      </c>
      <c r="BD132">
        <f t="shared" si="129"/>
        <v>1.426269797459921</v>
      </c>
      <c r="BE132">
        <f t="shared" ref="BE132:BE195" si="143">((2*$BM$12*10^-15)*AY132)/($BM$9*(BB132-3*(BM$13/$BM$12)))*10^22</f>
        <v>-8.1851169128557846</v>
      </c>
      <c r="BG132">
        <f t="shared" ref="BG132:BG195" si="144">-BC132/($BM$12*10^-15*10^10*10^12*10^-1)</f>
        <v>1.3386506467411097E-3</v>
      </c>
      <c r="BH132">
        <f t="shared" si="104"/>
        <v>2.8248560060604495E-4</v>
      </c>
      <c r="BI132">
        <f t="shared" si="104"/>
        <v>-1.6211362473471547E-3</v>
      </c>
    </row>
    <row r="133" spans="1:69">
      <c r="A133" s="23">
        <v>0.6</v>
      </c>
      <c r="B133" s="24">
        <v>130.1</v>
      </c>
      <c r="C133" s="25">
        <v>0.12033000000000001</v>
      </c>
      <c r="D133" s="25">
        <v>-1.83</v>
      </c>
      <c r="E133" s="25">
        <f t="shared" si="105"/>
        <v>6.5965403358490837</v>
      </c>
      <c r="F133" s="23">
        <v>0.6</v>
      </c>
      <c r="G133" s="26">
        <v>3.14159265358979</v>
      </c>
      <c r="I133" s="28">
        <f t="shared" si="106"/>
        <v>8.0376697523045423E-2</v>
      </c>
      <c r="J133" s="28">
        <f t="shared" si="107"/>
        <v>2.2749598316524903E-2</v>
      </c>
      <c r="K133" s="28">
        <f t="shared" si="108"/>
        <v>6.4412563571589468E-3</v>
      </c>
      <c r="L133" s="28">
        <f t="shared" si="109"/>
        <v>1.824408417027969E-3</v>
      </c>
      <c r="M133">
        <f t="shared" ref="M133:M196" si="145">(1/3)*(1/(1-I133)^3-1)</f>
        <v>9.5263386657943983E-2</v>
      </c>
      <c r="N133">
        <f t="shared" si="130"/>
        <v>4.0420900541904515E-3</v>
      </c>
      <c r="O133">
        <f t="shared" si="131"/>
        <v>2.2255600533873366E-4</v>
      </c>
      <c r="P133">
        <f t="shared" si="132"/>
        <v>1.3637893832324499E-5</v>
      </c>
      <c r="Q133">
        <f t="shared" si="133"/>
        <v>8.8662516023463311E-7</v>
      </c>
      <c r="R133">
        <f t="shared" si="114"/>
        <v>4.3182319821706949</v>
      </c>
      <c r="S133">
        <f t="shared" si="115"/>
        <v>-4.5941352256989791</v>
      </c>
      <c r="T133">
        <f t="shared" si="116"/>
        <v>2.0760901093956825</v>
      </c>
      <c r="U133">
        <f t="shared" si="117"/>
        <v>-0.31171408319418425</v>
      </c>
      <c r="V133">
        <v>0</v>
      </c>
      <c r="W133">
        <f t="shared" si="118"/>
        <v>2.2797488683179696</v>
      </c>
      <c r="X133">
        <f t="shared" si="119"/>
        <v>1.3628869565217392</v>
      </c>
      <c r="Y133">
        <f t="shared" si="134"/>
        <v>1.2002050157355266</v>
      </c>
      <c r="Z133">
        <v>0</v>
      </c>
      <c r="AA133">
        <f t="shared" si="135"/>
        <v>0.39325728989072062</v>
      </c>
      <c r="AB133">
        <f t="shared" si="120"/>
        <v>0.6549999999999998</v>
      </c>
      <c r="AC133">
        <f t="shared" si="121"/>
        <v>-3.0235985472901912E-2</v>
      </c>
      <c r="AD133">
        <f t="shared" si="122"/>
        <v>-1.1958608993303038E-2</v>
      </c>
      <c r="AE133">
        <f t="shared" si="136"/>
        <v>-2.1097297233102476E-2</v>
      </c>
      <c r="AF133">
        <f t="shared" si="123"/>
        <v>2.875</v>
      </c>
      <c r="AH133">
        <f t="shared" si="137"/>
        <v>-7.6472373345306752E-3</v>
      </c>
      <c r="AI133">
        <f t="shared" si="138"/>
        <v>-1.3273975678345908E-2</v>
      </c>
      <c r="AJ133">
        <f t="shared" si="139"/>
        <v>0.42949059197939604</v>
      </c>
      <c r="AL133">
        <f t="shared" si="124"/>
        <v>1.5694629475347285E-22</v>
      </c>
      <c r="AM133">
        <f t="shared" si="125"/>
        <v>1.4851505509908685E-22</v>
      </c>
      <c r="AN133">
        <f t="shared" si="126"/>
        <v>40.526545223578751</v>
      </c>
      <c r="AO133">
        <f t="shared" si="140"/>
        <v>1.0610256652253576</v>
      </c>
      <c r="AP133">
        <f t="shared" si="141"/>
        <v>1.3176580985674746</v>
      </c>
      <c r="AR133">
        <f t="shared" si="127"/>
        <v>1.4134837246854954E-4</v>
      </c>
      <c r="AS133">
        <f t="shared" si="128"/>
        <v>0.41231320249075898</v>
      </c>
      <c r="AT133">
        <f t="shared" si="110"/>
        <v>-2.242313202490759</v>
      </c>
      <c r="AY133">
        <f t="shared" si="111"/>
        <v>-2.2731926941949401</v>
      </c>
      <c r="AZ133">
        <f t="shared" si="112"/>
        <v>-1.8608794917041811</v>
      </c>
      <c r="BA133" s="23">
        <v>0.6</v>
      </c>
      <c r="BB133">
        <f t="shared" si="113"/>
        <v>1.3659922567753215</v>
      </c>
      <c r="BC133">
        <f t="shared" si="142"/>
        <v>-8.4907412727850478</v>
      </c>
      <c r="BD133">
        <f t="shared" si="129"/>
        <v>1.881285027487952</v>
      </c>
      <c r="BE133">
        <f t="shared" si="143"/>
        <v>-10.372026300272999</v>
      </c>
      <c r="BG133">
        <f t="shared" si="144"/>
        <v>1.6816679090483359E-3</v>
      </c>
      <c r="BH133">
        <f t="shared" si="104"/>
        <v>3.7260547187323274E-4</v>
      </c>
      <c r="BI133">
        <f t="shared" si="104"/>
        <v>-2.0542733809215683E-3</v>
      </c>
    </row>
    <row r="134" spans="1:69">
      <c r="A134" s="23">
        <v>0.6</v>
      </c>
      <c r="B134" s="24">
        <v>160</v>
      </c>
      <c r="C134" s="25">
        <v>0.14767</v>
      </c>
      <c r="D134" s="25">
        <v>-2.2266699999999999</v>
      </c>
      <c r="E134" s="25">
        <f t="shared" si="105"/>
        <v>6.1613626225712101</v>
      </c>
      <c r="F134" s="23">
        <v>0.6</v>
      </c>
      <c r="G134" s="26">
        <v>3.14159265358979</v>
      </c>
      <c r="I134" s="28">
        <f t="shared" si="106"/>
        <v>9.8638967200433122E-2</v>
      </c>
      <c r="J134" s="28">
        <f t="shared" si="107"/>
        <v>2.7918500651551836E-2</v>
      </c>
      <c r="K134" s="28">
        <f t="shared" si="108"/>
        <v>7.9047646161527606E-3</v>
      </c>
      <c r="L134" s="28">
        <f t="shared" si="109"/>
        <v>2.2389295349665101E-3</v>
      </c>
      <c r="M134">
        <f t="shared" si="145"/>
        <v>0.12184586696530789</v>
      </c>
      <c r="N134">
        <f t="shared" si="130"/>
        <v>6.4246758302116186E-3</v>
      </c>
      <c r="O134">
        <f t="shared" si="131"/>
        <v>4.3684559165542403E-4</v>
      </c>
      <c r="P134">
        <f t="shared" si="132"/>
        <v>3.2976946363838522E-5</v>
      </c>
      <c r="Q134">
        <f t="shared" si="133"/>
        <v>2.6377914945641123E-6</v>
      </c>
      <c r="R134">
        <f t="shared" si="114"/>
        <v>4.3182319821706949</v>
      </c>
      <c r="S134">
        <f t="shared" si="115"/>
        <v>-4.5941352256989791</v>
      </c>
      <c r="T134">
        <f t="shared" si="116"/>
        <v>2.0760901093956825</v>
      </c>
      <c r="U134">
        <f t="shared" si="117"/>
        <v>-0.31171408319418425</v>
      </c>
      <c r="V134">
        <v>0</v>
      </c>
      <c r="W134">
        <f t="shared" si="118"/>
        <v>2.2675740218663778</v>
      </c>
      <c r="X134">
        <f t="shared" si="119"/>
        <v>1.3628869565217392</v>
      </c>
      <c r="Y134">
        <f t="shared" si="134"/>
        <v>1.2544161366191333</v>
      </c>
      <c r="Z134">
        <v>0</v>
      </c>
      <c r="AA134">
        <f t="shared" si="135"/>
        <v>0.49753954151320273</v>
      </c>
      <c r="AB134">
        <f t="shared" si="120"/>
        <v>0.6549999999999998</v>
      </c>
      <c r="AC134">
        <f t="shared" si="121"/>
        <v>-3.7184916799879369E-2</v>
      </c>
      <c r="AD134">
        <f t="shared" si="122"/>
        <v>-1.4706974934115958E-2</v>
      </c>
      <c r="AE134">
        <f t="shared" si="136"/>
        <v>-2.5945945866997663E-2</v>
      </c>
      <c r="AF134">
        <f t="shared" si="123"/>
        <v>2.875</v>
      </c>
      <c r="AH134">
        <f t="shared" si="137"/>
        <v>-9.9156950025687026E-3</v>
      </c>
      <c r="AI134">
        <f t="shared" si="138"/>
        <v>-1.6606780791057246E-2</v>
      </c>
      <c r="AJ134">
        <f t="shared" si="139"/>
        <v>0.54267442294597945</v>
      </c>
      <c r="AL134">
        <f t="shared" si="124"/>
        <v>1.9970428833145572E-22</v>
      </c>
      <c r="AM134">
        <f t="shared" si="125"/>
        <v>1.9060818471081504E-22</v>
      </c>
      <c r="AN134">
        <f t="shared" si="126"/>
        <v>40.526545223578751</v>
      </c>
      <c r="AO134">
        <f t="shared" si="140"/>
        <v>1.0610256652253576</v>
      </c>
      <c r="AP134">
        <f t="shared" si="141"/>
        <v>1.3176580985674746</v>
      </c>
      <c r="AR134">
        <f t="shared" si="127"/>
        <v>1.8028285393553253E-4</v>
      </c>
      <c r="AS134">
        <f t="shared" si="128"/>
        <v>0.52588508492994845</v>
      </c>
      <c r="AT134">
        <f t="shared" si="110"/>
        <v>-2.7525550849299485</v>
      </c>
      <c r="AY134">
        <f t="shared" si="111"/>
        <v>-2.77217811814694</v>
      </c>
      <c r="AZ134">
        <f t="shared" si="112"/>
        <v>-2.2462930332169915</v>
      </c>
      <c r="BA134" s="23">
        <v>0.6</v>
      </c>
      <c r="BB134">
        <f t="shared" si="113"/>
        <v>1.3659922567753215</v>
      </c>
      <c r="BC134">
        <f t="shared" si="142"/>
        <v>-10.249289678848777</v>
      </c>
      <c r="BD134">
        <f t="shared" si="129"/>
        <v>2.3994859501985402</v>
      </c>
      <c r="BE134">
        <f t="shared" si="143"/>
        <v>-12.648775629047318</v>
      </c>
      <c r="BG134">
        <f t="shared" si="144"/>
        <v>2.0299642857692173E-3</v>
      </c>
      <c r="BH134">
        <f t="shared" si="104"/>
        <v>4.7523983961151521E-4</v>
      </c>
      <c r="BI134">
        <f t="shared" si="104"/>
        <v>-2.5052041253807323E-3</v>
      </c>
    </row>
    <row r="135" spans="1:69">
      <c r="A135" s="23">
        <v>0.6</v>
      </c>
      <c r="B135" s="24">
        <v>200.6</v>
      </c>
      <c r="C135" s="25">
        <v>0.18206</v>
      </c>
      <c r="D135" s="25">
        <v>-2.6916699999999998</v>
      </c>
      <c r="E135" s="25">
        <f t="shared" si="105"/>
        <v>5.7460493083143938</v>
      </c>
      <c r="F135" s="23">
        <v>0.6</v>
      </c>
      <c r="G135" s="26">
        <v>3.14159265358979</v>
      </c>
      <c r="I135" s="28">
        <f t="shared" si="106"/>
        <v>0.12161041761028545</v>
      </c>
      <c r="J135" s="28">
        <f t="shared" si="107"/>
        <v>3.4420276485552424E-2</v>
      </c>
      <c r="K135" s="28">
        <f t="shared" si="108"/>
        <v>9.7456588746310784E-3</v>
      </c>
      <c r="L135" s="28">
        <f t="shared" si="109"/>
        <v>2.7603406997765475E-3</v>
      </c>
      <c r="M135">
        <f t="shared" si="145"/>
        <v>0.15849915835625922</v>
      </c>
      <c r="N135">
        <f t="shared" si="130"/>
        <v>1.046835288488829E-2</v>
      </c>
      <c r="O135">
        <f t="shared" si="131"/>
        <v>8.8456460085307325E-4</v>
      </c>
      <c r="P135">
        <f t="shared" si="132"/>
        <v>8.2725450255033417E-5</v>
      </c>
      <c r="Q135">
        <f t="shared" si="133"/>
        <v>8.1849894811858448E-6</v>
      </c>
      <c r="R135">
        <f t="shared" si="114"/>
        <v>4.3182319821706949</v>
      </c>
      <c r="S135">
        <f t="shared" si="115"/>
        <v>-4.5941352256989791</v>
      </c>
      <c r="T135">
        <f t="shared" si="116"/>
        <v>2.0760901093956825</v>
      </c>
      <c r="U135">
        <f t="shared" si="117"/>
        <v>-0.31171408319418425</v>
      </c>
      <c r="V135">
        <v>0</v>
      </c>
      <c r="W135">
        <f t="shared" si="118"/>
        <v>2.252259721593143</v>
      </c>
      <c r="X135">
        <f t="shared" si="119"/>
        <v>1.3628869565217392</v>
      </c>
      <c r="Y135">
        <f t="shared" si="134"/>
        <v>1.3281586095075024</v>
      </c>
      <c r="Z135">
        <v>0</v>
      </c>
      <c r="AA135">
        <f t="shared" si="135"/>
        <v>0.63815375514869277</v>
      </c>
      <c r="AB135">
        <f t="shared" si="120"/>
        <v>0.6549999999999998</v>
      </c>
      <c r="AC135">
        <f t="shared" si="121"/>
        <v>-4.6620589437848761E-2</v>
      </c>
      <c r="AD135">
        <f t="shared" si="122"/>
        <v>-1.8438869823647883E-2</v>
      </c>
      <c r="AE135">
        <f t="shared" si="136"/>
        <v>-3.2529729630748322E-2</v>
      </c>
      <c r="AF135">
        <f t="shared" si="123"/>
        <v>2.875</v>
      </c>
      <c r="AH135">
        <f t="shared" si="137"/>
        <v>-1.3078179717299913E-2</v>
      </c>
      <c r="AI135">
        <f t="shared" si="138"/>
        <v>-2.1177672680272958E-2</v>
      </c>
      <c r="AJ135">
        <f t="shared" si="139"/>
        <v>0.69546817002439532</v>
      </c>
      <c r="AL135">
        <f t="shared" si="124"/>
        <v>2.5884010218906589E-22</v>
      </c>
      <c r="AM135">
        <f t="shared" si="125"/>
        <v>2.4904607189116621E-22</v>
      </c>
      <c r="AN135">
        <f t="shared" si="126"/>
        <v>40.526545223578751</v>
      </c>
      <c r="AO135">
        <f t="shared" si="140"/>
        <v>1.0610256652253576</v>
      </c>
      <c r="AP135">
        <f t="shared" si="141"/>
        <v>1.3176580985674746</v>
      </c>
      <c r="AR135">
        <f t="shared" si="127"/>
        <v>2.3418844843573492E-4</v>
      </c>
      <c r="AS135">
        <f t="shared" si="128"/>
        <v>0.68312770408703871</v>
      </c>
      <c r="AT135">
        <f t="shared" si="110"/>
        <v>-3.3747977040870385</v>
      </c>
      <c r="AY135">
        <f t="shared" si="111"/>
        <v>-3.3906302896565599</v>
      </c>
      <c r="AZ135">
        <f t="shared" si="112"/>
        <v>-2.7075025855695212</v>
      </c>
      <c r="BA135" s="23">
        <v>0.6</v>
      </c>
      <c r="BB135">
        <f t="shared" si="113"/>
        <v>1.3659922567753215</v>
      </c>
      <c r="BC135">
        <f t="shared" si="142"/>
        <v>-12.353676878030647</v>
      </c>
      <c r="BD135">
        <f t="shared" si="129"/>
        <v>3.1169458406803501</v>
      </c>
      <c r="BE135">
        <f t="shared" si="143"/>
        <v>-15.470622718710995</v>
      </c>
      <c r="BG135">
        <f t="shared" si="144"/>
        <v>2.4467571554824021E-3</v>
      </c>
      <c r="BH135">
        <f t="shared" si="104"/>
        <v>6.1733924354928703E-4</v>
      </c>
      <c r="BI135">
        <f t="shared" si="104"/>
        <v>-3.0640963990316884E-3</v>
      </c>
    </row>
    <row r="136" spans="1:69">
      <c r="A136" s="23">
        <v>0.6</v>
      </c>
      <c r="B136" s="24">
        <v>252.9</v>
      </c>
      <c r="C136" s="25">
        <v>0.22062000000000001</v>
      </c>
      <c r="D136" s="25">
        <v>-3.1825000000000001</v>
      </c>
      <c r="E136" s="25">
        <f t="shared" si="105"/>
        <v>5.3896335092051197</v>
      </c>
      <c r="F136" s="23">
        <v>0.6</v>
      </c>
      <c r="G136" s="26">
        <v>3.14159265358979</v>
      </c>
      <c r="I136" s="28">
        <f t="shared" si="106"/>
        <v>0.14736729832572329</v>
      </c>
      <c r="J136" s="28">
        <f t="shared" si="107"/>
        <v>4.171043281469064E-2</v>
      </c>
      <c r="K136" s="28">
        <f t="shared" si="108"/>
        <v>1.1809772937059811E-2</v>
      </c>
      <c r="L136" s="28">
        <f t="shared" si="109"/>
        <v>3.3449761901829184E-3</v>
      </c>
      <c r="M136">
        <f t="shared" si="145"/>
        <v>0.20443198341245178</v>
      </c>
      <c r="N136">
        <f t="shared" si="130"/>
        <v>1.6657541086928861E-2</v>
      </c>
      <c r="O136">
        <f t="shared" si="131"/>
        <v>1.7210605664652672E-3</v>
      </c>
      <c r="P136">
        <f t="shared" si="132"/>
        <v>1.9612170056479417E-4</v>
      </c>
      <c r="Q136">
        <f t="shared" si="133"/>
        <v>2.3602664454447364E-5</v>
      </c>
      <c r="R136">
        <f t="shared" si="114"/>
        <v>4.3182319821706949</v>
      </c>
      <c r="S136">
        <f t="shared" si="115"/>
        <v>-4.5941352256989791</v>
      </c>
      <c r="T136">
        <f t="shared" si="116"/>
        <v>2.0760901093956825</v>
      </c>
      <c r="U136">
        <f t="shared" si="117"/>
        <v>-0.31171408319418425</v>
      </c>
      <c r="V136">
        <v>0</v>
      </c>
      <c r="W136">
        <f t="shared" si="118"/>
        <v>2.2350884677828513</v>
      </c>
      <c r="X136">
        <f t="shared" si="119"/>
        <v>1.3628869565217392</v>
      </c>
      <c r="Y136">
        <f t="shared" si="134"/>
        <v>1.4190762788970177</v>
      </c>
      <c r="Z136">
        <v>0</v>
      </c>
      <c r="AA136">
        <f t="shared" si="135"/>
        <v>0.80976967559287372</v>
      </c>
      <c r="AB136">
        <f t="shared" si="120"/>
        <v>0.6549999999999998</v>
      </c>
      <c r="AC136">
        <f t="shared" si="121"/>
        <v>-5.8775409116809334E-2</v>
      </c>
      <c r="AD136">
        <f t="shared" si="122"/>
        <v>-2.3246212255237035E-2</v>
      </c>
      <c r="AE136">
        <f t="shared" si="136"/>
        <v>-4.1010810686023184E-2</v>
      </c>
      <c r="AF136">
        <f t="shared" si="123"/>
        <v>2.875</v>
      </c>
      <c r="AH136">
        <f t="shared" si="137"/>
        <v>-1.7057944272256455E-2</v>
      </c>
      <c r="AI136">
        <f t="shared" si="138"/>
        <v>-2.7013844130699693E-2</v>
      </c>
      <c r="AJ136">
        <f t="shared" si="139"/>
        <v>0.8826677430900447</v>
      </c>
      <c r="AL136">
        <f t="shared" si="124"/>
        <v>3.3378608782508395E-22</v>
      </c>
      <c r="AM136">
        <f t="shared" si="125"/>
        <v>3.2285864714430424E-22</v>
      </c>
      <c r="AN136">
        <f t="shared" si="126"/>
        <v>40.526545223578751</v>
      </c>
      <c r="AO136">
        <f t="shared" si="140"/>
        <v>1.0610256652253576</v>
      </c>
      <c r="AP136">
        <f t="shared" si="141"/>
        <v>1.3176580985674746</v>
      </c>
      <c r="AR136">
        <f t="shared" si="127"/>
        <v>3.0244094285440394E-4</v>
      </c>
      <c r="AS136">
        <f t="shared" si="128"/>
        <v>0.88222023030629626</v>
      </c>
      <c r="AT136">
        <f t="shared" si="110"/>
        <v>-4.0647202303062961</v>
      </c>
      <c r="AY136">
        <f t="shared" si="111"/>
        <v>-4.0718783363522402</v>
      </c>
      <c r="AZ136">
        <f t="shared" si="112"/>
        <v>-3.1896581060459441</v>
      </c>
      <c r="BA136" s="23">
        <v>0.6</v>
      </c>
      <c r="BB136">
        <f t="shared" si="113"/>
        <v>1.3659922567753215</v>
      </c>
      <c r="BC136">
        <f t="shared" si="142"/>
        <v>-14.553635443784518</v>
      </c>
      <c r="BD136">
        <f t="shared" si="129"/>
        <v>4.0253566953374627</v>
      </c>
      <c r="BE136">
        <f t="shared" si="143"/>
        <v>-18.578992139121979</v>
      </c>
      <c r="BG136">
        <f t="shared" si="144"/>
        <v>2.8824787965507069E-3</v>
      </c>
      <c r="BH136">
        <f t="shared" si="104"/>
        <v>7.9725820862298728E-4</v>
      </c>
      <c r="BI136">
        <f t="shared" si="104"/>
        <v>-3.6797370051736937E-3</v>
      </c>
    </row>
    <row r="137" spans="1:69">
      <c r="A137" s="23">
        <v>0.6</v>
      </c>
      <c r="B137" s="24">
        <v>300.39999999999998</v>
      </c>
      <c r="C137" s="25">
        <v>0.25013000000000002</v>
      </c>
      <c r="D137" s="25">
        <v>-3.5316700000000001</v>
      </c>
      <c r="E137" s="25">
        <f t="shared" si="105"/>
        <v>5.1687508727352798</v>
      </c>
      <c r="F137" s="23">
        <v>0.6</v>
      </c>
      <c r="G137" s="26">
        <v>3.14159265358979</v>
      </c>
      <c r="I137" s="28">
        <f t="shared" si="106"/>
        <v>0.16707906051225258</v>
      </c>
      <c r="J137" s="28">
        <f t="shared" si="107"/>
        <v>4.7289595503302369E-2</v>
      </c>
      <c r="K137" s="28">
        <f t="shared" si="108"/>
        <v>1.3389441141994243E-2</v>
      </c>
      <c r="L137" s="28">
        <f t="shared" si="109"/>
        <v>3.7923982161655934E-3</v>
      </c>
      <c r="M137">
        <f t="shared" si="145"/>
        <v>0.24352265361408301</v>
      </c>
      <c r="N137">
        <f t="shared" si="130"/>
        <v>2.2809507718022287E-2</v>
      </c>
      <c r="O137">
        <f t="shared" si="131"/>
        <v>2.690502983795408E-3</v>
      </c>
      <c r="P137">
        <f t="shared" si="132"/>
        <v>3.4908751287948681E-4</v>
      </c>
      <c r="Q137">
        <f t="shared" si="133"/>
        <v>4.776991900412586E-5</v>
      </c>
      <c r="R137">
        <f t="shared" si="114"/>
        <v>4.3182319821706949</v>
      </c>
      <c r="S137">
        <f t="shared" si="115"/>
        <v>-4.5941352256989791</v>
      </c>
      <c r="T137">
        <f t="shared" si="116"/>
        <v>2.0760901093956825</v>
      </c>
      <c r="U137">
        <f t="shared" si="117"/>
        <v>-0.31171408319418425</v>
      </c>
      <c r="V137">
        <v>0</v>
      </c>
      <c r="W137">
        <f t="shared" si="118"/>
        <v>2.2219472929918314</v>
      </c>
      <c r="X137">
        <f t="shared" si="119"/>
        <v>1.3628869565217392</v>
      </c>
      <c r="Y137">
        <f t="shared" si="134"/>
        <v>1.4952680412800496</v>
      </c>
      <c r="Z137">
        <v>0</v>
      </c>
      <c r="AA137">
        <f t="shared" si="135"/>
        <v>0.95227425947111566</v>
      </c>
      <c r="AB137">
        <f t="shared" si="120"/>
        <v>0.6549999999999998</v>
      </c>
      <c r="AC137">
        <f t="shared" si="121"/>
        <v>-6.9814681291773512E-2</v>
      </c>
      <c r="AD137">
        <f t="shared" si="122"/>
        <v>-2.7612345438802709E-2</v>
      </c>
      <c r="AE137">
        <f t="shared" si="136"/>
        <v>-4.8713513365288112E-2</v>
      </c>
      <c r="AF137">
        <f t="shared" si="123"/>
        <v>2.875</v>
      </c>
      <c r="AH137">
        <f t="shared" si="137"/>
        <v>-2.0430496822372388E-2</v>
      </c>
      <c r="AI137">
        <f t="shared" si="138"/>
        <v>-3.2180777009379116E-2</v>
      </c>
      <c r="AJ137">
        <f t="shared" si="139"/>
        <v>1.0390537699955948</v>
      </c>
      <c r="AL137">
        <f t="shared" si="124"/>
        <v>3.9868654122485542E-22</v>
      </c>
      <c r="AM137">
        <f t="shared" si="125"/>
        <v>3.861269676854304E-22</v>
      </c>
      <c r="AN137">
        <f t="shared" si="126"/>
        <v>40.526545223578751</v>
      </c>
      <c r="AO137">
        <f t="shared" si="140"/>
        <v>1.0610256652253576</v>
      </c>
      <c r="AP137">
        <f t="shared" si="141"/>
        <v>1.3176580985674746</v>
      </c>
      <c r="AR137">
        <f t="shared" si="127"/>
        <v>3.6137527973906952E-4</v>
      </c>
      <c r="AS137">
        <f t="shared" si="128"/>
        <v>1.0541316909988658</v>
      </c>
      <c r="AT137">
        <f t="shared" si="110"/>
        <v>-4.5858016909988661</v>
      </c>
      <c r="AY137">
        <f t="shared" si="111"/>
        <v>-4.5845293157317402</v>
      </c>
      <c r="AZ137">
        <f t="shared" si="112"/>
        <v>-3.5303976247328741</v>
      </c>
      <c r="BA137" s="23">
        <v>0.6</v>
      </c>
      <c r="BB137">
        <f t="shared" si="113"/>
        <v>1.3659922567753215</v>
      </c>
      <c r="BC137">
        <f t="shared" si="142"/>
        <v>-16.108347131178373</v>
      </c>
      <c r="BD137">
        <f t="shared" si="129"/>
        <v>4.809746947943462</v>
      </c>
      <c r="BE137">
        <f t="shared" si="143"/>
        <v>-20.918094079121833</v>
      </c>
      <c r="BG137">
        <f t="shared" si="144"/>
        <v>3.1904034722080358E-3</v>
      </c>
      <c r="BH137">
        <f t="shared" si="104"/>
        <v>9.5261377459763554E-4</v>
      </c>
      <c r="BI137">
        <f t="shared" si="104"/>
        <v>-4.1430172468056711E-3</v>
      </c>
    </row>
    <row r="138" spans="1:69">
      <c r="A138" s="23">
        <v>0.6</v>
      </c>
      <c r="B138" s="24">
        <v>351.5</v>
      </c>
      <c r="C138" s="25">
        <v>0.27692</v>
      </c>
      <c r="D138" s="25">
        <v>-3.8233299999999999</v>
      </c>
      <c r="E138" s="25">
        <f t="shared" si="105"/>
        <v>4.9963871983822781</v>
      </c>
      <c r="F138" s="23">
        <v>0.6</v>
      </c>
      <c r="G138" s="26">
        <v>3.14159265358979</v>
      </c>
      <c r="I138" s="28">
        <f t="shared" si="106"/>
        <v>0.1849739472956182</v>
      </c>
      <c r="J138" s="28">
        <f t="shared" si="107"/>
        <v>5.2354514799402278E-2</v>
      </c>
      <c r="K138" s="28">
        <f t="shared" si="108"/>
        <v>1.4823507940035365E-2</v>
      </c>
      <c r="L138" s="28">
        <f t="shared" si="109"/>
        <v>4.1985803942772805E-3</v>
      </c>
      <c r="M138">
        <f t="shared" si="145"/>
        <v>0.28235974477720205</v>
      </c>
      <c r="N138">
        <f t="shared" si="130"/>
        <v>2.9650896082441636E-2</v>
      </c>
      <c r="O138">
        <f t="shared" si="131"/>
        <v>3.8966909623819228E-3</v>
      </c>
      <c r="P138">
        <f t="shared" si="132"/>
        <v>5.6192967327450827E-4</v>
      </c>
      <c r="Q138">
        <f t="shared" si="133"/>
        <v>8.5359766989312469E-5</v>
      </c>
      <c r="R138">
        <f t="shared" si="114"/>
        <v>4.3182319821706949</v>
      </c>
      <c r="S138">
        <f t="shared" si="115"/>
        <v>-4.5941352256989791</v>
      </c>
      <c r="T138">
        <f t="shared" si="116"/>
        <v>2.0760901093956825</v>
      </c>
      <c r="U138">
        <f t="shared" si="117"/>
        <v>-0.31171408319418425</v>
      </c>
      <c r="V138">
        <v>0</v>
      </c>
      <c r="W138">
        <f t="shared" si="118"/>
        <v>2.2100173684695879</v>
      </c>
      <c r="X138">
        <f t="shared" si="119"/>
        <v>1.3628869565217392</v>
      </c>
      <c r="Y138">
        <f t="shared" si="134"/>
        <v>1.5699871832979682</v>
      </c>
      <c r="Z138">
        <v>0</v>
      </c>
      <c r="AA138">
        <f t="shared" si="135"/>
        <v>1.090989374382032</v>
      </c>
      <c r="AB138">
        <f t="shared" si="120"/>
        <v>0.6549999999999998</v>
      </c>
      <c r="AC138">
        <f t="shared" si="121"/>
        <v>-8.1690614094734978E-2</v>
      </c>
      <c r="AD138">
        <f t="shared" si="122"/>
        <v>-3.2309385558385993E-2</v>
      </c>
      <c r="AE138">
        <f t="shared" si="136"/>
        <v>-5.6999999826560482E-2</v>
      </c>
      <c r="AF138">
        <f t="shared" si="123"/>
        <v>2.875</v>
      </c>
      <c r="AH138">
        <f t="shared" si="137"/>
        <v>-2.3748176123080101E-2</v>
      </c>
      <c r="AI138">
        <f t="shared" si="138"/>
        <v>-3.7567867410854792E-2</v>
      </c>
      <c r="AJ138">
        <f t="shared" si="139"/>
        <v>1.1923534046591817</v>
      </c>
      <c r="AL138">
        <f t="shared" si="124"/>
        <v>4.6444172724728203E-22</v>
      </c>
      <c r="AM138">
        <f t="shared" si="125"/>
        <v>4.4935288310977741E-22</v>
      </c>
      <c r="AN138">
        <f t="shared" si="126"/>
        <v>40.526545223578751</v>
      </c>
      <c r="AO138">
        <f t="shared" si="140"/>
        <v>1.0610256652253576</v>
      </c>
      <c r="AP138">
        <f t="shared" si="141"/>
        <v>1.3176580985674746</v>
      </c>
      <c r="AR138">
        <f t="shared" si="127"/>
        <v>4.208572560304551E-4</v>
      </c>
      <c r="AS138">
        <f t="shared" si="128"/>
        <v>1.2276406158408375</v>
      </c>
      <c r="AT138">
        <f t="shared" si="110"/>
        <v>-5.0509706158408374</v>
      </c>
      <c r="AY138">
        <f t="shared" si="111"/>
        <v>-5.04338917058144</v>
      </c>
      <c r="AZ138">
        <f t="shared" si="112"/>
        <v>-3.8157485547406025</v>
      </c>
      <c r="BA138" s="23">
        <v>0.6</v>
      </c>
      <c r="BB138">
        <f t="shared" si="113"/>
        <v>1.3659922567753215</v>
      </c>
      <c r="BC138">
        <f t="shared" si="142"/>
        <v>-17.410334137561787</v>
      </c>
      <c r="BD138">
        <f t="shared" si="129"/>
        <v>5.6014260415762926</v>
      </c>
      <c r="BE138">
        <f t="shared" si="143"/>
        <v>-23.011760179138079</v>
      </c>
      <c r="BG138">
        <f t="shared" si="144"/>
        <v>3.4482737448131881E-3</v>
      </c>
      <c r="BH138">
        <f t="shared" si="104"/>
        <v>1.1094129612945717E-3</v>
      </c>
      <c r="BI138">
        <f t="shared" si="104"/>
        <v>-4.55768670610776E-3</v>
      </c>
    </row>
    <row r="139" spans="1:69">
      <c r="A139" s="23">
        <v>0.6</v>
      </c>
      <c r="B139" s="24">
        <v>400.4</v>
      </c>
      <c r="C139" s="25">
        <v>0.29870000000000002</v>
      </c>
      <c r="D139" s="25">
        <v>-4.0508300000000004</v>
      </c>
      <c r="E139" s="25">
        <f t="shared" si="105"/>
        <v>4.871871075884636</v>
      </c>
      <c r="F139" s="23">
        <v>0.6</v>
      </c>
      <c r="G139" s="26">
        <v>3.14159265358979</v>
      </c>
      <c r="I139" s="28">
        <f t="shared" si="106"/>
        <v>0.19952230989889197</v>
      </c>
      <c r="J139" s="28">
        <f t="shared" si="107"/>
        <v>5.6472243140912398E-2</v>
      </c>
      <c r="K139" s="28">
        <f t="shared" si="108"/>
        <v>1.5989389793761969E-2</v>
      </c>
      <c r="L139" s="28">
        <f t="shared" si="109"/>
        <v>4.5288024114207128E-3</v>
      </c>
      <c r="M139">
        <f t="shared" si="145"/>
        <v>0.31654348909812208</v>
      </c>
      <c r="N139">
        <f t="shared" si="130"/>
        <v>3.6225642592853019E-2</v>
      </c>
      <c r="O139">
        <f t="shared" si="131"/>
        <v>5.1618507180014473E-3</v>
      </c>
      <c r="P139">
        <f t="shared" si="132"/>
        <v>8.0549658493214715E-4</v>
      </c>
      <c r="Q139">
        <f t="shared" si="133"/>
        <v>1.3227320390185593E-4</v>
      </c>
      <c r="R139">
        <f t="shared" si="114"/>
        <v>4.3182319821706949</v>
      </c>
      <c r="S139">
        <f t="shared" si="115"/>
        <v>-4.5941352256989791</v>
      </c>
      <c r="T139">
        <f t="shared" si="116"/>
        <v>2.0760901093956825</v>
      </c>
      <c r="U139">
        <f t="shared" si="117"/>
        <v>-0.31171408319418425</v>
      </c>
      <c r="V139">
        <v>0</v>
      </c>
      <c r="W139">
        <f t="shared" si="118"/>
        <v>2.2003184600674053</v>
      </c>
      <c r="X139">
        <f t="shared" si="119"/>
        <v>1.3628869565217392</v>
      </c>
      <c r="Y139">
        <f t="shared" si="134"/>
        <v>1.6350097022061523</v>
      </c>
      <c r="Z139">
        <v>0</v>
      </c>
      <c r="AA139">
        <f t="shared" si="135"/>
        <v>1.2109481002543359</v>
      </c>
      <c r="AB139">
        <f t="shared" si="120"/>
        <v>0.6549999999999998</v>
      </c>
      <c r="AC139">
        <f t="shared" si="121"/>
        <v>-9.3055254291698114E-2</v>
      </c>
      <c r="AD139">
        <f t="shared" si="122"/>
        <v>-3.6804204772625179E-2</v>
      </c>
      <c r="AE139">
        <f t="shared" si="136"/>
        <v>-6.492972953216164E-2</v>
      </c>
      <c r="AF139">
        <f t="shared" si="123"/>
        <v>2.875</v>
      </c>
      <c r="AH139">
        <f t="shared" si="137"/>
        <v>-2.6629438496936952E-2</v>
      </c>
      <c r="AI139">
        <f t="shared" si="138"/>
        <v>-4.2560916338077411E-2</v>
      </c>
      <c r="AJ139">
        <f t="shared" si="139"/>
        <v>1.3259387464514762</v>
      </c>
      <c r="AL139">
        <f t="shared" si="124"/>
        <v>5.2352308764247065E-22</v>
      </c>
      <c r="AM139">
        <f t="shared" si="125"/>
        <v>5.052825156070952E-22</v>
      </c>
      <c r="AN139">
        <f t="shared" si="126"/>
        <v>40.526545223578751</v>
      </c>
      <c r="AO139">
        <f t="shared" si="140"/>
        <v>1.0610256652253576</v>
      </c>
      <c r="AP139">
        <f t="shared" si="141"/>
        <v>1.3176580985674746</v>
      </c>
      <c r="AR139">
        <f t="shared" si="127"/>
        <v>4.7407266694105178E-4</v>
      </c>
      <c r="AS139">
        <f t="shared" si="128"/>
        <v>1.3828699694670481</v>
      </c>
      <c r="AT139">
        <f t="shared" si="110"/>
        <v>-5.4336999694670487</v>
      </c>
      <c r="AY139">
        <f t="shared" si="111"/>
        <v>-5.4118513851740007</v>
      </c>
      <c r="AZ139">
        <f t="shared" si="112"/>
        <v>-4.0289814157069523</v>
      </c>
      <c r="BA139" s="23">
        <v>0.6</v>
      </c>
      <c r="BB139">
        <f t="shared" si="113"/>
        <v>1.3659922567753215</v>
      </c>
      <c r="BC139">
        <f t="shared" si="142"/>
        <v>-18.383263906196603</v>
      </c>
      <c r="BD139">
        <f t="shared" si="129"/>
        <v>6.3096998902900436</v>
      </c>
      <c r="BE139">
        <f t="shared" si="143"/>
        <v>-24.692963796486648</v>
      </c>
      <c r="BG139">
        <f t="shared" si="144"/>
        <v>3.6409712628632609E-3</v>
      </c>
      <c r="BH139">
        <f t="shared" si="104"/>
        <v>1.2496929867874913E-3</v>
      </c>
      <c r="BI139">
        <f t="shared" si="104"/>
        <v>-4.8906642496507526E-3</v>
      </c>
    </row>
    <row r="140" spans="1:69">
      <c r="A140" s="23">
        <v>0.6</v>
      </c>
      <c r="B140" s="24">
        <v>450</v>
      </c>
      <c r="C140" s="25">
        <v>0.31778000000000001</v>
      </c>
      <c r="D140" s="25">
        <v>-4.2275</v>
      </c>
      <c r="E140" s="25">
        <f t="shared" si="105"/>
        <v>4.7723469313743605</v>
      </c>
      <c r="F140" s="23">
        <v>0.6</v>
      </c>
      <c r="G140" s="26">
        <v>3.14159265358979</v>
      </c>
      <c r="I140" s="28">
        <f t="shared" si="106"/>
        <v>0.21226715647696645</v>
      </c>
      <c r="J140" s="28">
        <f t="shared" si="107"/>
        <v>6.0079509291326216E-2</v>
      </c>
      <c r="K140" s="28">
        <f t="shared" si="108"/>
        <v>1.7010740839175351E-2</v>
      </c>
      <c r="L140" s="28">
        <f t="shared" si="109"/>
        <v>4.8180878148686773E-3</v>
      </c>
      <c r="M140">
        <f t="shared" si="145"/>
        <v>0.34859994678908157</v>
      </c>
      <c r="N140">
        <f t="shared" si="130"/>
        <v>4.2828084023352697E-2</v>
      </c>
      <c r="O140">
        <f t="shared" si="131"/>
        <v>6.5221426322221105E-3</v>
      </c>
      <c r="P140">
        <f t="shared" si="132"/>
        <v>1.085844945268144E-3</v>
      </c>
      <c r="Q140">
        <f t="shared" si="133"/>
        <v>1.9006976903557238E-4</v>
      </c>
      <c r="R140">
        <f t="shared" si="114"/>
        <v>4.3182319821706949</v>
      </c>
      <c r="S140">
        <f t="shared" si="115"/>
        <v>-4.5941352256989791</v>
      </c>
      <c r="T140">
        <f t="shared" si="116"/>
        <v>2.0760901093956825</v>
      </c>
      <c r="U140">
        <f t="shared" si="117"/>
        <v>-0.31171408319418425</v>
      </c>
      <c r="V140">
        <v>0</v>
      </c>
      <c r="W140">
        <f t="shared" si="118"/>
        <v>2.1918218956820223</v>
      </c>
      <c r="X140">
        <f t="shared" si="119"/>
        <v>1.3628869565217392</v>
      </c>
      <c r="Y140">
        <f t="shared" si="134"/>
        <v>1.6953967477341574</v>
      </c>
      <c r="Z140">
        <v>0</v>
      </c>
      <c r="AA140">
        <f t="shared" si="135"/>
        <v>1.321779512395953</v>
      </c>
      <c r="AB140">
        <f t="shared" si="120"/>
        <v>0.6549999999999998</v>
      </c>
      <c r="AC140">
        <f t="shared" si="121"/>
        <v>-0.10458257849966072</v>
      </c>
      <c r="AD140">
        <f t="shared" si="122"/>
        <v>-4.1363367002201133E-2</v>
      </c>
      <c r="AE140">
        <f t="shared" si="136"/>
        <v>-7.2972972750930926E-2</v>
      </c>
      <c r="AF140">
        <f t="shared" si="123"/>
        <v>2.875</v>
      </c>
      <c r="AH140">
        <f t="shared" si="137"/>
        <v>-2.9291327572655072E-2</v>
      </c>
      <c r="AI140">
        <f t="shared" si="138"/>
        <v>-4.7481530239715686E-2</v>
      </c>
      <c r="AJ140">
        <f t="shared" si="139"/>
        <v>1.4502988916467414</v>
      </c>
      <c r="AL140">
        <f t="shared" si="124"/>
        <v>5.800387900949576E-22</v>
      </c>
      <c r="AM140">
        <f t="shared" si="125"/>
        <v>5.57952139094909E-22</v>
      </c>
      <c r="AN140">
        <f t="shared" si="126"/>
        <v>40.526545223578751</v>
      </c>
      <c r="AO140">
        <f t="shared" si="140"/>
        <v>1.0610256652253576</v>
      </c>
      <c r="AP140">
        <f t="shared" si="141"/>
        <v>1.3176580985674746</v>
      </c>
      <c r="AR140">
        <f t="shared" si="127"/>
        <v>5.2476022749641557E-4</v>
      </c>
      <c r="AS140">
        <f t="shared" si="128"/>
        <v>1.5307255836070441</v>
      </c>
      <c r="AT140">
        <f t="shared" si="110"/>
        <v>-5.758225583607044</v>
      </c>
      <c r="AY140">
        <f t="shared" si="111"/>
        <v>-5.7312565497346402</v>
      </c>
      <c r="AZ140">
        <f t="shared" si="112"/>
        <v>-4.2005309661275962</v>
      </c>
      <c r="BA140" s="23">
        <v>0.6</v>
      </c>
      <c r="BB140">
        <f t="shared" si="113"/>
        <v>1.3659922567753215</v>
      </c>
      <c r="BC140">
        <f t="shared" si="142"/>
        <v>-19.16600285010874</v>
      </c>
      <c r="BD140">
        <f t="shared" si="129"/>
        <v>6.9843291561764422</v>
      </c>
      <c r="BE140">
        <f t="shared" si="143"/>
        <v>-26.150332006285179</v>
      </c>
      <c r="BG140">
        <f t="shared" si="144"/>
        <v>3.795999772253662E-3</v>
      </c>
      <c r="BH140">
        <f t="shared" si="104"/>
        <v>1.3833093991238745E-3</v>
      </c>
      <c r="BI140">
        <f t="shared" si="104"/>
        <v>-5.1793091713775363E-3</v>
      </c>
    </row>
    <row r="141" spans="1:69">
      <c r="A141" s="23">
        <v>0.6</v>
      </c>
      <c r="B141" s="24">
        <v>502.1</v>
      </c>
      <c r="C141" s="25">
        <v>0.33523999999999998</v>
      </c>
      <c r="D141" s="25">
        <v>-4.3775000000000004</v>
      </c>
      <c r="E141" s="25">
        <f t="shared" si="105"/>
        <v>4.6880141867987373</v>
      </c>
      <c r="F141" s="23">
        <v>0.6</v>
      </c>
      <c r="G141" s="26">
        <v>3.14159265358979</v>
      </c>
      <c r="I141" s="28">
        <f t="shared" si="106"/>
        <v>0.22392989343992145</v>
      </c>
      <c r="J141" s="28">
        <f t="shared" si="107"/>
        <v>6.3380498127082255E-2</v>
      </c>
      <c r="K141" s="28">
        <f t="shared" si="108"/>
        <v>1.7945373399600808E-2</v>
      </c>
      <c r="L141" s="28">
        <f t="shared" si="109"/>
        <v>5.0828112500993627E-3</v>
      </c>
      <c r="M141">
        <f t="shared" si="145"/>
        <v>0.37980844514129741</v>
      </c>
      <c r="N141">
        <f t="shared" si="130"/>
        <v>4.9636421121421449E-2</v>
      </c>
      <c r="O141">
        <f t="shared" si="131"/>
        <v>8.0077793901480662E-3</v>
      </c>
      <c r="P141">
        <f t="shared" si="132"/>
        <v>1.4101005730863259E-3</v>
      </c>
      <c r="Q141">
        <f t="shared" si="133"/>
        <v>2.6085873576642271E-4</v>
      </c>
      <c r="R141">
        <f t="shared" si="114"/>
        <v>4.318231982170694</v>
      </c>
      <c r="S141">
        <f t="shared" si="115"/>
        <v>-4.5941352256989783</v>
      </c>
      <c r="T141">
        <f t="shared" si="116"/>
        <v>2.0760901093956829</v>
      </c>
      <c r="U141">
        <f t="shared" si="117"/>
        <v>-0.31171408319418437</v>
      </c>
      <c r="V141">
        <v>0</v>
      </c>
      <c r="W141">
        <f t="shared" si="118"/>
        <v>2.1840467377067188</v>
      </c>
      <c r="X141">
        <f t="shared" si="119"/>
        <v>1.3628869565217392</v>
      </c>
      <c r="Y141">
        <f t="shared" si="134"/>
        <v>1.7536722301068255</v>
      </c>
      <c r="Z141">
        <v>0</v>
      </c>
      <c r="AA141">
        <f t="shared" si="135"/>
        <v>1.4282498675388808</v>
      </c>
      <c r="AB141">
        <f t="shared" si="120"/>
        <v>0.6549999999999998</v>
      </c>
      <c r="AC141">
        <f t="shared" si="121"/>
        <v>-0.11669091703262145</v>
      </c>
      <c r="AD141">
        <f t="shared" si="122"/>
        <v>-4.6152325715122643E-2</v>
      </c>
      <c r="AE141">
        <f t="shared" si="136"/>
        <v>-8.1421621373872044E-2</v>
      </c>
      <c r="AF141">
        <f t="shared" si="123"/>
        <v>2.875</v>
      </c>
      <c r="AH141">
        <f t="shared" si="137"/>
        <v>-3.1840075988197131E-2</v>
      </c>
      <c r="AI141">
        <f t="shared" si="138"/>
        <v>-5.2513598353346763E-2</v>
      </c>
      <c r="AJ141">
        <f t="shared" si="139"/>
        <v>1.5707018856728443</v>
      </c>
      <c r="AL141">
        <f t="shared" si="124"/>
        <v>6.361658849009075E-22</v>
      </c>
      <c r="AM141">
        <f t="shared" si="125"/>
        <v>6.0942322255378349E-22</v>
      </c>
      <c r="AN141">
        <f t="shared" si="126"/>
        <v>40.526545223578751</v>
      </c>
      <c r="AO141">
        <f t="shared" si="140"/>
        <v>1.0610256652253576</v>
      </c>
      <c r="AP141">
        <f t="shared" si="141"/>
        <v>1.3176580985674746</v>
      </c>
      <c r="AR141">
        <f t="shared" si="127"/>
        <v>5.7488098221403054E-4</v>
      </c>
      <c r="AS141">
        <f t="shared" si="128"/>
        <v>1.6769278251183271</v>
      </c>
      <c r="AT141">
        <f t="shared" si="110"/>
        <v>-6.0544278251183279</v>
      </c>
      <c r="AY141">
        <f t="shared" si="111"/>
        <v>-6.0207764729609599</v>
      </c>
      <c r="AZ141">
        <f t="shared" si="112"/>
        <v>-4.3438486478426324</v>
      </c>
      <c r="BA141" s="23">
        <v>0.6</v>
      </c>
      <c r="BB141">
        <f t="shared" si="113"/>
        <v>1.3659922567753215</v>
      </c>
      <c r="BC141">
        <f t="shared" si="142"/>
        <v>-19.819926632214219</v>
      </c>
      <c r="BD141">
        <f t="shared" si="129"/>
        <v>7.6514144842202807</v>
      </c>
      <c r="BE141">
        <f t="shared" si="143"/>
        <v>-27.471341116434505</v>
      </c>
      <c r="BG141">
        <f t="shared" si="144"/>
        <v>3.9255152767308813E-3</v>
      </c>
      <c r="BH141">
        <f t="shared" si="104"/>
        <v>1.5154316665122363E-3</v>
      </c>
      <c r="BI141">
        <f t="shared" si="104"/>
        <v>-5.4409469432431185E-3</v>
      </c>
    </row>
    <row r="142" spans="1:69">
      <c r="A142" s="23">
        <v>0.6</v>
      </c>
      <c r="B142" s="24">
        <v>551</v>
      </c>
      <c r="C142" s="25">
        <v>0.34972999999999999</v>
      </c>
      <c r="D142" s="25">
        <v>-4.4874999999999998</v>
      </c>
      <c r="E142" s="25">
        <f t="shared" si="105"/>
        <v>4.6223543127732007</v>
      </c>
      <c r="F142" s="23">
        <v>0.6</v>
      </c>
      <c r="G142" s="26">
        <v>3.14159265358979</v>
      </c>
      <c r="I142" s="28">
        <f t="shared" si="106"/>
        <v>0.23360876277515724</v>
      </c>
      <c r="J142" s="28">
        <f t="shared" si="107"/>
        <v>6.6119978552632366E-2</v>
      </c>
      <c r="K142" s="28">
        <f t="shared" si="108"/>
        <v>1.8721022070881724E-2</v>
      </c>
      <c r="L142" s="28">
        <f t="shared" si="109"/>
        <v>5.3025044102650333E-3</v>
      </c>
      <c r="M142">
        <f t="shared" si="145"/>
        <v>0.40717023205664937</v>
      </c>
      <c r="N142">
        <f t="shared" si="130"/>
        <v>5.5897066583695247E-2</v>
      </c>
      <c r="O142">
        <f t="shared" si="131"/>
        <v>9.440490116992311E-3</v>
      </c>
      <c r="P142">
        <f t="shared" si="132"/>
        <v>1.7380165820289339E-3</v>
      </c>
      <c r="Q142">
        <f t="shared" si="133"/>
        <v>3.3592267945081744E-4</v>
      </c>
      <c r="R142">
        <f t="shared" si="114"/>
        <v>4.3182319821706949</v>
      </c>
      <c r="S142">
        <f t="shared" si="115"/>
        <v>-4.5941352256989791</v>
      </c>
      <c r="T142">
        <f t="shared" si="116"/>
        <v>2.0760901093956825</v>
      </c>
      <c r="U142">
        <f t="shared" si="117"/>
        <v>-0.31171408319418425</v>
      </c>
      <c r="V142">
        <v>0</v>
      </c>
      <c r="W142">
        <f t="shared" si="118"/>
        <v>2.1775941581498954</v>
      </c>
      <c r="X142">
        <f t="shared" si="119"/>
        <v>1.3628869565217392</v>
      </c>
      <c r="Y142">
        <f t="shared" si="134"/>
        <v>1.8043701800151017</v>
      </c>
      <c r="Z142">
        <v>0</v>
      </c>
      <c r="AA142">
        <f t="shared" si="135"/>
        <v>1.5205143795637832</v>
      </c>
      <c r="AB142">
        <f t="shared" si="120"/>
        <v>0.6549999999999998</v>
      </c>
      <c r="AC142">
        <f t="shared" si="121"/>
        <v>-0.12805555722958456</v>
      </c>
      <c r="AD142">
        <f t="shared" si="122"/>
        <v>-5.0647144929361822E-2</v>
      </c>
      <c r="AE142">
        <f t="shared" si="136"/>
        <v>-8.9351351079473187E-2</v>
      </c>
      <c r="AF142">
        <f t="shared" si="123"/>
        <v>2.875</v>
      </c>
      <c r="AH142">
        <f t="shared" si="137"/>
        <v>-3.4037528979955219E-2</v>
      </c>
      <c r="AI142">
        <f t="shared" si="138"/>
        <v>-5.7129056388680988E-2</v>
      </c>
      <c r="AJ142">
        <f t="shared" si="139"/>
        <v>1.6758243807589313</v>
      </c>
      <c r="AL142">
        <f t="shared" si="124"/>
        <v>6.8629641919988248E-22</v>
      </c>
      <c r="AM142">
        <f t="shared" si="125"/>
        <v>6.5469857066474012E-22</v>
      </c>
      <c r="AN142">
        <f t="shared" si="126"/>
        <v>40.526545223578751</v>
      </c>
      <c r="AO142">
        <f t="shared" si="140"/>
        <v>1.0610256652253576</v>
      </c>
      <c r="AP142">
        <f t="shared" si="141"/>
        <v>1.3176580985674746</v>
      </c>
      <c r="AR142">
        <f t="shared" si="127"/>
        <v>6.1946508825625368E-4</v>
      </c>
      <c r="AS142">
        <f t="shared" si="128"/>
        <v>1.806979662443492</v>
      </c>
      <c r="AT142">
        <f t="shared" si="110"/>
        <v>-6.294479662443492</v>
      </c>
      <c r="AY142">
        <f t="shared" si="111"/>
        <v>-6.2590410645493399</v>
      </c>
      <c r="AZ142">
        <f t="shared" si="112"/>
        <v>-4.4520614021058478</v>
      </c>
      <c r="BA142" s="23">
        <v>0.6</v>
      </c>
      <c r="BB142">
        <f t="shared" si="113"/>
        <v>1.3659922567753215</v>
      </c>
      <c r="BC142">
        <f t="shared" si="142"/>
        <v>-20.31367515432996</v>
      </c>
      <c r="BD142">
        <f t="shared" si="129"/>
        <v>8.2448094395094351</v>
      </c>
      <c r="BE142">
        <f t="shared" si="143"/>
        <v>-28.558484593839399</v>
      </c>
      <c r="BG142">
        <f t="shared" si="144"/>
        <v>4.0233066259318601E-3</v>
      </c>
      <c r="BH142">
        <f t="shared" si="104"/>
        <v>1.6329588907723182E-3</v>
      </c>
      <c r="BI142">
        <f t="shared" si="104"/>
        <v>-5.6562655167041792E-3</v>
      </c>
    </row>
    <row r="143" spans="1:69">
      <c r="A143" s="38">
        <v>0.6</v>
      </c>
      <c r="B143" s="39">
        <v>599.20000000000005</v>
      </c>
      <c r="C143" s="40">
        <v>0.36255999999999999</v>
      </c>
      <c r="D143" s="40">
        <v>-4.5816699999999999</v>
      </c>
      <c r="E143" s="40">
        <f t="shared" si="105"/>
        <v>4.5671740793570406</v>
      </c>
      <c r="F143" s="38">
        <v>0.6</v>
      </c>
      <c r="G143" s="41">
        <v>3.14159265358979</v>
      </c>
      <c r="H143" s="44"/>
      <c r="I143" s="43">
        <f t="shared" si="106"/>
        <v>0.24217880373934467</v>
      </c>
      <c r="J143" s="43">
        <f t="shared" si="107"/>
        <v>6.8545619260693649E-2</v>
      </c>
      <c r="K143" s="43">
        <f t="shared" si="108"/>
        <v>1.9407811060014522E-2</v>
      </c>
      <c r="L143" s="43">
        <f t="shared" si="109"/>
        <v>5.4970291338623809E-3</v>
      </c>
      <c r="M143" s="44">
        <f t="shared" si="145"/>
        <v>0.43257800774654598</v>
      </c>
      <c r="N143" s="44">
        <f t="shared" si="130"/>
        <v>6.1942234656410515E-2</v>
      </c>
      <c r="O143" s="44">
        <f t="shared" si="131"/>
        <v>1.0878947707249002E-2</v>
      </c>
      <c r="P143" s="44">
        <f t="shared" si="132"/>
        <v>2.0803368949625645E-3</v>
      </c>
      <c r="Q143" s="44">
        <f t="shared" si="133"/>
        <v>4.1739595479683977E-4</v>
      </c>
      <c r="R143" s="44">
        <f t="shared" si="114"/>
        <v>4.318231982170694</v>
      </c>
      <c r="S143" s="44">
        <f t="shared" si="115"/>
        <v>-4.5941352256989791</v>
      </c>
      <c r="T143" s="44">
        <f t="shared" si="116"/>
        <v>2.0760901093956829</v>
      </c>
      <c r="U143" s="44">
        <f t="shared" si="117"/>
        <v>-0.31171408319418437</v>
      </c>
      <c r="V143" s="44">
        <v>0</v>
      </c>
      <c r="W143" s="44">
        <f t="shared" si="118"/>
        <v>2.1718807975071033</v>
      </c>
      <c r="X143" s="44">
        <f t="shared" si="119"/>
        <v>1.3628869565217392</v>
      </c>
      <c r="Y143" s="44">
        <f t="shared" si="134"/>
        <v>1.8511335596853065</v>
      </c>
      <c r="Z143" s="44">
        <v>0</v>
      </c>
      <c r="AA143" s="44">
        <f t="shared" si="135"/>
        <v>1.6053383910689933</v>
      </c>
      <c r="AB143" s="44">
        <f t="shared" si="120"/>
        <v>0.6549999999999998</v>
      </c>
      <c r="AC143" s="44">
        <f t="shared" si="121"/>
        <v>-0.13925751341554823</v>
      </c>
      <c r="AD143" s="44">
        <f t="shared" si="122"/>
        <v>-5.5077621128264261E-2</v>
      </c>
      <c r="AE143" s="44">
        <f t="shared" si="136"/>
        <v>-9.7167567271906244E-2</v>
      </c>
      <c r="AF143" s="44">
        <f t="shared" si="123"/>
        <v>2.875</v>
      </c>
      <c r="AG143" s="44"/>
      <c r="AH143" s="44">
        <f t="shared" si="137"/>
        <v>-3.604520604889893E-2</v>
      </c>
      <c r="AI143" s="44">
        <f t="shared" si="138"/>
        <v>-6.1591022424759757E-2</v>
      </c>
      <c r="AJ143" s="44">
        <f t="shared" si="139"/>
        <v>1.7731443558510278</v>
      </c>
      <c r="AK143" s="44"/>
      <c r="AL143" s="44">
        <f t="shared" si="124"/>
        <v>7.3363699097184259E-22</v>
      </c>
      <c r="AM143" s="44">
        <f t="shared" si="125"/>
        <v>6.9685906328259144E-22</v>
      </c>
      <c r="AN143" s="44">
        <f t="shared" si="126"/>
        <v>40.526545223578751</v>
      </c>
      <c r="AO143" s="44">
        <f t="shared" si="140"/>
        <v>1.0610256652253576</v>
      </c>
      <c r="AP143" s="44">
        <f t="shared" si="141"/>
        <v>1.3176580985674746</v>
      </c>
      <c r="AQ143" s="44"/>
      <c r="AR143" s="44">
        <f t="shared" si="127"/>
        <v>6.6141260591514694E-4</v>
      </c>
      <c r="AS143" s="44">
        <f t="shared" si="128"/>
        <v>1.9293405714544836</v>
      </c>
      <c r="AT143" s="44">
        <f t="shared" si="110"/>
        <v>-6.5110105714544835</v>
      </c>
      <c r="AU143" s="44"/>
      <c r="AV143" s="44"/>
      <c r="AW143" s="44"/>
      <c r="AX143" s="44"/>
      <c r="AY143" s="44">
        <f t="shared" si="111"/>
        <v>-6.4684900182425595</v>
      </c>
      <c r="AZ143" s="44">
        <f t="shared" si="112"/>
        <v>-4.539149446788076</v>
      </c>
      <c r="BA143" s="38">
        <v>0.6</v>
      </c>
      <c r="BB143" s="44">
        <f t="shared" si="113"/>
        <v>1.3659922567753215</v>
      </c>
      <c r="BC143" s="44">
        <f t="shared" si="142"/>
        <v>-20.711036756005935</v>
      </c>
      <c r="BD143" s="44">
        <f t="shared" si="129"/>
        <v>8.8031125563671928</v>
      </c>
      <c r="BE143" s="44">
        <f t="shared" si="143"/>
        <v>-29.514149312373124</v>
      </c>
      <c r="BF143" s="44"/>
      <c r="BG143" s="44">
        <f t="shared" si="144"/>
        <v>4.1020076759766162E-3</v>
      </c>
      <c r="BH143" s="44">
        <f t="shared" si="104"/>
        <v>1.7435358598469385E-3</v>
      </c>
      <c r="BI143" s="44">
        <f t="shared" si="104"/>
        <v>-5.8455435358235538E-3</v>
      </c>
      <c r="BJ143" s="44"/>
      <c r="BK143" s="44"/>
      <c r="BL143" s="44"/>
      <c r="BM143" s="44"/>
      <c r="BN143" s="44"/>
      <c r="BO143" s="44"/>
      <c r="BP143" s="44"/>
      <c r="BQ143" s="44"/>
    </row>
    <row r="144" spans="1:69">
      <c r="A144" s="23">
        <v>0.6</v>
      </c>
      <c r="B144" s="24">
        <v>800</v>
      </c>
      <c r="C144" s="25">
        <v>0.40514</v>
      </c>
      <c r="D144" s="25"/>
      <c r="E144" s="25">
        <f t="shared" si="105"/>
        <v>4.4012140093314818</v>
      </c>
      <c r="F144" s="23">
        <v>0.6</v>
      </c>
      <c r="G144" s="26">
        <v>3.14159265358979</v>
      </c>
      <c r="I144" s="28">
        <f t="shared" si="106"/>
        <v>0.27062091942563465</v>
      </c>
      <c r="J144" s="28">
        <f t="shared" si="107"/>
        <v>7.6595797074353017E-2</v>
      </c>
      <c r="K144" s="28">
        <f t="shared" si="108"/>
        <v>2.1687115437042926E-2</v>
      </c>
      <c r="L144" s="28">
        <f t="shared" si="109"/>
        <v>6.1426146935486684E-3</v>
      </c>
      <c r="M144">
        <f t="shared" si="145"/>
        <v>0.52571744567376444</v>
      </c>
      <c r="N144">
        <f t="shared" si="130"/>
        <v>8.5856944635430463E-2</v>
      </c>
      <c r="O144">
        <f t="shared" si="131"/>
        <v>1.7025619828101371E-2</v>
      </c>
      <c r="P144">
        <f t="shared" si="132"/>
        <v>3.6617899126210607E-3</v>
      </c>
      <c r="Q144">
        <f t="shared" si="133"/>
        <v>8.2469297546805542E-4</v>
      </c>
      <c r="R144">
        <f t="shared" si="114"/>
        <v>4.3182319821706949</v>
      </c>
      <c r="S144">
        <f t="shared" si="115"/>
        <v>-4.5941352256989791</v>
      </c>
      <c r="T144">
        <f t="shared" si="116"/>
        <v>2.0760901093956825</v>
      </c>
      <c r="U144">
        <f t="shared" si="117"/>
        <v>-0.31171408319418425</v>
      </c>
      <c r="V144">
        <v>0</v>
      </c>
      <c r="W144">
        <f t="shared" si="118"/>
        <v>2.1529193870495766</v>
      </c>
      <c r="X144">
        <f t="shared" si="119"/>
        <v>1.3628869565217392</v>
      </c>
      <c r="Y144">
        <f t="shared" si="134"/>
        <v>2.0201734436811236</v>
      </c>
      <c r="Z144">
        <v>0</v>
      </c>
      <c r="AA144">
        <f t="shared" si="135"/>
        <v>1.9099367632190061</v>
      </c>
      <c r="AB144">
        <f t="shared" si="120"/>
        <v>0.6549999999999998</v>
      </c>
      <c r="AC144">
        <f t="shared" si="121"/>
        <v>-0.18592458399939685</v>
      </c>
      <c r="AD144">
        <f t="shared" si="122"/>
        <v>-7.35348746705798E-2</v>
      </c>
      <c r="AE144">
        <f t="shared" si="136"/>
        <v>-0.12972972933498833</v>
      </c>
      <c r="AF144">
        <f t="shared" si="123"/>
        <v>2.875</v>
      </c>
      <c r="AH144">
        <f t="shared" si="137"/>
        <v>-4.3114076950520747E-2</v>
      </c>
      <c r="AI144">
        <f t="shared" si="138"/>
        <v>-7.9464345107786341E-2</v>
      </c>
      <c r="AJ144">
        <f t="shared" si="139"/>
        <v>2.1283448928307269</v>
      </c>
      <c r="AL144">
        <f t="shared" si="124"/>
        <v>9.1390472772018688E-22</v>
      </c>
      <c r="AM144">
        <f t="shared" si="125"/>
        <v>8.523205515532697E-22</v>
      </c>
      <c r="AN144">
        <f t="shared" si="126"/>
        <v>40.526545223578751</v>
      </c>
      <c r="AO144">
        <f t="shared" si="140"/>
        <v>1.0610256652253576</v>
      </c>
      <c r="AP144">
        <f t="shared" si="141"/>
        <v>1.3176580985674746</v>
      </c>
      <c r="AR144">
        <f t="shared" si="127"/>
        <v>8.1981815250363726E-4</v>
      </c>
      <c r="AS144">
        <f t="shared" si="128"/>
        <v>2.3914095508531097</v>
      </c>
      <c r="AY144">
        <f t="shared" si="111"/>
        <v>-7.1533771156661601</v>
      </c>
      <c r="AZ144">
        <f t="shared" si="112"/>
        <v>-4.7619675648130499</v>
      </c>
      <c r="BA144" s="23">
        <v>0.6</v>
      </c>
      <c r="BB144">
        <f t="shared" si="113"/>
        <v>1.3659922567753215</v>
      </c>
      <c r="BC144">
        <f t="shared" si="142"/>
        <v>-21.727701725163264</v>
      </c>
      <c r="BD144">
        <f t="shared" si="129"/>
        <v>10.911421112479355</v>
      </c>
      <c r="BE144">
        <f t="shared" si="143"/>
        <v>-32.639122837642617</v>
      </c>
      <c r="BG144">
        <f t="shared" si="144"/>
        <v>4.3033673450511515E-3</v>
      </c>
      <c r="BH144">
        <f t="shared" si="104"/>
        <v>2.1611053896770358E-3</v>
      </c>
      <c r="BI144">
        <f t="shared" si="104"/>
        <v>-6.4644727347281869E-3</v>
      </c>
    </row>
    <row r="145" spans="1:69">
      <c r="A145" s="23">
        <v>0.6</v>
      </c>
      <c r="B145" s="24">
        <v>1000</v>
      </c>
      <c r="C145" s="25">
        <v>0.43665999999999999</v>
      </c>
      <c r="D145" s="25"/>
      <c r="E145" s="25">
        <f t="shared" si="105"/>
        <v>4.2926590071900925</v>
      </c>
      <c r="F145" s="23">
        <v>0.6</v>
      </c>
      <c r="G145" s="26">
        <v>3.14159265358979</v>
      </c>
      <c r="I145" s="28">
        <f t="shared" si="106"/>
        <v>0.29167529909759005</v>
      </c>
      <c r="J145" s="28">
        <f t="shared" si="107"/>
        <v>8.2554970505225325E-2</v>
      </c>
      <c r="K145" s="28">
        <f t="shared" si="108"/>
        <v>2.3374378799277198E-2</v>
      </c>
      <c r="L145" s="28">
        <f t="shared" si="109"/>
        <v>6.6205117541713026E-3</v>
      </c>
      <c r="M145">
        <f t="shared" si="145"/>
        <v>0.60462076327962855</v>
      </c>
      <c r="N145">
        <f t="shared" si="130"/>
        <v>0.10805668086427903</v>
      </c>
      <c r="O145">
        <f t="shared" si="131"/>
        <v>2.3274509662803609E-2</v>
      </c>
      <c r="P145">
        <f t="shared" si="132"/>
        <v>5.4215763479075196E-3</v>
      </c>
      <c r="Q145">
        <f t="shared" si="133"/>
        <v>1.3205066898862583E-3</v>
      </c>
      <c r="R145">
        <f t="shared" si="114"/>
        <v>4.3182319821706949</v>
      </c>
      <c r="S145">
        <f t="shared" si="115"/>
        <v>-4.5941352256989791</v>
      </c>
      <c r="T145">
        <f t="shared" si="116"/>
        <v>2.0760901093956825</v>
      </c>
      <c r="U145">
        <f t="shared" si="117"/>
        <v>-0.31171408319418425</v>
      </c>
      <c r="V145">
        <v>0</v>
      </c>
      <c r="W145">
        <f t="shared" si="118"/>
        <v>2.1388831339349399</v>
      </c>
      <c r="X145">
        <f t="shared" si="119"/>
        <v>1.3628869565217392</v>
      </c>
      <c r="Y145">
        <f t="shared" si="134"/>
        <v>2.1607306089559808</v>
      </c>
      <c r="Z145">
        <v>0</v>
      </c>
      <c r="AA145">
        <f t="shared" si="135"/>
        <v>2.1610957107590769</v>
      </c>
      <c r="AB145">
        <f t="shared" si="120"/>
        <v>0.6549999999999998</v>
      </c>
      <c r="AC145">
        <f t="shared" si="121"/>
        <v>-0.23240572999924608</v>
      </c>
      <c r="AD145">
        <f t="shared" si="122"/>
        <v>-9.1918593338224733E-2</v>
      </c>
      <c r="AE145">
        <f t="shared" si="136"/>
        <v>-0.1621621616687354</v>
      </c>
      <c r="AF145">
        <f t="shared" si="123"/>
        <v>2.875</v>
      </c>
      <c r="AH145">
        <f t="shared" si="137"/>
        <v>-4.8733432278828717E-2</v>
      </c>
      <c r="AI145">
        <f t="shared" si="138"/>
        <v>-9.6481606327755223E-2</v>
      </c>
      <c r="AJ145">
        <f t="shared" si="139"/>
        <v>2.4283067377976923</v>
      </c>
      <c r="AL145">
        <f t="shared" si="124"/>
        <v>1.0748492551232498E-21</v>
      </c>
      <c r="AM145">
        <f t="shared" si="125"/>
        <v>9.8501688523424671E-22</v>
      </c>
      <c r="AN145">
        <f t="shared" si="126"/>
        <v>40.526545223578751</v>
      </c>
      <c r="AO145">
        <f t="shared" si="140"/>
        <v>1.0610256652253576</v>
      </c>
      <c r="AP145">
        <f t="shared" si="141"/>
        <v>1.3176580985674746</v>
      </c>
      <c r="AR145">
        <f t="shared" si="127"/>
        <v>9.5965174064989802E-4</v>
      </c>
      <c r="AS145">
        <f t="shared" si="128"/>
        <v>2.7993041274757524</v>
      </c>
      <c r="AY145">
        <f t="shared" si="111"/>
        <v>-7.6502413836917595</v>
      </c>
      <c r="AZ145">
        <f t="shared" si="112"/>
        <v>-4.8509372562160067</v>
      </c>
      <c r="BA145" s="23">
        <v>0.6</v>
      </c>
      <c r="BB145">
        <f t="shared" si="113"/>
        <v>1.3659922567753215</v>
      </c>
      <c r="BC145">
        <f t="shared" si="142"/>
        <v>-22.133648823935481</v>
      </c>
      <c r="BD145">
        <f t="shared" si="129"/>
        <v>12.772545023035951</v>
      </c>
      <c r="BE145">
        <f t="shared" si="143"/>
        <v>-34.906193846971441</v>
      </c>
      <c r="BG145">
        <f t="shared" si="144"/>
        <v>4.3837688302506396E-3</v>
      </c>
      <c r="BH145">
        <f t="shared" si="104"/>
        <v>2.5297177704567144E-3</v>
      </c>
      <c r="BI145">
        <f t="shared" si="104"/>
        <v>-6.9134866007073562E-3</v>
      </c>
    </row>
    <row r="146" spans="1:69">
      <c r="A146" s="23">
        <v>0.6</v>
      </c>
      <c r="B146" s="24">
        <v>1200</v>
      </c>
      <c r="C146" s="25">
        <v>0.46179999999999999</v>
      </c>
      <c r="D146" s="25"/>
      <c r="E146" s="25">
        <f t="shared" si="105"/>
        <v>4.2133048675198985</v>
      </c>
      <c r="F146" s="23">
        <v>0.6</v>
      </c>
      <c r="G146" s="26">
        <v>3.14159265358979</v>
      </c>
      <c r="I146" s="28">
        <f t="shared" si="106"/>
        <v>0.30846803719888949</v>
      </c>
      <c r="J146" s="28">
        <f t="shared" si="107"/>
        <v>8.7307940684544158E-2</v>
      </c>
      <c r="K146" s="28">
        <f t="shared" si="108"/>
        <v>2.4720121214460242E-2</v>
      </c>
      <c r="L146" s="28">
        <f t="shared" si="109"/>
        <v>7.0016771128024258E-3</v>
      </c>
      <c r="M146">
        <f t="shared" si="145"/>
        <v>0.67462358694683244</v>
      </c>
      <c r="N146">
        <f t="shared" si="130"/>
        <v>0.12907194569637415</v>
      </c>
      <c r="O146">
        <f t="shared" si="131"/>
        <v>2.9585061813619834E-2</v>
      </c>
      <c r="P146">
        <f t="shared" si="132"/>
        <v>7.3170287696680547E-3</v>
      </c>
      <c r="Q146">
        <f t="shared" si="133"/>
        <v>1.889977234506901E-3</v>
      </c>
      <c r="R146">
        <f t="shared" si="114"/>
        <v>4.3182319821706949</v>
      </c>
      <c r="S146">
        <f t="shared" si="115"/>
        <v>-4.5941352256989791</v>
      </c>
      <c r="T146">
        <f t="shared" si="116"/>
        <v>2.0760901093956825</v>
      </c>
      <c r="U146">
        <f t="shared" si="117"/>
        <v>-0.31171408319418425</v>
      </c>
      <c r="V146">
        <v>0</v>
      </c>
      <c r="W146">
        <f t="shared" si="118"/>
        <v>2.12768797520074</v>
      </c>
      <c r="X146">
        <f t="shared" si="119"/>
        <v>1.3628869565217392</v>
      </c>
      <c r="Y146">
        <f t="shared" si="134"/>
        <v>2.2836270445493154</v>
      </c>
      <c r="Z146">
        <v>0</v>
      </c>
      <c r="AA146">
        <f t="shared" si="135"/>
        <v>2.3793476100097797</v>
      </c>
      <c r="AB146">
        <f t="shared" si="120"/>
        <v>0.6549999999999998</v>
      </c>
      <c r="AC146">
        <f t="shared" si="121"/>
        <v>-0.27888687599909529</v>
      </c>
      <c r="AD146">
        <f t="shared" si="122"/>
        <v>-0.11030231200586968</v>
      </c>
      <c r="AE146">
        <f t="shared" si="136"/>
        <v>-0.19459459400248247</v>
      </c>
      <c r="AF146">
        <f t="shared" si="123"/>
        <v>2.875</v>
      </c>
      <c r="AH146">
        <f t="shared" si="137"/>
        <v>-5.3434652024063584E-2</v>
      </c>
      <c r="AI146">
        <f t="shared" si="138"/>
        <v>-0.11299188469144474</v>
      </c>
      <c r="AJ146">
        <f t="shared" si="139"/>
        <v>2.694329508304746</v>
      </c>
      <c r="AL146">
        <f t="shared" si="124"/>
        <v>1.2237757082618005E-21</v>
      </c>
      <c r="AM146">
        <f t="shared" si="125"/>
        <v>1.1034079492547303E-21</v>
      </c>
      <c r="AN146">
        <f t="shared" si="126"/>
        <v>40.526545223578751</v>
      </c>
      <c r="AO146">
        <f t="shared" si="140"/>
        <v>1.0610256652253576</v>
      </c>
      <c r="AP146">
        <f t="shared" si="141"/>
        <v>1.3176580985674746</v>
      </c>
      <c r="AR146">
        <f t="shared" si="127"/>
        <v>1.0878962685471126E-3</v>
      </c>
      <c r="AS146">
        <f t="shared" si="128"/>
        <v>3.1733934153519274</v>
      </c>
      <c r="AY146">
        <f t="shared" si="111"/>
        <v>-8.040359290904</v>
      </c>
      <c r="AZ146">
        <f t="shared" si="112"/>
        <v>-4.8669658755520722</v>
      </c>
      <c r="BA146" s="23">
        <v>0.6</v>
      </c>
      <c r="BB146">
        <f t="shared" si="113"/>
        <v>1.3659922567753215</v>
      </c>
      <c r="BC146">
        <f t="shared" si="142"/>
        <v>-22.206783521990463</v>
      </c>
      <c r="BD146">
        <f t="shared" si="129"/>
        <v>14.47942360944467</v>
      </c>
      <c r="BE146">
        <f t="shared" si="143"/>
        <v>-36.686207131435133</v>
      </c>
      <c r="BG146">
        <f t="shared" si="144"/>
        <v>4.3982538169915755E-3</v>
      </c>
      <c r="BH146">
        <f t="shared" si="104"/>
        <v>2.8677804732510732E-3</v>
      </c>
      <c r="BI146">
        <f t="shared" si="104"/>
        <v>-7.2660342902426487E-3</v>
      </c>
    </row>
    <row r="147" spans="1:69">
      <c r="A147" s="23">
        <v>0.6</v>
      </c>
      <c r="B147" s="24">
        <v>1400</v>
      </c>
      <c r="C147" s="25">
        <v>0.48276999999999998</v>
      </c>
      <c r="D147" s="25"/>
      <c r="E147" s="25">
        <f t="shared" si="105"/>
        <v>4.15139543153927</v>
      </c>
      <c r="F147" s="23">
        <v>0.6</v>
      </c>
      <c r="G147" s="26">
        <v>3.14159265358979</v>
      </c>
      <c r="I147" s="28">
        <f t="shared" si="106"/>
        <v>0.3224753449946034</v>
      </c>
      <c r="J147" s="28">
        <f t="shared" si="107"/>
        <v>9.1272530368725374E-2</v>
      </c>
      <c r="K147" s="28">
        <f t="shared" si="108"/>
        <v>2.5842643825692877E-2</v>
      </c>
      <c r="L147" s="28">
        <f t="shared" si="109"/>
        <v>7.3196181458372173E-3</v>
      </c>
      <c r="M147">
        <f t="shared" si="145"/>
        <v>0.73844120150377202</v>
      </c>
      <c r="N147">
        <f t="shared" si="130"/>
        <v>0.14921069356515321</v>
      </c>
      <c r="O147">
        <f t="shared" si="131"/>
        <v>3.5941233851465575E-2</v>
      </c>
      <c r="P147">
        <f t="shared" si="132"/>
        <v>9.3234866241630465E-3</v>
      </c>
      <c r="Q147">
        <f t="shared" si="133"/>
        <v>2.5234611393032402E-3</v>
      </c>
      <c r="R147">
        <f t="shared" si="114"/>
        <v>4.3182319821706949</v>
      </c>
      <c r="S147">
        <f t="shared" si="115"/>
        <v>-4.5941352256989791</v>
      </c>
      <c r="T147">
        <f t="shared" si="116"/>
        <v>2.0760901093956825</v>
      </c>
      <c r="U147">
        <f t="shared" si="117"/>
        <v>-0.31171408319418425</v>
      </c>
      <c r="V147">
        <v>0</v>
      </c>
      <c r="W147">
        <f t="shared" si="118"/>
        <v>2.1183497700035976</v>
      </c>
      <c r="X147">
        <f t="shared" si="119"/>
        <v>1.3628869565217392</v>
      </c>
      <c r="Y147">
        <f t="shared" si="134"/>
        <v>2.3943199438475808</v>
      </c>
      <c r="Z147">
        <v>0</v>
      </c>
      <c r="AA147">
        <f t="shared" si="135"/>
        <v>2.5749772879607775</v>
      </c>
      <c r="AB147">
        <f t="shared" si="120"/>
        <v>0.6549999999999998</v>
      </c>
      <c r="AC147">
        <f t="shared" si="121"/>
        <v>-0.32536802199894455</v>
      </c>
      <c r="AD147">
        <f t="shared" si="122"/>
        <v>-0.12868603067351467</v>
      </c>
      <c r="AE147">
        <f t="shared" si="136"/>
        <v>-0.22702702633622962</v>
      </c>
      <c r="AF147">
        <f t="shared" si="123"/>
        <v>2.875</v>
      </c>
      <c r="AH147">
        <f t="shared" si="137"/>
        <v>-5.7494749890451259E-2</v>
      </c>
      <c r="AI147">
        <f t="shared" si="138"/>
        <v>-0.12914814366262456</v>
      </c>
      <c r="AJ147">
        <f t="shared" si="139"/>
        <v>2.9370094073492252</v>
      </c>
      <c r="AL147">
        <f t="shared" si="124"/>
        <v>1.3643100998196433E-21</v>
      </c>
      <c r="AM147">
        <f t="shared" si="125"/>
        <v>1.2118098335383239E-21</v>
      </c>
      <c r="AN147">
        <f t="shared" si="126"/>
        <v>40.526545223578751</v>
      </c>
      <c r="AO147">
        <f t="shared" si="140"/>
        <v>1.0610256652253576</v>
      </c>
      <c r="AP147">
        <f t="shared" si="141"/>
        <v>1.3176580985674746</v>
      </c>
      <c r="AR147">
        <f t="shared" si="127"/>
        <v>1.2080483096505222E-3</v>
      </c>
      <c r="AS147">
        <f t="shared" si="128"/>
        <v>3.5238769192505734</v>
      </c>
      <c r="AY147">
        <f t="shared" si="111"/>
        <v>-8.3615758892293393</v>
      </c>
      <c r="AZ147">
        <f t="shared" si="112"/>
        <v>-4.8376989699787654</v>
      </c>
      <c r="BA147" s="23">
        <v>0.6</v>
      </c>
      <c r="BB147">
        <f t="shared" si="113"/>
        <v>1.3659922567753215</v>
      </c>
      <c r="BC147">
        <f t="shared" si="142"/>
        <v>-22.073245738278093</v>
      </c>
      <c r="BD147">
        <f t="shared" si="129"/>
        <v>16.078594735382154</v>
      </c>
      <c r="BE147">
        <f t="shared" si="143"/>
        <v>-38.151840473660251</v>
      </c>
      <c r="BG147">
        <f t="shared" si="144"/>
        <v>4.3718054542044157E-3</v>
      </c>
      <c r="BH147">
        <f t="shared" si="104"/>
        <v>3.1845107418067248E-3</v>
      </c>
      <c r="BI147">
        <f t="shared" si="104"/>
        <v>-7.5563161960111409E-3</v>
      </c>
    </row>
    <row r="148" spans="1:69">
      <c r="A148" s="23">
        <v>0.6</v>
      </c>
      <c r="B148" s="24">
        <v>1600</v>
      </c>
      <c r="C148" s="25">
        <v>0.50082000000000004</v>
      </c>
      <c r="D148" s="25"/>
      <c r="E148" s="25">
        <f t="shared" si="105"/>
        <v>4.1009106460662617</v>
      </c>
      <c r="F148" s="23">
        <v>0.6</v>
      </c>
      <c r="G148" s="26">
        <v>3.14159265358979</v>
      </c>
      <c r="I148" s="28">
        <f t="shared" si="106"/>
        <v>0.33453218360750941</v>
      </c>
      <c r="J148" s="28">
        <f t="shared" si="107"/>
        <v>9.4685064646239533E-2</v>
      </c>
      <c r="K148" s="28">
        <f t="shared" si="108"/>
        <v>2.6808859044231231E-2</v>
      </c>
      <c r="L148" s="28">
        <f t="shared" si="109"/>
        <v>7.5932869892458028E-3</v>
      </c>
      <c r="M148">
        <f t="shared" si="145"/>
        <v>0.79775773989076426</v>
      </c>
      <c r="N148">
        <f t="shared" si="130"/>
        <v>0.16870067993154592</v>
      </c>
      <c r="O148">
        <f t="shared" si="131"/>
        <v>4.2345892519500168E-2</v>
      </c>
      <c r="P148">
        <f t="shared" si="132"/>
        <v>1.1428375296934967E-2</v>
      </c>
      <c r="Q148">
        <f t="shared" si="133"/>
        <v>3.2153095136679966E-3</v>
      </c>
      <c r="R148">
        <f t="shared" si="114"/>
        <v>4.3182319821706958</v>
      </c>
      <c r="S148">
        <f t="shared" si="115"/>
        <v>-4.5941352256989783</v>
      </c>
      <c r="T148">
        <f t="shared" si="116"/>
        <v>2.0760901093956825</v>
      </c>
      <c r="U148">
        <f t="shared" si="117"/>
        <v>-0.31171408319418425</v>
      </c>
      <c r="V148">
        <v>0</v>
      </c>
      <c r="W148">
        <f t="shared" si="118"/>
        <v>2.1103118775949938</v>
      </c>
      <c r="X148">
        <f t="shared" si="119"/>
        <v>1.3628869565217392</v>
      </c>
      <c r="Y148">
        <f t="shared" si="134"/>
        <v>2.4961447266073575</v>
      </c>
      <c r="Z148">
        <v>0</v>
      </c>
      <c r="AA148">
        <f t="shared" si="135"/>
        <v>2.7542207532528091</v>
      </c>
      <c r="AB148">
        <f t="shared" si="120"/>
        <v>0.6549999999999998</v>
      </c>
      <c r="AC148">
        <f t="shared" si="121"/>
        <v>-0.37184916799879369</v>
      </c>
      <c r="AD148">
        <f t="shared" si="122"/>
        <v>-0.1470697493411596</v>
      </c>
      <c r="AE148">
        <f t="shared" si="136"/>
        <v>-0.25945945866997666</v>
      </c>
      <c r="AF148">
        <f t="shared" si="123"/>
        <v>2.875</v>
      </c>
      <c r="AH148">
        <f t="shared" si="137"/>
        <v>-6.1086194422079236E-2</v>
      </c>
      <c r="AI148">
        <f t="shared" si="138"/>
        <v>-0.14504561818993597</v>
      </c>
      <c r="AJ148">
        <f t="shared" si="139"/>
        <v>3.1627763060627414</v>
      </c>
      <c r="AL148">
        <f t="shared" si="124"/>
        <v>1.4987099828307184E-21</v>
      </c>
      <c r="AM148">
        <f t="shared" si="125"/>
        <v>1.312909732739728E-21</v>
      </c>
      <c r="AN148">
        <f t="shared" si="126"/>
        <v>40.526545223578751</v>
      </c>
      <c r="AO148">
        <f t="shared" si="140"/>
        <v>1.0610256652253576</v>
      </c>
      <c r="AP148">
        <f t="shared" si="141"/>
        <v>1.3176580985674746</v>
      </c>
      <c r="AR148">
        <f t="shared" si="127"/>
        <v>1.3222848282182864E-3</v>
      </c>
      <c r="AS148">
        <f t="shared" si="128"/>
        <v>3.8571048439127416</v>
      </c>
      <c r="AY148">
        <f t="shared" si="111"/>
        <v>-8.6350107168770407</v>
      </c>
      <c r="AZ148">
        <f t="shared" si="112"/>
        <v>-4.7779058729642987</v>
      </c>
      <c r="BA148" s="23">
        <v>0.6</v>
      </c>
      <c r="BB148">
        <f t="shared" si="113"/>
        <v>1.3659922567753215</v>
      </c>
      <c r="BC148">
        <f t="shared" si="142"/>
        <v>-21.800424355210758</v>
      </c>
      <c r="BD148">
        <f t="shared" si="129"/>
        <v>17.599032843162298</v>
      </c>
      <c r="BE148">
        <f t="shared" si="143"/>
        <v>-39.399457198373064</v>
      </c>
      <c r="BG148">
        <f t="shared" si="144"/>
        <v>4.317770718005696E-3</v>
      </c>
      <c r="BH148">
        <f t="shared" si="104"/>
        <v>3.4856472258194293E-3</v>
      </c>
      <c r="BI148">
        <f t="shared" si="104"/>
        <v>-7.8034179438251266E-3</v>
      </c>
    </row>
    <row r="149" spans="1:69">
      <c r="A149" s="23">
        <v>0.6</v>
      </c>
      <c r="B149" s="24">
        <v>1800</v>
      </c>
      <c r="C149" s="25">
        <v>0.51668999999999998</v>
      </c>
      <c r="D149" s="25"/>
      <c r="E149" s="25">
        <f t="shared" si="105"/>
        <v>4.0584871554777759</v>
      </c>
      <c r="F149" s="23">
        <v>0.6</v>
      </c>
      <c r="G149" s="26">
        <v>3.14159265358979</v>
      </c>
      <c r="I149" s="28">
        <f t="shared" si="106"/>
        <v>0.3451328500222916</v>
      </c>
      <c r="J149" s="28">
        <f t="shared" si="107"/>
        <v>9.7685447969461089E-2</v>
      </c>
      <c r="K149" s="28">
        <f t="shared" si="108"/>
        <v>2.7658379017538908E-2</v>
      </c>
      <c r="L149" s="28">
        <f t="shared" si="109"/>
        <v>7.8339033075224915E-3</v>
      </c>
      <c r="M149">
        <f t="shared" si="145"/>
        <v>0.85358032842926479</v>
      </c>
      <c r="N149">
        <f t="shared" si="130"/>
        <v>0.18767417800714722</v>
      </c>
      <c r="O149">
        <f t="shared" si="131"/>
        <v>4.8795303321856581E-2</v>
      </c>
      <c r="P149">
        <f t="shared" si="132"/>
        <v>1.3620815993330815E-2</v>
      </c>
      <c r="Q149">
        <f t="shared" si="133"/>
        <v>3.9606776637994834E-3</v>
      </c>
      <c r="R149">
        <f t="shared" si="114"/>
        <v>4.318231982170694</v>
      </c>
      <c r="S149">
        <f t="shared" si="115"/>
        <v>-4.5941352256989783</v>
      </c>
      <c r="T149">
        <f t="shared" si="116"/>
        <v>2.0760901093956829</v>
      </c>
      <c r="U149">
        <f t="shared" si="117"/>
        <v>-0.31171408319418437</v>
      </c>
      <c r="V149">
        <v>0</v>
      </c>
      <c r="W149">
        <f t="shared" si="118"/>
        <v>2.1032447666518057</v>
      </c>
      <c r="X149">
        <f t="shared" si="119"/>
        <v>1.3628869565217392</v>
      </c>
      <c r="Y149">
        <f t="shared" si="134"/>
        <v>2.5911017162186991</v>
      </c>
      <c r="Z149">
        <v>0</v>
      </c>
      <c r="AA149">
        <f t="shared" si="135"/>
        <v>2.9208149678800317</v>
      </c>
      <c r="AB149">
        <f t="shared" si="120"/>
        <v>0.6549999999999998</v>
      </c>
      <c r="AC149">
        <f t="shared" si="121"/>
        <v>-0.4183303139986429</v>
      </c>
      <c r="AD149">
        <f t="shared" si="122"/>
        <v>-0.16545346800880453</v>
      </c>
      <c r="AE149">
        <f t="shared" si="136"/>
        <v>-0.2918918910037237</v>
      </c>
      <c r="AF149">
        <f t="shared" si="123"/>
        <v>2.875</v>
      </c>
      <c r="AH149">
        <f t="shared" si="137"/>
        <v>-6.4312497950428538E-2</v>
      </c>
      <c r="AI149">
        <f t="shared" si="138"/>
        <v>-0.16074146647358595</v>
      </c>
      <c r="AJ149">
        <f t="shared" si="139"/>
        <v>3.3754835190098476</v>
      </c>
      <c r="AL149">
        <f t="shared" si="124"/>
        <v>1.6283302975783208E-21</v>
      </c>
      <c r="AM149">
        <f t="shared" si="125"/>
        <v>1.4083204498504859E-21</v>
      </c>
      <c r="AN149">
        <f t="shared" si="126"/>
        <v>40.526545223578751</v>
      </c>
      <c r="AO149">
        <f t="shared" si="140"/>
        <v>1.0610256652253576</v>
      </c>
      <c r="AP149">
        <f t="shared" si="141"/>
        <v>1.3176580985674746</v>
      </c>
      <c r="AR149">
        <f t="shared" si="127"/>
        <v>1.4319123966871673E-3</v>
      </c>
      <c r="AS149">
        <f t="shared" si="128"/>
        <v>4.1768884611364667</v>
      </c>
      <c r="AY149">
        <f t="shared" si="111"/>
        <v>-8.8730874918840605</v>
      </c>
      <c r="AZ149">
        <f t="shared" si="112"/>
        <v>-4.6961990307475938</v>
      </c>
      <c r="BA149" s="23">
        <v>0.6</v>
      </c>
      <c r="BB149">
        <f t="shared" si="113"/>
        <v>1.3659922567753215</v>
      </c>
      <c r="BC149">
        <f t="shared" si="142"/>
        <v>-21.427615873752895</v>
      </c>
      <c r="BD149">
        <f t="shared" si="129"/>
        <v>19.058127840568829</v>
      </c>
      <c r="BE149">
        <f t="shared" si="143"/>
        <v>-40.485743714321721</v>
      </c>
      <c r="BG149">
        <f t="shared" si="144"/>
        <v>4.2439326349282816E-3</v>
      </c>
      <c r="BH149">
        <f t="shared" si="104"/>
        <v>3.7746341534103446E-3</v>
      </c>
      <c r="BI149">
        <f t="shared" si="104"/>
        <v>-8.0185667883386266E-3</v>
      </c>
    </row>
    <row r="150" spans="1:69">
      <c r="A150" s="23">
        <v>0.6</v>
      </c>
      <c r="B150" s="24">
        <v>2000</v>
      </c>
      <c r="C150" s="25">
        <v>0.53088999999999997</v>
      </c>
      <c r="D150" s="25"/>
      <c r="E150" s="25">
        <f t="shared" si="105"/>
        <v>4.0219748104259772</v>
      </c>
      <c r="F150" s="23">
        <v>0.6</v>
      </c>
      <c r="G150" s="26">
        <v>3.14159265358979</v>
      </c>
      <c r="I150" s="28">
        <f t="shared" si="106"/>
        <v>0.35461800837704294</v>
      </c>
      <c r="J150" s="28">
        <f t="shared" si="107"/>
        <v>0.10037010097448602</v>
      </c>
      <c r="K150" s="28">
        <f t="shared" si="108"/>
        <v>2.8418504009408398E-2</v>
      </c>
      <c r="L150" s="28">
        <f t="shared" si="109"/>
        <v>8.0491995721430915E-3</v>
      </c>
      <c r="M150">
        <f t="shared" si="145"/>
        <v>0.90668531511348305</v>
      </c>
      <c r="N150">
        <f t="shared" si="130"/>
        <v>0.20625675763716234</v>
      </c>
      <c r="O150">
        <f t="shared" si="131"/>
        <v>5.5298146611124151E-2</v>
      </c>
      <c r="P150">
        <f t="shared" si="132"/>
        <v>1.5896579621374363E-2</v>
      </c>
      <c r="Q150">
        <f t="shared" si="133"/>
        <v>4.7571626309614867E-3</v>
      </c>
      <c r="R150">
        <f t="shared" si="114"/>
        <v>4.3182319821706949</v>
      </c>
      <c r="S150">
        <f t="shared" si="115"/>
        <v>-4.5941352256989791</v>
      </c>
      <c r="T150">
        <f t="shared" si="116"/>
        <v>2.0760901093956825</v>
      </c>
      <c r="U150">
        <f t="shared" si="117"/>
        <v>-0.31171408319418425</v>
      </c>
      <c r="V150">
        <v>0</v>
      </c>
      <c r="W150">
        <f t="shared" si="118"/>
        <v>2.096921327748638</v>
      </c>
      <c r="X150">
        <f t="shared" si="119"/>
        <v>1.3628869565217392</v>
      </c>
      <c r="Y150">
        <f t="shared" si="134"/>
        <v>2.6807008065819669</v>
      </c>
      <c r="Z150">
        <v>0</v>
      </c>
      <c r="AA150">
        <f t="shared" si="135"/>
        <v>3.07755483719288</v>
      </c>
      <c r="AB150">
        <f t="shared" si="120"/>
        <v>0.6549999999999998</v>
      </c>
      <c r="AC150">
        <f t="shared" si="121"/>
        <v>-0.46481145999849216</v>
      </c>
      <c r="AD150">
        <f t="shared" si="122"/>
        <v>-0.18383718667644947</v>
      </c>
      <c r="AE150">
        <f t="shared" si="136"/>
        <v>-0.3243243233374708</v>
      </c>
      <c r="AF150">
        <f t="shared" si="123"/>
        <v>2.875</v>
      </c>
      <c r="AH150">
        <f t="shared" si="137"/>
        <v>-6.7253508721089025E-2</v>
      </c>
      <c r="AI150">
        <f t="shared" si="138"/>
        <v>-0.17627977970485864</v>
      </c>
      <c r="AJ150">
        <f t="shared" si="139"/>
        <v>3.5780157046021173</v>
      </c>
      <c r="AL150">
        <f t="shared" si="124"/>
        <v>1.7542162297224788E-21</v>
      </c>
      <c r="AM150">
        <f t="shared" si="125"/>
        <v>1.4992860829168323E-21</v>
      </c>
      <c r="AN150">
        <f t="shared" si="126"/>
        <v>40.526545223578751</v>
      </c>
      <c r="AO150">
        <f t="shared" si="140"/>
        <v>1.0610256652253576</v>
      </c>
      <c r="AP150">
        <f t="shared" si="141"/>
        <v>1.3176580985674746</v>
      </c>
      <c r="AR150">
        <f t="shared" si="127"/>
        <v>1.5379388903056363E-3</v>
      </c>
      <c r="AS150">
        <f t="shared" si="128"/>
        <v>4.4861677430215412</v>
      </c>
      <c r="AY150">
        <f t="shared" si="111"/>
        <v>-9.0842602595696604</v>
      </c>
      <c r="AZ150">
        <f t="shared" si="112"/>
        <v>-4.5980925165481192</v>
      </c>
      <c r="BA150" s="23">
        <v>0.6</v>
      </c>
      <c r="BB150">
        <f t="shared" si="113"/>
        <v>1.3659922567753215</v>
      </c>
      <c r="BC150">
        <f t="shared" si="142"/>
        <v>-20.979979671109977</v>
      </c>
      <c r="BD150">
        <f t="shared" si="129"/>
        <v>20.469294106426293</v>
      </c>
      <c r="BE150">
        <f t="shared" si="143"/>
        <v>-41.449273777536263</v>
      </c>
      <c r="BG150">
        <f t="shared" si="144"/>
        <v>4.1552742466052636E-3</v>
      </c>
      <c r="BH150">
        <f t="shared" si="104"/>
        <v>4.0541283633246765E-3</v>
      </c>
      <c r="BI150">
        <f t="shared" si="104"/>
        <v>-8.2094026099299392E-3</v>
      </c>
    </row>
    <row r="151" spans="1:69">
      <c r="A151" s="23">
        <v>0.6</v>
      </c>
      <c r="B151" s="24">
        <v>2200</v>
      </c>
      <c r="C151" s="25">
        <v>0.54376000000000002</v>
      </c>
      <c r="D151" s="25"/>
      <c r="E151" s="25">
        <f t="shared" si="105"/>
        <v>3.9899897096439534</v>
      </c>
      <c r="F151" s="23">
        <v>0.6</v>
      </c>
      <c r="G151" s="26">
        <v>3.14159265358979</v>
      </c>
      <c r="I151" s="28">
        <f t="shared" si="106"/>
        <v>0.36321476809715936</v>
      </c>
      <c r="J151" s="28">
        <f t="shared" si="107"/>
        <v>0.1028033040853784</v>
      </c>
      <c r="K151" s="28">
        <f t="shared" si="108"/>
        <v>2.9107434195701398E-2</v>
      </c>
      <c r="L151" s="28">
        <f t="shared" si="109"/>
        <v>8.2443307640914856E-3</v>
      </c>
      <c r="M151">
        <f t="shared" si="145"/>
        <v>0.95758805613523656</v>
      </c>
      <c r="N151">
        <f t="shared" si="130"/>
        <v>0.22452854159361574</v>
      </c>
      <c r="O151">
        <f t="shared" si="131"/>
        <v>6.1857204886775208E-2</v>
      </c>
      <c r="P151">
        <f t="shared" si="132"/>
        <v>1.8251210186485234E-2</v>
      </c>
      <c r="Q151">
        <f t="shared" si="133"/>
        <v>5.6024897616753222E-3</v>
      </c>
      <c r="R151">
        <f t="shared" si="114"/>
        <v>4.3182319821706949</v>
      </c>
      <c r="S151">
        <f t="shared" si="115"/>
        <v>-4.5941352256989791</v>
      </c>
      <c r="T151">
        <f t="shared" si="116"/>
        <v>2.0760901093956825</v>
      </c>
      <c r="U151">
        <f t="shared" si="117"/>
        <v>-0.31171408319418425</v>
      </c>
      <c r="V151">
        <v>0</v>
      </c>
      <c r="W151">
        <f t="shared" si="118"/>
        <v>2.0911901546018936</v>
      </c>
      <c r="X151">
        <f t="shared" si="119"/>
        <v>1.3628869565217392</v>
      </c>
      <c r="Y151">
        <f t="shared" si="134"/>
        <v>2.7659488390655329</v>
      </c>
      <c r="Z151">
        <v>0</v>
      </c>
      <c r="AA151">
        <f t="shared" si="135"/>
        <v>3.2263048596476285</v>
      </c>
      <c r="AB151">
        <f t="shared" si="120"/>
        <v>0.6549999999999998</v>
      </c>
      <c r="AC151">
        <f t="shared" si="121"/>
        <v>-0.51129260599834125</v>
      </c>
      <c r="AD151">
        <f t="shared" si="122"/>
        <v>-0.20222090534409437</v>
      </c>
      <c r="AE151">
        <f t="shared" si="136"/>
        <v>-0.35675675567121778</v>
      </c>
      <c r="AF151">
        <f t="shared" si="123"/>
        <v>2.875</v>
      </c>
      <c r="AH151">
        <f t="shared" si="137"/>
        <v>-6.996237588477372E-2</v>
      </c>
      <c r="AI151">
        <f t="shared" si="138"/>
        <v>-0.19168990617254064</v>
      </c>
      <c r="AJ151">
        <f t="shared" si="139"/>
        <v>3.7722971033595121</v>
      </c>
      <c r="AL151">
        <f t="shared" si="124"/>
        <v>1.8770634830918432E-21</v>
      </c>
      <c r="AM151">
        <f t="shared" si="125"/>
        <v>1.5866347372286548E-21</v>
      </c>
      <c r="AN151">
        <f t="shared" si="126"/>
        <v>40.526545223578751</v>
      </c>
      <c r="AO151">
        <f t="shared" si="140"/>
        <v>1.0610256652253576</v>
      </c>
      <c r="AP151">
        <f t="shared" si="141"/>
        <v>1.3176580985674746</v>
      </c>
      <c r="AR151">
        <f t="shared" si="127"/>
        <v>1.6410351780838438E-3</v>
      </c>
      <c r="AS151">
        <f t="shared" si="128"/>
        <v>4.7868996144705722</v>
      </c>
      <c r="AY151">
        <f t="shared" si="111"/>
        <v>-9.2741437555289608</v>
      </c>
      <c r="AZ151">
        <f t="shared" si="112"/>
        <v>-4.4872441410583885</v>
      </c>
      <c r="BA151" s="23">
        <v>0.6</v>
      </c>
      <c r="BB151">
        <f t="shared" si="113"/>
        <v>1.3659922567753215</v>
      </c>
      <c r="BC151">
        <f t="shared" si="142"/>
        <v>-20.474205449303756</v>
      </c>
      <c r="BD151">
        <f t="shared" si="129"/>
        <v>21.841460613896238</v>
      </c>
      <c r="BE151">
        <f t="shared" si="143"/>
        <v>-42.315666063199991</v>
      </c>
      <c r="BG151">
        <f t="shared" si="144"/>
        <v>4.0551010990896724E-3</v>
      </c>
      <c r="BH151">
        <f t="shared" si="104"/>
        <v>4.325898319250592E-3</v>
      </c>
      <c r="BI151">
        <f t="shared" si="104"/>
        <v>-8.3809994183402636E-3</v>
      </c>
    </row>
    <row r="152" spans="1:69">
      <c r="A152" s="23">
        <v>0.6</v>
      </c>
      <c r="B152" s="24">
        <v>2400</v>
      </c>
      <c r="C152" s="25">
        <v>0.55554999999999999</v>
      </c>
      <c r="D152" s="25"/>
      <c r="E152" s="25">
        <f t="shared" si="105"/>
        <v>3.9615621832614289</v>
      </c>
      <c r="F152" s="23">
        <v>0.6</v>
      </c>
      <c r="G152" s="26">
        <v>3.14159265358979</v>
      </c>
      <c r="I152" s="28">
        <f t="shared" si="106"/>
        <v>0.37109012140719588</v>
      </c>
      <c r="J152" s="28">
        <f t="shared" si="107"/>
        <v>0.10503232231983219</v>
      </c>
      <c r="K152" s="28">
        <f t="shared" si="108"/>
        <v>2.9738552058669095E-2</v>
      </c>
      <c r="L152" s="28">
        <f t="shared" si="109"/>
        <v>8.4230873105616885E-3</v>
      </c>
      <c r="M152">
        <f t="shared" si="145"/>
        <v>1.0066935029016471</v>
      </c>
      <c r="N152">
        <f t="shared" si="130"/>
        <v>0.24255933057018567</v>
      </c>
      <c r="O152">
        <f t="shared" si="131"/>
        <v>6.8478095930712857E-2</v>
      </c>
      <c r="P152">
        <f t="shared" si="132"/>
        <v>2.0682489159421502E-2</v>
      </c>
      <c r="Q152">
        <f t="shared" si="133"/>
        <v>6.4953218397003631E-3</v>
      </c>
      <c r="R152">
        <f t="shared" si="114"/>
        <v>4.318231982170694</v>
      </c>
      <c r="S152">
        <f t="shared" si="115"/>
        <v>-4.5941352256989783</v>
      </c>
      <c r="T152">
        <f t="shared" si="116"/>
        <v>2.0760901093956829</v>
      </c>
      <c r="U152">
        <f t="shared" si="117"/>
        <v>-0.31171408319418437</v>
      </c>
      <c r="V152">
        <v>0</v>
      </c>
      <c r="W152">
        <f t="shared" si="118"/>
        <v>2.0859399190618695</v>
      </c>
      <c r="X152">
        <f t="shared" si="119"/>
        <v>1.3628869565217392</v>
      </c>
      <c r="Y152">
        <f t="shared" si="134"/>
        <v>2.8476276563022811</v>
      </c>
      <c r="Z152">
        <v>0</v>
      </c>
      <c r="AA152">
        <f t="shared" si="135"/>
        <v>3.3685053901043847</v>
      </c>
      <c r="AB152">
        <f t="shared" si="120"/>
        <v>0.6549999999999998</v>
      </c>
      <c r="AC152">
        <f t="shared" si="121"/>
        <v>-0.55777375199819057</v>
      </c>
      <c r="AD152">
        <f t="shared" si="122"/>
        <v>-0.22060462401173936</v>
      </c>
      <c r="AE152">
        <f t="shared" si="136"/>
        <v>-0.38918918800496494</v>
      </c>
      <c r="AF152">
        <f t="shared" si="123"/>
        <v>2.875</v>
      </c>
      <c r="AH152">
        <f t="shared" si="137"/>
        <v>-7.2480870808796921E-2</v>
      </c>
      <c r="AI152">
        <f t="shared" si="138"/>
        <v>-0.20699491149733351</v>
      </c>
      <c r="AJ152">
        <f t="shared" si="139"/>
        <v>3.9598150230595981</v>
      </c>
      <c r="AL152">
        <f t="shared" si="124"/>
        <v>1.9974188303023209E-21</v>
      </c>
      <c r="AM152">
        <f t="shared" si="125"/>
        <v>1.6710172433218071E-21</v>
      </c>
      <c r="AN152">
        <f t="shared" si="126"/>
        <v>40.526545223578751</v>
      </c>
      <c r="AO152">
        <f t="shared" si="140"/>
        <v>1.0610256652253576</v>
      </c>
      <c r="AP152">
        <f t="shared" si="141"/>
        <v>1.3176580985674746</v>
      </c>
      <c r="AR152">
        <f t="shared" si="127"/>
        <v>1.7417285142764056E-3</v>
      </c>
      <c r="AS152">
        <f t="shared" si="128"/>
        <v>5.0806220761442749</v>
      </c>
      <c r="AY152">
        <f t="shared" si="111"/>
        <v>-9.4468324918414996</v>
      </c>
      <c r="AZ152">
        <f t="shared" si="112"/>
        <v>-4.3662104156972248</v>
      </c>
      <c r="BA152" s="23">
        <v>0.6</v>
      </c>
      <c r="BB152">
        <f t="shared" si="113"/>
        <v>1.3659922567753215</v>
      </c>
      <c r="BC152">
        <f t="shared" si="142"/>
        <v>-19.921957949181206</v>
      </c>
      <c r="BD152">
        <f t="shared" si="129"/>
        <v>23.181644886545197</v>
      </c>
      <c r="BE152">
        <f t="shared" si="143"/>
        <v>-43.103602835726399</v>
      </c>
      <c r="BG152">
        <f t="shared" si="144"/>
        <v>3.945723499540742E-3</v>
      </c>
      <c r="BH152">
        <f t="shared" si="104"/>
        <v>4.5913339050396504E-3</v>
      </c>
      <c r="BI152">
        <f t="shared" si="104"/>
        <v>-8.5370574045803924E-3</v>
      </c>
    </row>
    <row r="153" spans="1:69">
      <c r="A153" s="23">
        <v>0.6</v>
      </c>
      <c r="B153" s="24">
        <v>2600</v>
      </c>
      <c r="C153" s="25">
        <v>0.56642999999999999</v>
      </c>
      <c r="D153" s="25"/>
      <c r="E153" s="25">
        <f t="shared" si="105"/>
        <v>3.9360334351176576</v>
      </c>
      <c r="F153" s="23">
        <v>0.6</v>
      </c>
      <c r="G153" s="26">
        <v>3.14159265358979</v>
      </c>
      <c r="I153" s="28">
        <f t="shared" si="106"/>
        <v>0.37835762301985054</v>
      </c>
      <c r="J153" s="28">
        <f t="shared" si="107"/>
        <v>0.10708929588987949</v>
      </c>
      <c r="K153" s="28">
        <f t="shared" si="108"/>
        <v>3.032095768624235E-2</v>
      </c>
      <c r="L153" s="28">
        <f t="shared" si="109"/>
        <v>8.5880467020456441E-3</v>
      </c>
      <c r="M153">
        <f t="shared" si="145"/>
        <v>1.0542430774878906</v>
      </c>
      <c r="N153">
        <f t="shared" si="130"/>
        <v>0.26037863009115558</v>
      </c>
      <c r="O153">
        <f t="shared" si="131"/>
        <v>7.5156123834048405E-2</v>
      </c>
      <c r="P153">
        <f t="shared" si="132"/>
        <v>2.3185250499115351E-2</v>
      </c>
      <c r="Q153">
        <f t="shared" si="133"/>
        <v>7.4333248887530345E-3</v>
      </c>
      <c r="R153">
        <f t="shared" si="114"/>
        <v>4.3182319821706949</v>
      </c>
      <c r="S153">
        <f t="shared" si="115"/>
        <v>-4.5941352256989791</v>
      </c>
      <c r="T153">
        <f t="shared" si="116"/>
        <v>2.0760901093956825</v>
      </c>
      <c r="U153">
        <f t="shared" si="117"/>
        <v>-0.31171408319418425</v>
      </c>
      <c r="V153">
        <v>0</v>
      </c>
      <c r="W153">
        <f t="shared" si="118"/>
        <v>2.0810949179867664</v>
      </c>
      <c r="X153">
        <f t="shared" si="119"/>
        <v>1.3628869565217392</v>
      </c>
      <c r="Y153">
        <f t="shared" si="134"/>
        <v>2.9262200476914568</v>
      </c>
      <c r="Z153">
        <v>0</v>
      </c>
      <c r="AA153">
        <f t="shared" si="135"/>
        <v>3.5050552539186715</v>
      </c>
      <c r="AB153">
        <f t="shared" si="120"/>
        <v>0.6549999999999998</v>
      </c>
      <c r="AC153">
        <f t="shared" si="121"/>
        <v>-0.60425489799803977</v>
      </c>
      <c r="AD153">
        <f t="shared" si="122"/>
        <v>-0.23898834267938432</v>
      </c>
      <c r="AE153">
        <f t="shared" si="136"/>
        <v>-0.42162162033871203</v>
      </c>
      <c r="AF153">
        <f t="shared" si="123"/>
        <v>2.875</v>
      </c>
      <c r="AH153">
        <f t="shared" si="137"/>
        <v>-7.4834094811213545E-2</v>
      </c>
      <c r="AI153">
        <f t="shared" si="138"/>
        <v>-0.22220865630958248</v>
      </c>
      <c r="AJ153">
        <f t="shared" si="139"/>
        <v>4.1414965040815019</v>
      </c>
      <c r="AL153">
        <f t="shared" si="124"/>
        <v>2.1156108388444674E-21</v>
      </c>
      <c r="AM153">
        <f t="shared" si="125"/>
        <v>1.7528246993415193E-21</v>
      </c>
      <c r="AN153">
        <f t="shared" si="126"/>
        <v>40.526545223578751</v>
      </c>
      <c r="AO153">
        <f t="shared" si="140"/>
        <v>1.0610256652253576</v>
      </c>
      <c r="AP153">
        <f t="shared" si="141"/>
        <v>1.3176580985674746</v>
      </c>
      <c r="AR153">
        <f t="shared" si="127"/>
        <v>1.8403357373684343E-3</v>
      </c>
      <c r="AS153">
        <f t="shared" si="128"/>
        <v>5.3682593459037227</v>
      </c>
      <c r="AY153">
        <f t="shared" si="111"/>
        <v>-9.605123086680539</v>
      </c>
      <c r="AZ153">
        <f t="shared" si="112"/>
        <v>-4.2368637407768164</v>
      </c>
      <c r="BA153" s="23">
        <v>0.6</v>
      </c>
      <c r="BB153">
        <f t="shared" si="113"/>
        <v>1.3659922567753215</v>
      </c>
      <c r="BC153">
        <f t="shared" si="142"/>
        <v>-19.331780478721548</v>
      </c>
      <c r="BD153">
        <f t="shared" si="129"/>
        <v>24.494063906060077</v>
      </c>
      <c r="BE153">
        <f t="shared" si="143"/>
        <v>-43.825844384781625</v>
      </c>
      <c r="BG153">
        <f t="shared" si="144"/>
        <v>3.8288335271779656E-3</v>
      </c>
      <c r="BH153">
        <f t="shared" si="104"/>
        <v>4.8512703319588193E-3</v>
      </c>
      <c r="BI153">
        <f t="shared" si="104"/>
        <v>-8.6801038591367841E-3</v>
      </c>
    </row>
    <row r="154" spans="1:69">
      <c r="A154" s="23">
        <v>0.6</v>
      </c>
      <c r="B154" s="24">
        <v>2800</v>
      </c>
      <c r="C154" s="25">
        <v>0.57655000000000001</v>
      </c>
      <c r="D154" s="25"/>
      <c r="E154" s="25">
        <f t="shared" si="105"/>
        <v>3.9128680463719223</v>
      </c>
      <c r="F154" s="23">
        <v>0.6</v>
      </c>
      <c r="G154" s="26">
        <v>3.14159265358979</v>
      </c>
      <c r="I154" s="28">
        <f t="shared" si="106"/>
        <v>0.38511746826985649</v>
      </c>
      <c r="J154" s="28">
        <f t="shared" si="107"/>
        <v>0.10900258380613671</v>
      </c>
      <c r="K154" s="28">
        <f t="shared" si="108"/>
        <v>3.0862680567771878E-2</v>
      </c>
      <c r="L154" s="28">
        <f t="shared" si="109"/>
        <v>8.7414831948597633E-3</v>
      </c>
      <c r="M154">
        <f t="shared" si="145"/>
        <v>1.1005119082211468</v>
      </c>
      <c r="N154">
        <f t="shared" si="130"/>
        <v>0.2780423198667899</v>
      </c>
      <c r="O154">
        <f t="shared" si="131"/>
        <v>8.189962875932838E-2</v>
      </c>
      <c r="P154">
        <f t="shared" si="132"/>
        <v>2.5759800162464597E-2</v>
      </c>
      <c r="Q154">
        <f t="shared" si="133"/>
        <v>8.416267609757444E-3</v>
      </c>
      <c r="R154">
        <f t="shared" si="114"/>
        <v>4.3182319821706949</v>
      </c>
      <c r="S154">
        <f t="shared" si="115"/>
        <v>-4.5941352256989791</v>
      </c>
      <c r="T154">
        <f t="shared" si="116"/>
        <v>2.0760901093956825</v>
      </c>
      <c r="U154">
        <f t="shared" si="117"/>
        <v>-0.31171408319418425</v>
      </c>
      <c r="V154">
        <v>0</v>
      </c>
      <c r="W154">
        <f t="shared" si="118"/>
        <v>2.0765883544867623</v>
      </c>
      <c r="X154">
        <f t="shared" si="119"/>
        <v>1.3628869565217392</v>
      </c>
      <c r="Y154">
        <f t="shared" si="134"/>
        <v>3.0022456780048263</v>
      </c>
      <c r="Z154">
        <v>0</v>
      </c>
      <c r="AA154">
        <f t="shared" si="135"/>
        <v>3.6369030196446852</v>
      </c>
      <c r="AB154">
        <f t="shared" si="120"/>
        <v>0.6549999999999998</v>
      </c>
      <c r="AC154">
        <f t="shared" si="121"/>
        <v>-0.65073604399788909</v>
      </c>
      <c r="AD154">
        <f t="shared" si="122"/>
        <v>-0.25737206134702934</v>
      </c>
      <c r="AE154">
        <f t="shared" si="136"/>
        <v>-0.45405405267245924</v>
      </c>
      <c r="AF154">
        <f t="shared" si="123"/>
        <v>2.875</v>
      </c>
      <c r="AH154">
        <f t="shared" si="137"/>
        <v>-7.7050408049879157E-2</v>
      </c>
      <c r="AI154">
        <f t="shared" si="138"/>
        <v>-0.23734680072975262</v>
      </c>
      <c r="AJ154">
        <f t="shared" si="139"/>
        <v>4.3183219930872374</v>
      </c>
      <c r="AL154">
        <f t="shared" si="124"/>
        <v>2.2320107332841819E-21</v>
      </c>
      <c r="AM154">
        <f t="shared" si="125"/>
        <v>1.832498978703023E-21</v>
      </c>
      <c r="AN154">
        <f t="shared" si="126"/>
        <v>40.526545223578751</v>
      </c>
      <c r="AO154">
        <f t="shared" si="140"/>
        <v>1.0610256652253576</v>
      </c>
      <c r="AP154">
        <f t="shared" si="141"/>
        <v>1.3176580985674746</v>
      </c>
      <c r="AR154">
        <f t="shared" si="127"/>
        <v>1.9372148201736636E-3</v>
      </c>
      <c r="AS154">
        <f t="shared" si="128"/>
        <v>5.6508556304465767</v>
      </c>
      <c r="AY154">
        <f t="shared" si="111"/>
        <v>-9.7514352587015001</v>
      </c>
      <c r="AZ154">
        <f t="shared" si="112"/>
        <v>-4.1005796282549234</v>
      </c>
      <c r="BA154" s="23">
        <v>0.6</v>
      </c>
      <c r="BB154">
        <f t="shared" si="113"/>
        <v>1.3659922567753215</v>
      </c>
      <c r="BC154">
        <f t="shared" si="142"/>
        <v>-18.709949164994292</v>
      </c>
      <c r="BD154">
        <f t="shared" si="129"/>
        <v>25.783482134054147</v>
      </c>
      <c r="BE154">
        <f t="shared" si="143"/>
        <v>-44.493431299048446</v>
      </c>
      <c r="BG154">
        <f t="shared" si="144"/>
        <v>3.705674225588095E-3</v>
      </c>
      <c r="BH154">
        <f t="shared" si="104"/>
        <v>5.1066512446136161E-3</v>
      </c>
      <c r="BI154">
        <f t="shared" si="104"/>
        <v>-8.812325470201712E-3</v>
      </c>
    </row>
    <row r="155" spans="1:69" ht="15.75" thickBot="1">
      <c r="A155" s="45">
        <v>0.6</v>
      </c>
      <c r="B155" s="46">
        <v>3000</v>
      </c>
      <c r="C155" s="47">
        <v>0.58601999999999999</v>
      </c>
      <c r="D155" s="47"/>
      <c r="E155" s="47">
        <f t="shared" si="105"/>
        <v>3.8916763508005321</v>
      </c>
      <c r="F155" s="45">
        <v>0.6</v>
      </c>
      <c r="G155" s="48">
        <v>3.14159265358979</v>
      </c>
      <c r="H155" s="35"/>
      <c r="I155" s="50">
        <f t="shared" si="106"/>
        <v>0.39144313373601825</v>
      </c>
      <c r="J155" s="50">
        <f t="shared" si="107"/>
        <v>0.11079298267638929</v>
      </c>
      <c r="K155" s="50">
        <f t="shared" si="108"/>
        <v>3.1369608995448231E-2</v>
      </c>
      <c r="L155" s="50">
        <f t="shared" si="109"/>
        <v>8.88506457696942E-3</v>
      </c>
      <c r="M155" s="35">
        <f t="shared" si="145"/>
        <v>1.1456907461760013</v>
      </c>
      <c r="N155" s="35">
        <f t="shared" si="130"/>
        <v>0.29558535774324501</v>
      </c>
      <c r="O155" s="35">
        <f t="shared" si="131"/>
        <v>8.8711777931996749E-2</v>
      </c>
      <c r="P155" s="35">
        <f t="shared" si="132"/>
        <v>2.8405089007718876E-2</v>
      </c>
      <c r="Q155" s="35">
        <f t="shared" si="133"/>
        <v>9.4435069718916687E-3</v>
      </c>
      <c r="R155" s="35">
        <f t="shared" si="114"/>
        <v>4.3182319821706949</v>
      </c>
      <c r="S155" s="35">
        <f t="shared" si="115"/>
        <v>-4.5941352256989791</v>
      </c>
      <c r="T155" s="35">
        <f t="shared" si="116"/>
        <v>2.0760901093956825</v>
      </c>
      <c r="U155" s="35">
        <f t="shared" si="117"/>
        <v>-0.31171408319418425</v>
      </c>
      <c r="V155" s="35">
        <v>0</v>
      </c>
      <c r="W155" s="35">
        <f t="shared" si="118"/>
        <v>2.0723712441759878</v>
      </c>
      <c r="X155" s="35">
        <f t="shared" si="119"/>
        <v>1.3628869565217392</v>
      </c>
      <c r="Y155" s="35">
        <f t="shared" si="134"/>
        <v>3.0760700620389718</v>
      </c>
      <c r="Z155" s="35">
        <v>0</v>
      </c>
      <c r="AA155" s="35">
        <f t="shared" si="135"/>
        <v>3.764718696078575</v>
      </c>
      <c r="AB155" s="35">
        <f t="shared" si="120"/>
        <v>0.6549999999999998</v>
      </c>
      <c r="AC155" s="35">
        <f t="shared" si="121"/>
        <v>-0.69721718999773818</v>
      </c>
      <c r="AD155" s="35">
        <f t="shared" si="122"/>
        <v>-0.27575578001467416</v>
      </c>
      <c r="AE155" s="35">
        <f t="shared" si="136"/>
        <v>-0.48648648500620617</v>
      </c>
      <c r="AF155" s="35">
        <f t="shared" si="123"/>
        <v>2.875</v>
      </c>
      <c r="AG155" s="35"/>
      <c r="AH155" s="35">
        <f t="shared" si="137"/>
        <v>-7.9149547063325346E-2</v>
      </c>
      <c r="AI155" s="35">
        <f t="shared" si="138"/>
        <v>-0.25242024302479077</v>
      </c>
      <c r="AJ155" s="35">
        <f t="shared" si="139"/>
        <v>4.4909836836402741</v>
      </c>
      <c r="AK155" s="35"/>
      <c r="AL155" s="35">
        <f t="shared" si="124"/>
        <v>2.346876858020885E-21</v>
      </c>
      <c r="AM155" s="35">
        <f t="shared" si="125"/>
        <v>1.910347592095441E-21</v>
      </c>
      <c r="AN155" s="35">
        <f t="shared" si="126"/>
        <v>40.526545223578751</v>
      </c>
      <c r="AO155" s="35">
        <f t="shared" si="140"/>
        <v>1.0610256652253576</v>
      </c>
      <c r="AP155" s="35">
        <f t="shared" si="141"/>
        <v>1.3176580985674746</v>
      </c>
      <c r="AQ155" s="35"/>
      <c r="AR155" s="35">
        <f t="shared" si="127"/>
        <v>2.0326148848679097E-3</v>
      </c>
      <c r="AS155" s="35">
        <f t="shared" si="128"/>
        <v>5.9291376191596923</v>
      </c>
      <c r="AT155" s="35">
        <v>-9.8400585117857151</v>
      </c>
      <c r="AU155" s="35"/>
      <c r="AV155" s="35"/>
      <c r="AW155" s="35"/>
      <c r="AX155" s="35"/>
      <c r="AY155" s="35">
        <f t="shared" si="111"/>
        <v>-9.88754561808984</v>
      </c>
      <c r="AZ155" s="35">
        <f t="shared" si="112"/>
        <v>-3.9584079989301477</v>
      </c>
      <c r="BA155" s="45">
        <v>0.6</v>
      </c>
      <c r="BB155" s="35">
        <f t="shared" si="113"/>
        <v>1.3659922567753215</v>
      </c>
      <c r="BC155" s="35">
        <f t="shared" si="142"/>
        <v>-18.061254541667839</v>
      </c>
      <c r="BD155" s="35">
        <f t="shared" si="129"/>
        <v>27.053215277749182</v>
      </c>
      <c r="BE155" s="35">
        <f t="shared" si="143"/>
        <v>-45.114469819417018</v>
      </c>
      <c r="BF155" s="35"/>
      <c r="BG155" s="35">
        <f t="shared" si="144"/>
        <v>3.5771944031823804E-3</v>
      </c>
      <c r="BH155" s="35">
        <f t="shared" si="104"/>
        <v>5.3581333487322602E-3</v>
      </c>
      <c r="BI155" s="35">
        <f t="shared" si="104"/>
        <v>-8.9353277519146398E-3</v>
      </c>
      <c r="BJ155" s="35"/>
      <c r="BK155" s="35"/>
      <c r="BL155" s="35"/>
      <c r="BM155" s="35"/>
      <c r="BN155" s="35"/>
      <c r="BO155" s="35"/>
      <c r="BP155" s="35"/>
      <c r="BQ155" s="35"/>
    </row>
    <row r="156" spans="1:69">
      <c r="A156" s="60">
        <v>0.5</v>
      </c>
      <c r="B156" s="24">
        <v>5.6</v>
      </c>
      <c r="C156" s="25">
        <v>5.0515999999999998E-3</v>
      </c>
      <c r="D156" s="25">
        <v>0</v>
      </c>
      <c r="E156" s="25">
        <f t="shared" ref="E156:E185" si="146">(1/(((C156/22)*6.022*10^2)/10^3))^(1/3)</f>
        <v>19.338271728533396</v>
      </c>
      <c r="F156" s="60">
        <v>0.5</v>
      </c>
      <c r="G156" s="26">
        <v>3.14159265358979</v>
      </c>
      <c r="H156" s="27"/>
      <c r="I156" s="28">
        <f t="shared" ref="I156:I185" si="147">(G156/6)*(C156*6.023*10^23)/((16*0.5+28*0.5)*10^24)*(0.5*$BM$8^3+0.5*$BN$8^3)</f>
        <v>3.1537092143397341E-3</v>
      </c>
      <c r="J156" s="28">
        <f t="shared" ref="J156:J185" si="148">(G156/6)*(C156*6.023*10^23)/((16*0.5+28*0.5)*10^24)*(0.5*$BM$8^2+0.5*$BN$8^2)</f>
        <v>8.9603467707215288E-4</v>
      </c>
      <c r="K156" s="28">
        <f t="shared" ref="K156:K185" si="149">(G156/6)*(C156*6.023*10^23)/((16*0.5+28*0.5)*10^24)*(0.5*$BM$8^1+0.5*$BN$8^1)</f>
        <v>2.5467723583176658E-4</v>
      </c>
      <c r="L156" s="28">
        <f t="shared" ref="L156:L185" si="150">(G156/6)*(C156*6.023*10^23)/((16*0.5+28*0.5)*10^24)*(0.5*$BM$8^0+0.5*$BN$8^0)</f>
        <v>7.2413203250431215E-5</v>
      </c>
      <c r="M156">
        <f t="shared" si="145"/>
        <v>3.173706029483192E-3</v>
      </c>
      <c r="N156">
        <f t="shared" si="130"/>
        <v>5.0150113514883039E-6</v>
      </c>
      <c r="O156">
        <f t="shared" si="131"/>
        <v>1.0555020828285922E-8</v>
      </c>
      <c r="P156">
        <f t="shared" si="132"/>
        <v>2.4981326035566909E-11</v>
      </c>
      <c r="Q156">
        <f t="shared" si="133"/>
        <v>6.2902807962395002E-14</v>
      </c>
      <c r="R156">
        <f t="shared" si="114"/>
        <v>4.3374418609233434</v>
      </c>
      <c r="S156">
        <f t="shared" si="115"/>
        <v>-4.5880948722423387</v>
      </c>
      <c r="T156">
        <f t="shared" si="116"/>
        <v>2.0646357043187478</v>
      </c>
      <c r="U156">
        <f t="shared" si="117"/>
        <v>-0.30834775113859747</v>
      </c>
      <c r="V156">
        <v>0</v>
      </c>
      <c r="W156">
        <f t="shared" si="118"/>
        <v>2.3312308605237733</v>
      </c>
      <c r="X156">
        <f t="shared" si="119"/>
        <v>1.3628869565217392</v>
      </c>
      <c r="Y156">
        <f t="shared" si="134"/>
        <v>1.0068539957019913</v>
      </c>
      <c r="Z156">
        <v>0</v>
      </c>
      <c r="AA156">
        <f t="shared" si="135"/>
        <v>1.3742777823249137E-2</v>
      </c>
      <c r="AB156">
        <f t="shared" si="120"/>
        <v>0.6549999999999998</v>
      </c>
      <c r="AC156">
        <f t="shared" si="121"/>
        <v>-1.3014720879957779E-3</v>
      </c>
      <c r="AD156">
        <f t="shared" si="122"/>
        <v>-5.1474412269405839E-4</v>
      </c>
      <c r="AE156">
        <f t="shared" si="136"/>
        <v>-9.0810810534491815E-4</v>
      </c>
      <c r="AF156">
        <f t="shared" si="123"/>
        <v>2.875</v>
      </c>
      <c r="AH156">
        <f t="shared" si="137"/>
        <v>-2.3456261914083494E-4</v>
      </c>
      <c r="AI156">
        <f t="shared" si="138"/>
        <v>-5.1912359140784503E-4</v>
      </c>
      <c r="AJ156">
        <f t="shared" si="139"/>
        <v>1.5196058497764448E-2</v>
      </c>
      <c r="AL156">
        <f t="shared" si="124"/>
        <v>5.5172383794425391E-24</v>
      </c>
      <c r="AM156">
        <f t="shared" si="125"/>
        <v>4.9186557080614611E-24</v>
      </c>
      <c r="AN156">
        <f t="shared" si="126"/>
        <v>40.526545223578751</v>
      </c>
      <c r="AO156">
        <f t="shared" si="140"/>
        <v>1.0610256652253576</v>
      </c>
      <c r="AP156">
        <f t="shared" si="141"/>
        <v>1.3176580985674746</v>
      </c>
      <c r="AR156">
        <f t="shared" si="127"/>
        <v>4.8900494468129557E-6</v>
      </c>
      <c r="AS156">
        <f t="shared" si="128"/>
        <v>1.4264274236353392E-2</v>
      </c>
      <c r="AT156">
        <f t="shared" ref="AT156:AT173" si="151">D156-AS156</f>
        <v>-1.4264274236353392E-2</v>
      </c>
      <c r="AY156">
        <f t="shared" ref="AY156:AY185" si="152" xml:space="preserve"> 3.8726*C156^2 - 16.987*C156</f>
        <v>-8.5712705627370128E-2</v>
      </c>
      <c r="AZ156">
        <f>AY156+AS156</f>
        <v>-7.144843139101674E-2</v>
      </c>
      <c r="BA156" s="60">
        <v>0.5</v>
      </c>
      <c r="BB156">
        <f>17.5/($BM$6+$BM$7+2*(0.5*$BM$8 +0.5*$BN$8))</f>
        <v>1.3688986232790989</v>
      </c>
      <c r="BC156">
        <f t="shared" si="142"/>
        <v>-0.32587700985207552</v>
      </c>
      <c r="BD156">
        <f t="shared" si="129"/>
        <v>6.505949739349054E-2</v>
      </c>
      <c r="BE156">
        <f t="shared" si="143"/>
        <v>-0.39093650724556606</v>
      </c>
      <c r="BG156">
        <f t="shared" si="144"/>
        <v>6.4542881729466329E-5</v>
      </c>
      <c r="BH156">
        <f t="shared" si="104"/>
        <v>1.2885620398789966E-5</v>
      </c>
      <c r="BI156">
        <f t="shared" si="104"/>
        <v>-7.7428502128256297E-5</v>
      </c>
      <c r="BQ156" s="61"/>
    </row>
    <row r="157" spans="1:69">
      <c r="A157" s="60">
        <v>0.5</v>
      </c>
      <c r="B157" s="24">
        <v>16</v>
      </c>
      <c r="C157" s="25">
        <v>1.4560999999999999E-2</v>
      </c>
      <c r="D157" s="25">
        <v>-0.12833</v>
      </c>
      <c r="E157" s="25">
        <f t="shared" si="146"/>
        <v>13.588251482921889</v>
      </c>
      <c r="F157" s="60">
        <v>0.5</v>
      </c>
      <c r="G157" s="26">
        <v>3.14159265358979</v>
      </c>
      <c r="H157" s="27"/>
      <c r="I157" s="28">
        <f t="shared" si="147"/>
        <v>9.0904188514531765E-3</v>
      </c>
      <c r="J157" s="28">
        <f t="shared" si="148"/>
        <v>2.5827779184511082E-3</v>
      </c>
      <c r="K157" s="28">
        <f t="shared" si="149"/>
        <v>7.3409518389151024E-4</v>
      </c>
      <c r="L157" s="28">
        <f t="shared" si="150"/>
        <v>2.087276610439324E-4</v>
      </c>
      <c r="M157">
        <f t="shared" si="145"/>
        <v>9.2582288419414578E-3</v>
      </c>
      <c r="N157">
        <f t="shared" si="130"/>
        <v>4.2336771749646356E-5</v>
      </c>
      <c r="O157">
        <f t="shared" si="131"/>
        <v>2.5735247260458129E-7</v>
      </c>
      <c r="P157">
        <f t="shared" si="132"/>
        <v>1.7577809537788758E-9</v>
      </c>
      <c r="Q157">
        <f t="shared" si="133"/>
        <v>1.2798505311106823E-11</v>
      </c>
      <c r="R157">
        <f t="shared" si="114"/>
        <v>4.3374418609233434</v>
      </c>
      <c r="S157">
        <f t="shared" si="115"/>
        <v>-4.5880948722423387</v>
      </c>
      <c r="T157">
        <f t="shared" si="116"/>
        <v>2.0646357043187478</v>
      </c>
      <c r="U157">
        <f t="shared" si="117"/>
        <v>-0.30834775113859747</v>
      </c>
      <c r="V157">
        <v>0</v>
      </c>
      <c r="W157">
        <f t="shared" si="118"/>
        <v>2.3272730540990314</v>
      </c>
      <c r="X157">
        <f t="shared" si="119"/>
        <v>1.3628869565217392</v>
      </c>
      <c r="Y157">
        <f t="shared" si="134"/>
        <v>1.0199581945288212</v>
      </c>
      <c r="Z157">
        <v>0</v>
      </c>
      <c r="AA157">
        <f t="shared" si="135"/>
        <v>3.996331500876861E-2</v>
      </c>
      <c r="AB157">
        <f t="shared" si="120"/>
        <v>0.6549999999999998</v>
      </c>
      <c r="AC157">
        <f t="shared" si="121"/>
        <v>-3.7184916799879375E-3</v>
      </c>
      <c r="AD157">
        <f t="shared" si="122"/>
        <v>-1.4706974934115958E-3</v>
      </c>
      <c r="AE157">
        <f t="shared" si="136"/>
        <v>-2.5945945866997664E-3</v>
      </c>
      <c r="AF157">
        <f t="shared" si="123"/>
        <v>2.875</v>
      </c>
      <c r="AH157">
        <f t="shared" si="137"/>
        <v>-6.900037412816537E-4</v>
      </c>
      <c r="AI157">
        <f t="shared" si="138"/>
        <v>-1.4941572812410253E-3</v>
      </c>
      <c r="AJ157">
        <f t="shared" si="139"/>
        <v>4.413782951771611E-2</v>
      </c>
      <c r="AL157">
        <f t="shared" si="124"/>
        <v>1.6023038323709806E-23</v>
      </c>
      <c r="AM157">
        <f t="shared" si="125"/>
        <v>1.436218835365101E-23</v>
      </c>
      <c r="AN157">
        <f t="shared" si="126"/>
        <v>40.526545223578751</v>
      </c>
      <c r="AO157">
        <f t="shared" si="140"/>
        <v>1.0610256652253576</v>
      </c>
      <c r="AP157">
        <f t="shared" si="141"/>
        <v>1.3176580985674746</v>
      </c>
      <c r="AR157">
        <f t="shared" si="127"/>
        <v>1.4221806465772914E-5</v>
      </c>
      <c r="AS157">
        <f t="shared" si="128"/>
        <v>4.148500946065959E-2</v>
      </c>
      <c r="AT157">
        <f t="shared" si="151"/>
        <v>-0.16981500946065958</v>
      </c>
      <c r="AY157">
        <f t="shared" si="152"/>
        <v>-0.24652662781065537</v>
      </c>
      <c r="AZ157">
        <f t="shared" ref="AZ157:AZ185" si="153">AY157+AS157</f>
        <v>-0.20504161834999579</v>
      </c>
      <c r="BA157" s="60">
        <v>0.5</v>
      </c>
      <c r="BB157">
        <f t="shared" ref="BB157:BB185" si="154">17.5/($BM$6+$BM$7+2*(0.5*$BM$8 +0.5*$BN$8))</f>
        <v>1.3688986232790989</v>
      </c>
      <c r="BC157">
        <f t="shared" si="142"/>
        <v>-0.935196871117428</v>
      </c>
      <c r="BD157">
        <f t="shared" si="129"/>
        <v>0.18921354288016695</v>
      </c>
      <c r="BE157">
        <f t="shared" si="143"/>
        <v>-1.124410413997595</v>
      </c>
      <c r="BG157">
        <f t="shared" si="144"/>
        <v>1.85224177286082E-4</v>
      </c>
      <c r="BH157">
        <f t="shared" si="104"/>
        <v>3.7475449174126946E-5</v>
      </c>
      <c r="BI157">
        <f t="shared" si="104"/>
        <v>-2.2269962646020896E-4</v>
      </c>
      <c r="BQ157" s="61"/>
    </row>
    <row r="158" spans="1:69">
      <c r="A158" s="60">
        <v>0.5</v>
      </c>
      <c r="B158" s="24">
        <v>31</v>
      </c>
      <c r="C158" s="25">
        <v>2.8548E-2</v>
      </c>
      <c r="D158" s="25">
        <v>-0.33250000000000002</v>
      </c>
      <c r="E158" s="25">
        <f t="shared" si="146"/>
        <v>10.856806075507018</v>
      </c>
      <c r="F158" s="60">
        <v>0.5</v>
      </c>
      <c r="G158" s="26">
        <v>3.14159265358979</v>
      </c>
      <c r="H158" s="27"/>
      <c r="I158" s="28">
        <f t="shared" si="147"/>
        <v>1.7822490033053039E-2</v>
      </c>
      <c r="J158" s="28">
        <f t="shared" si="148"/>
        <v>5.0637417770717837E-3</v>
      </c>
      <c r="K158" s="28">
        <f t="shared" si="149"/>
        <v>1.4392520644004418E-3</v>
      </c>
      <c r="L158" s="28">
        <f t="shared" si="150"/>
        <v>4.0922720056879212E-4</v>
      </c>
      <c r="M158">
        <f t="shared" si="145"/>
        <v>1.8477160228982971E-2</v>
      </c>
      <c r="N158">
        <f t="shared" si="130"/>
        <v>1.6662840806528847E-4</v>
      </c>
      <c r="O158">
        <f t="shared" si="131"/>
        <v>1.9916541735304104E-6</v>
      </c>
      <c r="P158">
        <f t="shared" si="132"/>
        <v>2.6717640298073997E-8</v>
      </c>
      <c r="Q158">
        <f t="shared" si="133"/>
        <v>3.8185123119038877E-10</v>
      </c>
      <c r="R158">
        <f t="shared" si="114"/>
        <v>4.3374418609233434</v>
      </c>
      <c r="S158">
        <f t="shared" si="115"/>
        <v>-4.5880948722423387</v>
      </c>
      <c r="T158">
        <f t="shared" si="116"/>
        <v>2.0646357043187482</v>
      </c>
      <c r="U158">
        <f t="shared" si="117"/>
        <v>-0.30834775113859747</v>
      </c>
      <c r="V158">
        <v>0</v>
      </c>
      <c r="W158">
        <f t="shared" si="118"/>
        <v>2.321451673311298</v>
      </c>
      <c r="X158">
        <f t="shared" si="119"/>
        <v>1.3628869565217392</v>
      </c>
      <c r="Y158">
        <f t="shared" si="134"/>
        <v>1.0397247126588711</v>
      </c>
      <c r="Z158">
        <v>0</v>
      </c>
      <c r="AA158">
        <f t="shared" si="135"/>
        <v>7.938320510555745E-2</v>
      </c>
      <c r="AB158">
        <f t="shared" si="120"/>
        <v>0.6549999999999998</v>
      </c>
      <c r="AC158">
        <f t="shared" si="121"/>
        <v>-7.2045776299766275E-3</v>
      </c>
      <c r="AD158">
        <f t="shared" si="122"/>
        <v>-2.8494763934849665E-3</v>
      </c>
      <c r="AE158">
        <f t="shared" si="136"/>
        <v>-5.0270270117307968E-3</v>
      </c>
      <c r="AF158">
        <f t="shared" si="123"/>
        <v>2.875</v>
      </c>
      <c r="AH158">
        <f t="shared" si="137"/>
        <v>-1.3932285944526807E-3</v>
      </c>
      <c r="AI158">
        <f t="shared" si="138"/>
        <v>-2.926043471835157E-3</v>
      </c>
      <c r="AJ158">
        <f t="shared" si="139"/>
        <v>8.7534662822990647E-2</v>
      </c>
      <c r="AL158">
        <f t="shared" si="124"/>
        <v>3.178219074734384E-23</v>
      </c>
      <c r="AM158">
        <f t="shared" si="125"/>
        <v>2.8704660021034715E-23</v>
      </c>
      <c r="AN158">
        <f t="shared" si="126"/>
        <v>40.526545223578751</v>
      </c>
      <c r="AO158">
        <f t="shared" si="140"/>
        <v>1.0610256652253576</v>
      </c>
      <c r="AP158">
        <f t="shared" si="141"/>
        <v>1.3176580985674746</v>
      </c>
      <c r="AR158">
        <f t="shared" si="127"/>
        <v>2.8265975261916104E-5</v>
      </c>
      <c r="AS158">
        <f t="shared" si="128"/>
        <v>8.2451849839009272E-2</v>
      </c>
      <c r="AT158">
        <f t="shared" si="151"/>
        <v>-0.41495184983900929</v>
      </c>
      <c r="AY158">
        <f t="shared" si="152"/>
        <v>-0.48178875229392959</v>
      </c>
      <c r="AZ158">
        <f t="shared" si="153"/>
        <v>-0.39933690245492032</v>
      </c>
      <c r="BA158" s="60">
        <v>0.5</v>
      </c>
      <c r="BB158">
        <f t="shared" si="154"/>
        <v>1.3688986232790989</v>
      </c>
      <c r="BC158">
        <f t="shared" si="142"/>
        <v>-1.8213796043108277</v>
      </c>
      <c r="BD158">
        <f t="shared" si="129"/>
        <v>0.37606371139572636</v>
      </c>
      <c r="BE158">
        <f t="shared" si="143"/>
        <v>-2.197443315706554</v>
      </c>
      <c r="BG158">
        <f t="shared" si="144"/>
        <v>3.6074066237093042E-4</v>
      </c>
      <c r="BH158">
        <f t="shared" si="104"/>
        <v>7.4482810733952543E-5</v>
      </c>
      <c r="BI158">
        <f t="shared" si="104"/>
        <v>-4.3522347310488295E-4</v>
      </c>
      <c r="BQ158" s="61"/>
    </row>
    <row r="159" spans="1:69">
      <c r="A159" s="60">
        <v>0.5</v>
      </c>
      <c r="B159" s="24">
        <v>45.6</v>
      </c>
      <c r="C159" s="25">
        <v>4.2431000000000003E-2</v>
      </c>
      <c r="D159" s="25">
        <v>-0.52500000000000002</v>
      </c>
      <c r="E159" s="25">
        <f t="shared" si="146"/>
        <v>9.5133371322195455</v>
      </c>
      <c r="F159" s="60">
        <v>0.5</v>
      </c>
      <c r="G159" s="26">
        <v>3.14159265358979</v>
      </c>
      <c r="H159" s="27"/>
      <c r="I159" s="28">
        <f t="shared" si="147"/>
        <v>2.6489634110707354E-2</v>
      </c>
      <c r="J159" s="28">
        <f t="shared" si="148"/>
        <v>7.5262584889635997E-3</v>
      </c>
      <c r="K159" s="28">
        <f t="shared" si="149"/>
        <v>2.1391657679898819E-3</v>
      </c>
      <c r="L159" s="28">
        <f t="shared" si="150"/>
        <v>6.0823593061981292E-4</v>
      </c>
      <c r="M159">
        <f t="shared" si="145"/>
        <v>2.7957551417956267E-2</v>
      </c>
      <c r="N159">
        <f t="shared" si="130"/>
        <v>3.7691930791498379E-4</v>
      </c>
      <c r="O159">
        <f t="shared" si="131"/>
        <v>6.7156009748383018E-6</v>
      </c>
      <c r="P159">
        <f t="shared" si="132"/>
        <v>1.341335239928021E-7</v>
      </c>
      <c r="Q159">
        <f t="shared" si="133"/>
        <v>2.8526580125864953E-9</v>
      </c>
      <c r="R159">
        <f t="shared" si="114"/>
        <v>4.3374418609233425</v>
      </c>
      <c r="S159">
        <f t="shared" si="115"/>
        <v>-4.5880948722423405</v>
      </c>
      <c r="T159">
        <f t="shared" si="116"/>
        <v>2.0646357043187491</v>
      </c>
      <c r="U159">
        <f t="shared" si="117"/>
        <v>-0.30834775113859769</v>
      </c>
      <c r="V159">
        <v>0</v>
      </c>
      <c r="W159">
        <f t="shared" si="118"/>
        <v>2.3156735772595285</v>
      </c>
      <c r="X159">
        <f t="shared" si="119"/>
        <v>1.3628869565217392</v>
      </c>
      <c r="Y159">
        <f t="shared" si="134"/>
        <v>1.059944265772105</v>
      </c>
      <c r="Z159">
        <v>0</v>
      </c>
      <c r="AA159">
        <f t="shared" si="135"/>
        <v>0.11954873621504454</v>
      </c>
      <c r="AB159">
        <f t="shared" si="120"/>
        <v>0.6549999999999998</v>
      </c>
      <c r="AC159">
        <f t="shared" si="121"/>
        <v>-1.0597701287965621E-2</v>
      </c>
      <c r="AD159">
        <f t="shared" si="122"/>
        <v>-4.191487856223048E-3</v>
      </c>
      <c r="AE159">
        <f t="shared" si="136"/>
        <v>-7.3945945720943346E-3</v>
      </c>
      <c r="AF159">
        <f t="shared" si="123"/>
        <v>2.875</v>
      </c>
      <c r="AH159">
        <f t="shared" si="137"/>
        <v>-2.1310905470427978E-3</v>
      </c>
      <c r="AI159">
        <f t="shared" si="138"/>
        <v>-4.3492271820701764E-3</v>
      </c>
      <c r="AJ159">
        <f t="shared" si="139"/>
        <v>0.13163109784398411</v>
      </c>
      <c r="AL159">
        <f t="shared" si="124"/>
        <v>4.7819952454978177E-23</v>
      </c>
      <c r="AM159">
        <f t="shared" si="125"/>
        <v>4.3496519981652683E-23</v>
      </c>
      <c r="AN159">
        <f t="shared" si="126"/>
        <v>40.526545223578751</v>
      </c>
      <c r="AO159">
        <f t="shared" si="140"/>
        <v>1.0610256652253576</v>
      </c>
      <c r="AP159">
        <f t="shared" si="141"/>
        <v>1.3176580985674746</v>
      </c>
      <c r="AR159">
        <f t="shared" si="127"/>
        <v>4.2609538990613085E-5</v>
      </c>
      <c r="AS159">
        <f t="shared" si="128"/>
        <v>0.12429202523561837</v>
      </c>
      <c r="AT159">
        <f t="shared" si="151"/>
        <v>-0.64929202523561835</v>
      </c>
      <c r="AY159">
        <f t="shared" si="152"/>
        <v>-0.71380320761155147</v>
      </c>
      <c r="AZ159">
        <f t="shared" si="153"/>
        <v>-0.58951118237593314</v>
      </c>
      <c r="BA159" s="60">
        <v>0.5</v>
      </c>
      <c r="BB159">
        <f t="shared" si="154"/>
        <v>1.3688986232790989</v>
      </c>
      <c r="BC159">
        <f t="shared" si="142"/>
        <v>-2.6887663962232842</v>
      </c>
      <c r="BD159">
        <f t="shared" si="129"/>
        <v>0.56689716966039105</v>
      </c>
      <c r="BE159">
        <f t="shared" si="143"/>
        <v>-3.2556635658836748</v>
      </c>
      <c r="BG159">
        <f t="shared" si="144"/>
        <v>5.3253444171584162E-4</v>
      </c>
      <c r="BH159">
        <f t="shared" si="104"/>
        <v>1.1227909876418916E-4</v>
      </c>
      <c r="BI159">
        <f t="shared" si="104"/>
        <v>-6.4481354048003068E-4</v>
      </c>
      <c r="BQ159" s="61"/>
    </row>
    <row r="160" spans="1:69">
      <c r="A160" s="60">
        <v>0.5</v>
      </c>
      <c r="B160" s="24">
        <v>60.4</v>
      </c>
      <c r="C160" s="25">
        <v>5.6717999999999998E-2</v>
      </c>
      <c r="D160" s="25">
        <v>-0.72082999999999997</v>
      </c>
      <c r="E160" s="25">
        <f t="shared" si="146"/>
        <v>8.6361532519179693</v>
      </c>
      <c r="F160" s="60">
        <v>0.5</v>
      </c>
      <c r="G160" s="26">
        <v>3.14159265358979</v>
      </c>
      <c r="H160" s="27"/>
      <c r="I160" s="28">
        <f t="shared" si="147"/>
        <v>3.5408995015227061E-2</v>
      </c>
      <c r="J160" s="28">
        <f t="shared" si="148"/>
        <v>1.0060435270840598E-2</v>
      </c>
      <c r="K160" s="28">
        <f t="shared" si="149"/>
        <v>2.8594471973050388E-3</v>
      </c>
      <c r="L160" s="28">
        <f t="shared" si="150"/>
        <v>8.1303588208843868E-4</v>
      </c>
      <c r="M160">
        <f t="shared" si="145"/>
        <v>3.8072843449730089E-2</v>
      </c>
      <c r="N160">
        <f t="shared" si="130"/>
        <v>6.902574686390257E-4</v>
      </c>
      <c r="O160">
        <f t="shared" si="131"/>
        <v>1.648883318148505E-5</v>
      </c>
      <c r="P160">
        <f t="shared" si="132"/>
        <v>4.4102797330108912E-7</v>
      </c>
      <c r="Q160">
        <f t="shared" si="133"/>
        <v>1.2552857392433836E-8</v>
      </c>
      <c r="R160">
        <f t="shared" si="114"/>
        <v>4.3374418609233434</v>
      </c>
      <c r="S160">
        <f t="shared" si="115"/>
        <v>-4.5880948722423387</v>
      </c>
      <c r="T160">
        <f t="shared" si="116"/>
        <v>2.0646357043187482</v>
      </c>
      <c r="U160">
        <f t="shared" si="117"/>
        <v>-0.30834775113859747</v>
      </c>
      <c r="V160">
        <v>0</v>
      </c>
      <c r="W160">
        <f t="shared" si="118"/>
        <v>2.3097273366565152</v>
      </c>
      <c r="X160">
        <f t="shared" si="119"/>
        <v>1.3628869565217392</v>
      </c>
      <c r="Y160">
        <f t="shared" si="134"/>
        <v>1.08140171466433</v>
      </c>
      <c r="Z160">
        <v>0</v>
      </c>
      <c r="AA160">
        <f t="shared" si="135"/>
        <v>0.16200568563457601</v>
      </c>
      <c r="AB160">
        <f t="shared" si="120"/>
        <v>0.6549999999999998</v>
      </c>
      <c r="AC160">
        <f t="shared" si="121"/>
        <v>-1.4037306091954463E-2</v>
      </c>
      <c r="AD160">
        <f t="shared" si="122"/>
        <v>-5.5518830376287739E-3</v>
      </c>
      <c r="AE160">
        <f t="shared" si="136"/>
        <v>-9.7945945647916182E-3</v>
      </c>
      <c r="AF160">
        <f t="shared" si="123"/>
        <v>2.875</v>
      </c>
      <c r="AH160">
        <f t="shared" si="137"/>
        <v>-2.9326540453354843E-3</v>
      </c>
      <c r="AI160">
        <f t="shared" si="138"/>
        <v>-5.8215004044190272E-3</v>
      </c>
      <c r="AJ160">
        <f t="shared" si="139"/>
        <v>0.17813304109716918</v>
      </c>
      <c r="AL160">
        <f t="shared" si="124"/>
        <v>6.4778934285725519E-23</v>
      </c>
      <c r="AM160">
        <f t="shared" si="125"/>
        <v>5.9326042177605154E-23</v>
      </c>
      <c r="AN160">
        <f t="shared" si="126"/>
        <v>40.526545223578751</v>
      </c>
      <c r="AO160">
        <f t="shared" si="140"/>
        <v>1.0610256652253576</v>
      </c>
      <c r="AP160">
        <f t="shared" si="141"/>
        <v>1.3176580985674746</v>
      </c>
      <c r="AR160">
        <f t="shared" si="127"/>
        <v>5.7826072040406448E-5</v>
      </c>
      <c r="AS160">
        <f t="shared" si="128"/>
        <v>0.16867865214186561</v>
      </c>
      <c r="AT160">
        <f t="shared" si="151"/>
        <v>-0.88950865214186559</v>
      </c>
      <c r="AY160">
        <f t="shared" si="152"/>
        <v>-0.95101077698015757</v>
      </c>
      <c r="AZ160">
        <f t="shared" si="153"/>
        <v>-0.78233212483829195</v>
      </c>
      <c r="BA160" s="60">
        <v>0.5</v>
      </c>
      <c r="BB160">
        <f t="shared" si="154"/>
        <v>1.3688986232790989</v>
      </c>
      <c r="BC160">
        <f t="shared" si="142"/>
        <v>-3.5682246424457897</v>
      </c>
      <c r="BD160">
        <f t="shared" si="129"/>
        <v>0.7693450187176647</v>
      </c>
      <c r="BE160">
        <f t="shared" si="143"/>
        <v>-4.337569661163454</v>
      </c>
      <c r="BG160">
        <f t="shared" si="144"/>
        <v>7.067190814905506E-4</v>
      </c>
      <c r="BH160">
        <f t="shared" si="104"/>
        <v>1.5237572167115562E-4</v>
      </c>
      <c r="BI160">
        <f t="shared" si="104"/>
        <v>-8.5909480316170611E-4</v>
      </c>
      <c r="BQ160" s="61"/>
    </row>
    <row r="161" spans="1:69">
      <c r="A161" s="60">
        <v>0.5</v>
      </c>
      <c r="B161" s="24">
        <v>81</v>
      </c>
      <c r="C161" s="25">
        <v>7.6831999999999998E-2</v>
      </c>
      <c r="D161" s="25">
        <v>-1</v>
      </c>
      <c r="E161" s="25">
        <f t="shared" si="146"/>
        <v>7.8051262165442976</v>
      </c>
      <c r="F161" s="60">
        <v>0.5</v>
      </c>
      <c r="G161" s="26">
        <v>3.14159265358979</v>
      </c>
      <c r="H161" s="27"/>
      <c r="I161" s="28">
        <f t="shared" si="147"/>
        <v>4.7966146637926678E-2</v>
      </c>
      <c r="J161" s="28">
        <f t="shared" si="148"/>
        <v>1.3628184398766259E-2</v>
      </c>
      <c r="K161" s="28">
        <f t="shared" si="149"/>
        <v>3.8734977795997871E-3</v>
      </c>
      <c r="L161" s="28">
        <f t="shared" si="150"/>
        <v>1.1013641682114834E-3</v>
      </c>
      <c r="M161">
        <f t="shared" si="145"/>
        <v>5.2963875407392447E-2</v>
      </c>
      <c r="N161">
        <f t="shared" si="130"/>
        <v>1.3118451367229074E-3</v>
      </c>
      <c r="O161">
        <f t="shared" si="131"/>
        <v>4.2631053246654053E-5</v>
      </c>
      <c r="P161">
        <f t="shared" si="132"/>
        <v>1.548588219837943E-6</v>
      </c>
      <c r="Q161">
        <f t="shared" si="133"/>
        <v>5.9810825264738909E-8</v>
      </c>
      <c r="R161">
        <f t="shared" si="114"/>
        <v>4.3374418609233434</v>
      </c>
      <c r="S161">
        <f t="shared" si="115"/>
        <v>-4.5880948722423387</v>
      </c>
      <c r="T161">
        <f t="shared" si="116"/>
        <v>2.0646357043187478</v>
      </c>
      <c r="U161">
        <f t="shared" si="117"/>
        <v>-0.30834775113859747</v>
      </c>
      <c r="V161">
        <v>0</v>
      </c>
      <c r="W161">
        <f t="shared" si="118"/>
        <v>2.3013559022413821</v>
      </c>
      <c r="X161">
        <f t="shared" si="119"/>
        <v>1.3628869565217392</v>
      </c>
      <c r="Y161">
        <f t="shared" si="134"/>
        <v>1.1127801215231687</v>
      </c>
      <c r="Z161">
        <v>0</v>
      </c>
      <c r="AA161">
        <f t="shared" si="135"/>
        <v>0.22379640045472871</v>
      </c>
      <c r="AB161">
        <f t="shared" si="120"/>
        <v>0.6549999999999998</v>
      </c>
      <c r="AC161">
        <f t="shared" si="121"/>
        <v>-1.8824864129938931E-2</v>
      </c>
      <c r="AD161">
        <f t="shared" si="122"/>
        <v>-7.4454060603962044E-3</v>
      </c>
      <c r="AE161">
        <f t="shared" si="136"/>
        <v>-1.3135135095167567E-2</v>
      </c>
      <c r="AF161">
        <f t="shared" si="123"/>
        <v>2.875</v>
      </c>
      <c r="AH161">
        <f t="shared" si="137"/>
        <v>-4.1354058703448838E-3</v>
      </c>
      <c r="AI161">
        <f t="shared" si="138"/>
        <v>-7.9188201506783309E-3</v>
      </c>
      <c r="AJ161">
        <f t="shared" si="139"/>
        <v>0.24565181178863299</v>
      </c>
      <c r="AL161">
        <f t="shared" si="124"/>
        <v>8.9523615967485716E-23</v>
      </c>
      <c r="AM161">
        <f t="shared" si="125"/>
        <v>8.2715521166511976E-23</v>
      </c>
      <c r="AN161">
        <f t="shared" si="126"/>
        <v>40.526545223578751</v>
      </c>
      <c r="AO161">
        <f t="shared" si="140"/>
        <v>1.0610256652253576</v>
      </c>
      <c r="AP161">
        <f t="shared" si="141"/>
        <v>1.3176580985674746</v>
      </c>
      <c r="AR161">
        <f t="shared" si="127"/>
        <v>8.010477219199671E-5</v>
      </c>
      <c r="AS161">
        <f t="shared" si="128"/>
        <v>0.2336656204840544</v>
      </c>
      <c r="AT161">
        <f t="shared" si="151"/>
        <v>-1.2336656204840544</v>
      </c>
      <c r="AY161">
        <f t="shared" si="152"/>
        <v>-1.2822846212069374</v>
      </c>
      <c r="AZ161">
        <f t="shared" si="153"/>
        <v>-1.0486190007228831</v>
      </c>
      <c r="BA161" s="60">
        <v>0.5</v>
      </c>
      <c r="BB161">
        <f t="shared" si="154"/>
        <v>1.3688986232790989</v>
      </c>
      <c r="BC161">
        <f t="shared" si="142"/>
        <v>-4.7827617454539295</v>
      </c>
      <c r="BD161">
        <f t="shared" si="129"/>
        <v>1.0657512310080954</v>
      </c>
      <c r="BE161">
        <f t="shared" si="143"/>
        <v>-5.8485129764620245</v>
      </c>
      <c r="BG161">
        <f t="shared" si="144"/>
        <v>9.4726911179519304E-4</v>
      </c>
      <c r="BH161">
        <f t="shared" si="104"/>
        <v>2.1108164607013181E-4</v>
      </c>
      <c r="BI161">
        <f t="shared" si="104"/>
        <v>-1.1583507578653248E-3</v>
      </c>
      <c r="BQ161" s="61"/>
    </row>
    <row r="162" spans="1:69">
      <c r="A162" s="60">
        <v>0.5</v>
      </c>
      <c r="B162" s="24">
        <v>100.6</v>
      </c>
      <c r="C162" s="25">
        <v>9.6031000000000005E-2</v>
      </c>
      <c r="D162" s="25">
        <v>-1.2475000000000001</v>
      </c>
      <c r="E162" s="25">
        <f t="shared" si="146"/>
        <v>7.2458636843328321</v>
      </c>
      <c r="F162" s="60">
        <v>0.5</v>
      </c>
      <c r="G162" s="26">
        <v>3.14159265358979</v>
      </c>
      <c r="H162" s="27"/>
      <c r="I162" s="28">
        <f t="shared" si="147"/>
        <v>5.9952064605720765E-2</v>
      </c>
      <c r="J162" s="28">
        <f t="shared" si="148"/>
        <v>1.703363411076014E-2</v>
      </c>
      <c r="K162" s="28">
        <f t="shared" si="149"/>
        <v>4.8414184880355478E-3</v>
      </c>
      <c r="L162" s="28">
        <f t="shared" si="150"/>
        <v>1.3765761979060416E-3</v>
      </c>
      <c r="M162">
        <f t="shared" si="145"/>
        <v>6.7929324547862047E-2</v>
      </c>
      <c r="N162">
        <f t="shared" si="130"/>
        <v>2.1201249098039623E-3</v>
      </c>
      <c r="O162">
        <f t="shared" si="131"/>
        <v>8.6465165438004543E-5</v>
      </c>
      <c r="P162">
        <f t="shared" si="132"/>
        <v>3.935396767816568E-6</v>
      </c>
      <c r="Q162">
        <f t="shared" si="133"/>
        <v>1.9029151779315079E-7</v>
      </c>
      <c r="R162">
        <f t="shared" si="114"/>
        <v>4.3374418609233434</v>
      </c>
      <c r="S162">
        <f t="shared" si="115"/>
        <v>-4.5880948722423387</v>
      </c>
      <c r="T162">
        <f t="shared" si="116"/>
        <v>2.0646357043187482</v>
      </c>
      <c r="U162">
        <f t="shared" si="117"/>
        <v>-0.30834775113859747</v>
      </c>
      <c r="V162">
        <v>0</v>
      </c>
      <c r="W162">
        <f t="shared" si="118"/>
        <v>2.293365290262853</v>
      </c>
      <c r="X162">
        <f t="shared" si="119"/>
        <v>1.3628869565217392</v>
      </c>
      <c r="Y162">
        <f t="shared" si="134"/>
        <v>1.1440746685568568</v>
      </c>
      <c r="Z162">
        <v>0</v>
      </c>
      <c r="AA162">
        <f>M162*R162+N162*S162+O162*T162+P162*U162+Q162*V162</f>
        <v>0.28508946724795969</v>
      </c>
      <c r="AB162">
        <f t="shared" si="120"/>
        <v>0.6549999999999998</v>
      </c>
      <c r="AC162">
        <f t="shared" si="121"/>
        <v>-2.3380016437924155E-2</v>
      </c>
      <c r="AD162">
        <f t="shared" si="122"/>
        <v>-9.2470104898254094E-3</v>
      </c>
      <c r="AE162">
        <f t="shared" si="136"/>
        <v>-1.6313513463874781E-2</v>
      </c>
      <c r="AF162">
        <f t="shared" si="123"/>
        <v>2.875</v>
      </c>
      <c r="AH162">
        <f t="shared" si="137"/>
        <v>-5.3665868835769794E-3</v>
      </c>
      <c r="AI162">
        <f t="shared" si="138"/>
        <v>-9.9622665136883531E-3</v>
      </c>
      <c r="AJ162">
        <f t="shared" si="139"/>
        <v>0.31249245772247941</v>
      </c>
      <c r="AL162">
        <f t="shared" si="124"/>
        <v>1.1420348015928719E-22</v>
      </c>
      <c r="AM162">
        <f t="shared" si="125"/>
        <v>1.0632223717944924E-22</v>
      </c>
      <c r="AN162">
        <f t="shared" si="126"/>
        <v>40.526545223578751</v>
      </c>
      <c r="AO162">
        <f t="shared" si="140"/>
        <v>1.0610256652253576</v>
      </c>
      <c r="AP162">
        <f t="shared" si="141"/>
        <v>1.3176580985674746</v>
      </c>
      <c r="AR162">
        <f t="shared" si="127"/>
        <v>1.0239779685922524E-4</v>
      </c>
      <c r="AS162">
        <f t="shared" si="128"/>
        <v>0.29869437343836003</v>
      </c>
      <c r="AT162">
        <f t="shared" si="151"/>
        <v>-1.5461943734383601</v>
      </c>
      <c r="AY162">
        <f t="shared" si="152"/>
        <v>-1.5955656619632312</v>
      </c>
      <c r="AZ162">
        <f t="shared" si="153"/>
        <v>-1.2968712885248712</v>
      </c>
      <c r="BA162" s="60">
        <v>0.5</v>
      </c>
      <c r="BB162">
        <f t="shared" si="154"/>
        <v>1.3688986232790989</v>
      </c>
      <c r="BC162">
        <f t="shared" si="142"/>
        <v>-5.9150429119236012</v>
      </c>
      <c r="BD162">
        <f t="shared" si="129"/>
        <v>1.3623480233321161</v>
      </c>
      <c r="BE162">
        <f t="shared" si="143"/>
        <v>-7.2773909352557178</v>
      </c>
      <c r="BG162">
        <f t="shared" si="144"/>
        <v>1.1715276117891863E-3</v>
      </c>
      <c r="BH162">
        <f t="shared" si="104"/>
        <v>2.698253165640951E-4</v>
      </c>
      <c r="BI162">
        <f t="shared" si="104"/>
        <v>-1.4413529283532813E-3</v>
      </c>
      <c r="BQ162" s="61"/>
    </row>
    <row r="163" spans="1:69">
      <c r="A163" s="60">
        <v>0.5</v>
      </c>
      <c r="B163" s="24">
        <v>131.6</v>
      </c>
      <c r="C163" s="25">
        <v>0.12601000000000001</v>
      </c>
      <c r="D163" s="25">
        <v>-1.6358299999999999</v>
      </c>
      <c r="E163" s="25">
        <f t="shared" si="146"/>
        <v>6.618490848558479</v>
      </c>
      <c r="F163" s="60">
        <v>0.5</v>
      </c>
      <c r="G163" s="26">
        <v>3.14159265358979</v>
      </c>
      <c r="H163" s="27"/>
      <c r="I163" s="28">
        <f t="shared" si="147"/>
        <v>7.8667926617101508E-2</v>
      </c>
      <c r="J163" s="28">
        <f t="shared" si="148"/>
        <v>2.2351201531764592E-2</v>
      </c>
      <c r="K163" s="28">
        <f t="shared" si="149"/>
        <v>6.3528146502416878E-3</v>
      </c>
      <c r="L163" s="28">
        <f t="shared" si="150"/>
        <v>1.8063163634465989E-3</v>
      </c>
      <c r="M163">
        <f t="shared" si="145"/>
        <v>9.2883084858389836E-2</v>
      </c>
      <c r="N163">
        <f t="shared" si="130"/>
        <v>3.8528004347705628E-3</v>
      </c>
      <c r="O163">
        <f t="shared" si="131"/>
        <v>2.0750247781443586E-4</v>
      </c>
      <c r="P163">
        <f t="shared" si="132"/>
        <v>1.2440694484625037E-5</v>
      </c>
      <c r="Q163">
        <f t="shared" si="133"/>
        <v>7.9140884579054216E-7</v>
      </c>
      <c r="R163">
        <f t="shared" si="114"/>
        <v>4.3374418609233434</v>
      </c>
      <c r="S163">
        <f t="shared" si="115"/>
        <v>-4.5880948722423387</v>
      </c>
      <c r="T163">
        <f t="shared" si="116"/>
        <v>2.0646357043187482</v>
      </c>
      <c r="U163">
        <f t="shared" si="117"/>
        <v>-0.30834775113859747</v>
      </c>
      <c r="V163">
        <v>0</v>
      </c>
      <c r="W163">
        <f t="shared" si="118"/>
        <v>2.2808880489219323</v>
      </c>
      <c r="X163">
        <f t="shared" si="119"/>
        <v>1.3628869565217392</v>
      </c>
      <c r="Y163">
        <f t="shared" si="134"/>
        <v>1.1957501042117435</v>
      </c>
      <c r="Z163">
        <v>0</v>
      </c>
      <c r="AA163">
        <f t="shared" si="135"/>
        <v>0.38562254748219471</v>
      </c>
      <c r="AB163">
        <f t="shared" si="120"/>
        <v>0.6549999999999998</v>
      </c>
      <c r="AC163">
        <f t="shared" si="121"/>
        <v>-3.0584594067900778E-2</v>
      </c>
      <c r="AD163">
        <f t="shared" si="122"/>
        <v>-1.2096486883310375E-2</v>
      </c>
      <c r="AE163">
        <f t="shared" si="136"/>
        <v>-2.1340540475605577E-2</v>
      </c>
      <c r="AF163">
        <f t="shared" si="123"/>
        <v>2.875</v>
      </c>
      <c r="AH163">
        <f t="shared" si="137"/>
        <v>-7.4574564593398365E-3</v>
      </c>
      <c r="AI163">
        <f t="shared" si="138"/>
        <v>-1.3273538511552651E-2</v>
      </c>
      <c r="AJ163">
        <f t="shared" si="139"/>
        <v>0.42196117587980481</v>
      </c>
      <c r="AL163">
        <f t="shared" si="124"/>
        <v>1.5511754780795905E-22</v>
      </c>
      <c r="AM163">
        <f t="shared" si="125"/>
        <v>1.4589668870823648E-22</v>
      </c>
      <c r="AN163">
        <f t="shared" si="126"/>
        <v>40.526545223578751</v>
      </c>
      <c r="AO163">
        <f t="shared" si="140"/>
        <v>1.0610256652253576</v>
      </c>
      <c r="AP163">
        <f t="shared" si="141"/>
        <v>1.3176580985674746</v>
      </c>
      <c r="AR163">
        <f t="shared" si="127"/>
        <v>1.3946966475144961E-4</v>
      </c>
      <c r="AS163">
        <f t="shared" si="128"/>
        <v>0.40683301207997852</v>
      </c>
      <c r="AT163">
        <f t="shared" si="151"/>
        <v>-2.0426630120799785</v>
      </c>
      <c r="AY163">
        <f t="shared" si="152"/>
        <v>-2.0790407130607398</v>
      </c>
      <c r="AZ163">
        <f t="shared" si="153"/>
        <v>-1.6722077009807612</v>
      </c>
      <c r="BA163" s="60">
        <v>0.5</v>
      </c>
      <c r="BB163">
        <f t="shared" si="154"/>
        <v>1.3688986232790989</v>
      </c>
      <c r="BC163">
        <f t="shared" si="142"/>
        <v>-7.6269560414133739</v>
      </c>
      <c r="BD163">
        <f t="shared" si="129"/>
        <v>1.8555694352501317</v>
      </c>
      <c r="BE163">
        <f t="shared" si="143"/>
        <v>-9.4825254766635059</v>
      </c>
      <c r="BG163">
        <f t="shared" si="144"/>
        <v>1.5105874512603237E-3</v>
      </c>
      <c r="BH163">
        <f t="shared" si="104"/>
        <v>3.6751226683504295E-4</v>
      </c>
      <c r="BI163">
        <f t="shared" si="104"/>
        <v>-1.8780997180953666E-3</v>
      </c>
    </row>
    <row r="164" spans="1:69">
      <c r="A164" s="60">
        <v>0.5</v>
      </c>
      <c r="B164" s="24">
        <v>162.80000000000001</v>
      </c>
      <c r="C164" s="25">
        <v>0.155</v>
      </c>
      <c r="D164" s="25">
        <v>-1.9924999999999999</v>
      </c>
      <c r="E164" s="25">
        <f t="shared" si="146"/>
        <v>6.1770826245460908</v>
      </c>
      <c r="F164" s="60">
        <v>0.5</v>
      </c>
      <c r="G164" s="26">
        <v>3.14159265358979</v>
      </c>
      <c r="H164" s="27"/>
      <c r="I164" s="28">
        <f t="shared" si="147"/>
        <v>9.6766356841923098E-2</v>
      </c>
      <c r="J164" s="28">
        <f t="shared" si="148"/>
        <v>2.7493343682434019E-2</v>
      </c>
      <c r="K164" s="28">
        <f t="shared" si="149"/>
        <v>7.8143502165499666E-3</v>
      </c>
      <c r="L164" s="28">
        <f t="shared" si="150"/>
        <v>2.221879504279206E-3</v>
      </c>
      <c r="M164">
        <f t="shared" si="145"/>
        <v>0.11902065995059954</v>
      </c>
      <c r="N164">
        <f t="shared" si="130"/>
        <v>6.148641924173145E-3</v>
      </c>
      <c r="O164">
        <f t="shared" si="131"/>
        <v>4.0987516105010313E-4</v>
      </c>
      <c r="P164">
        <f t="shared" si="132"/>
        <v>3.0341667233826919E-5</v>
      </c>
      <c r="Q164">
        <f t="shared" si="133"/>
        <v>2.3802906508052502E-6</v>
      </c>
      <c r="R164">
        <f t="shared" si="114"/>
        <v>4.3374418609233434</v>
      </c>
      <c r="S164">
        <f t="shared" si="115"/>
        <v>-4.5880948722423387</v>
      </c>
      <c r="T164">
        <f t="shared" si="116"/>
        <v>2.0646357043187478</v>
      </c>
      <c r="U164">
        <f t="shared" si="117"/>
        <v>-0.30834775113859747</v>
      </c>
      <c r="V164">
        <v>0</v>
      </c>
      <c r="W164">
        <f t="shared" si="118"/>
        <v>2.2688224287720513</v>
      </c>
      <c r="X164">
        <f t="shared" si="119"/>
        <v>1.3628869565217392</v>
      </c>
      <c r="Y164">
        <f t="shared" si="134"/>
        <v>1.2492432111577227</v>
      </c>
      <c r="Z164">
        <v>0</v>
      </c>
      <c r="AA164">
        <f t="shared" si="135"/>
        <v>0.48887152740785994</v>
      </c>
      <c r="AB164">
        <f t="shared" si="120"/>
        <v>0.6549999999999998</v>
      </c>
      <c r="AC164">
        <f t="shared" si="121"/>
        <v>-3.7835652843877264E-2</v>
      </c>
      <c r="AD164">
        <f t="shared" si="122"/>
        <v>-1.4964346995462986E-2</v>
      </c>
      <c r="AE164">
        <f t="shared" si="136"/>
        <v>-2.6399999919670125E-2</v>
      </c>
      <c r="AF164">
        <f t="shared" si="123"/>
        <v>2.875</v>
      </c>
      <c r="AH164">
        <f t="shared" si="137"/>
        <v>-9.6829453727151453E-3</v>
      </c>
      <c r="AI164">
        <f t="shared" si="138"/>
        <v>-1.6673059929246326E-2</v>
      </c>
      <c r="AJ164">
        <f t="shared" si="139"/>
        <v>0.53433959847557411</v>
      </c>
      <c r="AL164">
        <f t="shared" si="124"/>
        <v>1.9788112471869164E-22</v>
      </c>
      <c r="AM164">
        <f t="shared" si="125"/>
        <v>1.8761375707350988E-22</v>
      </c>
      <c r="AN164">
        <f t="shared" si="126"/>
        <v>40.526545223578751</v>
      </c>
      <c r="AO164">
        <f t="shared" si="140"/>
        <v>1.0610256652253576</v>
      </c>
      <c r="AP164">
        <f t="shared" si="141"/>
        <v>1.3176580985674746</v>
      </c>
      <c r="AR164">
        <f t="shared" si="127"/>
        <v>1.7830965359414308E-4</v>
      </c>
      <c r="AS164">
        <f t="shared" si="128"/>
        <v>0.52012925953411537</v>
      </c>
      <c r="AT164">
        <f t="shared" si="151"/>
        <v>-2.5126292595341155</v>
      </c>
      <c r="AY164">
        <f t="shared" si="152"/>
        <v>-2.5399457849999996</v>
      </c>
      <c r="AZ164">
        <f t="shared" si="153"/>
        <v>-2.0198165254658842</v>
      </c>
      <c r="BA164" s="60">
        <v>0.5</v>
      </c>
      <c r="BB164">
        <f t="shared" si="154"/>
        <v>1.3688986232790989</v>
      </c>
      <c r="BC164">
        <f t="shared" si="142"/>
        <v>-9.2124033649728005</v>
      </c>
      <c r="BD164">
        <f t="shared" si="129"/>
        <v>2.3723147525232133</v>
      </c>
      <c r="BE164">
        <f t="shared" si="143"/>
        <v>-11.584718117496013</v>
      </c>
      <c r="BG164">
        <f t="shared" si="144"/>
        <v>1.8245995969445039E-3</v>
      </c>
      <c r="BH164">
        <f t="shared" si="104"/>
        <v>4.6985833878455404E-4</v>
      </c>
      <c r="BI164">
        <f t="shared" si="104"/>
        <v>-2.2944579357290578E-3</v>
      </c>
    </row>
    <row r="165" spans="1:69">
      <c r="A165" s="60">
        <v>0.5</v>
      </c>
      <c r="B165" s="24">
        <v>200.6</v>
      </c>
      <c r="C165" s="25">
        <v>0.18765999999999999</v>
      </c>
      <c r="D165" s="25">
        <v>-2.3833299999999999</v>
      </c>
      <c r="E165" s="25">
        <f t="shared" si="146"/>
        <v>5.7956667531774695</v>
      </c>
      <c r="F165" s="60">
        <v>0.5</v>
      </c>
      <c r="G165" s="26">
        <v>3.14159265358979</v>
      </c>
      <c r="H165" s="27"/>
      <c r="I165" s="28">
        <f t="shared" si="147"/>
        <v>0.11715596467713089</v>
      </c>
      <c r="J165" s="28">
        <f t="shared" si="148"/>
        <v>3.3286457260939144E-2</v>
      </c>
      <c r="K165" s="28">
        <f t="shared" si="149"/>
        <v>9.4609094299210762E-3</v>
      </c>
      <c r="L165" s="28">
        <f t="shared" si="150"/>
        <v>2.6900510178905533E-3</v>
      </c>
      <c r="M165">
        <f t="shared" si="145"/>
        <v>0.15109192969990773</v>
      </c>
      <c r="N165">
        <f t="shared" si="130"/>
        <v>9.5839986569944535E-3</v>
      </c>
      <c r="O165">
        <f t="shared" si="131"/>
        <v>7.7896868118206019E-4</v>
      </c>
      <c r="P165">
        <f t="shared" si="132"/>
        <v>7.0115354873792612E-5</v>
      </c>
      <c r="Q165">
        <f t="shared" si="133"/>
        <v>6.6789376036990866E-6</v>
      </c>
      <c r="R165">
        <f t="shared" si="114"/>
        <v>4.3374418609233434</v>
      </c>
      <c r="S165">
        <f t="shared" si="115"/>
        <v>-4.5880948722423387</v>
      </c>
      <c r="T165">
        <f t="shared" si="116"/>
        <v>2.0646357043187478</v>
      </c>
      <c r="U165">
        <f t="shared" si="117"/>
        <v>-0.30834775113859747</v>
      </c>
      <c r="V165">
        <v>0</v>
      </c>
      <c r="W165">
        <f t="shared" si="118"/>
        <v>2.2552293568819128</v>
      </c>
      <c r="X165">
        <f t="shared" si="119"/>
        <v>1.3628869565217392</v>
      </c>
      <c r="Y165">
        <f t="shared" si="134"/>
        <v>1.3140627366085886</v>
      </c>
      <c r="Z165">
        <v>0</v>
      </c>
      <c r="AA165">
        <f t="shared" si="135"/>
        <v>0.61296683227405191</v>
      </c>
      <c r="AB165">
        <f t="shared" si="120"/>
        <v>0.6549999999999998</v>
      </c>
      <c r="AC165">
        <f t="shared" si="121"/>
        <v>-4.6620589437848761E-2</v>
      </c>
      <c r="AD165">
        <f t="shared" si="122"/>
        <v>-1.8438869823647883E-2</v>
      </c>
      <c r="AE165">
        <f t="shared" si="136"/>
        <v>-3.2529729630748322E-2</v>
      </c>
      <c r="AF165">
        <f t="shared" si="123"/>
        <v>2.875</v>
      </c>
      <c r="AH165">
        <f t="shared" si="137"/>
        <v>-1.2442348257587412E-2</v>
      </c>
      <c r="AI165">
        <f t="shared" si="138"/>
        <v>-2.0826574590295497E-2</v>
      </c>
      <c r="AJ165">
        <f t="shared" si="139"/>
        <v>0.66956654365870616</v>
      </c>
      <c r="AL165">
        <f t="shared" si="124"/>
        <v>2.5051729034796397E-22</v>
      </c>
      <c r="AM165">
        <f t="shared" si="125"/>
        <v>2.3913932101743558E-22</v>
      </c>
      <c r="AN165">
        <f t="shared" si="126"/>
        <v>40.526545223578751</v>
      </c>
      <c r="AO165">
        <f t="shared" si="140"/>
        <v>1.0610256652253576</v>
      </c>
      <c r="AP165">
        <f t="shared" si="141"/>
        <v>1.3176580985674746</v>
      </c>
      <c r="AR165">
        <f t="shared" si="127"/>
        <v>2.2616273934581677E-4</v>
      </c>
      <c r="AS165">
        <f t="shared" si="128"/>
        <v>0.65971671067174753</v>
      </c>
      <c r="AT165">
        <f t="shared" si="151"/>
        <v>-3.0430467106717476</v>
      </c>
      <c r="AY165">
        <f t="shared" si="152"/>
        <v>-3.0514018711114397</v>
      </c>
      <c r="AZ165">
        <f t="shared" si="153"/>
        <v>-2.391685160439692</v>
      </c>
      <c r="BA165" s="60">
        <v>0.5</v>
      </c>
      <c r="BB165">
        <f t="shared" si="154"/>
        <v>1.3688986232790989</v>
      </c>
      <c r="BC165">
        <f t="shared" si="142"/>
        <v>-10.908499926699053</v>
      </c>
      <c r="BD165">
        <f t="shared" si="129"/>
        <v>3.0089745126327059</v>
      </c>
      <c r="BE165">
        <f t="shared" si="143"/>
        <v>-13.917474439331757</v>
      </c>
      <c r="BG165">
        <f t="shared" si="144"/>
        <v>2.1605268224795114E-3</v>
      </c>
      <c r="BH165">
        <f t="shared" ref="BH165:BI228" si="155">BD165/($BM$12*10^-15*10^10*10^12*10^-1)</f>
        <v>5.9595454795656683E-4</v>
      </c>
      <c r="BI165">
        <f t="shared" si="155"/>
        <v>-2.7564813704360779E-3</v>
      </c>
    </row>
    <row r="166" spans="1:69">
      <c r="A166" s="60">
        <v>0.5</v>
      </c>
      <c r="B166" s="24">
        <v>253.6</v>
      </c>
      <c r="C166" s="25">
        <v>0.22799</v>
      </c>
      <c r="D166" s="25">
        <v>-2.81833</v>
      </c>
      <c r="E166" s="25">
        <f t="shared" si="146"/>
        <v>5.4315282624429155</v>
      </c>
      <c r="F166" s="60">
        <v>0.5</v>
      </c>
      <c r="G166" s="26">
        <v>3.14159265358979</v>
      </c>
      <c r="H166" s="27"/>
      <c r="I166" s="28">
        <f t="shared" si="147"/>
        <v>0.14233394642832292</v>
      </c>
      <c r="J166" s="28">
        <f t="shared" si="148"/>
        <v>4.0440047910697635E-2</v>
      </c>
      <c r="K166" s="28">
        <f t="shared" si="149"/>
        <v>1.1494152941104693E-2</v>
      </c>
      <c r="L166" s="28">
        <f t="shared" si="150"/>
        <v>3.2681697301975244E-3</v>
      </c>
      <c r="M166">
        <f t="shared" si="145"/>
        <v>0.19501955043799302</v>
      </c>
      <c r="N166">
        <f t="shared" si="130"/>
        <v>1.5294051361940297E-2</v>
      </c>
      <c r="O166">
        <f t="shared" si="131"/>
        <v>1.5235248950811867E-3</v>
      </c>
      <c r="P166">
        <f t="shared" si="132"/>
        <v>1.675008280169199E-4</v>
      </c>
      <c r="Q166">
        <f t="shared" si="133"/>
        <v>1.9455379671518003E-5</v>
      </c>
      <c r="R166">
        <f t="shared" si="114"/>
        <v>4.3374418609233434</v>
      </c>
      <c r="S166">
        <f t="shared" si="115"/>
        <v>-4.5880948722423387</v>
      </c>
      <c r="T166">
        <f t="shared" si="116"/>
        <v>2.0646357043187478</v>
      </c>
      <c r="U166">
        <f t="shared" si="117"/>
        <v>-0.30834775113859747</v>
      </c>
      <c r="V166">
        <v>0</v>
      </c>
      <c r="W166">
        <f t="shared" si="118"/>
        <v>2.2384440357144513</v>
      </c>
      <c r="X166">
        <f t="shared" si="119"/>
        <v>1.3628869565217392</v>
      </c>
      <c r="Y166">
        <f t="shared" si="134"/>
        <v>1.4015121803781614</v>
      </c>
      <c r="Z166">
        <v>0</v>
      </c>
      <c r="AA166">
        <f t="shared" si="135"/>
        <v>0.77880927852984327</v>
      </c>
      <c r="AB166">
        <f t="shared" si="120"/>
        <v>0.6549999999999998</v>
      </c>
      <c r="AC166">
        <f t="shared" si="121"/>
        <v>-5.8938093127808795E-2</v>
      </c>
      <c r="AD166">
        <f t="shared" si="122"/>
        <v>-2.3310555270573789E-2</v>
      </c>
      <c r="AE166">
        <f t="shared" si="136"/>
        <v>-4.1124324199191292E-2</v>
      </c>
      <c r="AF166">
        <f t="shared" si="123"/>
        <v>2.875</v>
      </c>
      <c r="AH166">
        <f t="shared" si="137"/>
        <v>-1.6238880328780823E-2</v>
      </c>
      <c r="AI166">
        <f t="shared" si="138"/>
        <v>-2.6610267515722538E-2</v>
      </c>
      <c r="AJ166">
        <f t="shared" si="139"/>
        <v>0.85093538358938847</v>
      </c>
      <c r="AL166">
        <f t="shared" si="124"/>
        <v>3.2337068868482549E-22</v>
      </c>
      <c r="AM166">
        <f t="shared" si="125"/>
        <v>3.102549893833754E-22</v>
      </c>
      <c r="AN166">
        <f t="shared" si="126"/>
        <v>40.526545223578751</v>
      </c>
      <c r="AO166">
        <f t="shared" si="140"/>
        <v>1.0610256652253576</v>
      </c>
      <c r="AP166">
        <f t="shared" si="141"/>
        <v>1.3176580985674746</v>
      </c>
      <c r="AR166">
        <f t="shared" si="127"/>
        <v>2.923435666603658E-4</v>
      </c>
      <c r="AS166">
        <f t="shared" si="128"/>
        <v>0.85276618394828707</v>
      </c>
      <c r="AT166">
        <f t="shared" si="151"/>
        <v>-3.6710961839482872</v>
      </c>
      <c r="AY166">
        <f t="shared" si="152"/>
        <v>-3.6715705502687399</v>
      </c>
      <c r="AZ166">
        <f t="shared" si="153"/>
        <v>-2.8188043663204527</v>
      </c>
      <c r="BA166" s="60">
        <v>0.5</v>
      </c>
      <c r="BB166">
        <f t="shared" si="154"/>
        <v>1.3688986232790989</v>
      </c>
      <c r="BC166">
        <f t="shared" si="142"/>
        <v>-12.85659489467781</v>
      </c>
      <c r="BD166">
        <f t="shared" si="129"/>
        <v>3.8894750901833368</v>
      </c>
      <c r="BE166">
        <f t="shared" si="143"/>
        <v>-16.746069984861148</v>
      </c>
      <c r="BG166">
        <f t="shared" si="144"/>
        <v>2.5463646057987343E-3</v>
      </c>
      <c r="BH166">
        <f t="shared" si="155"/>
        <v>7.7034563085429531E-4</v>
      </c>
      <c r="BI166">
        <f t="shared" si="155"/>
        <v>-3.3167102366530297E-3</v>
      </c>
    </row>
    <row r="167" spans="1:69">
      <c r="A167" s="60">
        <v>0.5</v>
      </c>
      <c r="B167" s="24">
        <v>300.2</v>
      </c>
      <c r="C167" s="25">
        <v>0.25827</v>
      </c>
      <c r="D167" s="25">
        <v>-3.11917</v>
      </c>
      <c r="E167" s="25">
        <f t="shared" si="146"/>
        <v>5.2103790910312204</v>
      </c>
      <c r="F167" s="60">
        <v>0.5</v>
      </c>
      <c r="G167" s="26">
        <v>3.14159265358979</v>
      </c>
      <c r="H167" s="27"/>
      <c r="I167" s="28">
        <f t="shared" si="147"/>
        <v>0.16123772246169987</v>
      </c>
      <c r="J167" s="28">
        <f t="shared" si="148"/>
        <v>4.581100563136925E-2</v>
      </c>
      <c r="K167" s="28">
        <f t="shared" si="149"/>
        <v>1.3020724067279743E-2</v>
      </c>
      <c r="L167" s="28">
        <f t="shared" si="150"/>
        <v>3.7022246423883262E-3</v>
      </c>
      <c r="M167">
        <f t="shared" si="145"/>
        <v>0.23155430944152805</v>
      </c>
      <c r="N167">
        <f t="shared" si="130"/>
        <v>2.084464073090141E-2</v>
      </c>
      <c r="O167">
        <f t="shared" si="131"/>
        <v>2.3678928127067031E-3</v>
      </c>
      <c r="P167">
        <f t="shared" si="132"/>
        <v>2.9611278317809298E-4</v>
      </c>
      <c r="Q167">
        <f t="shared" si="133"/>
        <v>3.9070200249624598E-5</v>
      </c>
      <c r="R167">
        <f t="shared" si="114"/>
        <v>4.3374418609233434</v>
      </c>
      <c r="S167">
        <f t="shared" si="115"/>
        <v>-4.5880948722423387</v>
      </c>
      <c r="T167">
        <f t="shared" si="116"/>
        <v>2.0646357043187478</v>
      </c>
      <c r="U167">
        <f t="shared" si="117"/>
        <v>-0.30834775113859747</v>
      </c>
      <c r="V167">
        <v>0</v>
      </c>
      <c r="W167">
        <f t="shared" si="118"/>
        <v>2.2258415183588665</v>
      </c>
      <c r="X167">
        <f t="shared" si="119"/>
        <v>1.3628869565217392</v>
      </c>
      <c r="Y167">
        <f t="shared" si="134"/>
        <v>1.4731768638616998</v>
      </c>
      <c r="Z167">
        <v>0</v>
      </c>
      <c r="AA167">
        <f t="shared" si="135"/>
        <v>0.91351369593203635</v>
      </c>
      <c r="AB167">
        <f t="shared" si="120"/>
        <v>0.6549999999999998</v>
      </c>
      <c r="AC167">
        <f t="shared" si="121"/>
        <v>-6.9768200145773673E-2</v>
      </c>
      <c r="AD167">
        <f t="shared" si="122"/>
        <v>-2.7593961720135066E-2</v>
      </c>
      <c r="AE167">
        <f t="shared" si="136"/>
        <v>-4.8681080932954368E-2</v>
      </c>
      <c r="AF167">
        <f t="shared" si="123"/>
        <v>2.875</v>
      </c>
      <c r="AH167">
        <f t="shared" si="137"/>
        <v>-1.9387180116736128E-2</v>
      </c>
      <c r="AI167">
        <f t="shared" si="138"/>
        <v>-3.1590756396244903E-2</v>
      </c>
      <c r="AJ167">
        <f t="shared" si="139"/>
        <v>0.99907798452211338</v>
      </c>
      <c r="AL167">
        <f t="shared" si="124"/>
        <v>3.8494250063843032E-22</v>
      </c>
      <c r="AM167">
        <f t="shared" si="125"/>
        <v>3.6982613595234731E-22</v>
      </c>
      <c r="AN167">
        <f t="shared" si="126"/>
        <v>40.526545223578751</v>
      </c>
      <c r="AO167">
        <f t="shared" si="140"/>
        <v>1.0610256652253576</v>
      </c>
      <c r="AP167">
        <f t="shared" si="141"/>
        <v>1.3176580985674746</v>
      </c>
      <c r="AR167">
        <f t="shared" si="127"/>
        <v>3.4813723131783494E-4</v>
      </c>
      <c r="AS167">
        <f t="shared" si="128"/>
        <v>1.0155163037541246</v>
      </c>
      <c r="AT167">
        <f t="shared" si="151"/>
        <v>-4.1346863037541244</v>
      </c>
      <c r="AY167">
        <f t="shared" si="152"/>
        <v>-4.1289169306554596</v>
      </c>
      <c r="AZ167">
        <f t="shared" si="153"/>
        <v>-3.1134006269013348</v>
      </c>
      <c r="BA167" s="60">
        <v>0.5</v>
      </c>
      <c r="BB167">
        <f t="shared" si="154"/>
        <v>1.3688986232790989</v>
      </c>
      <c r="BC167">
        <f t="shared" si="142"/>
        <v>-14.200251384297696</v>
      </c>
      <c r="BD167">
        <f t="shared" si="129"/>
        <v>4.6317800136482035</v>
      </c>
      <c r="BE167">
        <f t="shared" si="143"/>
        <v>-18.832031397945901</v>
      </c>
      <c r="BG167">
        <f t="shared" si="144"/>
        <v>2.812487895483798E-3</v>
      </c>
      <c r="BH167">
        <f t="shared" si="155"/>
        <v>9.1736581771602365E-4</v>
      </c>
      <c r="BI167">
        <f t="shared" si="155"/>
        <v>-3.7298537131998221E-3</v>
      </c>
    </row>
    <row r="168" spans="1:69">
      <c r="A168" s="60">
        <v>0.5</v>
      </c>
      <c r="B168" s="24">
        <v>350</v>
      </c>
      <c r="C168" s="25">
        <v>0.28595999999999999</v>
      </c>
      <c r="D168" s="25">
        <v>-3.3624999999999998</v>
      </c>
      <c r="E168" s="25">
        <f t="shared" si="146"/>
        <v>5.0364618321617618</v>
      </c>
      <c r="F168" s="60">
        <v>0.5</v>
      </c>
      <c r="G168" s="26">
        <v>3.14159265358979</v>
      </c>
      <c r="H168" s="27"/>
      <c r="I168" s="28">
        <f t="shared" si="147"/>
        <v>0.17852456388720217</v>
      </c>
      <c r="J168" s="28">
        <f t="shared" si="148"/>
        <v>5.072255844792796E-2</v>
      </c>
      <c r="K168" s="28">
        <f t="shared" si="149"/>
        <v>1.4416719922094381E-2</v>
      </c>
      <c r="L168" s="28">
        <f t="shared" si="150"/>
        <v>4.0991526647979476E-3</v>
      </c>
      <c r="M168">
        <f t="shared" si="145"/>
        <v>0.26797192320121743</v>
      </c>
      <c r="N168">
        <f t="shared" si="130"/>
        <v>2.7035676428260644E-2</v>
      </c>
      <c r="O168">
        <f t="shared" si="131"/>
        <v>3.4212825544923768E-3</v>
      </c>
      <c r="P168">
        <f t="shared" si="132"/>
        <v>4.7549836547558511E-4</v>
      </c>
      <c r="Q168">
        <f t="shared" si="133"/>
        <v>6.9644533975510292E-5</v>
      </c>
      <c r="R168">
        <f t="shared" si="114"/>
        <v>4.3374418609233434</v>
      </c>
      <c r="S168">
        <f t="shared" si="115"/>
        <v>-4.5880948722423387</v>
      </c>
      <c r="T168">
        <f t="shared" si="116"/>
        <v>2.0646357043187478</v>
      </c>
      <c r="U168">
        <f t="shared" si="117"/>
        <v>-0.30834775113859747</v>
      </c>
      <c r="V168">
        <v>0</v>
      </c>
      <c r="W168">
        <f t="shared" si="118"/>
        <v>2.2143169574085317</v>
      </c>
      <c r="X168">
        <f t="shared" si="119"/>
        <v>1.3628869565217392</v>
      </c>
      <c r="Y168">
        <f t="shared" si="134"/>
        <v>1.543732220470053</v>
      </c>
      <c r="Z168">
        <v>0</v>
      </c>
      <c r="AA168">
        <f t="shared" si="135"/>
        <v>1.0451874721218934</v>
      </c>
      <c r="AB168">
        <f t="shared" si="120"/>
        <v>0.6549999999999998</v>
      </c>
      <c r="AC168">
        <f t="shared" si="121"/>
        <v>-8.1342005499736136E-2</v>
      </c>
      <c r="AD168">
        <f t="shared" si="122"/>
        <v>-3.2171507668378667E-2</v>
      </c>
      <c r="AE168">
        <f t="shared" si="136"/>
        <v>-5.6756756584057405E-2</v>
      </c>
      <c r="AF168">
        <f t="shared" si="123"/>
        <v>2.875</v>
      </c>
      <c r="AH168">
        <f t="shared" si="137"/>
        <v>-2.2499014329776093E-2</v>
      </c>
      <c r="AI168">
        <f t="shared" si="138"/>
        <v>-3.6773738636031943E-2</v>
      </c>
      <c r="AJ168">
        <f t="shared" si="139"/>
        <v>1.1448287390588288</v>
      </c>
      <c r="AL168">
        <f t="shared" si="124"/>
        <v>4.4743521699204215E-22</v>
      </c>
      <c r="AM168">
        <f t="shared" si="125"/>
        <v>4.2955139857849004E-22</v>
      </c>
      <c r="AN168">
        <f t="shared" si="126"/>
        <v>40.526545223578751</v>
      </c>
      <c r="AO168">
        <f t="shared" si="140"/>
        <v>1.0610256652253576</v>
      </c>
      <c r="AP168">
        <f t="shared" si="141"/>
        <v>1.3176580985674746</v>
      </c>
      <c r="AR168">
        <f t="shared" si="127"/>
        <v>4.0457307627477754E-4</v>
      </c>
      <c r="AS168">
        <f t="shared" si="128"/>
        <v>1.1801396634935262</v>
      </c>
      <c r="AT168">
        <f t="shared" si="151"/>
        <v>-4.5426396634935262</v>
      </c>
      <c r="AY168">
        <f t="shared" si="152"/>
        <v>-4.5409279292918399</v>
      </c>
      <c r="AZ168">
        <f t="shared" si="153"/>
        <v>-3.3607882657983135</v>
      </c>
      <c r="BA168" s="60">
        <v>0.5</v>
      </c>
      <c r="BB168">
        <f t="shared" si="154"/>
        <v>1.3688986232790989</v>
      </c>
      <c r="BC168">
        <f t="shared" si="142"/>
        <v>-15.328588878467631</v>
      </c>
      <c r="BD168">
        <f t="shared" si="129"/>
        <v>5.3826288031770346</v>
      </c>
      <c r="BE168">
        <f t="shared" si="143"/>
        <v>-20.711217681644666</v>
      </c>
      <c r="BG168">
        <f t="shared" si="144"/>
        <v>3.0359653156006401E-3</v>
      </c>
      <c r="BH168">
        <f t="shared" si="155"/>
        <v>1.0660781943309635E-3</v>
      </c>
      <c r="BI168">
        <f t="shared" si="155"/>
        <v>-4.1020435099316035E-3</v>
      </c>
    </row>
    <row r="169" spans="1:69">
      <c r="A169" s="60">
        <v>0.5</v>
      </c>
      <c r="B169" s="24">
        <v>401</v>
      </c>
      <c r="C169" s="25">
        <v>0.31024000000000002</v>
      </c>
      <c r="D169" s="25">
        <v>-3.5833300000000001</v>
      </c>
      <c r="E169" s="25">
        <f t="shared" si="146"/>
        <v>4.9014891540082264</v>
      </c>
      <c r="F169" s="60">
        <v>0.5</v>
      </c>
      <c r="G169" s="26">
        <v>3.14159265358979</v>
      </c>
      <c r="H169" s="27"/>
      <c r="I169" s="28">
        <f t="shared" si="147"/>
        <v>0.19368254546218214</v>
      </c>
      <c r="J169" s="28">
        <f t="shared" si="148"/>
        <v>5.5029257703473111E-2</v>
      </c>
      <c r="K169" s="28">
        <f t="shared" si="149"/>
        <v>1.5640800072144918E-2</v>
      </c>
      <c r="L169" s="28">
        <f t="shared" si="150"/>
        <v>4.4471993381134259E-3</v>
      </c>
      <c r="M169">
        <f t="shared" si="145"/>
        <v>0.30252528461229683</v>
      </c>
      <c r="N169">
        <f t="shared" si="130"/>
        <v>3.3469431210513774E-2</v>
      </c>
      <c r="O169">
        <f t="shared" si="131"/>
        <v>4.6198940334006705E-3</v>
      </c>
      <c r="P169">
        <f t="shared" si="132"/>
        <v>6.9892325215006879E-4</v>
      </c>
      <c r="Q169">
        <f t="shared" si="133"/>
        <v>1.1131450013657229E-4</v>
      </c>
      <c r="R169">
        <f t="shared" si="114"/>
        <v>4.3374418609233434</v>
      </c>
      <c r="S169">
        <f t="shared" si="115"/>
        <v>-4.5880948722423387</v>
      </c>
      <c r="T169">
        <f t="shared" si="116"/>
        <v>2.0646357043187482</v>
      </c>
      <c r="U169">
        <f t="shared" si="117"/>
        <v>-0.30834775113859747</v>
      </c>
      <c r="V169">
        <v>0</v>
      </c>
      <c r="W169">
        <f t="shared" si="118"/>
        <v>2.2042116363585453</v>
      </c>
      <c r="X169">
        <f t="shared" si="119"/>
        <v>1.3628869565217392</v>
      </c>
      <c r="Y169">
        <f t="shared" si="134"/>
        <v>1.6099258515949582</v>
      </c>
      <c r="Z169">
        <v>0</v>
      </c>
      <c r="AA169">
        <f t="shared" si="135"/>
        <v>1.1679477945098082</v>
      </c>
      <c r="AB169">
        <f t="shared" si="120"/>
        <v>0.6549999999999998</v>
      </c>
      <c r="AC169">
        <f t="shared" si="121"/>
        <v>-9.319469772969767E-2</v>
      </c>
      <c r="AD169">
        <f t="shared" si="122"/>
        <v>-3.6859355928628122E-2</v>
      </c>
      <c r="AE169">
        <f t="shared" si="136"/>
        <v>-6.5027026829162893E-2</v>
      </c>
      <c r="AF169">
        <f t="shared" si="123"/>
        <v>2.875</v>
      </c>
      <c r="AH169">
        <f t="shared" si="137"/>
        <v>-2.541592876276599E-2</v>
      </c>
      <c r="AI169">
        <f t="shared" si="138"/>
        <v>-4.1932574584336982E-2</v>
      </c>
      <c r="AJ169">
        <f t="shared" si="139"/>
        <v>1.2817018600101193</v>
      </c>
      <c r="AL169">
        <f t="shared" si="124"/>
        <v>5.0790083623772728E-22</v>
      </c>
      <c r="AM169">
        <f t="shared" si="125"/>
        <v>4.8651051307992759E-22</v>
      </c>
      <c r="AN169">
        <f t="shared" si="126"/>
        <v>40.526545223578751</v>
      </c>
      <c r="AO169">
        <f t="shared" si="140"/>
        <v>1.0610256652253576</v>
      </c>
      <c r="AP169">
        <f t="shared" si="141"/>
        <v>1.3176580985674746</v>
      </c>
      <c r="AR169">
        <f t="shared" si="127"/>
        <v>4.5896199239438127E-4</v>
      </c>
      <c r="AS169">
        <f t="shared" si="128"/>
        <v>1.3387921318144103</v>
      </c>
      <c r="AT169">
        <f t="shared" si="151"/>
        <v>-4.9221221318144099</v>
      </c>
      <c r="AY169">
        <f t="shared" si="152"/>
        <v>-4.8973135540582398</v>
      </c>
      <c r="AZ169">
        <f t="shared" si="153"/>
        <v>-3.5585214222438295</v>
      </c>
      <c r="BA169" s="60">
        <v>0.5</v>
      </c>
      <c r="BB169">
        <f t="shared" si="154"/>
        <v>1.3688986232790989</v>
      </c>
      <c r="BC169">
        <f t="shared" si="142"/>
        <v>-16.230451781775248</v>
      </c>
      <c r="BD169">
        <f t="shared" si="129"/>
        <v>6.1062442972543653</v>
      </c>
      <c r="BE169">
        <f t="shared" si="143"/>
        <v>-22.336696079029611</v>
      </c>
      <c r="BG169">
        <f t="shared" si="144"/>
        <v>3.2145873998366504E-3</v>
      </c>
      <c r="BH169">
        <f t="shared" si="155"/>
        <v>1.2093967710941503E-3</v>
      </c>
      <c r="BI169">
        <f t="shared" si="155"/>
        <v>-4.4239841709308005E-3</v>
      </c>
    </row>
    <row r="170" spans="1:69">
      <c r="A170" s="60">
        <v>0.5</v>
      </c>
      <c r="B170" s="24">
        <v>450.7</v>
      </c>
      <c r="C170" s="25">
        <v>0.33073999999999998</v>
      </c>
      <c r="D170" s="25">
        <v>-3.7408299999999999</v>
      </c>
      <c r="E170" s="25">
        <f t="shared" si="146"/>
        <v>4.7980533121542841</v>
      </c>
      <c r="F170" s="60">
        <v>0.5</v>
      </c>
      <c r="G170" s="26">
        <v>3.14159265358979</v>
      </c>
      <c r="H170" s="27"/>
      <c r="I170" s="28">
        <f t="shared" si="147"/>
        <v>0.20648067652837193</v>
      </c>
      <c r="J170" s="28">
        <f t="shared" si="148"/>
        <v>5.8665474125988569E-2</v>
      </c>
      <c r="K170" s="28">
        <f t="shared" si="149"/>
        <v>1.6674310907237009E-2</v>
      </c>
      <c r="L170" s="28">
        <f t="shared" si="150"/>
        <v>4.7410608209374492E-3</v>
      </c>
      <c r="M170">
        <f t="shared" si="145"/>
        <v>0.33379014361733361</v>
      </c>
      <c r="N170">
        <f t="shared" si="130"/>
        <v>3.9727088464433409E-2</v>
      </c>
      <c r="O170">
        <f t="shared" si="131"/>
        <v>5.8727899490200186E-3</v>
      </c>
      <c r="P170">
        <f t="shared" si="132"/>
        <v>9.4986096007954046E-4</v>
      </c>
      <c r="Q170">
        <f t="shared" si="133"/>
        <v>1.6159091497025546E-4</v>
      </c>
      <c r="R170">
        <f t="shared" si="114"/>
        <v>4.3374418609233434</v>
      </c>
      <c r="S170">
        <f t="shared" si="115"/>
        <v>-4.5880948722423387</v>
      </c>
      <c r="T170">
        <f t="shared" si="116"/>
        <v>2.0646357043187478</v>
      </c>
      <c r="U170">
        <f t="shared" si="117"/>
        <v>-0.30834775113859747</v>
      </c>
      <c r="V170">
        <v>0</v>
      </c>
      <c r="W170">
        <f t="shared" si="118"/>
        <v>2.1956795489810852</v>
      </c>
      <c r="X170">
        <f t="shared" si="119"/>
        <v>1.3628869565217392</v>
      </c>
      <c r="Y170">
        <f t="shared" si="134"/>
        <v>1.6692337231386902</v>
      </c>
      <c r="Z170">
        <v>0</v>
      </c>
      <c r="AA170">
        <f t="shared" si="135"/>
        <v>1.2773559751384291</v>
      </c>
      <c r="AB170">
        <f t="shared" si="120"/>
        <v>0.6549999999999998</v>
      </c>
      <c r="AC170">
        <f t="shared" si="121"/>
        <v>-0.1047452625106602</v>
      </c>
      <c r="AD170">
        <f t="shared" si="122"/>
        <v>-4.1427710017537887E-2</v>
      </c>
      <c r="AE170">
        <f t="shared" si="136"/>
        <v>-7.308648626409904E-2</v>
      </c>
      <c r="AF170">
        <f t="shared" si="123"/>
        <v>2.875</v>
      </c>
      <c r="AH170">
        <f t="shared" si="137"/>
        <v>-2.8018271880112706E-2</v>
      </c>
      <c r="AI170">
        <f t="shared" si="138"/>
        <v>-4.6827265123048266E-2</v>
      </c>
      <c r="AJ170">
        <f t="shared" si="139"/>
        <v>1.4045930845690162</v>
      </c>
      <c r="AL170">
        <f t="shared" si="124"/>
        <v>5.6368079744634441E-22</v>
      </c>
      <c r="AM170">
        <f t="shared" si="125"/>
        <v>5.3827493521097613E-22</v>
      </c>
      <c r="AN170">
        <f t="shared" si="126"/>
        <v>40.526545223578751</v>
      </c>
      <c r="AO170">
        <f t="shared" si="140"/>
        <v>1.0610256652253576</v>
      </c>
      <c r="AP170">
        <f t="shared" si="141"/>
        <v>1.3176580985674746</v>
      </c>
      <c r="AR170">
        <f t="shared" si="127"/>
        <v>5.0893239293707375E-4</v>
      </c>
      <c r="AS170">
        <f t="shared" si="128"/>
        <v>1.4845557901974442</v>
      </c>
      <c r="AT170">
        <f t="shared" si="151"/>
        <v>-5.2253857901974445</v>
      </c>
      <c r="AY170">
        <f t="shared" si="152"/>
        <v>-5.1946607415242392</v>
      </c>
      <c r="AZ170">
        <f t="shared" si="153"/>
        <v>-3.710104951326795</v>
      </c>
      <c r="BA170" s="60">
        <v>0.5</v>
      </c>
      <c r="BB170">
        <f t="shared" si="154"/>
        <v>1.3688986232790989</v>
      </c>
      <c r="BC170">
        <f t="shared" si="142"/>
        <v>-16.921825773319487</v>
      </c>
      <c r="BD170">
        <f t="shared" si="129"/>
        <v>6.7710738003543423</v>
      </c>
      <c r="BE170">
        <f t="shared" si="143"/>
        <v>-23.692899573673831</v>
      </c>
      <c r="BG170">
        <f t="shared" si="144"/>
        <v>3.351520256153592E-3</v>
      </c>
      <c r="BH170">
        <f t="shared" si="155"/>
        <v>1.3410722520012562E-3</v>
      </c>
      <c r="BI170">
        <f t="shared" si="155"/>
        <v>-4.6925925081548487E-3</v>
      </c>
    </row>
    <row r="171" spans="1:69">
      <c r="A171" s="60">
        <v>0.5</v>
      </c>
      <c r="B171" s="24">
        <v>501.3</v>
      </c>
      <c r="C171" s="25">
        <v>0.34904000000000002</v>
      </c>
      <c r="D171" s="25">
        <v>-3.86</v>
      </c>
      <c r="E171" s="25">
        <f t="shared" si="146"/>
        <v>4.7126904016285529</v>
      </c>
      <c r="F171" s="60">
        <v>0.5</v>
      </c>
      <c r="G171" s="26">
        <v>3.14159265358979</v>
      </c>
      <c r="H171" s="27"/>
      <c r="I171" s="28">
        <f t="shared" si="147"/>
        <v>0.21790534962648284</v>
      </c>
      <c r="J171" s="28">
        <f t="shared" si="148"/>
        <v>6.1911462444624317E-2</v>
      </c>
      <c r="K171" s="28">
        <f t="shared" si="149"/>
        <v>1.7596908384416778E-2</v>
      </c>
      <c r="L171" s="28">
        <f t="shared" si="150"/>
        <v>5.0033859495071872E-3</v>
      </c>
      <c r="M171">
        <f t="shared" si="145"/>
        <v>0.36345488611449428</v>
      </c>
      <c r="N171">
        <f t="shared" si="130"/>
        <v>4.602337780434286E-2</v>
      </c>
      <c r="O171">
        <f t="shared" si="131"/>
        <v>7.2094888864407307E-3</v>
      </c>
      <c r="P171">
        <f t="shared" si="132"/>
        <v>1.2337098829319215E-3</v>
      </c>
      <c r="Q171">
        <f t="shared" si="133"/>
        <v>2.2188094244335321E-4</v>
      </c>
      <c r="R171">
        <f t="shared" si="114"/>
        <v>4.3374418609233434</v>
      </c>
      <c r="S171">
        <f t="shared" si="115"/>
        <v>-4.5880948722423387</v>
      </c>
      <c r="T171">
        <f t="shared" si="116"/>
        <v>2.0646357043187478</v>
      </c>
      <c r="U171">
        <f t="shared" si="117"/>
        <v>-0.30834775113859747</v>
      </c>
      <c r="V171">
        <v>0</v>
      </c>
      <c r="W171">
        <f t="shared" si="118"/>
        <v>2.1880631002490114</v>
      </c>
      <c r="X171">
        <f t="shared" si="119"/>
        <v>1.3628869565217392</v>
      </c>
      <c r="Y171">
        <f t="shared" si="134"/>
        <v>1.7250230722588178</v>
      </c>
      <c r="Z171">
        <v>0</v>
      </c>
      <c r="AA171">
        <f t="shared" si="135"/>
        <v>1.3798093703796317</v>
      </c>
      <c r="AB171">
        <f t="shared" si="120"/>
        <v>0.6549999999999998</v>
      </c>
      <c r="AC171">
        <f t="shared" si="121"/>
        <v>-0.11650499244862207</v>
      </c>
      <c r="AD171">
        <f t="shared" si="122"/>
        <v>-4.6078790840452064E-2</v>
      </c>
      <c r="AE171">
        <f t="shared" si="136"/>
        <v>-8.1291891644537068E-2</v>
      </c>
      <c r="AF171">
        <f t="shared" si="123"/>
        <v>2.875</v>
      </c>
      <c r="AH171">
        <f t="shared" si="137"/>
        <v>-3.0449617024813164E-2</v>
      </c>
      <c r="AI171">
        <f t="shared" si="138"/>
        <v>-5.1690147203336978E-2</v>
      </c>
      <c r="AJ171">
        <f t="shared" si="139"/>
        <v>1.5205285034274398</v>
      </c>
      <c r="AL171">
        <f t="shared" si="124"/>
        <v>6.176157059631526E-22</v>
      </c>
      <c r="AM171">
        <f t="shared" si="125"/>
        <v>5.8757821608365945E-22</v>
      </c>
      <c r="AN171">
        <f t="shared" si="126"/>
        <v>40.526545223578751</v>
      </c>
      <c r="AO171">
        <f t="shared" si="140"/>
        <v>1.0610256652253576</v>
      </c>
      <c r="AP171">
        <f t="shared" si="141"/>
        <v>1.3176580985674746</v>
      </c>
      <c r="AR171">
        <f t="shared" si="127"/>
        <v>5.5705445900293643E-4</v>
      </c>
      <c r="AS171">
        <f t="shared" si="128"/>
        <v>1.6249278569115655</v>
      </c>
      <c r="AT171">
        <f t="shared" si="151"/>
        <v>-5.4849278569115656</v>
      </c>
      <c r="AY171">
        <f t="shared" si="152"/>
        <v>-5.4573477982118392</v>
      </c>
      <c r="AZ171">
        <f t="shared" si="153"/>
        <v>-3.832419941300274</v>
      </c>
      <c r="BA171" s="60">
        <v>0.5</v>
      </c>
      <c r="BB171">
        <f t="shared" si="154"/>
        <v>1.3688986232790989</v>
      </c>
      <c r="BC171">
        <f t="shared" si="142"/>
        <v>-17.479705665384625</v>
      </c>
      <c r="BD171">
        <f t="shared" si="129"/>
        <v>7.4113121999520883</v>
      </c>
      <c r="BE171">
        <f t="shared" si="143"/>
        <v>-24.891017865336714</v>
      </c>
      <c r="BG171">
        <f t="shared" si="144"/>
        <v>3.4620134017398743E-3</v>
      </c>
      <c r="BH171">
        <f t="shared" si="155"/>
        <v>1.4678772430089301E-3</v>
      </c>
      <c r="BI171">
        <f t="shared" si="155"/>
        <v>-4.9298906447488048E-3</v>
      </c>
    </row>
    <row r="172" spans="1:69">
      <c r="A172" s="60">
        <v>0.5</v>
      </c>
      <c r="B172" s="24">
        <v>551.20000000000005</v>
      </c>
      <c r="C172" s="25">
        <v>0.36506</v>
      </c>
      <c r="D172" s="25">
        <v>-3.9591699999999999</v>
      </c>
      <c r="E172" s="25">
        <f t="shared" si="146"/>
        <v>4.6427207234791457</v>
      </c>
      <c r="F172" s="60">
        <v>0.5</v>
      </c>
      <c r="G172" s="26">
        <v>3.14159265358979</v>
      </c>
      <c r="H172" s="27"/>
      <c r="I172" s="28">
        <f t="shared" si="147"/>
        <v>0.22790662083040289</v>
      </c>
      <c r="J172" s="28">
        <f t="shared" si="148"/>
        <v>6.4753032546512018E-2</v>
      </c>
      <c r="K172" s="28">
        <f t="shared" si="149"/>
        <v>1.8404559290669233E-2</v>
      </c>
      <c r="L172" s="28">
        <f t="shared" si="150"/>
        <v>5.233027947304303E-3</v>
      </c>
      <c r="M172">
        <f t="shared" si="145"/>
        <v>0.39088457590376502</v>
      </c>
      <c r="N172">
        <f t="shared" si="130"/>
        <v>5.213879670674728E-2</v>
      </c>
      <c r="O172">
        <f t="shared" si="131"/>
        <v>8.5731433586538792E-3</v>
      </c>
      <c r="P172">
        <f t="shared" si="132"/>
        <v>1.5378370609299696E-3</v>
      </c>
      <c r="Q172">
        <f t="shared" si="133"/>
        <v>2.8971984542369711E-4</v>
      </c>
      <c r="R172">
        <f t="shared" si="114"/>
        <v>4.3374418609233434</v>
      </c>
      <c r="S172">
        <f t="shared" si="115"/>
        <v>-4.5880948722423387</v>
      </c>
      <c r="T172">
        <f t="shared" si="116"/>
        <v>2.0646357043187478</v>
      </c>
      <c r="U172">
        <f t="shared" si="117"/>
        <v>-0.30834775113859747</v>
      </c>
      <c r="V172">
        <v>0</v>
      </c>
      <c r="W172">
        <f t="shared" si="118"/>
        <v>2.1813955861130645</v>
      </c>
      <c r="X172">
        <f t="shared" si="119"/>
        <v>1.3628869565217392</v>
      </c>
      <c r="Y172">
        <f t="shared" si="134"/>
        <v>1.776213135095112</v>
      </c>
      <c r="Z172">
        <v>0</v>
      </c>
      <c r="AA172">
        <f t="shared" si="135"/>
        <v>1.47344760577631</v>
      </c>
      <c r="AB172">
        <f t="shared" si="120"/>
        <v>0.6549999999999998</v>
      </c>
      <c r="AC172">
        <f t="shared" si="121"/>
        <v>-0.12810203837558445</v>
      </c>
      <c r="AD172">
        <f t="shared" si="122"/>
        <v>-5.0665528648029479E-2</v>
      </c>
      <c r="AE172">
        <f t="shared" si="136"/>
        <v>-8.9383783511806966E-2</v>
      </c>
      <c r="AF172">
        <f t="shared" si="123"/>
        <v>2.875</v>
      </c>
      <c r="AH172">
        <f t="shared" si="137"/>
        <v>-3.2662492182217853E-2</v>
      </c>
      <c r="AI172">
        <f t="shared" si="138"/>
        <v>-5.6383692784889708E-2</v>
      </c>
      <c r="AJ172">
        <f t="shared" si="139"/>
        <v>1.6272544895329841</v>
      </c>
      <c r="AL172">
        <f t="shared" si="124"/>
        <v>6.6838505666588162E-22</v>
      </c>
      <c r="AM172">
        <f t="shared" si="125"/>
        <v>6.3331956552191761E-22</v>
      </c>
      <c r="AN172">
        <f t="shared" si="126"/>
        <v>40.526545223578751</v>
      </c>
      <c r="AO172">
        <f t="shared" si="140"/>
        <v>1.0610256652253576</v>
      </c>
      <c r="AP172">
        <f t="shared" si="141"/>
        <v>1.3176580985674746</v>
      </c>
      <c r="AR172">
        <f t="shared" si="127"/>
        <v>6.021777491739558E-4</v>
      </c>
      <c r="AS172">
        <f t="shared" si="128"/>
        <v>1.7565524943404291</v>
      </c>
      <c r="AT172">
        <f t="shared" si="151"/>
        <v>-5.7157224943404294</v>
      </c>
      <c r="AY172">
        <f t="shared" si="152"/>
        <v>-5.6851774511786397</v>
      </c>
      <c r="AZ172">
        <f t="shared" si="153"/>
        <v>-3.9286249568382106</v>
      </c>
      <c r="BA172" s="60">
        <v>0.5</v>
      </c>
      <c r="BB172">
        <f t="shared" si="154"/>
        <v>1.3688986232790989</v>
      </c>
      <c r="BC172">
        <f t="shared" si="142"/>
        <v>-17.918497703025036</v>
      </c>
      <c r="BD172">
        <f t="shared" si="129"/>
        <v>8.0116534871307827</v>
      </c>
      <c r="BE172">
        <f t="shared" si="143"/>
        <v>-25.930151190155819</v>
      </c>
      <c r="BG172">
        <f t="shared" si="144"/>
        <v>3.5489201233957291E-3</v>
      </c>
      <c r="BH172">
        <f t="shared" si="155"/>
        <v>1.5867802509666831E-3</v>
      </c>
      <c r="BI172">
        <f t="shared" si="155"/>
        <v>-5.1357003743624117E-3</v>
      </c>
    </row>
    <row r="173" spans="1:69">
      <c r="A173" s="62">
        <v>0.5</v>
      </c>
      <c r="B173" s="39">
        <v>600</v>
      </c>
      <c r="C173" s="40">
        <v>0.37913999999999998</v>
      </c>
      <c r="D173" s="40">
        <v>-4.0416699999999999</v>
      </c>
      <c r="E173" s="40">
        <f t="shared" si="146"/>
        <v>4.5845224942682643</v>
      </c>
      <c r="F173" s="62">
        <v>0.5</v>
      </c>
      <c r="G173" s="41">
        <v>3.14159265358979</v>
      </c>
      <c r="H173" s="42"/>
      <c r="I173" s="43">
        <f t="shared" si="147"/>
        <v>0.23669675182610789</v>
      </c>
      <c r="J173" s="43">
        <f t="shared" si="148"/>
        <v>6.725049241134215E-2</v>
      </c>
      <c r="K173" s="43">
        <f t="shared" si="149"/>
        <v>1.9114404781308093E-2</v>
      </c>
      <c r="L173" s="43">
        <f t="shared" si="150"/>
        <v>5.4348606145317299E-3</v>
      </c>
      <c r="M173" s="44">
        <f t="shared" si="145"/>
        <v>0.41619389426665487</v>
      </c>
      <c r="N173" s="44">
        <f t="shared" si="130"/>
        <v>5.8019043133890176E-2</v>
      </c>
      <c r="O173" s="44">
        <f t="shared" si="131"/>
        <v>9.939494742696767E-3</v>
      </c>
      <c r="P173" s="44">
        <f t="shared" si="132"/>
        <v>1.8553643417753007E-3</v>
      </c>
      <c r="Q173" s="44">
        <f t="shared" si="133"/>
        <v>3.635190059341209E-4</v>
      </c>
      <c r="R173" s="44">
        <f t="shared" si="114"/>
        <v>4.3374418609233434</v>
      </c>
      <c r="S173" s="44">
        <f t="shared" si="115"/>
        <v>-4.5880948722423387</v>
      </c>
      <c r="T173" s="44">
        <f t="shared" si="116"/>
        <v>2.0646357043187478</v>
      </c>
      <c r="U173" s="44">
        <f t="shared" si="117"/>
        <v>-0.30834775113859747</v>
      </c>
      <c r="V173" s="44">
        <v>0</v>
      </c>
      <c r="W173" s="44">
        <f t="shared" si="118"/>
        <v>2.1755354987825948</v>
      </c>
      <c r="X173" s="44">
        <f t="shared" si="119"/>
        <v>1.3628869565217392</v>
      </c>
      <c r="Y173" s="44">
        <f t="shared" si="134"/>
        <v>1.823125131817221</v>
      </c>
      <c r="Z173" s="44">
        <v>0</v>
      </c>
      <c r="AA173" s="44">
        <f t="shared" si="135"/>
        <v>1.5589692832642152</v>
      </c>
      <c r="AB173" s="44">
        <f t="shared" si="120"/>
        <v>0.6549999999999998</v>
      </c>
      <c r="AC173" s="44">
        <f t="shared" si="121"/>
        <v>-0.13944343799954764</v>
      </c>
      <c r="AD173" s="44">
        <f t="shared" si="122"/>
        <v>-5.515115600293484E-2</v>
      </c>
      <c r="AE173" s="44">
        <f t="shared" si="136"/>
        <v>-9.7297297001241234E-2</v>
      </c>
      <c r="AF173" s="44">
        <f t="shared" si="123"/>
        <v>2.875</v>
      </c>
      <c r="AG173" s="44"/>
      <c r="AH173" s="44">
        <f t="shared" si="137"/>
        <v>-3.4672314278359283E-2</v>
      </c>
      <c r="AI173" s="44">
        <f t="shared" si="138"/>
        <v>-6.0888586250702433E-2</v>
      </c>
      <c r="AJ173" s="44">
        <f t="shared" si="139"/>
        <v>1.7254020011750166</v>
      </c>
      <c r="AK173" s="44"/>
      <c r="AL173" s="44">
        <f t="shared" si="124"/>
        <v>7.1601587347859633E-22</v>
      </c>
      <c r="AM173" s="44">
        <f t="shared" si="125"/>
        <v>6.7564890650222139E-22</v>
      </c>
      <c r="AN173" s="44">
        <f t="shared" si="126"/>
        <v>40.526545223578751</v>
      </c>
      <c r="AO173" s="44">
        <f t="shared" si="140"/>
        <v>1.0610256652253576</v>
      </c>
      <c r="AP173" s="44">
        <f t="shared" si="141"/>
        <v>1.3176580985674746</v>
      </c>
      <c r="AQ173" s="44"/>
      <c r="AR173" s="44">
        <f t="shared" si="127"/>
        <v>6.4435905396621285E-4</v>
      </c>
      <c r="AS173" s="44">
        <f t="shared" si="128"/>
        <v>1.8795953604194429</v>
      </c>
      <c r="AT173" s="44">
        <f t="shared" si="151"/>
        <v>-5.9212653604194427</v>
      </c>
      <c r="AU173" s="44"/>
      <c r="AV173" s="44"/>
      <c r="AW173" s="44"/>
      <c r="AX173" s="44"/>
      <c r="AY173" s="44">
        <f t="shared" si="152"/>
        <v>-5.8837760071850393</v>
      </c>
      <c r="AZ173" s="44">
        <f t="shared" si="153"/>
        <v>-4.0041806467655965</v>
      </c>
      <c r="BA173" s="62">
        <v>0.5</v>
      </c>
      <c r="BB173" s="44">
        <f t="shared" si="154"/>
        <v>1.3688986232790989</v>
      </c>
      <c r="BC173" s="44">
        <f t="shared" si="142"/>
        <v>-18.263107960122195</v>
      </c>
      <c r="BD173" s="44">
        <f t="shared" si="129"/>
        <v>8.5728532293899242</v>
      </c>
      <c r="BE173" s="44">
        <f t="shared" si="143"/>
        <v>-26.835961189512119</v>
      </c>
      <c r="BF173" s="44"/>
      <c r="BG173" s="44">
        <f t="shared" si="144"/>
        <v>3.6171732937457309E-3</v>
      </c>
      <c r="BH173" s="44">
        <f t="shared" si="155"/>
        <v>1.6979309228342095E-3</v>
      </c>
      <c r="BI173" s="44">
        <f t="shared" si="155"/>
        <v>-5.3151042165799408E-3</v>
      </c>
      <c r="BJ173" s="44"/>
      <c r="BK173" s="44"/>
      <c r="BL173" s="44"/>
      <c r="BM173" s="44"/>
      <c r="BN173" s="44"/>
      <c r="BO173" s="44"/>
      <c r="BP173" s="44"/>
      <c r="BQ173" s="44"/>
    </row>
    <row r="174" spans="1:69">
      <c r="A174" s="60">
        <v>0.5</v>
      </c>
      <c r="B174" s="24">
        <v>800</v>
      </c>
      <c r="C174" s="25">
        <v>0.42529</v>
      </c>
      <c r="D174" s="25"/>
      <c r="E174" s="25">
        <f t="shared" si="146"/>
        <v>4.412305617959964</v>
      </c>
      <c r="F174" s="60">
        <v>0.5</v>
      </c>
      <c r="G174" s="26">
        <v>3.14159265358979</v>
      </c>
      <c r="H174" s="27"/>
      <c r="I174" s="28">
        <f t="shared" si="147"/>
        <v>0.26550815420194501</v>
      </c>
      <c r="J174" s="28">
        <f t="shared" si="148"/>
        <v>7.5436413772273309E-2</v>
      </c>
      <c r="K174" s="28">
        <f t="shared" si="149"/>
        <v>2.1441064539332488E-2</v>
      </c>
      <c r="L174" s="28">
        <f t="shared" si="150"/>
        <v>6.0964073185477644E-3</v>
      </c>
      <c r="M174">
        <f t="shared" si="145"/>
        <v>0.50790258826216805</v>
      </c>
      <c r="N174">
        <f t="shared" si="130"/>
        <v>8.1081201055706584E-2</v>
      </c>
      <c r="O174">
        <f t="shared" si="131"/>
        <v>1.5745316678020399E-2</v>
      </c>
      <c r="P174">
        <f t="shared" si="132"/>
        <v>3.3185499947938624E-3</v>
      </c>
      <c r="Q174">
        <f t="shared" si="133"/>
        <v>7.3267007365651615E-4</v>
      </c>
      <c r="R174">
        <f t="shared" si="114"/>
        <v>4.3374418609233434</v>
      </c>
      <c r="S174">
        <f t="shared" si="115"/>
        <v>-4.5880948722423405</v>
      </c>
      <c r="T174">
        <f t="shared" si="116"/>
        <v>2.0646357043187491</v>
      </c>
      <c r="U174">
        <f t="shared" si="117"/>
        <v>-0.30834775113859769</v>
      </c>
      <c r="V174">
        <v>0</v>
      </c>
      <c r="W174">
        <f t="shared" si="118"/>
        <v>2.1563278971987034</v>
      </c>
      <c r="X174">
        <f t="shared" si="119"/>
        <v>1.3628869565217392</v>
      </c>
      <c r="Y174">
        <f t="shared" si="134"/>
        <v>1.9907340126475814</v>
      </c>
      <c r="Z174">
        <v>0</v>
      </c>
      <c r="AA174">
        <f t="shared" si="135"/>
        <v>1.8624747803620139</v>
      </c>
      <c r="AB174">
        <f t="shared" si="120"/>
        <v>0.6549999999999998</v>
      </c>
      <c r="AC174">
        <f t="shared" si="121"/>
        <v>-0.18592458399939685</v>
      </c>
      <c r="AD174">
        <f t="shared" si="122"/>
        <v>-7.35348746705798E-2</v>
      </c>
      <c r="AE174">
        <f t="shared" si="136"/>
        <v>-0.12972972933498833</v>
      </c>
      <c r="AF174">
        <f t="shared" si="123"/>
        <v>2.875</v>
      </c>
      <c r="AH174">
        <f t="shared" si="137"/>
        <v>-4.1678264226475352E-2</v>
      </c>
      <c r="AI174">
        <f t="shared" si="138"/>
        <v>-7.867150748190728E-2</v>
      </c>
      <c r="AJ174">
        <f t="shared" si="139"/>
        <v>2.0792689911424289</v>
      </c>
      <c r="AL174">
        <f t="shared" si="124"/>
        <v>8.9511044039962392E-22</v>
      </c>
      <c r="AM174">
        <f t="shared" si="125"/>
        <v>8.2994946761086488E-22</v>
      </c>
      <c r="AN174">
        <f t="shared" si="126"/>
        <v>40.526545223578751</v>
      </c>
      <c r="AO174">
        <f t="shared" si="140"/>
        <v>1.0610256652253576</v>
      </c>
      <c r="AP174">
        <f t="shared" si="141"/>
        <v>1.3176580985674746</v>
      </c>
      <c r="AR174">
        <f t="shared" si="127"/>
        <v>8.0169477239281121E-4</v>
      </c>
      <c r="AS174">
        <f t="shared" si="128"/>
        <v>2.3385436510698301</v>
      </c>
      <c r="AY174">
        <f t="shared" si="152"/>
        <v>-6.5239579334143389</v>
      </c>
      <c r="AZ174">
        <f t="shared" si="153"/>
        <v>-4.1854142823445084</v>
      </c>
      <c r="BA174" s="60">
        <v>0.5</v>
      </c>
      <c r="BB174">
        <f t="shared" si="154"/>
        <v>1.3688986232790989</v>
      </c>
      <c r="BC174">
        <f t="shared" si="142"/>
        <v>-19.089716383809748</v>
      </c>
      <c r="BD174">
        <f t="shared" si="129"/>
        <v>10.66612097120173</v>
      </c>
      <c r="BE174">
        <f t="shared" si="143"/>
        <v>-29.755837355011483</v>
      </c>
      <c r="BG174">
        <f t="shared" si="144"/>
        <v>3.7808905493780447E-3</v>
      </c>
      <c r="BH174">
        <f t="shared" si="155"/>
        <v>2.1125214837000852E-3</v>
      </c>
      <c r="BI174">
        <f t="shared" si="155"/>
        <v>-5.8934120330781312E-3</v>
      </c>
    </row>
    <row r="175" spans="1:69">
      <c r="A175" s="60">
        <v>0.5</v>
      </c>
      <c r="B175" s="24">
        <v>1000</v>
      </c>
      <c r="C175" s="25">
        <v>0.45967999999999998</v>
      </c>
      <c r="D175" s="25"/>
      <c r="E175" s="25">
        <f t="shared" si="146"/>
        <v>4.2994091230559892</v>
      </c>
      <c r="F175" s="60">
        <v>0.5</v>
      </c>
      <c r="G175" s="26">
        <v>3.14159265358979</v>
      </c>
      <c r="H175" s="27"/>
      <c r="I175" s="28">
        <f t="shared" si="147"/>
        <v>0.28697779943932394</v>
      </c>
      <c r="J175" s="28">
        <f t="shared" si="148"/>
        <v>8.1536388541556565E-2</v>
      </c>
      <c r="K175" s="28">
        <f t="shared" si="149"/>
        <v>2.317484198415283E-2</v>
      </c>
      <c r="L175" s="28">
        <f t="shared" si="150"/>
        <v>6.5893778743681634E-3</v>
      </c>
      <c r="M175">
        <f t="shared" si="145"/>
        <v>0.5862044707862899</v>
      </c>
      <c r="N175">
        <f t="shared" si="130"/>
        <v>0.10272816789813141</v>
      </c>
      <c r="O175">
        <f t="shared" si="131"/>
        <v>2.1732740379158441E-2</v>
      </c>
      <c r="P175">
        <f t="shared" si="132"/>
        <v>4.9754660080316704E-3</v>
      </c>
      <c r="Q175">
        <f t="shared" si="133"/>
        <v>1.1914220027358091E-3</v>
      </c>
      <c r="R175">
        <f t="shared" si="114"/>
        <v>4.3374418609233425</v>
      </c>
      <c r="S175">
        <f t="shared" si="115"/>
        <v>-4.5880948722423405</v>
      </c>
      <c r="T175">
        <f t="shared" si="116"/>
        <v>2.0646357043187491</v>
      </c>
      <c r="U175">
        <f t="shared" si="117"/>
        <v>-0.30834775113859769</v>
      </c>
      <c r="V175">
        <v>0</v>
      </c>
      <c r="W175">
        <f t="shared" si="118"/>
        <v>2.1420148003737842</v>
      </c>
      <c r="X175">
        <f t="shared" si="119"/>
        <v>1.3628869565217392</v>
      </c>
      <c r="Y175">
        <f t="shared" si="134"/>
        <v>2.1311815796396489</v>
      </c>
      <c r="Z175">
        <v>0</v>
      </c>
      <c r="AA175">
        <f t="shared" si="135"/>
        <v>2.1146372482656584</v>
      </c>
      <c r="AB175">
        <f t="shared" si="120"/>
        <v>0.6549999999999998</v>
      </c>
      <c r="AC175">
        <f t="shared" si="121"/>
        <v>-0.23240572999924608</v>
      </c>
      <c r="AD175">
        <f t="shared" si="122"/>
        <v>-9.1918593338224733E-2</v>
      </c>
      <c r="AE175">
        <f t="shared" si="136"/>
        <v>-0.1621621616687354</v>
      </c>
      <c r="AF175">
        <f t="shared" si="123"/>
        <v>2.875</v>
      </c>
      <c r="AH175">
        <f t="shared" si="137"/>
        <v>-4.7301711322753813E-2</v>
      </c>
      <c r="AI175">
        <f t="shared" si="138"/>
        <v>-9.5691028124396268E-2</v>
      </c>
      <c r="AJ175">
        <f t="shared" si="139"/>
        <v>2.3802389558063419</v>
      </c>
      <c r="AL175">
        <f t="shared" si="124"/>
        <v>1.0561085276169984E-21</v>
      </c>
      <c r="AM175">
        <f t="shared" si="125"/>
        <v>9.6270955423343908E-22</v>
      </c>
      <c r="AN175">
        <f t="shared" si="126"/>
        <v>40.526545223578751</v>
      </c>
      <c r="AO175">
        <f t="shared" si="140"/>
        <v>1.0610256652253576</v>
      </c>
      <c r="AP175">
        <f t="shared" si="141"/>
        <v>1.3176580985674746</v>
      </c>
      <c r="AR175">
        <f t="shared" si="127"/>
        <v>9.4158000840721798E-4</v>
      </c>
      <c r="AS175">
        <f t="shared" si="128"/>
        <v>2.7465888845238546</v>
      </c>
      <c r="AY175">
        <f t="shared" si="152"/>
        <v>-6.9902816968857593</v>
      </c>
      <c r="AZ175">
        <f t="shared" si="153"/>
        <v>-4.2436928123619051</v>
      </c>
      <c r="BA175" s="60">
        <v>0.5</v>
      </c>
      <c r="BB175">
        <f t="shared" si="154"/>
        <v>1.3688986232790989</v>
      </c>
      <c r="BC175">
        <f t="shared" si="142"/>
        <v>-19.355525341835818</v>
      </c>
      <c r="BD175">
        <f t="shared" si="129"/>
        <v>12.527219360257591</v>
      </c>
      <c r="BE175">
        <f t="shared" si="143"/>
        <v>-31.882744702093415</v>
      </c>
      <c r="BG175">
        <f t="shared" si="144"/>
        <v>3.8335364115341291E-3</v>
      </c>
      <c r="BH175">
        <f t="shared" si="155"/>
        <v>2.4811288097162988E-3</v>
      </c>
      <c r="BI175">
        <f t="shared" si="155"/>
        <v>-6.3146652212504291E-3</v>
      </c>
    </row>
    <row r="176" spans="1:69">
      <c r="A176" s="60">
        <v>0.5</v>
      </c>
      <c r="B176" s="24">
        <v>1200</v>
      </c>
      <c r="C176" s="25">
        <v>0.48713000000000001</v>
      </c>
      <c r="D176" s="25"/>
      <c r="E176" s="25">
        <f t="shared" si="146"/>
        <v>4.2170849636640977</v>
      </c>
      <c r="F176" s="60">
        <v>0.5</v>
      </c>
      <c r="G176" s="26">
        <v>3.14159265358979</v>
      </c>
      <c r="H176" s="27"/>
      <c r="I176" s="28">
        <f t="shared" si="147"/>
        <v>0.30411480908649036</v>
      </c>
      <c r="J176" s="28">
        <f t="shared" si="148"/>
        <v>8.6405371019510221E-2</v>
      </c>
      <c r="K176" s="28">
        <f t="shared" si="149"/>
        <v>2.4558738199922488E-2</v>
      </c>
      <c r="L176" s="28">
        <f t="shared" si="150"/>
        <v>6.9828655672227718E-3</v>
      </c>
      <c r="M176">
        <f t="shared" si="145"/>
        <v>0.65582533695576006</v>
      </c>
      <c r="N176">
        <f t="shared" si="130"/>
        <v>0.12331403177894142</v>
      </c>
      <c r="O176">
        <f t="shared" si="131"/>
        <v>2.782138004877769E-2</v>
      </c>
      <c r="P176">
        <f t="shared" si="132"/>
        <v>6.7767939268448818E-3</v>
      </c>
      <c r="Q176">
        <f t="shared" si="133"/>
        <v>1.7244946612091638E-3</v>
      </c>
      <c r="R176">
        <f t="shared" si="114"/>
        <v>4.3374418609233434</v>
      </c>
      <c r="S176">
        <f t="shared" si="115"/>
        <v>-4.5880948722423387</v>
      </c>
      <c r="T176">
        <f t="shared" si="116"/>
        <v>2.0646357043187482</v>
      </c>
      <c r="U176">
        <f t="shared" si="117"/>
        <v>-0.30834775113859747</v>
      </c>
      <c r="V176">
        <v>0</v>
      </c>
      <c r="W176">
        <f t="shared" si="118"/>
        <v>2.1305901272756729</v>
      </c>
      <c r="X176">
        <f t="shared" si="119"/>
        <v>1.3628869565217392</v>
      </c>
      <c r="Y176">
        <f t="shared" si="134"/>
        <v>2.2542320307975667</v>
      </c>
      <c r="Z176">
        <v>0</v>
      </c>
      <c r="AA176">
        <f t="shared" si="135"/>
        <v>2.3341791985104363</v>
      </c>
      <c r="AB176">
        <f t="shared" si="120"/>
        <v>0.6549999999999998</v>
      </c>
      <c r="AC176">
        <f t="shared" si="121"/>
        <v>-0.27888687599909529</v>
      </c>
      <c r="AD176">
        <f t="shared" si="122"/>
        <v>-0.11030231200586968</v>
      </c>
      <c r="AE176">
        <f t="shared" si="136"/>
        <v>-0.19459459400248247</v>
      </c>
      <c r="AF176">
        <f t="shared" si="123"/>
        <v>2.875</v>
      </c>
      <c r="AH176">
        <f t="shared" si="137"/>
        <v>-5.2023772082491003E-2</v>
      </c>
      <c r="AI176">
        <f t="shared" si="138"/>
        <v>-0.11221281463269422</v>
      </c>
      <c r="AJ176">
        <f t="shared" si="139"/>
        <v>2.647575203556038</v>
      </c>
      <c r="AL176">
        <f t="shared" si="124"/>
        <v>1.2053077823598594E-21</v>
      </c>
      <c r="AM176">
        <f t="shared" si="125"/>
        <v>1.0814253375415205E-21</v>
      </c>
      <c r="AN176">
        <f t="shared" si="126"/>
        <v>40.526545223578751</v>
      </c>
      <c r="AO176">
        <f t="shared" si="140"/>
        <v>1.0610256652253576</v>
      </c>
      <c r="AP176">
        <f t="shared" si="141"/>
        <v>1.3176580985674746</v>
      </c>
      <c r="AR176">
        <f t="shared" si="127"/>
        <v>1.0700875996004988E-3</v>
      </c>
      <c r="AS176">
        <f t="shared" si="128"/>
        <v>3.1214455280346547</v>
      </c>
      <c r="AY176">
        <f t="shared" si="152"/>
        <v>-7.355926226541059</v>
      </c>
      <c r="AZ176">
        <f t="shared" si="153"/>
        <v>-4.2344806985064043</v>
      </c>
      <c r="BA176" s="60">
        <v>0.5</v>
      </c>
      <c r="BB176">
        <f t="shared" si="154"/>
        <v>1.3688986232790989</v>
      </c>
      <c r="BC176">
        <f t="shared" si="142"/>
        <v>-19.313508798446392</v>
      </c>
      <c r="BD176">
        <f t="shared" si="129"/>
        <v>14.236944258792509</v>
      </c>
      <c r="BE176">
        <f t="shared" si="143"/>
        <v>-33.550453057238897</v>
      </c>
      <c r="BG176">
        <f t="shared" si="144"/>
        <v>3.8252146560598917E-3</v>
      </c>
      <c r="BH176">
        <f t="shared" si="155"/>
        <v>2.8197552503055078E-3</v>
      </c>
      <c r="BI176">
        <f t="shared" si="155"/>
        <v>-6.6449699063653982E-3</v>
      </c>
    </row>
    <row r="177" spans="1:69">
      <c r="A177" s="60">
        <v>0.5</v>
      </c>
      <c r="B177" s="24">
        <v>1400</v>
      </c>
      <c r="C177" s="25">
        <v>0.51002000000000003</v>
      </c>
      <c r="D177" s="25"/>
      <c r="E177" s="25">
        <f t="shared" si="146"/>
        <v>4.1530284629507328</v>
      </c>
      <c r="F177" s="60">
        <v>0.5</v>
      </c>
      <c r="G177" s="26">
        <v>3.14159265358979</v>
      </c>
      <c r="H177" s="27"/>
      <c r="I177" s="28">
        <f t="shared" si="147"/>
        <v>0.31840501494527501</v>
      </c>
      <c r="J177" s="28">
        <f t="shared" si="148"/>
        <v>9.0465517063967743E-2</v>
      </c>
      <c r="K177" s="28">
        <f t="shared" si="149"/>
        <v>2.5712741273837516E-2</v>
      </c>
      <c r="L177" s="28">
        <f t="shared" si="150"/>
        <v>7.3109869985321339E-3</v>
      </c>
      <c r="M177">
        <f t="shared" si="145"/>
        <v>0.71935445790347408</v>
      </c>
      <c r="N177">
        <f t="shared" si="130"/>
        <v>0.14309437890045928</v>
      </c>
      <c r="O177">
        <f t="shared" si="131"/>
        <v>3.3981244823558451E-2</v>
      </c>
      <c r="P177">
        <f t="shared" si="132"/>
        <v>8.6953945711685798E-3</v>
      </c>
      <c r="Q177">
        <f t="shared" si="133"/>
        <v>2.3221819869616578E-3</v>
      </c>
      <c r="R177">
        <f t="shared" si="114"/>
        <v>4.3374418609233434</v>
      </c>
      <c r="S177">
        <f t="shared" si="115"/>
        <v>-4.5880948722423387</v>
      </c>
      <c r="T177">
        <f t="shared" si="116"/>
        <v>2.0646357043187478</v>
      </c>
      <c r="U177">
        <f t="shared" si="117"/>
        <v>-0.30834775113859747</v>
      </c>
      <c r="V177">
        <v>0</v>
      </c>
      <c r="W177">
        <f t="shared" si="118"/>
        <v>2.1210633233698166</v>
      </c>
      <c r="X177">
        <f t="shared" si="119"/>
        <v>1.3628869565217392</v>
      </c>
      <c r="Y177">
        <f t="shared" si="134"/>
        <v>2.365153545790355</v>
      </c>
      <c r="Z177">
        <v>0</v>
      </c>
      <c r="AA177">
        <f t="shared" si="135"/>
        <v>2.5311052384510808</v>
      </c>
      <c r="AB177">
        <f t="shared" si="120"/>
        <v>0.6549999999999998</v>
      </c>
      <c r="AC177">
        <f t="shared" si="121"/>
        <v>-0.32536802199894455</v>
      </c>
      <c r="AD177">
        <f t="shared" si="122"/>
        <v>-0.12868603067351467</v>
      </c>
      <c r="AE177">
        <f t="shared" si="136"/>
        <v>-0.22702702633622962</v>
      </c>
      <c r="AF177">
        <f t="shared" si="123"/>
        <v>2.875</v>
      </c>
      <c r="AH177">
        <f t="shared" si="137"/>
        <v>-5.6110018879131092E-2</v>
      </c>
      <c r="AI177">
        <f t="shared" si="138"/>
        <v>-0.12838351271242449</v>
      </c>
      <c r="AJ177">
        <f t="shared" si="139"/>
        <v>2.8915808571775439</v>
      </c>
      <c r="AL177">
        <f t="shared" si="124"/>
        <v>1.3461844542862065E-21</v>
      </c>
      <c r="AM177">
        <f t="shared" si="125"/>
        <v>1.1902346425868088E-21</v>
      </c>
      <c r="AN177">
        <f t="shared" si="126"/>
        <v>40.526545223578751</v>
      </c>
      <c r="AO177">
        <f t="shared" si="140"/>
        <v>1.0610256652253576</v>
      </c>
      <c r="AP177">
        <f t="shared" si="141"/>
        <v>1.3176580985674746</v>
      </c>
      <c r="AR177">
        <f t="shared" si="127"/>
        <v>1.1905697025528664E-3</v>
      </c>
      <c r="AS177">
        <f t="shared" si="128"/>
        <v>3.4728918223467113</v>
      </c>
      <c r="AY177">
        <f t="shared" si="152"/>
        <v>-7.65636747741096</v>
      </c>
      <c r="AZ177">
        <f t="shared" si="153"/>
        <v>-4.1834756550642487</v>
      </c>
      <c r="BA177" s="60">
        <v>0.5</v>
      </c>
      <c r="BB177">
        <f t="shared" si="154"/>
        <v>1.3688986232790989</v>
      </c>
      <c r="BC177">
        <f t="shared" si="142"/>
        <v>-19.080874285403816</v>
      </c>
      <c r="BD177">
        <f t="shared" si="129"/>
        <v>15.839894320596176</v>
      </c>
      <c r="BE177">
        <f t="shared" si="143"/>
        <v>-34.920768606000003</v>
      </c>
      <c r="BG177">
        <f t="shared" si="144"/>
        <v>3.7791392920189771E-3</v>
      </c>
      <c r="BH177">
        <f t="shared" si="155"/>
        <v>3.137233971201461E-3</v>
      </c>
      <c r="BI177">
        <f t="shared" si="155"/>
        <v>-6.9163732632204402E-3</v>
      </c>
    </row>
    <row r="178" spans="1:69">
      <c r="A178" s="60">
        <v>0.5</v>
      </c>
      <c r="B178" s="24">
        <v>1600</v>
      </c>
      <c r="C178" s="25">
        <v>0.52971000000000001</v>
      </c>
      <c r="D178" s="25"/>
      <c r="E178" s="25">
        <f t="shared" si="146"/>
        <v>4.100919578896808</v>
      </c>
      <c r="F178" s="60">
        <v>0.5</v>
      </c>
      <c r="G178" s="26">
        <v>3.14159265358979</v>
      </c>
      <c r="H178" s="27"/>
      <c r="I178" s="28">
        <f t="shared" si="147"/>
        <v>0.33069746375958126</v>
      </c>
      <c r="J178" s="28">
        <f t="shared" si="148"/>
        <v>9.3958058593691135E-2</v>
      </c>
      <c r="K178" s="28">
        <f t="shared" si="149"/>
        <v>2.6705415827152797E-2</v>
      </c>
      <c r="L178" s="28">
        <f t="shared" si="150"/>
        <v>7.593237369107989E-3</v>
      </c>
      <c r="M178">
        <f t="shared" si="145"/>
        <v>0.77842740554958834</v>
      </c>
      <c r="N178">
        <f t="shared" si="130"/>
        <v>0.16227098220929617</v>
      </c>
      <c r="O178">
        <f t="shared" si="131"/>
        <v>4.0207208834388261E-2</v>
      </c>
      <c r="P178">
        <f t="shared" si="132"/>
        <v>1.0716985934672241E-2</v>
      </c>
      <c r="Q178">
        <f t="shared" si="133"/>
        <v>2.9786777795368646E-3</v>
      </c>
      <c r="R178">
        <f t="shared" si="114"/>
        <v>4.3374418609233434</v>
      </c>
      <c r="S178">
        <f t="shared" si="115"/>
        <v>-4.5880948722423387</v>
      </c>
      <c r="T178">
        <f t="shared" si="116"/>
        <v>2.0646357043187482</v>
      </c>
      <c r="U178">
        <f t="shared" si="117"/>
        <v>-0.30834775113859747</v>
      </c>
      <c r="V178">
        <v>0</v>
      </c>
      <c r="W178">
        <f t="shared" si="118"/>
        <v>2.1128683574936127</v>
      </c>
      <c r="X178">
        <f t="shared" si="119"/>
        <v>1.3628869565217392</v>
      </c>
      <c r="Y178">
        <f t="shared" si="134"/>
        <v>2.4672199118350275</v>
      </c>
      <c r="Z178">
        <v>0</v>
      </c>
      <c r="AA178">
        <f t="shared" si="135"/>
        <v>2.7115776335510753</v>
      </c>
      <c r="AB178">
        <f t="shared" si="120"/>
        <v>0.6549999999999998</v>
      </c>
      <c r="AC178">
        <f t="shared" si="121"/>
        <v>-0.37184916799879369</v>
      </c>
      <c r="AD178">
        <f t="shared" si="122"/>
        <v>-0.1470697493411596</v>
      </c>
      <c r="AE178">
        <f t="shared" si="136"/>
        <v>-0.25945945866997666</v>
      </c>
      <c r="AF178">
        <f t="shared" si="123"/>
        <v>2.875</v>
      </c>
      <c r="AH178">
        <f t="shared" si="137"/>
        <v>-5.9728972931130733E-2</v>
      </c>
      <c r="AI178">
        <f t="shared" si="138"/>
        <v>-0.14429617764894129</v>
      </c>
      <c r="AJ178">
        <f t="shared" si="139"/>
        <v>3.1186076076516041</v>
      </c>
      <c r="AL178">
        <f t="shared" si="124"/>
        <v>1.4809444273154697E-21</v>
      </c>
      <c r="AM178">
        <f t="shared" si="125"/>
        <v>1.2917631616069003E-21</v>
      </c>
      <c r="AN178">
        <f t="shared" si="126"/>
        <v>40.526545223578751</v>
      </c>
      <c r="AO178">
        <f t="shared" si="140"/>
        <v>1.0610256652253576</v>
      </c>
      <c r="AP178">
        <f t="shared" si="141"/>
        <v>1.3176580985674746</v>
      </c>
      <c r="AR178">
        <f t="shared" si="127"/>
        <v>1.3051534568610673E-3</v>
      </c>
      <c r="AS178">
        <f t="shared" si="128"/>
        <v>3.8071326336637332</v>
      </c>
      <c r="AY178">
        <f t="shared" si="152"/>
        <v>-7.9115605415543389</v>
      </c>
      <c r="AZ178">
        <f t="shared" si="153"/>
        <v>-4.1044279078906056</v>
      </c>
      <c r="BA178" s="60">
        <v>0.5</v>
      </c>
      <c r="BB178">
        <f t="shared" si="154"/>
        <v>1.3688986232790989</v>
      </c>
      <c r="BC178">
        <f t="shared" si="142"/>
        <v>-18.720336720296007</v>
      </c>
      <c r="BD178">
        <f t="shared" si="129"/>
        <v>17.364370002454429</v>
      </c>
      <c r="BE178">
        <f t="shared" si="143"/>
        <v>-36.084706722750433</v>
      </c>
      <c r="BG178">
        <f t="shared" si="144"/>
        <v>3.7077315746278485E-3</v>
      </c>
      <c r="BH178">
        <f t="shared" si="155"/>
        <v>3.4391701331856661E-3</v>
      </c>
      <c r="BI178">
        <f t="shared" si="155"/>
        <v>-7.1469017078135142E-3</v>
      </c>
    </row>
    <row r="179" spans="1:69">
      <c r="A179" s="60">
        <v>0.5</v>
      </c>
      <c r="B179" s="24">
        <v>1800</v>
      </c>
      <c r="C179" s="25">
        <v>0.54701</v>
      </c>
      <c r="D179" s="25"/>
      <c r="E179" s="25">
        <f t="shared" si="146"/>
        <v>4.057223085432681</v>
      </c>
      <c r="F179" s="60">
        <v>0.5</v>
      </c>
      <c r="G179" s="26">
        <v>3.14159265358979</v>
      </c>
      <c r="H179" s="27"/>
      <c r="I179" s="28">
        <f t="shared" si="147"/>
        <v>0.34149783778129256</v>
      </c>
      <c r="J179" s="28">
        <f t="shared" si="148"/>
        <v>9.7026670501472456E-2</v>
      </c>
      <c r="K179" s="28">
        <f t="shared" si="149"/>
        <v>2.7577598141645142E-2</v>
      </c>
      <c r="L179" s="28">
        <f t="shared" si="150"/>
        <v>7.8412277911985052E-3</v>
      </c>
      <c r="M179">
        <f t="shared" si="145"/>
        <v>0.83403290629963811</v>
      </c>
      <c r="N179">
        <f t="shared" si="130"/>
        <v>0.18096311695048789</v>
      </c>
      <c r="O179">
        <f t="shared" si="131"/>
        <v>4.6491226552307599E-2</v>
      </c>
      <c r="P179">
        <f t="shared" si="132"/>
        <v>1.2829760852473227E-2</v>
      </c>
      <c r="Q179">
        <f t="shared" si="133"/>
        <v>3.6890833796530131E-3</v>
      </c>
      <c r="R179">
        <f t="shared" si="114"/>
        <v>4.3374418609233434</v>
      </c>
      <c r="S179">
        <f t="shared" si="115"/>
        <v>-4.5880948722423387</v>
      </c>
      <c r="T179">
        <f t="shared" si="116"/>
        <v>2.0646357043187478</v>
      </c>
      <c r="U179">
        <f t="shared" si="117"/>
        <v>-0.30834775113859747</v>
      </c>
      <c r="V179">
        <v>0</v>
      </c>
      <c r="W179">
        <f t="shared" si="118"/>
        <v>2.1056681081458049</v>
      </c>
      <c r="X179">
        <f t="shared" si="119"/>
        <v>1.3628869565217392</v>
      </c>
      <c r="Y179">
        <f t="shared" si="134"/>
        <v>2.5624142421197367</v>
      </c>
      <c r="Z179">
        <v>0</v>
      </c>
      <c r="AA179">
        <f t="shared" si="135"/>
        <v>2.8793247105970425</v>
      </c>
      <c r="AB179">
        <f t="shared" si="120"/>
        <v>0.6549999999999998</v>
      </c>
      <c r="AC179">
        <f t="shared" si="121"/>
        <v>-0.4183303139986429</v>
      </c>
      <c r="AD179">
        <f t="shared" si="122"/>
        <v>-0.16545346800880453</v>
      </c>
      <c r="AE179">
        <f t="shared" si="136"/>
        <v>-0.2918918910037237</v>
      </c>
      <c r="AF179">
        <f t="shared" si="123"/>
        <v>2.875</v>
      </c>
      <c r="AH179">
        <f t="shared" si="137"/>
        <v>-6.2982899732972192E-2</v>
      </c>
      <c r="AI179">
        <f t="shared" si="138"/>
        <v>-0.16000727915483101</v>
      </c>
      <c r="AJ179">
        <f t="shared" si="139"/>
        <v>3.3324987328337188</v>
      </c>
      <c r="AL179">
        <f t="shared" si="124"/>
        <v>1.6109263210698964E-21</v>
      </c>
      <c r="AM179">
        <f t="shared" si="125"/>
        <v>1.3876042708988306E-21</v>
      </c>
      <c r="AN179">
        <f t="shared" si="126"/>
        <v>40.526545223578751</v>
      </c>
      <c r="AO179">
        <f t="shared" si="140"/>
        <v>1.0610256652253576</v>
      </c>
      <c r="AP179">
        <f t="shared" si="141"/>
        <v>1.3176580985674746</v>
      </c>
      <c r="AR179">
        <f t="shared" si="127"/>
        <v>1.4151296969059967E-3</v>
      </c>
      <c r="AS179">
        <f t="shared" si="128"/>
        <v>4.1279333258747926</v>
      </c>
      <c r="AY179">
        <f t="shared" si="152"/>
        <v>-8.1332997299687388</v>
      </c>
      <c r="AZ179">
        <f t="shared" si="153"/>
        <v>-4.0053664040939463</v>
      </c>
      <c r="BA179" s="60">
        <v>0.5</v>
      </c>
      <c r="BB179">
        <f t="shared" si="154"/>
        <v>1.3688986232790989</v>
      </c>
      <c r="BC179">
        <f t="shared" si="142"/>
        <v>-18.268516211150942</v>
      </c>
      <c r="BD179">
        <f t="shared" si="129"/>
        <v>18.827545166708074</v>
      </c>
      <c r="BE179">
        <f t="shared" si="143"/>
        <v>-37.096061377859023</v>
      </c>
      <c r="BG179">
        <f t="shared" si="144"/>
        <v>3.618244446652989E-3</v>
      </c>
      <c r="BH179">
        <f t="shared" si="155"/>
        <v>3.7289651746302385E-3</v>
      </c>
      <c r="BI179">
        <f t="shared" si="155"/>
        <v>-7.3472096212832292E-3</v>
      </c>
    </row>
    <row r="180" spans="1:69">
      <c r="A180" s="60">
        <v>0.5</v>
      </c>
      <c r="B180" s="24">
        <v>2000</v>
      </c>
      <c r="C180" s="25">
        <v>0.56249000000000005</v>
      </c>
      <c r="D180" s="25"/>
      <c r="E180" s="25">
        <f t="shared" si="146"/>
        <v>4.0196574184588982</v>
      </c>
      <c r="F180" s="60">
        <v>0.5</v>
      </c>
      <c r="G180" s="26">
        <v>3.14159265358979</v>
      </c>
      <c r="H180" s="27"/>
      <c r="I180" s="28">
        <f t="shared" si="147"/>
        <v>0.35116198748395699</v>
      </c>
      <c r="J180" s="28">
        <f t="shared" si="148"/>
        <v>9.9772457341498796E-2</v>
      </c>
      <c r="K180" s="28">
        <f t="shared" si="149"/>
        <v>2.8358024860046398E-2</v>
      </c>
      <c r="L180" s="28">
        <f t="shared" si="150"/>
        <v>8.0631290474968437E-3</v>
      </c>
      <c r="M180">
        <f t="shared" si="145"/>
        <v>0.8869758775177804</v>
      </c>
      <c r="N180">
        <f t="shared" si="130"/>
        <v>0.19930137298229417</v>
      </c>
      <c r="O180">
        <f t="shared" si="131"/>
        <v>5.2843598524369886E-2</v>
      </c>
      <c r="P180">
        <f t="shared" si="132"/>
        <v>1.5030365204950435E-2</v>
      </c>
      <c r="Q180">
        <f t="shared" si="133"/>
        <v>4.451471568935883E-3</v>
      </c>
      <c r="R180">
        <f t="shared" si="114"/>
        <v>4.3374418609233434</v>
      </c>
      <c r="S180">
        <f t="shared" si="115"/>
        <v>-4.5880948722423387</v>
      </c>
      <c r="T180">
        <f t="shared" si="116"/>
        <v>2.0646357043187478</v>
      </c>
      <c r="U180">
        <f t="shared" si="117"/>
        <v>-0.30834775113859747</v>
      </c>
      <c r="V180">
        <v>0</v>
      </c>
      <c r="W180">
        <f t="shared" si="118"/>
        <v>2.0992253416773621</v>
      </c>
      <c r="X180">
        <f t="shared" si="119"/>
        <v>1.3628869565217392</v>
      </c>
      <c r="Y180">
        <f t="shared" si="134"/>
        <v>2.6523055534728899</v>
      </c>
      <c r="Z180">
        <v>0</v>
      </c>
      <c r="AA180">
        <f>M180*R180+N180*S180+O180*T180+P180*U180+Q180*V180</f>
        <v>3.0372608943122765</v>
      </c>
      <c r="AB180">
        <f t="shared" si="120"/>
        <v>0.6549999999999998</v>
      </c>
      <c r="AC180">
        <f t="shared" si="121"/>
        <v>-0.46481145999849216</v>
      </c>
      <c r="AD180">
        <f t="shared" si="122"/>
        <v>-0.18383718667644947</v>
      </c>
      <c r="AE180">
        <f t="shared" si="136"/>
        <v>-0.3243243233374708</v>
      </c>
      <c r="AF180">
        <f t="shared" si="123"/>
        <v>2.875</v>
      </c>
      <c r="AH180">
        <f t="shared" si="137"/>
        <v>-6.595509552976872E-2</v>
      </c>
      <c r="AI180">
        <f t="shared" si="138"/>
        <v>-0.17556281236310392</v>
      </c>
      <c r="AJ180">
        <f t="shared" si="139"/>
        <v>3.5362622862166697</v>
      </c>
      <c r="AL180">
        <f t="shared" si="124"/>
        <v>1.7372204543195918E-21</v>
      </c>
      <c r="AM180">
        <f t="shared" si="125"/>
        <v>1.4790557910350941E-21</v>
      </c>
      <c r="AN180">
        <f t="shared" si="126"/>
        <v>40.526545223578751</v>
      </c>
      <c r="AO180">
        <f t="shared" si="140"/>
        <v>1.0610256652253576</v>
      </c>
      <c r="AP180">
        <f t="shared" si="141"/>
        <v>1.3176580985674746</v>
      </c>
      <c r="AR180">
        <f t="shared" si="127"/>
        <v>1.5215498199114775E-3</v>
      </c>
      <c r="AS180">
        <f t="shared" si="128"/>
        <v>4.4383608246817801</v>
      </c>
      <c r="AY180">
        <f t="shared" si="152"/>
        <v>-8.3297463526127409</v>
      </c>
      <c r="AZ180">
        <f t="shared" si="153"/>
        <v>-3.8913855279309608</v>
      </c>
      <c r="BA180" s="60">
        <v>0.5</v>
      </c>
      <c r="BB180">
        <f t="shared" si="154"/>
        <v>1.3688986232790989</v>
      </c>
      <c r="BC180">
        <f t="shared" si="142"/>
        <v>-17.748648295492494</v>
      </c>
      <c r="BD180">
        <f t="shared" si="129"/>
        <v>20.243408092143813</v>
      </c>
      <c r="BE180">
        <f t="shared" si="143"/>
        <v>-37.99205638763631</v>
      </c>
      <c r="BG180">
        <f t="shared" si="144"/>
        <v>3.5152799159224586E-3</v>
      </c>
      <c r="BH180">
        <f t="shared" si="155"/>
        <v>4.0093896003453779E-3</v>
      </c>
      <c r="BI180">
        <f t="shared" si="155"/>
        <v>-7.524669516267837E-3</v>
      </c>
    </row>
    <row r="181" spans="1:69">
      <c r="A181" s="60">
        <v>0.5</v>
      </c>
      <c r="B181" s="24">
        <v>2200</v>
      </c>
      <c r="C181" s="25">
        <v>0.57650999999999997</v>
      </c>
      <c r="D181" s="25"/>
      <c r="E181" s="25">
        <f t="shared" si="146"/>
        <v>3.9868053121873168</v>
      </c>
      <c r="F181" s="60">
        <v>0.5</v>
      </c>
      <c r="G181" s="26">
        <v>3.14159265358979</v>
      </c>
      <c r="H181" s="27"/>
      <c r="I181" s="28">
        <f t="shared" si="147"/>
        <v>0.35991466053507798</v>
      </c>
      <c r="J181" s="28">
        <f t="shared" si="148"/>
        <v>0.10225927462167765</v>
      </c>
      <c r="K181" s="28">
        <f t="shared" si="149"/>
        <v>2.9064845440924011E-2</v>
      </c>
      <c r="L181" s="28">
        <f t="shared" si="150"/>
        <v>8.2641016323355167E-3</v>
      </c>
      <c r="M181">
        <f t="shared" si="145"/>
        <v>0.93772389464883221</v>
      </c>
      <c r="N181">
        <f t="shared" si="130"/>
        <v>0.21734624877037143</v>
      </c>
      <c r="O181">
        <f t="shared" si="131"/>
        <v>5.9260282366944451E-2</v>
      </c>
      <c r="P181">
        <f t="shared" si="132"/>
        <v>1.7312226834696187E-2</v>
      </c>
      <c r="Q181">
        <f t="shared" si="133"/>
        <v>5.2629741048495493E-3</v>
      </c>
      <c r="R181">
        <f t="shared" si="114"/>
        <v>4.3374418609233434</v>
      </c>
      <c r="S181">
        <f t="shared" si="115"/>
        <v>-4.5880948722423387</v>
      </c>
      <c r="T181">
        <f t="shared" si="116"/>
        <v>2.0646357043187478</v>
      </c>
      <c r="U181">
        <f t="shared" si="117"/>
        <v>-0.30834775113859747</v>
      </c>
      <c r="V181">
        <v>0</v>
      </c>
      <c r="W181">
        <f t="shared" si="118"/>
        <v>2.093390226309948</v>
      </c>
      <c r="X181">
        <f t="shared" si="119"/>
        <v>1.3628869565217392</v>
      </c>
      <c r="Y181">
        <f t="shared" si="134"/>
        <v>2.7378263789553299</v>
      </c>
      <c r="Z181">
        <v>0</v>
      </c>
      <c r="AA181">
        <f t="shared" ref="AA181:AA184" si="156">M181*R181+N181*S181+O181*T181+P181*U181+Q181*V181</f>
        <v>3.1871303737645915</v>
      </c>
      <c r="AB181">
        <f t="shared" si="120"/>
        <v>0.6549999999999998</v>
      </c>
      <c r="AC181">
        <f t="shared" si="121"/>
        <v>-0.51129260599834125</v>
      </c>
      <c r="AD181">
        <f t="shared" si="122"/>
        <v>-0.20222090534409437</v>
      </c>
      <c r="AE181">
        <f t="shared" si="136"/>
        <v>-0.35675675567121778</v>
      </c>
      <c r="AF181">
        <f t="shared" si="123"/>
        <v>2.875</v>
      </c>
      <c r="AH181">
        <f t="shared" si="137"/>
        <v>-6.8694179774743874E-2</v>
      </c>
      <c r="AI181">
        <f t="shared" si="138"/>
        <v>-0.19098962432088507</v>
      </c>
      <c r="AJ181">
        <f t="shared" si="139"/>
        <v>3.731697107345878</v>
      </c>
      <c r="AL181">
        <f t="shared" si="124"/>
        <v>1.8604632387343711E-21</v>
      </c>
      <c r="AM181">
        <f t="shared" si="125"/>
        <v>1.56687525107995E-21</v>
      </c>
      <c r="AN181">
        <f t="shared" si="126"/>
        <v>40.526545223578751</v>
      </c>
      <c r="AO181">
        <f t="shared" si="140"/>
        <v>1.0610256652253576</v>
      </c>
      <c r="AP181">
        <f t="shared" si="141"/>
        <v>1.3176580985674746</v>
      </c>
      <c r="AR181">
        <f t="shared" si="127"/>
        <v>1.6250275193047897E-3</v>
      </c>
      <c r="AS181">
        <f t="shared" si="128"/>
        <v>4.7402052738120712</v>
      </c>
      <c r="AY181">
        <f t="shared" si="152"/>
        <v>-8.5060633951847393</v>
      </c>
      <c r="AZ181">
        <f t="shared" si="153"/>
        <v>-3.7658581213726681</v>
      </c>
      <c r="BA181" s="60">
        <v>0.5</v>
      </c>
      <c r="BB181">
        <f t="shared" si="154"/>
        <v>1.3688986232790989</v>
      </c>
      <c r="BC181">
        <f t="shared" si="142"/>
        <v>-17.176116539269145</v>
      </c>
      <c r="BD181">
        <f t="shared" si="129"/>
        <v>21.620123642198475</v>
      </c>
      <c r="BE181">
        <f t="shared" si="143"/>
        <v>-38.796240181467624</v>
      </c>
      <c r="BG181">
        <f t="shared" si="144"/>
        <v>3.4018848364565546E-3</v>
      </c>
      <c r="BH181">
        <f t="shared" si="155"/>
        <v>4.2820605351947859E-3</v>
      </c>
      <c r="BI181">
        <f t="shared" si="155"/>
        <v>-7.6839453716513418E-3</v>
      </c>
    </row>
    <row r="182" spans="1:69">
      <c r="A182" s="60">
        <v>0.5</v>
      </c>
      <c r="B182" s="24">
        <v>2400</v>
      </c>
      <c r="C182" s="25">
        <v>0.58933999999999997</v>
      </c>
      <c r="D182" s="25"/>
      <c r="E182" s="25">
        <f t="shared" si="146"/>
        <v>3.9576617203062296</v>
      </c>
      <c r="F182" s="60">
        <v>0.5</v>
      </c>
      <c r="G182" s="26">
        <v>3.14159265358979</v>
      </c>
      <c r="H182" s="27"/>
      <c r="I182" s="28">
        <f t="shared" si="147"/>
        <v>0.36792441768528367</v>
      </c>
      <c r="J182" s="28">
        <f t="shared" si="148"/>
        <v>0.10453501397293978</v>
      </c>
      <c r="K182" s="28">
        <f t="shared" si="149"/>
        <v>2.97116719782036E-2</v>
      </c>
      <c r="L182" s="28">
        <f t="shared" si="150"/>
        <v>8.4480159164639183E-3</v>
      </c>
      <c r="M182">
        <f t="shared" si="145"/>
        <v>0.98665990020672267</v>
      </c>
      <c r="N182">
        <f t="shared" si="130"/>
        <v>0.23515666259474827</v>
      </c>
      <c r="O182">
        <f t="shared" si="131"/>
        <v>6.5742700347457064E-2</v>
      </c>
      <c r="P182">
        <f t="shared" si="132"/>
        <v>1.9671713749105257E-2</v>
      </c>
      <c r="Q182">
        <f t="shared" si="133"/>
        <v>6.121820769232178E-3</v>
      </c>
      <c r="R182">
        <f t="shared" si="114"/>
        <v>4.3374418609233434</v>
      </c>
      <c r="S182">
        <f t="shared" si="115"/>
        <v>-4.5880948722423387</v>
      </c>
      <c r="T182">
        <f t="shared" si="116"/>
        <v>2.0646357043187482</v>
      </c>
      <c r="U182">
        <f t="shared" si="117"/>
        <v>-0.30834775113859747</v>
      </c>
      <c r="V182">
        <v>0</v>
      </c>
      <c r="W182">
        <f t="shared" si="118"/>
        <v>2.0880503882098109</v>
      </c>
      <c r="X182">
        <f t="shared" si="119"/>
        <v>1.3628869565217392</v>
      </c>
      <c r="Y182">
        <f t="shared" si="134"/>
        <v>2.8197277471225548</v>
      </c>
      <c r="Z182">
        <v>0</v>
      </c>
      <c r="AA182">
        <f t="shared" si="156"/>
        <v>3.3303278735666111</v>
      </c>
      <c r="AB182">
        <f t="shared" si="120"/>
        <v>0.6549999999999998</v>
      </c>
      <c r="AC182">
        <f t="shared" si="121"/>
        <v>-0.55777375199819057</v>
      </c>
      <c r="AD182">
        <f t="shared" si="122"/>
        <v>-0.22060462401173936</v>
      </c>
      <c r="AE182">
        <f t="shared" si="136"/>
        <v>-0.38918918800496494</v>
      </c>
      <c r="AF182">
        <f t="shared" si="123"/>
        <v>2.875</v>
      </c>
      <c r="AH182">
        <f t="shared" si="137"/>
        <v>-7.1239981282144496E-2</v>
      </c>
      <c r="AI182">
        <f t="shared" si="138"/>
        <v>-0.20630970799564188</v>
      </c>
      <c r="AJ182">
        <f t="shared" si="139"/>
        <v>3.920242690233394</v>
      </c>
      <c r="AL182">
        <f t="shared" si="124"/>
        <v>1.9811760195886267E-21</v>
      </c>
      <c r="AM182">
        <f t="shared" si="125"/>
        <v>1.6516832150748791E-21</v>
      </c>
      <c r="AN182">
        <f t="shared" si="126"/>
        <v>40.526545223578751</v>
      </c>
      <c r="AO182">
        <f t="shared" si="140"/>
        <v>1.0610256652253576</v>
      </c>
      <c r="AP182">
        <f t="shared" si="141"/>
        <v>1.3176580985674746</v>
      </c>
      <c r="AR182">
        <f t="shared" si="127"/>
        <v>1.7260655296890406E-3</v>
      </c>
      <c r="AS182">
        <f t="shared" si="128"/>
        <v>5.0349331501029315</v>
      </c>
      <c r="AY182">
        <f t="shared" si="152"/>
        <v>-8.6660808139754373</v>
      </c>
      <c r="AZ182">
        <f t="shared" si="153"/>
        <v>-3.6311476638725058</v>
      </c>
      <c r="BA182" s="60">
        <v>0.5</v>
      </c>
      <c r="BB182">
        <f t="shared" si="154"/>
        <v>1.3688986232790989</v>
      </c>
      <c r="BC182">
        <f t="shared" si="142"/>
        <v>-16.561700795895984</v>
      </c>
      <c r="BD182">
        <f t="shared" si="129"/>
        <v>22.964380432387344</v>
      </c>
      <c r="BE182">
        <f t="shared" si="143"/>
        <v>-39.526081228283324</v>
      </c>
      <c r="BG182">
        <f t="shared" si="144"/>
        <v>3.2801942554755367E-3</v>
      </c>
      <c r="BH182">
        <f t="shared" si="155"/>
        <v>4.5483027198232016E-3</v>
      </c>
      <c r="BI182">
        <f t="shared" si="155"/>
        <v>-7.8284969752987366E-3</v>
      </c>
    </row>
    <row r="183" spans="1:69">
      <c r="A183" s="60">
        <v>0.5</v>
      </c>
      <c r="B183" s="24">
        <v>2600</v>
      </c>
      <c r="C183" s="25">
        <v>0.60118000000000005</v>
      </c>
      <c r="D183" s="25"/>
      <c r="E183" s="25">
        <f t="shared" si="146"/>
        <v>3.9315077416565307</v>
      </c>
      <c r="F183" s="60">
        <v>0.5</v>
      </c>
      <c r="G183" s="26">
        <v>3.14159265358979</v>
      </c>
      <c r="H183" s="27"/>
      <c r="I183" s="28">
        <f t="shared" si="147"/>
        <v>0.37531611874985382</v>
      </c>
      <c r="J183" s="28">
        <f t="shared" si="148"/>
        <v>0.10663515067745605</v>
      </c>
      <c r="K183" s="28">
        <f t="shared" si="149"/>
        <v>3.0308587504422647E-2</v>
      </c>
      <c r="L183" s="28">
        <f t="shared" si="150"/>
        <v>8.6177388411778928E-3</v>
      </c>
      <c r="M183">
        <f t="shared" si="145"/>
        <v>1.0340738133133363</v>
      </c>
      <c r="N183">
        <f t="shared" si="130"/>
        <v>0.25277800788869226</v>
      </c>
      <c r="O183">
        <f t="shared" si="131"/>
        <v>7.2291875988445636E-2</v>
      </c>
      <c r="P183">
        <f t="shared" si="132"/>
        <v>2.2105870412185702E-2</v>
      </c>
      <c r="Q183">
        <f t="shared" si="133"/>
        <v>7.0265627093553107E-3</v>
      </c>
      <c r="R183">
        <f t="shared" si="114"/>
        <v>4.3374418609233434</v>
      </c>
      <c r="S183">
        <f t="shared" si="115"/>
        <v>-4.5880948722423387</v>
      </c>
      <c r="T183">
        <f t="shared" si="116"/>
        <v>2.0646357043187478</v>
      </c>
      <c r="U183">
        <f t="shared" si="117"/>
        <v>-0.30834775113859747</v>
      </c>
      <c r="V183">
        <v>0</v>
      </c>
      <c r="W183">
        <f t="shared" si="118"/>
        <v>2.0831225875000974</v>
      </c>
      <c r="X183">
        <f t="shared" si="119"/>
        <v>1.3628869565217392</v>
      </c>
      <c r="Y183">
        <f t="shared" si="134"/>
        <v>2.8985772307237578</v>
      </c>
      <c r="Z183">
        <v>0</v>
      </c>
      <c r="AA183">
        <f t="shared" si="156"/>
        <v>3.4679056562095218</v>
      </c>
      <c r="AB183">
        <f t="shared" si="120"/>
        <v>0.6549999999999998</v>
      </c>
      <c r="AC183">
        <f t="shared" si="121"/>
        <v>-0.60425489799803977</v>
      </c>
      <c r="AD183">
        <f t="shared" si="122"/>
        <v>-0.23898834267938432</v>
      </c>
      <c r="AE183">
        <f t="shared" si="136"/>
        <v>-0.42162162033871203</v>
      </c>
      <c r="AF183">
        <f t="shared" si="123"/>
        <v>2.875</v>
      </c>
      <c r="AH183">
        <f t="shared" si="137"/>
        <v>-7.3622704050745988E-2</v>
      </c>
      <c r="AI183">
        <f t="shared" si="138"/>
        <v>-0.22153974165347404</v>
      </c>
      <c r="AJ183">
        <f t="shared" si="139"/>
        <v>4.1029852480393076</v>
      </c>
      <c r="AL183">
        <f t="shared" si="124"/>
        <v>2.099754156682217E-21</v>
      </c>
      <c r="AM183">
        <f t="shared" si="125"/>
        <v>1.7339502849171096E-21</v>
      </c>
      <c r="AN183">
        <f t="shared" si="126"/>
        <v>40.526545223578751</v>
      </c>
      <c r="AO183">
        <f t="shared" si="140"/>
        <v>1.0610256652253576</v>
      </c>
      <c r="AP183">
        <f t="shared" si="141"/>
        <v>1.3176580985674746</v>
      </c>
      <c r="AR183">
        <f t="shared" si="127"/>
        <v>1.8250450975468011E-3</v>
      </c>
      <c r="AS183">
        <f t="shared" si="128"/>
        <v>5.3236565495440189</v>
      </c>
      <c r="AY183">
        <f t="shared" si="152"/>
        <v>-8.8126196661917593</v>
      </c>
      <c r="AZ183">
        <f t="shared" si="153"/>
        <v>-3.4889631166477404</v>
      </c>
      <c r="BA183" s="60">
        <v>0.5</v>
      </c>
      <c r="BB183">
        <f t="shared" si="154"/>
        <v>1.3688986232790989</v>
      </c>
      <c r="BC183">
        <f t="shared" si="142"/>
        <v>-15.913195654569627</v>
      </c>
      <c r="BD183">
        <f t="shared" si="129"/>
        <v>24.281250743637003</v>
      </c>
      <c r="BE183">
        <f t="shared" si="143"/>
        <v>-40.19444639820663</v>
      </c>
      <c r="BG183">
        <f t="shared" si="144"/>
        <v>3.1517519616893696E-3</v>
      </c>
      <c r="BH183">
        <f t="shared" si="155"/>
        <v>4.8091207652281647E-3</v>
      </c>
      <c r="BI183">
        <f t="shared" si="155"/>
        <v>-7.9608727269175339E-3</v>
      </c>
    </row>
    <row r="184" spans="1:69">
      <c r="A184" s="60">
        <v>0.5</v>
      </c>
      <c r="B184" s="24">
        <v>2800</v>
      </c>
      <c r="C184" s="25">
        <v>0.61219000000000001</v>
      </c>
      <c r="D184" s="25"/>
      <c r="E184" s="25">
        <f t="shared" si="146"/>
        <v>3.9077961391390552</v>
      </c>
      <c r="F184" s="60">
        <v>0.5</v>
      </c>
      <c r="G184" s="26">
        <v>3.14159265358979</v>
      </c>
      <c r="H184" s="27"/>
      <c r="I184" s="28">
        <f t="shared" si="147"/>
        <v>0.38218965158101231</v>
      </c>
      <c r="J184" s="28">
        <f t="shared" si="148"/>
        <v>0.10858806496096311</v>
      </c>
      <c r="K184" s="28">
        <f t="shared" si="149"/>
        <v>3.0863658445611127E-2</v>
      </c>
      <c r="L184" s="28">
        <f t="shared" si="150"/>
        <v>8.7755639595141106E-3</v>
      </c>
      <c r="M184">
        <f t="shared" si="145"/>
        <v>1.0802232894841213</v>
      </c>
      <c r="N184">
        <f t="shared" si="130"/>
        <v>0.27025842500489261</v>
      </c>
      <c r="O184">
        <f t="shared" si="131"/>
        <v>7.8913259206752268E-2</v>
      </c>
      <c r="P184">
        <f t="shared" si="132"/>
        <v>2.4614043887153714E-2</v>
      </c>
      <c r="Q184">
        <f t="shared" si="133"/>
        <v>7.976682424562842E-3</v>
      </c>
      <c r="R184">
        <f t="shared" si="114"/>
        <v>4.3374418609233434</v>
      </c>
      <c r="S184">
        <f t="shared" si="115"/>
        <v>-4.5880948722423387</v>
      </c>
      <c r="T184">
        <f t="shared" si="116"/>
        <v>2.0646357043187478</v>
      </c>
      <c r="U184">
        <f t="shared" si="117"/>
        <v>-0.30834775113859747</v>
      </c>
      <c r="V184">
        <v>0</v>
      </c>
      <c r="W184">
        <f t="shared" si="118"/>
        <v>2.0785402322793254</v>
      </c>
      <c r="X184">
        <f t="shared" si="119"/>
        <v>1.3628869565217392</v>
      </c>
      <c r="Y184">
        <f t="shared" si="134"/>
        <v>2.9748685929857412</v>
      </c>
      <c r="Z184">
        <v>0</v>
      </c>
      <c r="AA184">
        <f t="shared" si="156"/>
        <v>3.6007718684308943</v>
      </c>
      <c r="AB184">
        <f t="shared" si="120"/>
        <v>0.6549999999999998</v>
      </c>
      <c r="AC184">
        <f t="shared" si="121"/>
        <v>-0.65073604399788909</v>
      </c>
      <c r="AD184">
        <f t="shared" si="122"/>
        <v>-0.25737206134702934</v>
      </c>
      <c r="AE184">
        <f t="shared" si="136"/>
        <v>-0.45405405267245924</v>
      </c>
      <c r="AF184">
        <f t="shared" si="123"/>
        <v>2.875</v>
      </c>
      <c r="AH184">
        <f t="shared" si="137"/>
        <v>-7.5869135484491146E-2</v>
      </c>
      <c r="AI184">
        <f t="shared" si="138"/>
        <v>-0.23669451696002844</v>
      </c>
      <c r="AJ184">
        <f t="shared" si="139"/>
        <v>4.2808630377620478</v>
      </c>
      <c r="AL184">
        <f t="shared" si="124"/>
        <v>2.2165482877813667E-21</v>
      </c>
      <c r="AM184">
        <f t="shared" si="125"/>
        <v>1.8140938292872281E-21</v>
      </c>
      <c r="AN184">
        <f t="shared" si="126"/>
        <v>40.526545223578751</v>
      </c>
      <c r="AO184">
        <f t="shared" si="140"/>
        <v>1.0610256652253576</v>
      </c>
      <c r="AP184">
        <f t="shared" si="141"/>
        <v>1.3176580985674746</v>
      </c>
      <c r="AR184">
        <f t="shared" si="127"/>
        <v>1.9223043437873709E-3</v>
      </c>
      <c r="AS184">
        <f t="shared" si="128"/>
        <v>5.6073617708277608</v>
      </c>
      <c r="AY184">
        <f t="shared" si="152"/>
        <v>-8.9479116839431398</v>
      </c>
      <c r="AZ184">
        <f t="shared" si="153"/>
        <v>-3.3405499131153791</v>
      </c>
      <c r="BA184" s="60">
        <v>0.5</v>
      </c>
      <c r="BB184">
        <f t="shared" si="154"/>
        <v>1.3688986232790989</v>
      </c>
      <c r="BC184">
        <f t="shared" si="142"/>
        <v>-15.23628154955578</v>
      </c>
      <c r="BD184">
        <f t="shared" si="129"/>
        <v>25.575233094143744</v>
      </c>
      <c r="BE184">
        <f t="shared" si="143"/>
        <v>-40.811514643699525</v>
      </c>
      <c r="BG184">
        <f t="shared" si="144"/>
        <v>3.0176830163509169E-3</v>
      </c>
      <c r="BH184">
        <f t="shared" si="155"/>
        <v>5.0654056435222314E-3</v>
      </c>
      <c r="BI184">
        <f t="shared" si="155"/>
        <v>-8.0830886598731479E-3</v>
      </c>
    </row>
    <row r="185" spans="1:69" ht="15.75" thickBot="1">
      <c r="A185" s="63">
        <v>0.5</v>
      </c>
      <c r="B185" s="46">
        <v>3000</v>
      </c>
      <c r="C185" s="47">
        <v>0.62248999999999999</v>
      </c>
      <c r="D185" s="47"/>
      <c r="E185" s="47">
        <f t="shared" si="146"/>
        <v>3.8861227716332083</v>
      </c>
      <c r="F185" s="63">
        <v>0.5</v>
      </c>
      <c r="G185" s="48">
        <v>3.14159265358979</v>
      </c>
      <c r="H185" s="49"/>
      <c r="I185" s="50">
        <f t="shared" si="147"/>
        <v>0.38861993206792717</v>
      </c>
      <c r="J185" s="50">
        <f t="shared" si="148"/>
        <v>0.11041504199276356</v>
      </c>
      <c r="K185" s="50">
        <f t="shared" si="149"/>
        <v>3.138293462129154E-2</v>
      </c>
      <c r="L185" s="50">
        <f t="shared" si="150"/>
        <v>8.9232114362500833E-3</v>
      </c>
      <c r="M185" s="35">
        <f t="shared" si="145"/>
        <v>1.125295914856828</v>
      </c>
      <c r="N185" s="35">
        <f t="shared" si="130"/>
        <v>0.28763064158751422</v>
      </c>
      <c r="O185" s="35">
        <f t="shared" si="131"/>
        <v>8.5609139601736189E-2</v>
      </c>
      <c r="P185" s="35">
        <f t="shared" si="132"/>
        <v>2.7194938142763136E-2</v>
      </c>
      <c r="Q185" s="35">
        <f t="shared" si="133"/>
        <v>8.9714985217914656E-3</v>
      </c>
      <c r="R185" s="35">
        <f t="shared" si="114"/>
        <v>4.3374418609233434</v>
      </c>
      <c r="S185" s="35">
        <f t="shared" si="115"/>
        <v>-4.5880948722423387</v>
      </c>
      <c r="T185" s="35">
        <f t="shared" si="116"/>
        <v>2.0646357043187482</v>
      </c>
      <c r="U185" s="35">
        <f t="shared" si="117"/>
        <v>-0.30834775113859747</v>
      </c>
      <c r="V185" s="35">
        <v>0</v>
      </c>
      <c r="W185" s="35">
        <f t="shared" si="118"/>
        <v>2.0742533786213819</v>
      </c>
      <c r="X185" s="35">
        <f t="shared" si="119"/>
        <v>1.3628869565217392</v>
      </c>
      <c r="Y185" s="35">
        <f t="shared" si="134"/>
        <v>3.0489645235958061</v>
      </c>
      <c r="Z185" s="35">
        <v>0</v>
      </c>
      <c r="AA185" s="35">
        <f>M185*R185+N185*S185+O185*T185+P185*U185+Q185*V185</f>
        <v>3.7295951234776661</v>
      </c>
      <c r="AB185" s="35">
        <f t="shared" si="120"/>
        <v>0.6549999999999998</v>
      </c>
      <c r="AC185" s="35">
        <f t="shared" si="121"/>
        <v>-0.69721718999773818</v>
      </c>
      <c r="AD185" s="35">
        <f t="shared" si="122"/>
        <v>-0.27575578001467416</v>
      </c>
      <c r="AE185" s="35">
        <f t="shared" si="136"/>
        <v>-0.48648648500620617</v>
      </c>
      <c r="AF185" s="35">
        <f t="shared" si="123"/>
        <v>2.875</v>
      </c>
      <c r="AG185" s="35"/>
      <c r="AH185" s="35">
        <f t="shared" si="137"/>
        <v>-7.7998831765262136E-2</v>
      </c>
      <c r="AI185" s="35">
        <f t="shared" si="138"/>
        <v>-0.25178483259159118</v>
      </c>
      <c r="AJ185" s="35">
        <f t="shared" si="139"/>
        <v>4.4545666546867952</v>
      </c>
      <c r="AK185" s="35"/>
      <c r="AL185" s="35">
        <f t="shared" si="124"/>
        <v>2.3318143964799164E-21</v>
      </c>
      <c r="AM185" s="35">
        <f t="shared" si="125"/>
        <v>1.8924185487768584E-21</v>
      </c>
      <c r="AN185" s="35">
        <f t="shared" si="126"/>
        <v>40.526545223578751</v>
      </c>
      <c r="AO185" s="35">
        <f t="shared" si="140"/>
        <v>1.0610256652253576</v>
      </c>
      <c r="AP185" s="35">
        <f t="shared" si="141"/>
        <v>1.3176580985674746</v>
      </c>
      <c r="AQ185" s="35"/>
      <c r="AR185" s="35">
        <f t="shared" si="127"/>
        <v>2.0180901140556102E-3</v>
      </c>
      <c r="AS185" s="35">
        <f t="shared" si="128"/>
        <v>5.8867688627002153</v>
      </c>
      <c r="AT185" s="35">
        <v>-9.030937471785716</v>
      </c>
      <c r="AU185" s="35"/>
      <c r="AV185" s="35"/>
      <c r="AW185" s="35"/>
      <c r="AX185" s="35"/>
      <c r="AY185" s="35">
        <f t="shared" si="152"/>
        <v>-9.0736291397327395</v>
      </c>
      <c r="AZ185" s="35">
        <f t="shared" si="153"/>
        <v>-3.1868602770325243</v>
      </c>
      <c r="BA185" s="63">
        <v>0.5</v>
      </c>
      <c r="BB185" s="35">
        <f t="shared" si="154"/>
        <v>1.3688986232790989</v>
      </c>
      <c r="BC185" s="35">
        <f t="shared" si="142"/>
        <v>-14.535301582930071</v>
      </c>
      <c r="BD185" s="35">
        <f t="shared" si="129"/>
        <v>26.849611633436737</v>
      </c>
      <c r="BE185" s="35">
        <f t="shared" si="143"/>
        <v>-41.384913216366805</v>
      </c>
      <c r="BF185" s="35"/>
      <c r="BG185" s="35">
        <f t="shared" si="144"/>
        <v>2.8788476100079364E-3</v>
      </c>
      <c r="BH185" s="35">
        <f t="shared" si="155"/>
        <v>5.3178078101478983E-3</v>
      </c>
      <c r="BI185" s="35">
        <f t="shared" si="155"/>
        <v>-8.1966554201558343E-3</v>
      </c>
      <c r="BJ185" s="35"/>
      <c r="BK185" s="35"/>
      <c r="BL185" s="35"/>
      <c r="BM185" s="35"/>
      <c r="BN185" s="35"/>
      <c r="BO185" s="35"/>
      <c r="BP185" s="35"/>
      <c r="BQ185" s="35"/>
    </row>
    <row r="186" spans="1:69">
      <c r="A186" s="64">
        <v>0.4</v>
      </c>
      <c r="B186" s="24">
        <v>5.65</v>
      </c>
      <c r="C186" s="25">
        <v>5.3692000000000002E-3</v>
      </c>
      <c r="D186" s="25">
        <v>0</v>
      </c>
      <c r="E186" s="25">
        <f t="shared" ref="E186:E215" si="157">(1/(((C186/(0.4*16+0.6*28))*6.022*10^2)/10^3))^(1/3)</f>
        <v>19.287645594748863</v>
      </c>
      <c r="F186" s="64">
        <v>0.4</v>
      </c>
      <c r="G186" s="26">
        <v>3.14159265358979</v>
      </c>
      <c r="I186" s="28">
        <f t="shared" ref="I186:I215" si="158">(G186/6)*(C186*6.023*10^23)/((16*0.4+28*0.6)*10^24)*(0.4*$BM$8^3+0.6*$BN$8^3)</f>
        <v>3.1417703185713233E-3</v>
      </c>
      <c r="J186" s="28">
        <f t="shared" ref="J186:J215" si="159">(G186/6)*(C186*6.023*10^23)/((16*0.4+28*0.6)*10^24)*(0.4*$BM$8^2+0.6*$BN$8^2)</f>
        <v>8.9612702591185104E-4</v>
      </c>
      <c r="K186" s="28">
        <f t="shared" ref="K186:K215" si="160">(G186/6)*(C186*6.023*10^23)/((16*0.4+28*0.6)*10^24)*(0.4*$BM$8^1+0.6*$BN$8^1)</f>
        <v>2.5569533680796342E-4</v>
      </c>
      <c r="L186" s="28">
        <f t="shared" ref="L186:L215" si="161">(G186/6)*(C186*6.023*10^23)/((16*0.4+28*0.6)*10^24)*(0.4*$BM$8^0+0.6*$BN$8^0)</f>
        <v>7.2984910888840393E-5</v>
      </c>
      <c r="M186">
        <f t="shared" si="145"/>
        <v>3.1616156211394424E-3</v>
      </c>
      <c r="N186">
        <f t="shared" si="130"/>
        <v>4.9769538917760089E-6</v>
      </c>
      <c r="O186">
        <f t="shared" si="131"/>
        <v>1.043522570351423E-8</v>
      </c>
      <c r="P186">
        <f t="shared" si="132"/>
        <v>2.4604277382850315E-11</v>
      </c>
      <c r="Q186">
        <f t="shared" si="133"/>
        <v>6.1861973876808918E-14</v>
      </c>
      <c r="R186">
        <f t="shared" si="114"/>
        <v>4.3571022163239377</v>
      </c>
      <c r="S186">
        <f t="shared" si="115"/>
        <v>-4.5817141851621423</v>
      </c>
      <c r="T186">
        <f t="shared" si="116"/>
        <v>2.0528594870788499</v>
      </c>
      <c r="U186">
        <f t="shared" si="117"/>
        <v>-0.30491188141654402</v>
      </c>
      <c r="V186">
        <v>0</v>
      </c>
      <c r="W186">
        <f t="shared" si="118"/>
        <v>2.331238819787619</v>
      </c>
      <c r="X186">
        <f t="shared" si="119"/>
        <v>1.3628869565217392</v>
      </c>
      <c r="Y186">
        <f t="shared" si="134"/>
        <v>1.0068422735554388</v>
      </c>
      <c r="Z186">
        <v>0</v>
      </c>
      <c r="AA186">
        <f t="shared" ref="AA186:AA231" si="162">M186*R186+N186*S186+O186*T186+P186*U186+Q186*V186</f>
        <v>1.3752700864336149E-2</v>
      </c>
      <c r="AB186">
        <f t="shared" si="120"/>
        <v>0.6549999999999998</v>
      </c>
      <c r="AC186">
        <f t="shared" si="121"/>
        <v>-1.3130923744957403E-3</v>
      </c>
      <c r="AD186">
        <f t="shared" si="122"/>
        <v>-5.193400523609697E-4</v>
      </c>
      <c r="AE186">
        <f t="shared" si="136"/>
        <v>-9.1621621342835493E-4</v>
      </c>
      <c r="AF186">
        <f t="shared" si="123"/>
        <v>2.875</v>
      </c>
      <c r="AH186">
        <f t="shared" si="137"/>
        <v>-2.3489839489313071E-4</v>
      </c>
      <c r="AI186">
        <f t="shared" si="138"/>
        <v>-5.2278758360182543E-4</v>
      </c>
      <c r="AJ186">
        <f t="shared" si="139"/>
        <v>1.5216980587664139E-2</v>
      </c>
      <c r="AL186">
        <f t="shared" si="124"/>
        <v>5.5434808487851462E-24</v>
      </c>
      <c r="AM186">
        <f t="shared" si="125"/>
        <v>4.9351729535132226E-24</v>
      </c>
      <c r="AN186">
        <f t="shared" si="126"/>
        <v>40.526545223578751</v>
      </c>
      <c r="AO186">
        <f t="shared" si="140"/>
        <v>1.0610256652253576</v>
      </c>
      <c r="AP186">
        <f t="shared" si="141"/>
        <v>1.3176580985674746</v>
      </c>
      <c r="AR186">
        <f t="shared" si="127"/>
        <v>4.9115137187224415E-6</v>
      </c>
      <c r="AS186">
        <f t="shared" si="128"/>
        <v>1.4326885517513361E-2</v>
      </c>
      <c r="AT186">
        <f t="shared" ref="AT186:AT203" si="163">D186-AS186</f>
        <v>-1.4326885517513361E-2</v>
      </c>
      <c r="AY186">
        <f t="shared" ref="AY186:AY215" si="164" xml:space="preserve"> 2.8284*C186^2 -14.468*C186</f>
        <v>-7.7600047611842624E-2</v>
      </c>
      <c r="AZ186">
        <f>AY186+AS186</f>
        <v>-6.3273162094329261E-2</v>
      </c>
      <c r="BA186" s="64">
        <v>0.4</v>
      </c>
      <c r="BB186">
        <f>17.5/($BM$6+$BM$7+2*(0.4*$BM$8 +0.6*$BN$8))</f>
        <v>1.3718173836698859</v>
      </c>
      <c r="BC186">
        <f t="shared" si="142"/>
        <v>-0.28847858844888552</v>
      </c>
      <c r="BD186">
        <f t="shared" si="129"/>
        <v>6.5319948840227918E-2</v>
      </c>
      <c r="BE186">
        <f t="shared" si="143"/>
        <v>-0.35379853728911342</v>
      </c>
      <c r="BG186">
        <f t="shared" si="144"/>
        <v>5.71357869773986E-5</v>
      </c>
      <c r="BH186">
        <f t="shared" si="155"/>
        <v>1.2937205157502064E-5</v>
      </c>
      <c r="BI186">
        <f t="shared" si="155"/>
        <v>-7.0072992134900659E-5</v>
      </c>
    </row>
    <row r="187" spans="1:69">
      <c r="A187" s="64">
        <v>0.4</v>
      </c>
      <c r="B187" s="24">
        <v>16</v>
      </c>
      <c r="C187" s="25">
        <v>1.5313999999999999E-2</v>
      </c>
      <c r="D187" s="25">
        <v>-0.10583000000000001</v>
      </c>
      <c r="E187" s="25">
        <f t="shared" si="157"/>
        <v>13.60043701886757</v>
      </c>
      <c r="F187" s="64">
        <v>0.4</v>
      </c>
      <c r="G187" s="26">
        <v>3.14159265358979</v>
      </c>
      <c r="I187" s="28">
        <f t="shared" si="158"/>
        <v>8.9609384374955761E-3</v>
      </c>
      <c r="J187" s="28">
        <f t="shared" si="159"/>
        <v>2.5559281224044714E-3</v>
      </c>
      <c r="K187" s="28">
        <f t="shared" si="160"/>
        <v>7.2929270429061171E-4</v>
      </c>
      <c r="L187" s="28">
        <f t="shared" si="161"/>
        <v>2.0816712459057249E-4</v>
      </c>
      <c r="M187">
        <f t="shared" si="145"/>
        <v>9.1239664186336285E-3</v>
      </c>
      <c r="N187">
        <f t="shared" si="130"/>
        <v>4.1124961505696908E-5</v>
      </c>
      <c r="O187">
        <f t="shared" si="131"/>
        <v>2.4641486835308211E-7</v>
      </c>
      <c r="P187">
        <f t="shared" si="132"/>
        <v>1.6590582657682873E-9</v>
      </c>
      <c r="Q187">
        <f t="shared" si="133"/>
        <v>1.1907662356147597E-11</v>
      </c>
      <c r="R187">
        <f t="shared" si="114"/>
        <v>4.3571022163239377</v>
      </c>
      <c r="S187">
        <f t="shared" si="115"/>
        <v>-4.5817141851621432</v>
      </c>
      <c r="T187">
        <f t="shared" si="116"/>
        <v>2.0528594870788499</v>
      </c>
      <c r="U187">
        <f t="shared" si="117"/>
        <v>-0.30491188141654402</v>
      </c>
      <c r="V187">
        <v>0</v>
      </c>
      <c r="W187">
        <f t="shared" si="118"/>
        <v>2.327359374375003</v>
      </c>
      <c r="X187">
        <f t="shared" si="119"/>
        <v>1.3628869565217392</v>
      </c>
      <c r="Y187">
        <f t="shared" si="134"/>
        <v>1.0197111375006871</v>
      </c>
      <c r="Z187">
        <v>0</v>
      </c>
      <c r="AA187">
        <f t="shared" si="162"/>
        <v>3.9566136834032546E-2</v>
      </c>
      <c r="AB187">
        <f t="shared" si="120"/>
        <v>0.6549999999999998</v>
      </c>
      <c r="AC187">
        <f t="shared" si="121"/>
        <v>-3.7184916799879375E-3</v>
      </c>
      <c r="AD187">
        <f t="shared" si="122"/>
        <v>-1.4706974934115958E-3</v>
      </c>
      <c r="AE187">
        <f t="shared" si="136"/>
        <v>-2.5945945866997664E-3</v>
      </c>
      <c r="AF187">
        <f t="shared" si="123"/>
        <v>2.875</v>
      </c>
      <c r="AH187">
        <f t="shared" si="137"/>
        <v>-6.8321816722808964E-4</v>
      </c>
      <c r="AI187">
        <f t="shared" si="138"/>
        <v>-1.490410373073436E-3</v>
      </c>
      <c r="AJ187">
        <f t="shared" si="139"/>
        <v>4.3733024049000223E-2</v>
      </c>
      <c r="AL187">
        <f t="shared" si="124"/>
        <v>1.5934217528168783E-23</v>
      </c>
      <c r="AM187">
        <f t="shared" si="125"/>
        <v>1.4256463808793942E-23</v>
      </c>
      <c r="AN187">
        <f t="shared" si="126"/>
        <v>40.526545223578751</v>
      </c>
      <c r="AO187">
        <f t="shared" si="140"/>
        <v>1.0610256652253576</v>
      </c>
      <c r="AP187">
        <f t="shared" si="141"/>
        <v>1.3176580985674746</v>
      </c>
      <c r="AR187">
        <f t="shared" si="127"/>
        <v>1.4136156341781528E-5</v>
      </c>
      <c r="AS187">
        <f t="shared" si="128"/>
        <v>4.1235168048976714E-2</v>
      </c>
      <c r="AT187">
        <f t="shared" si="163"/>
        <v>-0.14706516804897674</v>
      </c>
      <c r="AY187">
        <f t="shared" si="164"/>
        <v>-0.22089963960307357</v>
      </c>
      <c r="AZ187">
        <f t="shared" ref="AZ187:AZ215" si="165">AY187+AS187</f>
        <v>-0.17966447155409687</v>
      </c>
      <c r="BA187" s="64">
        <v>0.4</v>
      </c>
      <c r="BB187">
        <f t="shared" ref="BB187:BB215" si="166">17.5/($BM$6+$BM$7+2*(0.4*$BM$8 +0.6*$BN$8))</f>
        <v>1.3718173836698859</v>
      </c>
      <c r="BC187">
        <f t="shared" si="142"/>
        <v>-0.8191364463668227</v>
      </c>
      <c r="BD187">
        <f t="shared" si="129"/>
        <v>0.18800171635941515</v>
      </c>
      <c r="BE187">
        <f t="shared" si="143"/>
        <v>-1.0071381627262377</v>
      </c>
      <c r="BG187">
        <f t="shared" si="144"/>
        <v>1.6223736311483911E-4</v>
      </c>
      <c r="BH187">
        <f t="shared" si="155"/>
        <v>3.7235435999091931E-5</v>
      </c>
      <c r="BI187">
        <f t="shared" si="155"/>
        <v>-1.9947279911393102E-4</v>
      </c>
    </row>
    <row r="188" spans="1:69">
      <c r="A188" s="64">
        <v>0.4</v>
      </c>
      <c r="B188" s="24">
        <v>31</v>
      </c>
      <c r="C188" s="25">
        <v>2.9951999999999999E-2</v>
      </c>
      <c r="D188" s="25">
        <v>-0.27083499999999999</v>
      </c>
      <c r="E188" s="25">
        <f t="shared" si="157"/>
        <v>10.875280540082819</v>
      </c>
      <c r="F188" s="64">
        <v>0.4</v>
      </c>
      <c r="G188" s="26">
        <v>3.14159265358979</v>
      </c>
      <c r="I188" s="28">
        <f t="shared" si="158"/>
        <v>1.7526317623081329E-2</v>
      </c>
      <c r="J188" s="28">
        <f t="shared" si="159"/>
        <v>4.9990308947537362E-3</v>
      </c>
      <c r="K188" s="28">
        <f t="shared" si="160"/>
        <v>1.426392521804388E-3</v>
      </c>
      <c r="L188" s="28">
        <f t="shared" si="161"/>
        <v>4.0714520802774106E-4</v>
      </c>
      <c r="M188">
        <f t="shared" si="145"/>
        <v>1.8159090169408493E-2</v>
      </c>
      <c r="N188">
        <f t="shared" si="130"/>
        <v>1.6100669991925276E-4</v>
      </c>
      <c r="O188">
        <f t="shared" si="131"/>
        <v>1.8922913411796179E-6</v>
      </c>
      <c r="P188">
        <f t="shared" si="132"/>
        <v>2.4961376327015117E-8</v>
      </c>
      <c r="Q188">
        <f t="shared" si="133"/>
        <v>3.5080807703202765E-10</v>
      </c>
      <c r="R188">
        <f t="shared" si="114"/>
        <v>4.3571022163239377</v>
      </c>
      <c r="S188">
        <f t="shared" si="115"/>
        <v>-4.5817141851621432</v>
      </c>
      <c r="T188">
        <f t="shared" si="116"/>
        <v>2.0528594870788495</v>
      </c>
      <c r="U188">
        <f t="shared" si="117"/>
        <v>-0.30491188141654402</v>
      </c>
      <c r="V188">
        <v>0</v>
      </c>
      <c r="W188">
        <f t="shared" si="118"/>
        <v>2.3216491215846125</v>
      </c>
      <c r="X188">
        <f t="shared" si="119"/>
        <v>1.3628869565217392</v>
      </c>
      <c r="Y188">
        <f t="shared" si="134"/>
        <v>1.0391276874351683</v>
      </c>
      <c r="Z188">
        <v>0</v>
      </c>
      <c r="AA188">
        <f t="shared" si="162"/>
        <v>7.838720233984163E-2</v>
      </c>
      <c r="AB188">
        <f t="shared" si="120"/>
        <v>0.6549999999999998</v>
      </c>
      <c r="AC188">
        <f t="shared" si="121"/>
        <v>-7.2045776299766275E-3</v>
      </c>
      <c r="AD188">
        <f t="shared" si="122"/>
        <v>-2.8494763934849665E-3</v>
      </c>
      <c r="AE188">
        <f t="shared" si="136"/>
        <v>-5.0270270117307968E-3</v>
      </c>
      <c r="AF188">
        <f t="shared" si="123"/>
        <v>2.875</v>
      </c>
      <c r="AH188">
        <f t="shared" si="137"/>
        <v>-1.3747620199902289E-3</v>
      </c>
      <c r="AI188">
        <f t="shared" si="138"/>
        <v>-2.9158464629845337E-3</v>
      </c>
      <c r="AJ188">
        <f t="shared" si="139"/>
        <v>8.6517902787349901E-2</v>
      </c>
      <c r="AL188">
        <f t="shared" si="124"/>
        <v>3.1540469734246776E-23</v>
      </c>
      <c r="AM188">
        <f t="shared" si="125"/>
        <v>2.8416936364244553E-23</v>
      </c>
      <c r="AN188">
        <f t="shared" si="126"/>
        <v>40.526545223578751</v>
      </c>
      <c r="AO188">
        <f t="shared" si="140"/>
        <v>1.0610256652253576</v>
      </c>
      <c r="AP188">
        <f t="shared" si="141"/>
        <v>1.3176580985674746</v>
      </c>
      <c r="AR188">
        <f t="shared" si="127"/>
        <v>2.8032883060737559E-5</v>
      </c>
      <c r="AS188">
        <f t="shared" si="128"/>
        <v>8.1771919888171465E-2</v>
      </c>
      <c r="AT188">
        <f t="shared" si="163"/>
        <v>-0.35260691988817144</v>
      </c>
      <c r="AY188">
        <f t="shared" si="164"/>
        <v>-0.43080811527536639</v>
      </c>
      <c r="AZ188">
        <f t="shared" si="165"/>
        <v>-0.34903619538719494</v>
      </c>
      <c r="BA188" s="64">
        <v>0.4</v>
      </c>
      <c r="BB188">
        <f t="shared" si="166"/>
        <v>1.3718173836698859</v>
      </c>
      <c r="BC188">
        <f t="shared" si="142"/>
        <v>-1.5913456136862094</v>
      </c>
      <c r="BD188">
        <f t="shared" si="129"/>
        <v>0.37281917393234271</v>
      </c>
      <c r="BE188">
        <f t="shared" si="143"/>
        <v>-1.9641647876185522</v>
      </c>
      <c r="BG188">
        <f t="shared" si="144"/>
        <v>3.1518035525573566E-4</v>
      </c>
      <c r="BH188">
        <f t="shared" si="155"/>
        <v>7.3840200818447752E-5</v>
      </c>
      <c r="BI188">
        <f t="shared" si="155"/>
        <v>-3.8902055607418346E-4</v>
      </c>
    </row>
    <row r="189" spans="1:69">
      <c r="A189" s="64">
        <v>0.4</v>
      </c>
      <c r="B189" s="24">
        <v>45.5</v>
      </c>
      <c r="C189" s="25">
        <v>4.4312999999999998E-2</v>
      </c>
      <c r="D189" s="25">
        <v>-0.43833500000000003</v>
      </c>
      <c r="E189" s="25">
        <f t="shared" si="157"/>
        <v>9.5441815873841325</v>
      </c>
      <c r="F189" s="64">
        <v>0.4</v>
      </c>
      <c r="G189" s="26">
        <v>3.14159265358979</v>
      </c>
      <c r="I189" s="28">
        <f t="shared" si="158"/>
        <v>2.5929611138875635E-2</v>
      </c>
      <c r="J189" s="28">
        <f t="shared" si="159"/>
        <v>7.3959019778052342E-3</v>
      </c>
      <c r="K189" s="28">
        <f t="shared" si="160"/>
        <v>2.1103008753578347E-3</v>
      </c>
      <c r="L189" s="28">
        <f t="shared" si="161"/>
        <v>6.0235795951299725E-4</v>
      </c>
      <c r="M189">
        <f t="shared" si="145"/>
        <v>2.733475795303645E-2</v>
      </c>
      <c r="N189">
        <f t="shared" si="130"/>
        <v>3.605960593658494E-4</v>
      </c>
      <c r="O189">
        <f t="shared" si="131"/>
        <v>6.2877567609607751E-6</v>
      </c>
      <c r="P189">
        <f t="shared" si="132"/>
        <v>1.2291898950425595E-7</v>
      </c>
      <c r="Q189">
        <f t="shared" si="133"/>
        <v>2.5586947699496321E-9</v>
      </c>
      <c r="R189">
        <f t="shared" si="114"/>
        <v>4.3571022163239386</v>
      </c>
      <c r="S189">
        <f t="shared" si="115"/>
        <v>-4.5817141851621415</v>
      </c>
      <c r="T189">
        <f t="shared" si="116"/>
        <v>2.0528594870788481</v>
      </c>
      <c r="U189">
        <f t="shared" si="117"/>
        <v>-0.30491188141654357</v>
      </c>
      <c r="V189">
        <v>0</v>
      </c>
      <c r="W189">
        <f t="shared" si="118"/>
        <v>2.3160469259074161</v>
      </c>
      <c r="X189">
        <f t="shared" si="119"/>
        <v>1.3628869565217392</v>
      </c>
      <c r="Y189">
        <f t="shared" si="134"/>
        <v>1.058745161702549</v>
      </c>
      <c r="Z189">
        <v>0</v>
      </c>
      <c r="AA189">
        <f t="shared" si="162"/>
        <v>0.11746105678120226</v>
      </c>
      <c r="AB189">
        <f t="shared" si="120"/>
        <v>0.6549999999999998</v>
      </c>
      <c r="AC189">
        <f t="shared" si="121"/>
        <v>-1.0574460714965695E-2</v>
      </c>
      <c r="AD189">
        <f t="shared" si="122"/>
        <v>-4.1822959968892248E-3</v>
      </c>
      <c r="AE189">
        <f t="shared" si="136"/>
        <v>-7.3783783559274599E-3</v>
      </c>
      <c r="AF189">
        <f t="shared" si="123"/>
        <v>2.875</v>
      </c>
      <c r="AH189">
        <f t="shared" si="137"/>
        <v>-2.0904474329206742E-3</v>
      </c>
      <c r="AI189">
        <f t="shared" si="138"/>
        <v>-4.3198274063701338E-3</v>
      </c>
      <c r="AJ189">
        <f t="shared" si="139"/>
        <v>0.12947649045742829</v>
      </c>
      <c r="AL189">
        <f t="shared" si="124"/>
        <v>4.7244253715561939E-23</v>
      </c>
      <c r="AM189">
        <f t="shared" si="125"/>
        <v>4.2840697318133947E-23</v>
      </c>
      <c r="AN189">
        <f t="shared" si="126"/>
        <v>40.526545223578751</v>
      </c>
      <c r="AO189">
        <f t="shared" si="140"/>
        <v>1.0610256652253576</v>
      </c>
      <c r="AP189">
        <f t="shared" si="141"/>
        <v>1.3176580985674746</v>
      </c>
      <c r="AR189">
        <f t="shared" si="127"/>
        <v>4.2062074018881591E-5</v>
      </c>
      <c r="AS189">
        <f t="shared" si="128"/>
        <v>0.1226950699130776</v>
      </c>
      <c r="AT189">
        <f t="shared" si="163"/>
        <v>-0.56103006991307769</v>
      </c>
      <c r="AY189">
        <f t="shared" si="164"/>
        <v>-0.63556651905488037</v>
      </c>
      <c r="AZ189">
        <f t="shared" si="165"/>
        <v>-0.51287144914180272</v>
      </c>
      <c r="BA189" s="64">
        <v>0.4</v>
      </c>
      <c r="BB189">
        <f t="shared" si="166"/>
        <v>1.3718173836698859</v>
      </c>
      <c r="BC189">
        <f t="shared" si="142"/>
        <v>-2.3383125926848782</v>
      </c>
      <c r="BD189">
        <f t="shared" si="129"/>
        <v>0.55939832002380907</v>
      </c>
      <c r="BE189">
        <f t="shared" si="143"/>
        <v>-2.8977109127086877</v>
      </c>
      <c r="BG189">
        <f t="shared" si="144"/>
        <v>4.6312390427507986E-4</v>
      </c>
      <c r="BH189">
        <f t="shared" si="155"/>
        <v>1.1079388394212895E-4</v>
      </c>
      <c r="BI189">
        <f t="shared" si="155"/>
        <v>-5.7391778821720891E-4</v>
      </c>
    </row>
    <row r="190" spans="1:69">
      <c r="A190" s="64">
        <v>0.4</v>
      </c>
      <c r="B190" s="24">
        <v>60.55</v>
      </c>
      <c r="C190" s="25">
        <v>5.9376999999999999E-2</v>
      </c>
      <c r="D190" s="25">
        <v>-0.61582999999999999</v>
      </c>
      <c r="E190" s="25">
        <f t="shared" si="157"/>
        <v>8.657177608516367</v>
      </c>
      <c r="F190" s="64">
        <v>0.4</v>
      </c>
      <c r="G190" s="26">
        <v>3.14159265358979</v>
      </c>
      <c r="I190" s="28">
        <f t="shared" si="158"/>
        <v>3.4744262870783256E-2</v>
      </c>
      <c r="J190" s="28">
        <f t="shared" si="159"/>
        <v>9.9101047488579265E-3</v>
      </c>
      <c r="K190" s="28">
        <f t="shared" si="160"/>
        <v>2.8276879262546461E-3</v>
      </c>
      <c r="L190" s="28">
        <f t="shared" si="161"/>
        <v>8.0712677006754751E-4</v>
      </c>
      <c r="M190">
        <f t="shared" si="145"/>
        <v>3.730605502094364E-2</v>
      </c>
      <c r="N190">
        <f t="shared" si="130"/>
        <v>6.6336099839916943E-4</v>
      </c>
      <c r="O190">
        <f t="shared" si="131"/>
        <v>1.5545363334441876E-5</v>
      </c>
      <c r="P190">
        <f t="shared" si="132"/>
        <v>4.0793210680234449E-7</v>
      </c>
      <c r="Q190">
        <f t="shared" si="133"/>
        <v>1.139185684673194E-8</v>
      </c>
      <c r="R190">
        <f t="shared" si="114"/>
        <v>4.3571022163239377</v>
      </c>
      <c r="S190">
        <f t="shared" si="115"/>
        <v>-4.5817141851621432</v>
      </c>
      <c r="T190">
        <f t="shared" si="116"/>
        <v>2.0528594870788499</v>
      </c>
      <c r="U190">
        <f t="shared" si="117"/>
        <v>-0.30491188141654402</v>
      </c>
      <c r="V190">
        <v>0</v>
      </c>
      <c r="W190">
        <f t="shared" si="118"/>
        <v>2.3101704914194778</v>
      </c>
      <c r="X190">
        <f t="shared" si="119"/>
        <v>1.3628869565217392</v>
      </c>
      <c r="Y190">
        <f t="shared" si="134"/>
        <v>1.0799519807409996</v>
      </c>
      <c r="Z190">
        <v>0</v>
      </c>
      <c r="AA190">
        <f t="shared" si="162"/>
        <v>0.15953875258106251</v>
      </c>
      <c r="AB190">
        <f t="shared" si="120"/>
        <v>0.6549999999999998</v>
      </c>
      <c r="AC190">
        <f t="shared" si="121"/>
        <v>-1.4072166951454348E-2</v>
      </c>
      <c r="AD190">
        <f t="shared" si="122"/>
        <v>-5.5656708266295079E-3</v>
      </c>
      <c r="AE190">
        <f t="shared" si="136"/>
        <v>-9.818918889041928E-3</v>
      </c>
      <c r="AF190">
        <f t="shared" si="123"/>
        <v>2.875</v>
      </c>
      <c r="AH190">
        <f t="shared" si="137"/>
        <v>-2.8815354169965807E-3</v>
      </c>
      <c r="AI190">
        <f t="shared" si="138"/>
        <v>-5.8037090876165752E-3</v>
      </c>
      <c r="AJ190">
        <f t="shared" si="139"/>
        <v>0.17564051324427304</v>
      </c>
      <c r="AL190">
        <f t="shared" si="124"/>
        <v>6.4175351131992878E-23</v>
      </c>
      <c r="AM190">
        <f t="shared" si="125"/>
        <v>5.8563430803352249E-23</v>
      </c>
      <c r="AN190">
        <f t="shared" si="126"/>
        <v>40.526545223578751</v>
      </c>
      <c r="AO190">
        <f t="shared" si="140"/>
        <v>1.0610256652253576</v>
      </c>
      <c r="AP190">
        <f t="shared" si="141"/>
        <v>1.3176580985674746</v>
      </c>
      <c r="AR190">
        <f t="shared" si="127"/>
        <v>5.7232511008058592E-5</v>
      </c>
      <c r="AS190">
        <f t="shared" si="128"/>
        <v>0.16694723461050692</v>
      </c>
      <c r="AT190">
        <f t="shared" si="163"/>
        <v>-0.78277723461050686</v>
      </c>
      <c r="AY190">
        <f t="shared" si="164"/>
        <v>-0.84909454939993634</v>
      </c>
      <c r="AZ190">
        <f t="shared" si="165"/>
        <v>-0.68214731478942947</v>
      </c>
      <c r="BA190" s="64">
        <v>0.4</v>
      </c>
      <c r="BB190">
        <f t="shared" si="166"/>
        <v>1.3718173836698859</v>
      </c>
      <c r="BC190">
        <f t="shared" si="142"/>
        <v>-3.1100847179295417</v>
      </c>
      <c r="BD190">
        <f t="shared" si="129"/>
        <v>0.76115529857800923</v>
      </c>
      <c r="BE190">
        <f t="shared" si="143"/>
        <v>-3.8712400165075507</v>
      </c>
      <c r="BG190">
        <f t="shared" si="144"/>
        <v>6.1598033629026378E-4</v>
      </c>
      <c r="BH190">
        <f t="shared" si="155"/>
        <v>1.5075367371321236E-4</v>
      </c>
      <c r="BI190">
        <f t="shared" si="155"/>
        <v>-7.6673401000347606E-4</v>
      </c>
    </row>
    <row r="191" spans="1:69">
      <c r="A191" s="64">
        <v>0.4</v>
      </c>
      <c r="B191" s="24">
        <v>80.900000000000006</v>
      </c>
      <c r="C191" s="25">
        <v>7.9874000000000001E-2</v>
      </c>
      <c r="D191" s="25">
        <v>-0.85166500000000001</v>
      </c>
      <c r="E191" s="25">
        <f t="shared" si="157"/>
        <v>7.8423688856932916</v>
      </c>
      <c r="F191" s="64">
        <v>0.4</v>
      </c>
      <c r="G191" s="26">
        <v>3.14159265358979</v>
      </c>
      <c r="I191" s="28">
        <f t="shared" si="158"/>
        <v>4.6738017288528243E-2</v>
      </c>
      <c r="J191" s="28">
        <f t="shared" si="159"/>
        <v>1.3331082855487444E-2</v>
      </c>
      <c r="K191" s="28">
        <f t="shared" si="160"/>
        <v>3.8038086367055183E-3</v>
      </c>
      <c r="L191" s="28">
        <f t="shared" si="161"/>
        <v>1.085747741252931E-3</v>
      </c>
      <c r="M191">
        <f t="shared" si="145"/>
        <v>5.1472747079248794E-2</v>
      </c>
      <c r="N191">
        <f t="shared" si="130"/>
        <v>1.2412363189566755E-3</v>
      </c>
      <c r="O191">
        <f t="shared" si="131"/>
        <v>3.9287354033713578E-5</v>
      </c>
      <c r="P191">
        <f t="shared" si="132"/>
        <v>1.3902375862046013E-6</v>
      </c>
      <c r="Q191">
        <f t="shared" si="133"/>
        <v>5.2311248693870382E-8</v>
      </c>
      <c r="R191">
        <f t="shared" si="114"/>
        <v>4.3571022163239377</v>
      </c>
      <c r="S191">
        <f t="shared" si="115"/>
        <v>-4.5817141851621432</v>
      </c>
      <c r="T191">
        <f t="shared" si="116"/>
        <v>2.0528594870788499</v>
      </c>
      <c r="U191">
        <f t="shared" si="117"/>
        <v>-0.30491188141654402</v>
      </c>
      <c r="V191">
        <v>0</v>
      </c>
      <c r="W191">
        <f t="shared" si="118"/>
        <v>2.302174655140981</v>
      </c>
      <c r="X191">
        <f t="shared" si="119"/>
        <v>1.3628869565217392</v>
      </c>
      <c r="Y191">
        <f t="shared" si="134"/>
        <v>1.1098890116443141</v>
      </c>
      <c r="Z191">
        <v>0</v>
      </c>
      <c r="AA191">
        <f t="shared" si="162"/>
        <v>0.21866525784706647</v>
      </c>
      <c r="AB191">
        <f t="shared" si="120"/>
        <v>0.6549999999999998</v>
      </c>
      <c r="AC191">
        <f t="shared" si="121"/>
        <v>-1.8801623556939009E-2</v>
      </c>
      <c r="AD191">
        <f t="shared" si="122"/>
        <v>-7.4362142010623812E-3</v>
      </c>
      <c r="AE191">
        <f t="shared" si="136"/>
        <v>-1.3118918879000695E-2</v>
      </c>
      <c r="AF191">
        <f t="shared" si="123"/>
        <v>2.875</v>
      </c>
      <c r="AH191">
        <f t="shared" si="137"/>
        <v>-4.0258271662505481E-3</v>
      </c>
      <c r="AI191">
        <f t="shared" si="138"/>
        <v>-7.851355014101594E-3</v>
      </c>
      <c r="AJ191">
        <f t="shared" si="139"/>
        <v>0.24037625448855907</v>
      </c>
      <c r="AL191">
        <f t="shared" si="124"/>
        <v>8.8045574420506139E-23</v>
      </c>
      <c r="AM191">
        <f t="shared" si="125"/>
        <v>8.0985628156588649E-23</v>
      </c>
      <c r="AN191">
        <f t="shared" si="126"/>
        <v>40.526545223578751</v>
      </c>
      <c r="AO191">
        <f t="shared" si="140"/>
        <v>1.0610256652253576</v>
      </c>
      <c r="AP191">
        <f t="shared" si="141"/>
        <v>1.3176580985674746</v>
      </c>
      <c r="AR191">
        <f t="shared" si="127"/>
        <v>7.8687175705682711E-5</v>
      </c>
      <c r="AS191">
        <f t="shared" si="128"/>
        <v>0.22953049153347646</v>
      </c>
      <c r="AT191">
        <f t="shared" si="163"/>
        <v>-1.0811954915334765</v>
      </c>
      <c r="AY191">
        <f t="shared" si="164"/>
        <v>-1.1375722476403216</v>
      </c>
      <c r="AZ191">
        <f t="shared" si="165"/>
        <v>-0.90804175610684512</v>
      </c>
      <c r="BA191" s="64">
        <v>0.4</v>
      </c>
      <c r="BB191">
        <f t="shared" si="166"/>
        <v>1.3718173836698859</v>
      </c>
      <c r="BC191">
        <f t="shared" si="142"/>
        <v>-4.1399954638560201</v>
      </c>
      <c r="BD191">
        <f t="shared" si="129"/>
        <v>1.0464884322493899</v>
      </c>
      <c r="BE191">
        <f t="shared" si="143"/>
        <v>-5.1864838961054112</v>
      </c>
      <c r="BG191">
        <f t="shared" si="144"/>
        <v>8.1996345095187561E-4</v>
      </c>
      <c r="BH191">
        <f t="shared" si="155"/>
        <v>2.072664749949277E-4</v>
      </c>
      <c r="BI191">
        <f t="shared" si="155"/>
        <v>-1.0272299259468036E-3</v>
      </c>
    </row>
    <row r="192" spans="1:69">
      <c r="A192" s="64">
        <v>0.4</v>
      </c>
      <c r="B192" s="24">
        <v>100.9</v>
      </c>
      <c r="C192" s="25">
        <v>9.9986000000000005E-2</v>
      </c>
      <c r="D192" s="25">
        <v>-1.0729150000000001</v>
      </c>
      <c r="E192" s="25">
        <f t="shared" si="157"/>
        <v>7.2767258473593781</v>
      </c>
      <c r="F192" s="64">
        <v>0.4</v>
      </c>
      <c r="G192" s="26">
        <v>3.14159265358979</v>
      </c>
      <c r="I192" s="28">
        <f t="shared" si="158"/>
        <v>5.8506490179667796E-2</v>
      </c>
      <c r="J192" s="28">
        <f t="shared" si="159"/>
        <v>1.6687803921035228E-2</v>
      </c>
      <c r="K192" s="28">
        <f t="shared" si="160"/>
        <v>4.7615946409299403E-3</v>
      </c>
      <c r="L192" s="28">
        <f t="shared" si="161"/>
        <v>1.3591353088228406E-3</v>
      </c>
      <c r="M192">
        <f t="shared" si="145"/>
        <v>6.6083858170090132E-2</v>
      </c>
      <c r="N192">
        <f t="shared" si="130"/>
        <v>2.0108179033832357E-3</v>
      </c>
      <c r="O192">
        <f t="shared" si="131"/>
        <v>7.9990588131249917E-5</v>
      </c>
      <c r="P192">
        <f t="shared" si="132"/>
        <v>3.5518693694489012E-6</v>
      </c>
      <c r="Q192">
        <f t="shared" si="133"/>
        <v>1.675718008797844E-7</v>
      </c>
      <c r="R192">
        <f t="shared" si="114"/>
        <v>4.3571022163239386</v>
      </c>
      <c r="S192">
        <f t="shared" si="115"/>
        <v>-4.5817141851621415</v>
      </c>
      <c r="T192">
        <f t="shared" si="116"/>
        <v>2.0528594870788481</v>
      </c>
      <c r="U192">
        <f t="shared" si="117"/>
        <v>-0.30491188141654357</v>
      </c>
      <c r="V192">
        <v>0</v>
      </c>
      <c r="W192">
        <f t="shared" si="118"/>
        <v>2.2943290065468882</v>
      </c>
      <c r="X192">
        <f t="shared" si="119"/>
        <v>1.3628869565217392</v>
      </c>
      <c r="Y192">
        <f t="shared" si="134"/>
        <v>1.1405385622455981</v>
      </c>
      <c r="Z192">
        <v>0</v>
      </c>
      <c r="AA192">
        <f t="shared" si="162"/>
        <v>0.27888425841497783</v>
      </c>
      <c r="AB192">
        <f t="shared" si="120"/>
        <v>0.6549999999999998</v>
      </c>
      <c r="AC192">
        <f t="shared" si="121"/>
        <v>-2.344973815692393E-2</v>
      </c>
      <c r="AD192">
        <f t="shared" si="122"/>
        <v>-9.2745860678268774E-3</v>
      </c>
      <c r="AE192">
        <f t="shared" si="136"/>
        <v>-1.6362162112375404E-2</v>
      </c>
      <c r="AF192">
        <f t="shared" si="123"/>
        <v>2.875</v>
      </c>
      <c r="AH192">
        <f t="shared" si="137"/>
        <v>-5.2267366698206339E-3</v>
      </c>
      <c r="AI192">
        <f t="shared" si="138"/>
        <v>-9.9059144809180624E-3</v>
      </c>
      <c r="AJ192">
        <f t="shared" si="139"/>
        <v>0.3061937806155865</v>
      </c>
      <c r="AL192">
        <f t="shared" si="124"/>
        <v>1.125039733742154E-22</v>
      </c>
      <c r="AM192">
        <f t="shared" si="125"/>
        <v>1.0421097517524213E-22</v>
      </c>
      <c r="AN192">
        <f t="shared" si="126"/>
        <v>40.526545223578751</v>
      </c>
      <c r="AO192">
        <f t="shared" si="140"/>
        <v>1.0610256652253576</v>
      </c>
      <c r="AP192">
        <f t="shared" si="141"/>
        <v>1.3176580985674746</v>
      </c>
      <c r="AR192">
        <f t="shared" si="127"/>
        <v>1.007359095923478E-4</v>
      </c>
      <c r="AS192">
        <f t="shared" si="128"/>
        <v>0.29384664828087853</v>
      </c>
      <c r="AT192">
        <f t="shared" si="163"/>
        <v>-1.3667616482808786</v>
      </c>
      <c r="AY192">
        <f t="shared" si="164"/>
        <v>-1.4183213669656338</v>
      </c>
      <c r="AZ192">
        <f t="shared" si="165"/>
        <v>-1.1244747186847552</v>
      </c>
      <c r="BA192" s="64">
        <v>0.4</v>
      </c>
      <c r="BB192">
        <f t="shared" si="166"/>
        <v>1.3718173836698859</v>
      </c>
      <c r="BC192">
        <f t="shared" si="142"/>
        <v>-5.1267688994115943</v>
      </c>
      <c r="BD192">
        <f t="shared" si="129"/>
        <v>1.3397223010623203</v>
      </c>
      <c r="BE192">
        <f t="shared" si="143"/>
        <v>-6.4664912004739152</v>
      </c>
      <c r="BG192">
        <f t="shared" si="144"/>
        <v>1.0154028321274697E-3</v>
      </c>
      <c r="BH192">
        <f t="shared" si="155"/>
        <v>2.653440881486077E-4</v>
      </c>
      <c r="BI192">
        <f t="shared" si="155"/>
        <v>-1.2807469202760775E-3</v>
      </c>
    </row>
    <row r="193" spans="1:69">
      <c r="A193" s="64">
        <v>0.4</v>
      </c>
      <c r="B193" s="24">
        <v>130.85</v>
      </c>
      <c r="C193" s="25">
        <v>0.12961</v>
      </c>
      <c r="D193" s="25">
        <v>-1.400415</v>
      </c>
      <c r="E193" s="25">
        <f t="shared" si="157"/>
        <v>6.6737444755984914</v>
      </c>
      <c r="F193" s="64">
        <v>0.4</v>
      </c>
      <c r="G193" s="26">
        <v>3.14159265358979</v>
      </c>
      <c r="I193" s="28">
        <f t="shared" si="158"/>
        <v>7.5840879645017734E-2</v>
      </c>
      <c r="J193" s="28">
        <f t="shared" si="159"/>
        <v>2.1632091154815434E-2</v>
      </c>
      <c r="K193" s="28">
        <f t="shared" si="160"/>
        <v>6.1723669454816629E-3</v>
      </c>
      <c r="L193" s="28">
        <f t="shared" si="161"/>
        <v>1.7618219288353207E-3</v>
      </c>
      <c r="M193">
        <f t="shared" si="145"/>
        <v>8.8983588712268441E-2</v>
      </c>
      <c r="N193">
        <f t="shared" si="130"/>
        <v>3.5515359292380097E-3</v>
      </c>
      <c r="O193">
        <f t="shared" si="131"/>
        <v>1.8422500136148389E-4</v>
      </c>
      <c r="P193">
        <f t="shared" si="132"/>
        <v>1.064193844781125E-5</v>
      </c>
      <c r="Q193">
        <f t="shared" si="133"/>
        <v>6.5239532365257702E-7</v>
      </c>
      <c r="R193">
        <f t="shared" si="114"/>
        <v>4.3571022163239386</v>
      </c>
      <c r="S193">
        <f t="shared" si="115"/>
        <v>-4.5817141851621423</v>
      </c>
      <c r="T193">
        <f t="shared" si="116"/>
        <v>2.0528594870788486</v>
      </c>
      <c r="U193">
        <f t="shared" si="117"/>
        <v>-0.30491188141654357</v>
      </c>
      <c r="V193">
        <v>0</v>
      </c>
      <c r="W193">
        <f t="shared" si="118"/>
        <v>2.2827727469033214</v>
      </c>
      <c r="X193">
        <f t="shared" si="119"/>
        <v>1.3628869565217392</v>
      </c>
      <c r="Y193">
        <f t="shared" si="134"/>
        <v>1.1881371702753944</v>
      </c>
      <c r="Z193">
        <v>0</v>
      </c>
      <c r="AA193">
        <f t="shared" si="162"/>
        <v>0.37181341223690789</v>
      </c>
      <c r="AB193">
        <f t="shared" si="120"/>
        <v>0.6549999999999998</v>
      </c>
      <c r="AC193">
        <f t="shared" si="121"/>
        <v>-3.041028977040135E-2</v>
      </c>
      <c r="AD193">
        <f t="shared" si="122"/>
        <v>-1.2027547938306706E-2</v>
      </c>
      <c r="AE193">
        <f t="shared" si="136"/>
        <v>-2.1218918854354028E-2</v>
      </c>
      <c r="AF193">
        <f t="shared" si="123"/>
        <v>2.875</v>
      </c>
      <c r="AH193">
        <f t="shared" si="137"/>
        <v>-7.1415081198877538E-3</v>
      </c>
      <c r="AI193">
        <f t="shared" si="138"/>
        <v>-1.3046897118603856E-2</v>
      </c>
      <c r="AJ193">
        <f t="shared" si="139"/>
        <v>0.40763757600148492</v>
      </c>
      <c r="AL193">
        <f t="shared" si="124"/>
        <v>1.5065418511154172E-22</v>
      </c>
      <c r="AM193">
        <f t="shared" si="125"/>
        <v>1.4080468279716783E-22</v>
      </c>
      <c r="AN193">
        <f t="shared" si="126"/>
        <v>40.526545223578751</v>
      </c>
      <c r="AO193">
        <f t="shared" si="140"/>
        <v>1.0610256652253576</v>
      </c>
      <c r="AP193">
        <f t="shared" si="141"/>
        <v>1.3176580985674746</v>
      </c>
      <c r="AR193">
        <f t="shared" si="127"/>
        <v>1.3522325364496957E-4</v>
      </c>
      <c r="AS193">
        <f t="shared" si="128"/>
        <v>0.39444623088237624</v>
      </c>
      <c r="AT193">
        <f t="shared" si="163"/>
        <v>-1.7948612308823761</v>
      </c>
      <c r="AY193">
        <f t="shared" si="164"/>
        <v>-1.82768388956036</v>
      </c>
      <c r="AZ193">
        <f t="shared" si="165"/>
        <v>-1.4332376586779838</v>
      </c>
      <c r="BA193" s="64">
        <v>0.4</v>
      </c>
      <c r="BB193">
        <f t="shared" si="166"/>
        <v>1.3718173836698859</v>
      </c>
      <c r="BC193">
        <f t="shared" si="142"/>
        <v>-6.5344984034592102</v>
      </c>
      <c r="BD193">
        <f t="shared" si="129"/>
        <v>1.7983816224371887</v>
      </c>
      <c r="BE193">
        <f t="shared" si="143"/>
        <v>-8.3328800258963991</v>
      </c>
      <c r="BG193">
        <f t="shared" si="144"/>
        <v>1.294216360360311E-3</v>
      </c>
      <c r="BH193">
        <f t="shared" si="155"/>
        <v>3.5618570458252895E-4</v>
      </c>
      <c r="BI193">
        <f t="shared" si="155"/>
        <v>-1.65040206494284E-3</v>
      </c>
    </row>
    <row r="194" spans="1:69">
      <c r="A194" s="64">
        <v>0.4</v>
      </c>
      <c r="B194" s="24">
        <v>161.4</v>
      </c>
      <c r="C194" s="25">
        <v>0.15864</v>
      </c>
      <c r="D194" s="25">
        <v>-1.6995849999999999</v>
      </c>
      <c r="E194" s="25">
        <f t="shared" si="157"/>
        <v>6.2389500819428472</v>
      </c>
      <c r="F194" s="64">
        <v>0.4</v>
      </c>
      <c r="G194" s="26">
        <v>3.14159265358979</v>
      </c>
      <c r="I194" s="28">
        <f t="shared" si="158"/>
        <v>9.2827691897890696E-2</v>
      </c>
      <c r="J194" s="28">
        <f t="shared" si="159"/>
        <v>2.6477238953783816E-2</v>
      </c>
      <c r="K194" s="28">
        <f t="shared" si="160"/>
        <v>7.5548514175697171E-3</v>
      </c>
      <c r="L194" s="28">
        <f t="shared" si="161"/>
        <v>2.1564341546982122E-3</v>
      </c>
      <c r="M194">
        <f t="shared" si="145"/>
        <v>0.11315425554898009</v>
      </c>
      <c r="N194">
        <f t="shared" si="130"/>
        <v>5.5924907310091979E-3</v>
      </c>
      <c r="O194">
        <f t="shared" si="131"/>
        <v>3.5714292205737231E-4</v>
      </c>
      <c r="P194">
        <f t="shared" si="132"/>
        <v>2.534106878694653E-5</v>
      </c>
      <c r="Q194">
        <f t="shared" si="133"/>
        <v>1.9060157510075726E-6</v>
      </c>
      <c r="R194">
        <f t="shared" si="114"/>
        <v>4.3571022163239386</v>
      </c>
      <c r="S194">
        <f t="shared" si="115"/>
        <v>-4.5817141851621415</v>
      </c>
      <c r="T194">
        <f t="shared" si="116"/>
        <v>2.0528594870788481</v>
      </c>
      <c r="U194">
        <f t="shared" si="117"/>
        <v>-0.30491188141654357</v>
      </c>
      <c r="V194">
        <v>0</v>
      </c>
      <c r="W194">
        <f t="shared" si="118"/>
        <v>2.271448205401406</v>
      </c>
      <c r="X194">
        <f t="shared" si="119"/>
        <v>1.3628869565217392</v>
      </c>
      <c r="Y194">
        <f t="shared" si="134"/>
        <v>1.2378332323692167</v>
      </c>
      <c r="Z194">
        <v>0</v>
      </c>
      <c r="AA194">
        <f t="shared" si="162"/>
        <v>0.46812690096912146</v>
      </c>
      <c r="AB194">
        <f t="shared" si="120"/>
        <v>0.6549999999999998</v>
      </c>
      <c r="AC194">
        <f t="shared" si="121"/>
        <v>-3.7510284821878313E-2</v>
      </c>
      <c r="AD194">
        <f t="shared" si="122"/>
        <v>-1.4835660964789473E-2</v>
      </c>
      <c r="AE194">
        <f t="shared" si="136"/>
        <v>-2.6172972893333892E-2</v>
      </c>
      <c r="AF194">
        <f t="shared" si="123"/>
        <v>2.875</v>
      </c>
      <c r="AH194">
        <f t="shared" si="137"/>
        <v>-9.1932763629243523E-3</v>
      </c>
      <c r="AI194">
        <f t="shared" si="138"/>
        <v>-1.6305270625460791E-2</v>
      </c>
      <c r="AJ194">
        <f t="shared" si="139"/>
        <v>0.51274715638539037</v>
      </c>
      <c r="AL194">
        <f t="shared" si="124"/>
        <v>1.9085980442729639E-22</v>
      </c>
      <c r="AM194">
        <f t="shared" si="125"/>
        <v>1.7966833464268436E-22</v>
      </c>
      <c r="AN194">
        <f t="shared" si="126"/>
        <v>40.526545223578751</v>
      </c>
      <c r="AO194">
        <f t="shared" si="140"/>
        <v>1.0610256652253576</v>
      </c>
      <c r="AP194">
        <f t="shared" si="141"/>
        <v>1.3176580985674746</v>
      </c>
      <c r="AR194">
        <f t="shared" si="127"/>
        <v>1.7164653565380909E-4</v>
      </c>
      <c r="AS194">
        <f t="shared" si="128"/>
        <v>0.50069294450216106</v>
      </c>
      <c r="AT194">
        <f t="shared" si="163"/>
        <v>-2.2002779445021607</v>
      </c>
      <c r="AY194">
        <f t="shared" si="164"/>
        <v>-2.2240221682713597</v>
      </c>
      <c r="AZ194">
        <f t="shared" si="165"/>
        <v>-1.7233292237691986</v>
      </c>
      <c r="BA194" s="64">
        <v>0.4</v>
      </c>
      <c r="BB194">
        <f t="shared" si="166"/>
        <v>1.3718173836698859</v>
      </c>
      <c r="BC194">
        <f t="shared" si="142"/>
        <v>-7.8571003163157478</v>
      </c>
      <c r="BD194">
        <f t="shared" si="129"/>
        <v>2.2827876637643922</v>
      </c>
      <c r="BE194">
        <f t="shared" si="143"/>
        <v>-10.13988798008014</v>
      </c>
      <c r="BG194">
        <f t="shared" si="144"/>
        <v>1.5561696011716672E-3</v>
      </c>
      <c r="BH194">
        <f t="shared" si="155"/>
        <v>4.5212669117932109E-4</v>
      </c>
      <c r="BI194">
        <f t="shared" si="155"/>
        <v>-2.0082962923509882E-3</v>
      </c>
    </row>
    <row r="195" spans="1:69">
      <c r="A195" s="64">
        <v>0.4</v>
      </c>
      <c r="B195" s="24">
        <v>201.14999999999998</v>
      </c>
      <c r="C195" s="25">
        <v>0.19381999999999999</v>
      </c>
      <c r="D195" s="25">
        <v>-2.0516649999999998</v>
      </c>
      <c r="E195" s="25">
        <f t="shared" si="157"/>
        <v>5.8360125188187446</v>
      </c>
      <c r="F195" s="64">
        <v>0.4</v>
      </c>
      <c r="G195" s="26">
        <v>3.14159265358979</v>
      </c>
      <c r="I195" s="28">
        <f t="shared" si="158"/>
        <v>0.11341315710822729</v>
      </c>
      <c r="J195" s="28">
        <f t="shared" si="159"/>
        <v>3.2348830396005925E-2</v>
      </c>
      <c r="K195" s="28">
        <f t="shared" si="160"/>
        <v>9.2302149631452515E-3</v>
      </c>
      <c r="L195" s="28">
        <f t="shared" si="161"/>
        <v>2.6346449058472486E-3</v>
      </c>
      <c r="M195">
        <f t="shared" si="145"/>
        <v>0.144982656431486</v>
      </c>
      <c r="N195">
        <f t="shared" si="130"/>
        <v>8.8796615261190551E-3</v>
      </c>
      <c r="O195">
        <f t="shared" si="131"/>
        <v>6.9775863505339175E-4</v>
      </c>
      <c r="P195">
        <f t="shared" si="132"/>
        <v>6.0751017339960578E-5</v>
      </c>
      <c r="Q195">
        <f t="shared" si="133"/>
        <v>5.59904025704272E-6</v>
      </c>
      <c r="R195">
        <f t="shared" ref="R195:R258" si="167">1+3*(J195/I195)*$BM$7+3*(K195/I195)*$BM$7^2+(L195/I195)*$BM$7^3</f>
        <v>4.3571022163239386</v>
      </c>
      <c r="S195">
        <f t="shared" ref="S195:S258" si="168">-3-6*(J195/I195)*$BM$7+(9*(J195/I195)^2-6*K195/I195)*$BM$7^2+(6*(K195/I195)*(J195/I195)-2*L195/I195)*$BM$7^3</f>
        <v>-4.5817141851621423</v>
      </c>
      <c r="T195">
        <f t="shared" ref="T195:T258" si="169">3+3*(J195/I195)*$BM$7+(3*(K195/I195)-12*(J195/I195)^2)*$BM$7^2+((L195/I195)-6*(K195/I195)*(J195/I195)+8*(J195/I195)^3)*$BM$7^3</f>
        <v>2.0528594870788486</v>
      </c>
      <c r="U195">
        <f t="shared" ref="U195:U258" si="170">-1+3*(J195/I195)^2*$BM$7^2-2*(J195/I195)^3*$BM$7^3</f>
        <v>-0.30491188141654357</v>
      </c>
      <c r="V195">
        <v>0</v>
      </c>
      <c r="W195">
        <f t="shared" ref="W195:W231" si="171">(7-2*I195)/3</f>
        <v>2.2577245619278483</v>
      </c>
      <c r="X195">
        <f t="shared" ref="X195:X258" si="172">($BM$6*$BM$7)/($BM$6+$BM$7)</f>
        <v>1.3628869565217392</v>
      </c>
      <c r="Y195">
        <f t="shared" si="134"/>
        <v>1.3024845266182359</v>
      </c>
      <c r="Z195">
        <v>0</v>
      </c>
      <c r="AA195">
        <f t="shared" si="162"/>
        <v>0.59243405921916703</v>
      </c>
      <c r="AB195">
        <f t="shared" ref="AB195:AB258" si="173">($BM$6-$BM$7)/2</f>
        <v>0.6549999999999998</v>
      </c>
      <c r="AC195">
        <f t="shared" ref="AC195:AC258" si="174">(-(B195/10^25)*G195*$BM$6^2)/(4*1.38*10^-23*305.15)</f>
        <v>-4.6748412589348344E-2</v>
      </c>
      <c r="AD195">
        <f t="shared" ref="AD195:AD258" si="175">(-(B195/10^25)*G195*$BM$7^2)/(4*1.38*10^-23*305.15)</f>
        <v>-1.8489425049983903E-2</v>
      </c>
      <c r="AE195">
        <f t="shared" si="136"/>
        <v>-3.2618918819666123E-2</v>
      </c>
      <c r="AF195">
        <f t="shared" ref="AF195:AF258" si="176">($BM$6+$BM$7)/2</f>
        <v>2.875</v>
      </c>
      <c r="AH195">
        <f t="shared" si="137"/>
        <v>-1.1923962897961549E-2</v>
      </c>
      <c r="AI195">
        <f t="shared" si="138"/>
        <v>-2.0578593143088381E-2</v>
      </c>
      <c r="AJ195">
        <f t="shared" si="139"/>
        <v>0.64856791971055028</v>
      </c>
      <c r="AL195">
        <f t="shared" ref="AL195:AL258" si="177">-1.380649*10^-23*305.15*(AE195+3*AH195*$BM$5^2-AI195*(1/$BM$5^2))</f>
        <v>2.4397212705856932E-22</v>
      </c>
      <c r="AM195">
        <f t="shared" ref="AM195:AM258" si="178">-1.380649*10^-23*305.15*(3*AH195*$BM$5+AI195*(1/$BM$5^3))</f>
        <v>2.311866137016564E-22</v>
      </c>
      <c r="AN195">
        <f t="shared" ref="AN195:AN258" si="179">(2*($BM$12*10^-15)^3*(1/$BM$9)*10^8)/(6.62607015*10^-34*($BM$13*10^-15)^2*299792458*10^10)</f>
        <v>40.526545223578751</v>
      </c>
      <c r="AO195">
        <f t="shared" si="140"/>
        <v>1.0610256652253576</v>
      </c>
      <c r="AP195">
        <f t="shared" si="141"/>
        <v>1.3176580985674746</v>
      </c>
      <c r="AR195">
        <f t="shared" ref="AR195:AR258" si="180">(AL195/($BM$12*10^-15))*(-1.5*($BM$13/$BM$12)*AO195+(AM195/AL195)*AP195)</f>
        <v>2.1980896587021846E-4</v>
      </c>
      <c r="AS195">
        <f t="shared" ref="AS195:AS258" si="181">AR195*$BM$9</f>
        <v>0.64118275344342723</v>
      </c>
      <c r="AT195">
        <f t="shared" si="163"/>
        <v>-2.6928477534434272</v>
      </c>
      <c r="AY195">
        <f t="shared" si="164"/>
        <v>-2.6979355414158399</v>
      </c>
      <c r="AZ195">
        <f t="shared" si="165"/>
        <v>-2.0567527879724126</v>
      </c>
      <c r="BA195" s="64">
        <v>0.4</v>
      </c>
      <c r="BB195">
        <f t="shared" si="166"/>
        <v>1.3718173836698859</v>
      </c>
      <c r="BC195">
        <f t="shared" si="142"/>
        <v>-9.3772639366125095</v>
      </c>
      <c r="BD195">
        <f t="shared" ref="BD195:BD258" si="182">((2*$BM$12*10^-15)*AS195)/($BM$9*(BB195-3*(BM$13/$BM$12)))*10^22</f>
        <v>2.9233167669947551</v>
      </c>
      <c r="BE195">
        <f t="shared" si="143"/>
        <v>-12.300580703607267</v>
      </c>
      <c r="BG195">
        <f t="shared" si="144"/>
        <v>1.8572517204619745E-3</v>
      </c>
      <c r="BH195">
        <f t="shared" si="155"/>
        <v>5.7898925866404344E-4</v>
      </c>
      <c r="BI195">
        <f t="shared" si="155"/>
        <v>-2.4362409791260182E-3</v>
      </c>
    </row>
    <row r="196" spans="1:69">
      <c r="A196" s="64">
        <v>0.4</v>
      </c>
      <c r="B196" s="24">
        <v>252.39999999999998</v>
      </c>
      <c r="C196" s="25">
        <v>0.23408999999999999</v>
      </c>
      <c r="D196" s="25">
        <v>-2.4158299999999997</v>
      </c>
      <c r="E196" s="25">
        <f t="shared" si="157"/>
        <v>5.4800954640980688</v>
      </c>
      <c r="F196" s="64">
        <v>0.4</v>
      </c>
      <c r="G196" s="26">
        <v>3.14159265358979</v>
      </c>
      <c r="I196" s="28">
        <f t="shared" si="158"/>
        <v>0.13697701964433456</v>
      </c>
      <c r="J196" s="28">
        <f t="shared" si="159"/>
        <v>3.9069949991750209E-2</v>
      </c>
      <c r="K196" s="28">
        <f t="shared" si="160"/>
        <v>1.1147977611818552E-2</v>
      </c>
      <c r="L196" s="28">
        <f t="shared" si="161"/>
        <v>3.1820453307696956E-3</v>
      </c>
      <c r="M196">
        <f t="shared" si="145"/>
        <v>0.18524177270490028</v>
      </c>
      <c r="N196">
        <f t="shared" ref="N196:N231" si="183">((3-I196)*I196^2)/(6*(1-I196)^3)</f>
        <v>1.3928422377842838E-2</v>
      </c>
      <c r="O196">
        <f t="shared" ref="O196:O231" si="184">1/3*(I196^3/(1-I196)^3)</f>
        <v>1.3327687543935518E-3</v>
      </c>
      <c r="P196">
        <f t="shared" ref="P196:P231" si="185">(6-15*I196+11*I196^2)*I196/(6*(1-I196)^3)+LN(1-I196)</f>
        <v>1.4085203515420974E-4</v>
      </c>
      <c r="Q196">
        <f t="shared" ref="Q196:Q231" si="186">(12-30*I196+22*I196^2-3*I196^3)*I196/(3*(1-I196)^3)+4*LN(1-I196)</f>
        <v>1.5732065061113687E-5</v>
      </c>
      <c r="R196">
        <f t="shared" si="167"/>
        <v>4.3571022163239377</v>
      </c>
      <c r="S196">
        <f t="shared" si="168"/>
        <v>-4.5817141851621441</v>
      </c>
      <c r="T196">
        <f t="shared" si="169"/>
        <v>2.0528594870788499</v>
      </c>
      <c r="U196">
        <f t="shared" si="170"/>
        <v>-0.30491188141654402</v>
      </c>
      <c r="V196">
        <v>0</v>
      </c>
      <c r="W196">
        <f t="shared" si="171"/>
        <v>2.2420153202371105</v>
      </c>
      <c r="X196">
        <f t="shared" si="172"/>
        <v>1.3628869565217392</v>
      </c>
      <c r="Y196">
        <f t="shared" ref="Y196:Y231" si="187">1/(1-I196)+(3*J196*X196)/(1-I196)^2+(W196*J196^2*X196^2)/(1-I196)^3</f>
        <v>1.383083513108156</v>
      </c>
      <c r="Z196">
        <v>0</v>
      </c>
      <c r="AA196">
        <f t="shared" si="162"/>
        <v>0.7459943275453027</v>
      </c>
      <c r="AB196">
        <f t="shared" si="173"/>
        <v>0.6549999999999998</v>
      </c>
      <c r="AC196">
        <f t="shared" si="174"/>
        <v>-5.8659206251809703E-2</v>
      </c>
      <c r="AD196">
        <f t="shared" si="175"/>
        <v>-2.3200252958567921E-2</v>
      </c>
      <c r="AE196">
        <f t="shared" ref="AE196:AE231" si="188">(AC196+AD196)/2</f>
        <v>-4.0929729605188814E-2</v>
      </c>
      <c r="AF196">
        <f t="shared" si="176"/>
        <v>2.875</v>
      </c>
      <c r="AH196">
        <f t="shared" ref="AH196:AH231" si="189">(LN(Y196)-AA196-AE196*(AF196-2*AB196+AB196^2/AF196))/(AF196^3-4*AB196^3+3*(AB196^4/AF196))</f>
        <v>-1.5395971882460745E-2</v>
      </c>
      <c r="AI196">
        <f t="shared" ref="AI196:AI231" si="190">AB196^2*(AE196+3*AH196*AB196^2)</f>
        <v>-2.606133818718407E-2</v>
      </c>
      <c r="AJ196">
        <f t="shared" ref="AJ196:AJ231" si="191">LN(Y196)-AE196*AF196-AH196*AF196^3-AI196*(1/AF196)</f>
        <v>0.81691804624070663</v>
      </c>
      <c r="AL196">
        <f t="shared" si="177"/>
        <v>3.1181297661176421E-22</v>
      </c>
      <c r="AM196">
        <f t="shared" si="178"/>
        <v>2.9685096295738487E-22</v>
      </c>
      <c r="AN196">
        <f t="shared" si="179"/>
        <v>40.526545223578751</v>
      </c>
      <c r="AO196">
        <f t="shared" ref="AO196:AO259" si="192">1+(7/3)*(1/AN196) +(17/3)*(1/AN196)^2</f>
        <v>1.0610256652253576</v>
      </c>
      <c r="AP196">
        <f t="shared" ref="AP196:AP231" si="193">1+(23/2)*(1/AN196)+167/3*(1/AN196)^2</f>
        <v>1.3176580985674746</v>
      </c>
      <c r="AR196">
        <f t="shared" si="180"/>
        <v>2.812906286966521E-4</v>
      </c>
      <c r="AS196">
        <f t="shared" si="181"/>
        <v>0.82052476390813411</v>
      </c>
      <c r="AT196">
        <f t="shared" si="163"/>
        <v>-3.2363547639081336</v>
      </c>
      <c r="AY196">
        <f t="shared" si="164"/>
        <v>-3.2318230944819599</v>
      </c>
      <c r="AZ196">
        <f t="shared" si="165"/>
        <v>-2.4112983305738256</v>
      </c>
      <c r="BA196" s="64">
        <v>0.4</v>
      </c>
      <c r="BB196">
        <f t="shared" si="166"/>
        <v>1.3718173836698859</v>
      </c>
      <c r="BC196">
        <f t="shared" ref="BC196:BC259" si="194">((2*$BM$12*10^-15)*AZ196)/($BM$9*(BB196-3*(BM$13/$BM$12)))*10^22</f>
        <v>-10.993728078518679</v>
      </c>
      <c r="BD196">
        <f t="shared" si="182"/>
        <v>3.7409830304780627</v>
      </c>
      <c r="BE196">
        <f t="shared" ref="BE196:BE259" si="195">((2*$BM$12*10^-15)*AY196)/($BM$9*(BB196-3*(BM$13/$BM$12)))*10^22</f>
        <v>-14.734711108996743</v>
      </c>
      <c r="BG196">
        <f t="shared" ref="BG196:BG259" si="196">-BC196/($BM$12*10^-15*10^10*10^12*10^-1)</f>
        <v>2.1774070268406969E-3</v>
      </c>
      <c r="BH196">
        <f t="shared" si="155"/>
        <v>7.4093543879541739E-4</v>
      </c>
      <c r="BI196">
        <f t="shared" si="155"/>
        <v>-2.9183424656361147E-3</v>
      </c>
    </row>
    <row r="197" spans="1:69">
      <c r="A197" s="64">
        <v>0.4</v>
      </c>
      <c r="B197" s="24">
        <v>300.95</v>
      </c>
      <c r="C197" s="25">
        <v>0.26700000000000002</v>
      </c>
      <c r="D197" s="25">
        <v>-2.6895850000000001</v>
      </c>
      <c r="E197" s="25">
        <f t="shared" si="157"/>
        <v>5.2449979660660997</v>
      </c>
      <c r="F197" s="64">
        <v>0.4</v>
      </c>
      <c r="G197" s="26">
        <v>3.14159265358979</v>
      </c>
      <c r="I197" s="28">
        <f t="shared" si="158"/>
        <v>0.15623420156793255</v>
      </c>
      <c r="J197" s="28">
        <f t="shared" si="159"/>
        <v>4.4562675243698183E-2</v>
      </c>
      <c r="K197" s="28">
        <f t="shared" si="160"/>
        <v>1.2715237824578382E-2</v>
      </c>
      <c r="L197" s="28">
        <f t="shared" si="161"/>
        <v>3.6293993904716508E-3</v>
      </c>
      <c r="M197">
        <f t="shared" ref="M197:M231" si="197">(1/3)*(1/(1-I197)^3-1)</f>
        <v>0.22156445355860299</v>
      </c>
      <c r="N197">
        <f t="shared" si="183"/>
        <v>1.9258792251010199E-2</v>
      </c>
      <c r="O197">
        <f t="shared" si="184"/>
        <v>2.1161250565417417E-3</v>
      </c>
      <c r="P197">
        <f t="shared" si="185"/>
        <v>2.56139072142475E-4</v>
      </c>
      <c r="Q197">
        <f t="shared" si="186"/>
        <v>3.2722962689746282E-5</v>
      </c>
      <c r="R197">
        <f t="shared" si="167"/>
        <v>4.3571022163239377</v>
      </c>
      <c r="S197">
        <f t="shared" si="168"/>
        <v>-4.5817141851621432</v>
      </c>
      <c r="T197">
        <f t="shared" si="169"/>
        <v>2.0528594870788499</v>
      </c>
      <c r="U197">
        <f t="shared" si="170"/>
        <v>-0.30491188141654402</v>
      </c>
      <c r="V197">
        <v>0</v>
      </c>
      <c r="W197">
        <f t="shared" si="171"/>
        <v>2.2291771989547118</v>
      </c>
      <c r="X197">
        <f t="shared" si="172"/>
        <v>1.3628869565217392</v>
      </c>
      <c r="Y197">
        <f t="shared" si="187"/>
        <v>1.4547735501565022</v>
      </c>
      <c r="Z197">
        <v>0</v>
      </c>
      <c r="AA197">
        <f t="shared" si="162"/>
        <v>0.88140669756502277</v>
      </c>
      <c r="AB197">
        <f t="shared" si="173"/>
        <v>0.6549999999999998</v>
      </c>
      <c r="AC197">
        <f t="shared" si="174"/>
        <v>-6.9942504443273101E-2</v>
      </c>
      <c r="AD197">
        <f t="shared" si="175"/>
        <v>-2.7662900665138733E-2</v>
      </c>
      <c r="AE197">
        <f t="shared" si="188"/>
        <v>-4.8802702554205921E-2</v>
      </c>
      <c r="AF197">
        <f t="shared" si="176"/>
        <v>2.875</v>
      </c>
      <c r="AH197">
        <f t="shared" si="189"/>
        <v>-1.85223936691645E-2</v>
      </c>
      <c r="AI197">
        <f t="shared" si="190"/>
        <v>-3.1165410973880384E-2</v>
      </c>
      <c r="AJ197">
        <f t="shared" si="191"/>
        <v>0.96615825116408549</v>
      </c>
      <c r="AL197">
        <f t="shared" si="177"/>
        <v>3.7395045716308433E-22</v>
      </c>
      <c r="AM197">
        <f t="shared" si="178"/>
        <v>3.5652137145466603E-22</v>
      </c>
      <c r="AN197">
        <f t="shared" si="179"/>
        <v>40.526545223578751</v>
      </c>
      <c r="AO197">
        <f t="shared" si="192"/>
        <v>1.0610256652253576</v>
      </c>
      <c r="AP197">
        <f t="shared" si="193"/>
        <v>1.3176580985674746</v>
      </c>
      <c r="AR197">
        <f t="shared" si="180"/>
        <v>3.3747995408325122E-4</v>
      </c>
      <c r="AS197">
        <f t="shared" si="181"/>
        <v>0.98442902606084381</v>
      </c>
      <c r="AT197">
        <f t="shared" si="163"/>
        <v>-3.6740140260608438</v>
      </c>
      <c r="AY197">
        <f t="shared" si="164"/>
        <v>-3.6613221924000001</v>
      </c>
      <c r="AZ197">
        <f t="shared" si="165"/>
        <v>-2.6768931663391564</v>
      </c>
      <c r="BA197" s="64">
        <v>0.4</v>
      </c>
      <c r="BB197">
        <f t="shared" si="166"/>
        <v>1.3718173836698859</v>
      </c>
      <c r="BC197">
        <f t="shared" si="194"/>
        <v>-12.204643113975125</v>
      </c>
      <c r="BD197">
        <f t="shared" si="182"/>
        <v>4.4882646364783962</v>
      </c>
      <c r="BE197">
        <f t="shared" si="195"/>
        <v>-16.692907750453521</v>
      </c>
      <c r="BG197">
        <f t="shared" si="196"/>
        <v>2.4172396739899236E-3</v>
      </c>
      <c r="BH197">
        <f t="shared" si="155"/>
        <v>8.8894130253087662E-4</v>
      </c>
      <c r="BI197">
        <f t="shared" si="155"/>
        <v>-3.3061809765208006E-3</v>
      </c>
    </row>
    <row r="198" spans="1:69">
      <c r="A198" s="64">
        <v>0.4</v>
      </c>
      <c r="B198" s="24">
        <v>350.7</v>
      </c>
      <c r="C198" s="25">
        <v>0.29604999999999998</v>
      </c>
      <c r="D198" s="25">
        <v>-2.9016649999999999</v>
      </c>
      <c r="E198" s="25">
        <f t="shared" si="157"/>
        <v>5.0675034857301711</v>
      </c>
      <c r="F198" s="64">
        <v>0.4</v>
      </c>
      <c r="G198" s="26">
        <v>3.14159265358979</v>
      </c>
      <c r="I198" s="28">
        <f t="shared" si="158"/>
        <v>0.17323271675725255</v>
      </c>
      <c r="J198" s="28">
        <f t="shared" si="159"/>
        <v>4.9411161070774708E-2</v>
      </c>
      <c r="K198" s="28">
        <f t="shared" si="160"/>
        <v>1.409867474893794E-2</v>
      </c>
      <c r="L198" s="28">
        <f t="shared" si="161"/>
        <v>4.0242834814574243E-3</v>
      </c>
      <c r="M198">
        <f t="shared" si="197"/>
        <v>0.25649943735204667</v>
      </c>
      <c r="N198">
        <f t="shared" si="183"/>
        <v>2.5017781271405529E-2</v>
      </c>
      <c r="O198">
        <f t="shared" si="184"/>
        <v>3.0663282701592805E-3</v>
      </c>
      <c r="P198">
        <f t="shared" si="185"/>
        <v>4.1305605068764351E-4</v>
      </c>
      <c r="Q198">
        <f t="shared" si="186"/>
        <v>5.8659072622924135E-5</v>
      </c>
      <c r="R198">
        <f t="shared" si="167"/>
        <v>4.3571022163239386</v>
      </c>
      <c r="S198">
        <f t="shared" si="168"/>
        <v>-4.5817141851621423</v>
      </c>
      <c r="T198">
        <f t="shared" si="169"/>
        <v>2.0528594870788486</v>
      </c>
      <c r="U198">
        <f t="shared" si="170"/>
        <v>-0.30491188141654357</v>
      </c>
      <c r="V198">
        <v>0</v>
      </c>
      <c r="W198">
        <f t="shared" si="171"/>
        <v>2.2178448554951649</v>
      </c>
      <c r="X198">
        <f t="shared" si="172"/>
        <v>1.3628869565217392</v>
      </c>
      <c r="Y198">
        <f t="shared" si="187"/>
        <v>1.5228832459533919</v>
      </c>
      <c r="Z198">
        <v>0</v>
      </c>
      <c r="AA198">
        <f t="shared" si="162"/>
        <v>1.0091387390223121</v>
      </c>
      <c r="AB198">
        <f t="shared" si="173"/>
        <v>0.6549999999999998</v>
      </c>
      <c r="AC198">
        <f t="shared" si="174"/>
        <v>-8.1504689510735584E-2</v>
      </c>
      <c r="AD198">
        <f t="shared" si="175"/>
        <v>-3.2235850683715407E-2</v>
      </c>
      <c r="AE198">
        <f t="shared" si="188"/>
        <v>-5.6870270097225492E-2</v>
      </c>
      <c r="AF198">
        <f t="shared" si="176"/>
        <v>2.875</v>
      </c>
      <c r="AH198">
        <f t="shared" si="189"/>
        <v>-2.1507159343185641E-2</v>
      </c>
      <c r="AI198">
        <f t="shared" si="190"/>
        <v>-3.6274748992529485E-2</v>
      </c>
      <c r="AJ198">
        <f t="shared" si="191"/>
        <v>1.1078138185271682</v>
      </c>
      <c r="AL198">
        <f t="shared" si="177"/>
        <v>4.3475804341815831E-22</v>
      </c>
      <c r="AM198">
        <f t="shared" si="178"/>
        <v>4.1425552137606866E-22</v>
      </c>
      <c r="AN198">
        <f t="shared" si="179"/>
        <v>40.526545223578751</v>
      </c>
      <c r="AO198">
        <f t="shared" si="192"/>
        <v>1.0610256652253576</v>
      </c>
      <c r="AP198">
        <f t="shared" si="193"/>
        <v>1.3176580985674746</v>
      </c>
      <c r="AR198">
        <f t="shared" si="180"/>
        <v>3.9229466511589168E-4</v>
      </c>
      <c r="AS198">
        <f t="shared" si="181"/>
        <v>1.1443235381430561</v>
      </c>
      <c r="AT198">
        <f t="shared" si="163"/>
        <v>-4.0459885381430558</v>
      </c>
      <c r="AY198">
        <f t="shared" si="164"/>
        <v>-4.0353545778889996</v>
      </c>
      <c r="AZ198">
        <f t="shared" si="165"/>
        <v>-2.8910310397459433</v>
      </c>
      <c r="BA198" s="64">
        <v>0.4</v>
      </c>
      <c r="BB198">
        <f t="shared" si="166"/>
        <v>1.3718173836698859</v>
      </c>
      <c r="BC198">
        <f t="shared" si="194"/>
        <v>-13.180952648841449</v>
      </c>
      <c r="BD198">
        <f t="shared" si="182"/>
        <v>5.2172647625892719</v>
      </c>
      <c r="BE198">
        <f t="shared" si="195"/>
        <v>-18.398217411430721</v>
      </c>
      <c r="BG198">
        <f t="shared" si="196"/>
        <v>2.6106065852330063E-3</v>
      </c>
      <c r="BH198">
        <f t="shared" si="155"/>
        <v>1.0333263542462413E-3</v>
      </c>
      <c r="BI198">
        <f t="shared" si="155"/>
        <v>-3.6439329394792478E-3</v>
      </c>
    </row>
    <row r="199" spans="1:69">
      <c r="A199" s="64">
        <v>0.4</v>
      </c>
      <c r="B199" s="24">
        <v>400.7</v>
      </c>
      <c r="C199" s="25">
        <v>0.32129000000000002</v>
      </c>
      <c r="D199" s="25">
        <v>-3.0854150000000002</v>
      </c>
      <c r="E199" s="25">
        <f t="shared" si="157"/>
        <v>4.9311703801474271</v>
      </c>
      <c r="F199" s="64">
        <v>0.4</v>
      </c>
      <c r="G199" s="26">
        <v>3.14159265358979</v>
      </c>
      <c r="I199" s="28">
        <f t="shared" si="158"/>
        <v>0.18800182255341216</v>
      </c>
      <c r="J199" s="28">
        <f t="shared" si="159"/>
        <v>5.3623752543250143E-2</v>
      </c>
      <c r="K199" s="28">
        <f t="shared" si="160"/>
        <v>1.5300669515575986E-2</v>
      </c>
      <c r="L199" s="28">
        <f t="shared" si="161"/>
        <v>4.3673772665342196E-3</v>
      </c>
      <c r="M199">
        <f t="shared" si="197"/>
        <v>0.28927306848892964</v>
      </c>
      <c r="N199">
        <f t="shared" si="183"/>
        <v>3.094017316954643E-2</v>
      </c>
      <c r="O199">
        <f t="shared" si="184"/>
        <v>4.1371356444297683E-3</v>
      </c>
      <c r="P199">
        <f t="shared" si="185"/>
        <v>6.0677256669511292E-4</v>
      </c>
      <c r="Q199">
        <f t="shared" si="186"/>
        <v>9.3723142869928111E-5</v>
      </c>
      <c r="R199">
        <f t="shared" si="167"/>
        <v>4.3571022163239377</v>
      </c>
      <c r="S199">
        <f t="shared" si="168"/>
        <v>-4.5817141851621432</v>
      </c>
      <c r="T199">
        <f t="shared" si="169"/>
        <v>2.0528594870788499</v>
      </c>
      <c r="U199">
        <f t="shared" si="170"/>
        <v>-0.30491188141654402</v>
      </c>
      <c r="V199">
        <v>0</v>
      </c>
      <c r="W199">
        <f t="shared" si="171"/>
        <v>2.2079987849643916</v>
      </c>
      <c r="X199">
        <f t="shared" si="172"/>
        <v>1.3628869565217392</v>
      </c>
      <c r="Y199">
        <f t="shared" si="187"/>
        <v>1.5860854578287362</v>
      </c>
      <c r="Z199">
        <v>0</v>
      </c>
      <c r="AA199">
        <f t="shared" si="162"/>
        <v>1.1269412435257542</v>
      </c>
      <c r="AB199">
        <f t="shared" si="173"/>
        <v>0.6549999999999998</v>
      </c>
      <c r="AC199">
        <f t="shared" si="174"/>
        <v>-9.3124976010697885E-2</v>
      </c>
      <c r="AD199">
        <f t="shared" si="175"/>
        <v>-3.6831780350626647E-2</v>
      </c>
      <c r="AE199">
        <f t="shared" si="188"/>
        <v>-6.4978378180662266E-2</v>
      </c>
      <c r="AF199">
        <f t="shared" si="176"/>
        <v>2.875</v>
      </c>
      <c r="AH199">
        <f t="shared" si="189"/>
        <v>-2.4276983910336107E-2</v>
      </c>
      <c r="AI199">
        <f t="shared" si="190"/>
        <v>-4.1282792155919075E-2</v>
      </c>
      <c r="AJ199">
        <f t="shared" si="191"/>
        <v>1.2393513534604075</v>
      </c>
      <c r="AL199">
        <f t="shared" si="177"/>
        <v>4.9286136202929829E-22</v>
      </c>
      <c r="AM199">
        <f t="shared" si="178"/>
        <v>4.6869714891827769E-22</v>
      </c>
      <c r="AN199">
        <f t="shared" si="179"/>
        <v>40.526545223578751</v>
      </c>
      <c r="AO199">
        <f t="shared" si="192"/>
        <v>1.0610256652253576</v>
      </c>
      <c r="AP199">
        <f t="shared" si="193"/>
        <v>1.3176580985674746</v>
      </c>
      <c r="AR199">
        <f t="shared" si="180"/>
        <v>4.4448243678349685E-4</v>
      </c>
      <c r="AS199">
        <f t="shared" si="181"/>
        <v>1.2965552680974604</v>
      </c>
      <c r="AT199">
        <f t="shared" si="163"/>
        <v>-4.3819702680974606</v>
      </c>
      <c r="AY199">
        <f t="shared" si="164"/>
        <v>-4.3564557262195605</v>
      </c>
      <c r="AZ199">
        <f t="shared" si="165"/>
        <v>-3.0599004581221001</v>
      </c>
      <c r="BA199" s="64">
        <v>0.4</v>
      </c>
      <c r="BB199">
        <f t="shared" si="166"/>
        <v>1.3718173836698859</v>
      </c>
      <c r="BC199">
        <f t="shared" si="194"/>
        <v>-13.950871676638924</v>
      </c>
      <c r="BD199">
        <f t="shared" si="182"/>
        <v>5.911328297914217</v>
      </c>
      <c r="BE199">
        <f t="shared" si="195"/>
        <v>-19.862199974553139</v>
      </c>
      <c r="BG199">
        <f t="shared" si="196"/>
        <v>2.7630959945808922E-3</v>
      </c>
      <c r="BH199">
        <f t="shared" si="155"/>
        <v>1.1707918989729089E-3</v>
      </c>
      <c r="BI199">
        <f t="shared" si="155"/>
        <v>-3.9338878935538009E-3</v>
      </c>
    </row>
    <row r="200" spans="1:69">
      <c r="A200" s="64">
        <v>0.4</v>
      </c>
      <c r="B200" s="24">
        <v>450.79999999999995</v>
      </c>
      <c r="C200" s="25">
        <v>0.34334999999999999</v>
      </c>
      <c r="D200" s="25">
        <v>-3.2195799999999997</v>
      </c>
      <c r="E200" s="25">
        <f t="shared" si="157"/>
        <v>4.823216175340618</v>
      </c>
      <c r="F200" s="64">
        <v>0.4</v>
      </c>
      <c r="G200" s="26">
        <v>3.14159265358979</v>
      </c>
      <c r="I200" s="28">
        <f t="shared" si="158"/>
        <v>0.20091016145449297</v>
      </c>
      <c r="J200" s="28">
        <f t="shared" si="159"/>
        <v>5.7305597546530959E-2</v>
      </c>
      <c r="K200" s="28">
        <f t="shared" si="160"/>
        <v>1.6351224371044894E-2</v>
      </c>
      <c r="L200" s="28">
        <f t="shared" si="161"/>
        <v>4.6672444970728127E-3</v>
      </c>
      <c r="M200">
        <f t="shared" si="197"/>
        <v>0.3199354729154299</v>
      </c>
      <c r="N200">
        <f t="shared" si="183"/>
        <v>3.6904775547219444E-2</v>
      </c>
      <c r="O200">
        <f t="shared" si="184"/>
        <v>5.2978252512870458E-3</v>
      </c>
      <c r="P200">
        <f t="shared" si="185"/>
        <v>8.3272122130659265E-4</v>
      </c>
      <c r="Q200">
        <f t="shared" si="186"/>
        <v>1.3772410544499181E-4</v>
      </c>
      <c r="R200">
        <f t="shared" si="167"/>
        <v>4.3571022163239386</v>
      </c>
      <c r="S200">
        <f t="shared" si="168"/>
        <v>-4.5817141851621441</v>
      </c>
      <c r="T200">
        <f t="shared" si="169"/>
        <v>2.0528594870788495</v>
      </c>
      <c r="U200">
        <f t="shared" si="170"/>
        <v>-0.30491188141654402</v>
      </c>
      <c r="V200">
        <v>0</v>
      </c>
      <c r="W200">
        <f t="shared" si="171"/>
        <v>2.1993932256970048</v>
      </c>
      <c r="X200">
        <f t="shared" si="172"/>
        <v>1.3628869565217392</v>
      </c>
      <c r="Y200">
        <f t="shared" si="187"/>
        <v>1.6446492468069387</v>
      </c>
      <c r="Z200">
        <v>0</v>
      </c>
      <c r="AA200">
        <f t="shared" si="162"/>
        <v>1.2355262087292529</v>
      </c>
      <c r="AB200">
        <f t="shared" si="173"/>
        <v>0.6549999999999998</v>
      </c>
      <c r="AC200">
        <f t="shared" si="174"/>
        <v>-0.10476850308366012</v>
      </c>
      <c r="AD200">
        <f t="shared" si="175"/>
        <v>-4.1436901876871705E-2</v>
      </c>
      <c r="AE200">
        <f t="shared" si="188"/>
        <v>-7.3102702480265916E-2</v>
      </c>
      <c r="AF200">
        <f t="shared" si="176"/>
        <v>2.875</v>
      </c>
      <c r="AH200">
        <f t="shared" si="189"/>
        <v>-2.68348278250649E-2</v>
      </c>
      <c r="AI200">
        <f t="shared" si="190"/>
        <v>-4.6180739446340206E-2</v>
      </c>
      <c r="AJ200">
        <f t="shared" si="191"/>
        <v>1.3614543164384401</v>
      </c>
      <c r="AL200">
        <f t="shared" si="177"/>
        <v>5.4823362246586804E-22</v>
      </c>
      <c r="AM200">
        <f t="shared" si="178"/>
        <v>5.1985852348367081E-22</v>
      </c>
      <c r="AN200">
        <f t="shared" si="179"/>
        <v>40.526545223578751</v>
      </c>
      <c r="AO200">
        <f t="shared" si="192"/>
        <v>1.0610256652253576</v>
      </c>
      <c r="AP200">
        <f t="shared" si="193"/>
        <v>1.3176580985674746</v>
      </c>
      <c r="AR200">
        <f t="shared" si="180"/>
        <v>4.9402895913619449E-4</v>
      </c>
      <c r="AS200">
        <f t="shared" si="181"/>
        <v>1.4410824738002794</v>
      </c>
      <c r="AT200">
        <f t="shared" si="163"/>
        <v>-4.6606624738002793</v>
      </c>
      <c r="AY200">
        <f t="shared" si="164"/>
        <v>-4.6341499230809999</v>
      </c>
      <c r="AZ200">
        <f t="shared" si="165"/>
        <v>-3.1930674492807203</v>
      </c>
      <c r="BA200" s="64">
        <v>0.4</v>
      </c>
      <c r="BB200">
        <f t="shared" si="166"/>
        <v>1.3718173836698859</v>
      </c>
      <c r="BC200">
        <f t="shared" si="194"/>
        <v>-14.558014173803086</v>
      </c>
      <c r="BD200">
        <f t="shared" si="182"/>
        <v>6.5702649293955702</v>
      </c>
      <c r="BE200">
        <f t="shared" si="195"/>
        <v>-21.128279103198658</v>
      </c>
      <c r="BG200">
        <f t="shared" si="196"/>
        <v>2.8833460435339839E-3</v>
      </c>
      <c r="BH200">
        <f t="shared" si="155"/>
        <v>1.3013002434928839E-3</v>
      </c>
      <c r="BI200">
        <f t="shared" si="155"/>
        <v>-4.1846462870268686E-3</v>
      </c>
    </row>
    <row r="201" spans="1:69">
      <c r="A201" s="64">
        <v>0.4</v>
      </c>
      <c r="B201" s="24">
        <v>501.3</v>
      </c>
      <c r="C201" s="25">
        <v>0.36294999999999999</v>
      </c>
      <c r="D201" s="25">
        <v>-3.32375</v>
      </c>
      <c r="E201" s="25">
        <f t="shared" si="157"/>
        <v>4.734783705316822</v>
      </c>
      <c r="F201" s="64">
        <v>0.4</v>
      </c>
      <c r="G201" s="26">
        <v>3.14159265358979</v>
      </c>
      <c r="I201" s="28">
        <f t="shared" si="158"/>
        <v>0.21237903917258844</v>
      </c>
      <c r="J201" s="28">
        <f t="shared" si="159"/>
        <v>6.0576865092510312E-2</v>
      </c>
      <c r="K201" s="28">
        <f t="shared" si="160"/>
        <v>1.7284627597118813E-2</v>
      </c>
      <c r="L201" s="28">
        <f t="shared" si="161"/>
        <v>4.9336723174969498E-3</v>
      </c>
      <c r="M201">
        <f t="shared" si="197"/>
        <v>0.34889059689600704</v>
      </c>
      <c r="N201">
        <f t="shared" si="183"/>
        <v>4.2889795755977914E-2</v>
      </c>
      <c r="O201">
        <f t="shared" si="184"/>
        <v>6.5352454590953298E-3</v>
      </c>
      <c r="P201">
        <f t="shared" si="185"/>
        <v>1.0886269782583446E-3</v>
      </c>
      <c r="Q201">
        <f t="shared" si="186"/>
        <v>1.9066045895443917E-4</v>
      </c>
      <c r="R201">
        <f t="shared" si="167"/>
        <v>4.3571022163239377</v>
      </c>
      <c r="S201">
        <f t="shared" si="168"/>
        <v>-4.5817141851621432</v>
      </c>
      <c r="T201">
        <f t="shared" si="169"/>
        <v>2.0528594870788499</v>
      </c>
      <c r="U201">
        <f t="shared" si="170"/>
        <v>-0.30491188141654402</v>
      </c>
      <c r="V201">
        <v>0</v>
      </c>
      <c r="W201">
        <f t="shared" si="171"/>
        <v>2.1917473072182743</v>
      </c>
      <c r="X201">
        <f t="shared" si="172"/>
        <v>1.3628869565217392</v>
      </c>
      <c r="Y201">
        <f t="shared" si="187"/>
        <v>1.6994793851574588</v>
      </c>
      <c r="Z201">
        <v>0</v>
      </c>
      <c r="AA201">
        <f t="shared" si="162"/>
        <v>1.3367272127172942</v>
      </c>
      <c r="AB201">
        <f t="shared" si="173"/>
        <v>0.6549999999999998</v>
      </c>
      <c r="AC201">
        <f t="shared" si="174"/>
        <v>-0.11650499244862207</v>
      </c>
      <c r="AD201">
        <f t="shared" si="175"/>
        <v>-4.6078790840452064E-2</v>
      </c>
      <c r="AE201">
        <f t="shared" si="188"/>
        <v>-8.1291891644537068E-2</v>
      </c>
      <c r="AF201">
        <f t="shared" si="176"/>
        <v>2.875</v>
      </c>
      <c r="AH201">
        <f t="shared" si="189"/>
        <v>-2.9216081956663986E-2</v>
      </c>
      <c r="AI201">
        <f t="shared" si="190"/>
        <v>-5.1009004740610736E-2</v>
      </c>
      <c r="AJ201">
        <f t="shared" si="191"/>
        <v>1.4760597962226569</v>
      </c>
      <c r="AL201">
        <f t="shared" si="177"/>
        <v>6.0146916254385007E-22</v>
      </c>
      <c r="AM201">
        <f t="shared" si="178"/>
        <v>5.6835877604574483E-22</v>
      </c>
      <c r="AN201">
        <f t="shared" si="179"/>
        <v>40.526545223578751</v>
      </c>
      <c r="AO201">
        <f t="shared" si="192"/>
        <v>1.0610256652253576</v>
      </c>
      <c r="AP201">
        <f t="shared" si="193"/>
        <v>1.3176580985674746</v>
      </c>
      <c r="AR201">
        <f t="shared" si="180"/>
        <v>5.4148430521775879E-4</v>
      </c>
      <c r="AS201">
        <f t="shared" si="181"/>
        <v>1.5795097183202025</v>
      </c>
      <c r="AT201">
        <f t="shared" si="163"/>
        <v>-4.9032597183202027</v>
      </c>
      <c r="AY201">
        <f t="shared" si="164"/>
        <v>-4.8785678242489992</v>
      </c>
      <c r="AZ201">
        <f t="shared" si="165"/>
        <v>-3.2990581059287969</v>
      </c>
      <c r="BA201" s="64">
        <v>0.4</v>
      </c>
      <c r="BB201">
        <f t="shared" si="166"/>
        <v>1.3718173836698859</v>
      </c>
      <c r="BC201">
        <f t="shared" si="194"/>
        <v>-15.041252785665476</v>
      </c>
      <c r="BD201">
        <f t="shared" si="182"/>
        <v>7.2013902719609142</v>
      </c>
      <c r="BE201">
        <f t="shared" si="195"/>
        <v>-22.242643057626392</v>
      </c>
      <c r="BG201">
        <f t="shared" si="196"/>
        <v>2.979055810193202E-3</v>
      </c>
      <c r="BH201">
        <f t="shared" si="155"/>
        <v>1.4263003113410405E-3</v>
      </c>
      <c r="BI201">
        <f t="shared" si="155"/>
        <v>-4.4053561215342428E-3</v>
      </c>
    </row>
    <row r="202" spans="1:69">
      <c r="A202" s="64">
        <v>0.4</v>
      </c>
      <c r="B202" s="24">
        <v>551.95000000000005</v>
      </c>
      <c r="C202" s="25">
        <v>0.38044</v>
      </c>
      <c r="D202" s="25">
        <v>-3.40625</v>
      </c>
      <c r="E202" s="25">
        <f t="shared" si="157"/>
        <v>4.6610849720519809</v>
      </c>
      <c r="F202" s="64">
        <v>0.4</v>
      </c>
      <c r="G202" s="26">
        <v>3.14159265358979</v>
      </c>
      <c r="I202" s="28">
        <f t="shared" si="158"/>
        <v>0.22261325709552154</v>
      </c>
      <c r="J202" s="28">
        <f t="shared" si="159"/>
        <v>6.3495970673080659E-2</v>
      </c>
      <c r="K202" s="28">
        <f t="shared" si="160"/>
        <v>1.8117547108549063E-2</v>
      </c>
      <c r="L202" s="28">
        <f t="shared" si="161"/>
        <v>5.1714183674570592E-3</v>
      </c>
      <c r="M202">
        <f t="shared" si="197"/>
        <v>0.37619109886337443</v>
      </c>
      <c r="N202">
        <f t="shared" si="183"/>
        <v>4.8828767828552229E-2</v>
      </c>
      <c r="O202">
        <f t="shared" si="184"/>
        <v>7.8274522437647241E-3</v>
      </c>
      <c r="P202">
        <f t="shared" si="185"/>
        <v>1.3698382795484521E-3</v>
      </c>
      <c r="Q202">
        <f t="shared" si="186"/>
        <v>2.5186920196151874E-4</v>
      </c>
      <c r="R202">
        <f t="shared" si="167"/>
        <v>4.3571022163239386</v>
      </c>
      <c r="S202">
        <f t="shared" si="168"/>
        <v>-4.5817141851621415</v>
      </c>
      <c r="T202">
        <f t="shared" si="169"/>
        <v>2.0528594870788481</v>
      </c>
      <c r="U202">
        <f t="shared" si="170"/>
        <v>-0.30491188141654357</v>
      </c>
      <c r="V202">
        <v>0</v>
      </c>
      <c r="W202">
        <f t="shared" si="171"/>
        <v>2.184924495269652</v>
      </c>
      <c r="X202">
        <f t="shared" si="172"/>
        <v>1.3628869565217392</v>
      </c>
      <c r="Y202">
        <f t="shared" si="187"/>
        <v>1.7507785436070424</v>
      </c>
      <c r="Z202">
        <v>0</v>
      </c>
      <c r="AA202">
        <f t="shared" si="162"/>
        <v>1.4310345920460958</v>
      </c>
      <c r="AB202">
        <f t="shared" si="173"/>
        <v>0.6549999999999998</v>
      </c>
      <c r="AC202">
        <f t="shared" si="174"/>
        <v>-0.12827634267308388</v>
      </c>
      <c r="AD202">
        <f t="shared" si="175"/>
        <v>-5.0734467593033149E-2</v>
      </c>
      <c r="AE202">
        <f t="shared" si="188"/>
        <v>-8.9505405133058519E-2</v>
      </c>
      <c r="AF202">
        <f t="shared" si="176"/>
        <v>2.875</v>
      </c>
      <c r="AH202">
        <f t="shared" si="189"/>
        <v>-3.1427435820647054E-2</v>
      </c>
      <c r="AI202">
        <f t="shared" si="190"/>
        <v>-5.5753888999235009E-2</v>
      </c>
      <c r="AJ202">
        <f t="shared" si="191"/>
        <v>1.5836125405811394</v>
      </c>
      <c r="AL202">
        <f t="shared" si="177"/>
        <v>6.5254630927621604E-22</v>
      </c>
      <c r="AM202">
        <f t="shared" si="178"/>
        <v>6.1424570649769919E-22</v>
      </c>
      <c r="AN202">
        <f t="shared" si="179"/>
        <v>40.526545223578751</v>
      </c>
      <c r="AO202">
        <f t="shared" si="192"/>
        <v>1.0610256652253576</v>
      </c>
      <c r="AP202">
        <f t="shared" si="193"/>
        <v>1.3176580985674746</v>
      </c>
      <c r="AR202">
        <f t="shared" si="180"/>
        <v>5.8684678275788675E-4</v>
      </c>
      <c r="AS202">
        <f t="shared" si="181"/>
        <v>1.7118320653047556</v>
      </c>
      <c r="AT202">
        <f t="shared" si="163"/>
        <v>-5.1180820653047556</v>
      </c>
      <c r="AY202">
        <f t="shared" si="164"/>
        <v>-5.0948385954617601</v>
      </c>
      <c r="AZ202">
        <f t="shared" si="165"/>
        <v>-3.3830065301570045</v>
      </c>
      <c r="BA202" s="64">
        <v>0.4</v>
      </c>
      <c r="BB202">
        <f t="shared" si="166"/>
        <v>1.3718173836698859</v>
      </c>
      <c r="BC202">
        <f t="shared" si="194"/>
        <v>-15.423995201600968</v>
      </c>
      <c r="BD202">
        <f t="shared" si="182"/>
        <v>7.8046818195121412</v>
      </c>
      <c r="BE202">
        <f t="shared" si="195"/>
        <v>-23.228677021113111</v>
      </c>
      <c r="BG202">
        <f t="shared" si="196"/>
        <v>3.0548613986137786E-3</v>
      </c>
      <c r="BH202">
        <f t="shared" si="155"/>
        <v>1.5457876449816086E-3</v>
      </c>
      <c r="BI202">
        <f t="shared" si="155"/>
        <v>-4.6006490435953869E-3</v>
      </c>
    </row>
    <row r="203" spans="1:69">
      <c r="A203" s="65">
        <v>0.4</v>
      </c>
      <c r="B203" s="39">
        <v>599.5</v>
      </c>
      <c r="C203" s="40">
        <v>0.39523999999999998</v>
      </c>
      <c r="D203" s="40">
        <v>-3.4774349999999998</v>
      </c>
      <c r="E203" s="40">
        <f t="shared" si="157"/>
        <v>4.6021642489593173</v>
      </c>
      <c r="F203" s="65">
        <v>0.4</v>
      </c>
      <c r="G203" s="41">
        <v>3.14159265358979</v>
      </c>
      <c r="H203" s="44"/>
      <c r="I203" s="43">
        <f t="shared" si="158"/>
        <v>0.23127343006632831</v>
      </c>
      <c r="J203" s="43">
        <f t="shared" si="159"/>
        <v>6.5966111473105868E-2</v>
      </c>
      <c r="K203" s="43">
        <f t="shared" si="160"/>
        <v>1.8822361789462019E-2</v>
      </c>
      <c r="L203" s="43">
        <f t="shared" si="161"/>
        <v>5.37259855838957E-3</v>
      </c>
      <c r="M203" s="44">
        <f t="shared" si="197"/>
        <v>0.40044193345608053</v>
      </c>
      <c r="N203" s="44">
        <f t="shared" si="183"/>
        <v>5.4333117544294075E-2</v>
      </c>
      <c r="O203" s="44">
        <f t="shared" si="184"/>
        <v>9.0769573255237816E-3</v>
      </c>
      <c r="P203" s="44">
        <f t="shared" si="185"/>
        <v>1.6535143388313189E-3</v>
      </c>
      <c r="Q203" s="44">
        <f t="shared" si="186"/>
        <v>3.1628018960661031E-4</v>
      </c>
      <c r="R203" s="44">
        <f t="shared" si="167"/>
        <v>4.3571022163239377</v>
      </c>
      <c r="S203" s="44">
        <f t="shared" si="168"/>
        <v>-4.5817141851621432</v>
      </c>
      <c r="T203" s="44">
        <f t="shared" si="169"/>
        <v>2.0528594870788499</v>
      </c>
      <c r="U203" s="44">
        <f t="shared" si="170"/>
        <v>-0.30491188141654402</v>
      </c>
      <c r="V203" s="44">
        <v>0</v>
      </c>
      <c r="W203" s="44">
        <f t="shared" si="171"/>
        <v>2.1791510466224477</v>
      </c>
      <c r="X203" s="44">
        <f t="shared" si="172"/>
        <v>1.3628869565217392</v>
      </c>
      <c r="Y203" s="44">
        <f t="shared" si="187"/>
        <v>1.796039178741164</v>
      </c>
      <c r="Z203" s="44">
        <v>0</v>
      </c>
      <c r="AA203" s="44">
        <f t="shared" si="162"/>
        <v>1.5139571621852661</v>
      </c>
      <c r="AB203" s="44">
        <f t="shared" si="173"/>
        <v>0.6549999999999998</v>
      </c>
      <c r="AC203" s="44">
        <f t="shared" si="174"/>
        <v>-0.13932723513454801</v>
      </c>
      <c r="AD203" s="44">
        <f t="shared" si="175"/>
        <v>-5.5105196706265736E-2</v>
      </c>
      <c r="AE203" s="44">
        <f t="shared" si="188"/>
        <v>-9.721621592040687E-2</v>
      </c>
      <c r="AF203" s="44">
        <f t="shared" si="176"/>
        <v>2.875</v>
      </c>
      <c r="AG203" s="44"/>
      <c r="AH203" s="44">
        <f t="shared" si="189"/>
        <v>-3.3362521709346997E-2</v>
      </c>
      <c r="AI203" s="44">
        <f t="shared" si="190"/>
        <v>-6.013054954980903E-2</v>
      </c>
      <c r="AJ203" s="44">
        <f t="shared" si="191"/>
        <v>1.6788113974370429</v>
      </c>
      <c r="AK203" s="44"/>
      <c r="AL203" s="44">
        <f t="shared" si="177"/>
        <v>6.986526731745901E-22</v>
      </c>
      <c r="AM203" s="44">
        <f t="shared" si="178"/>
        <v>6.551284590569914E-22</v>
      </c>
      <c r="AN203" s="44">
        <f t="shared" si="179"/>
        <v>40.526545223578751</v>
      </c>
      <c r="AO203" s="44">
        <f t="shared" si="192"/>
        <v>1.0610256652253576</v>
      </c>
      <c r="AP203" s="44">
        <f t="shared" si="193"/>
        <v>1.3176580985674746</v>
      </c>
      <c r="AQ203" s="44"/>
      <c r="AR203" s="44">
        <f t="shared" si="180"/>
        <v>6.2765408887977816E-4</v>
      </c>
      <c r="AS203" s="44">
        <f t="shared" si="181"/>
        <v>1.830866977262313</v>
      </c>
      <c r="AT203" s="44">
        <f t="shared" si="163"/>
        <v>-5.308301977262313</v>
      </c>
      <c r="AU203" s="44"/>
      <c r="AV203" s="44"/>
      <c r="AW203" s="44"/>
      <c r="AX203" s="44"/>
      <c r="AY203" s="44">
        <f t="shared" si="164"/>
        <v>-5.2764947824441606</v>
      </c>
      <c r="AZ203" s="44">
        <f t="shared" si="165"/>
        <v>-3.4456278051818474</v>
      </c>
      <c r="BA203" s="65">
        <v>0.4</v>
      </c>
      <c r="BB203" s="44">
        <f t="shared" si="166"/>
        <v>1.3718173836698859</v>
      </c>
      <c r="BC203" s="44">
        <f t="shared" si="194"/>
        <v>-15.709501669558181</v>
      </c>
      <c r="BD203" s="44">
        <f t="shared" si="182"/>
        <v>8.3473925398402944</v>
      </c>
      <c r="BE203" s="44">
        <f t="shared" si="195"/>
        <v>-24.056894209398475</v>
      </c>
      <c r="BF203" s="44"/>
      <c r="BG203" s="44">
        <f t="shared" si="196"/>
        <v>3.1114085303145535E-3</v>
      </c>
      <c r="BH203" s="44">
        <f t="shared" si="155"/>
        <v>1.6532763992553564E-3</v>
      </c>
      <c r="BI203" s="44">
        <f t="shared" si="155"/>
        <v>-4.7646849295699097E-3</v>
      </c>
      <c r="BJ203" s="44"/>
      <c r="BK203" s="44"/>
      <c r="BL203" s="44"/>
      <c r="BM203" s="44"/>
      <c r="BN203" s="44"/>
      <c r="BO203" s="44"/>
      <c r="BP203" s="44"/>
      <c r="BQ203" s="44"/>
    </row>
    <row r="204" spans="1:69">
      <c r="A204" s="64">
        <v>0.4</v>
      </c>
      <c r="B204" s="24">
        <v>800</v>
      </c>
      <c r="C204" s="25">
        <v>0.44539000000000001</v>
      </c>
      <c r="D204" s="25">
        <v>-1.400415</v>
      </c>
      <c r="E204" s="25">
        <f t="shared" si="157"/>
        <v>4.4225110217550467</v>
      </c>
      <c r="F204" s="64">
        <v>0.4</v>
      </c>
      <c r="G204" s="26">
        <v>3.14159265358979</v>
      </c>
      <c r="I204" s="28">
        <f t="shared" si="158"/>
        <v>0.26061854320727146</v>
      </c>
      <c r="J204" s="28">
        <f t="shared" si="159"/>
        <v>7.4336216954272408E-2</v>
      </c>
      <c r="K204" s="28">
        <f t="shared" si="160"/>
        <v>2.1210635860258301E-2</v>
      </c>
      <c r="L204" s="28">
        <f t="shared" si="161"/>
        <v>6.0543003540156131E-3</v>
      </c>
      <c r="M204">
        <f t="shared" si="197"/>
        <v>0.49132315748681599</v>
      </c>
      <c r="N204">
        <f t="shared" si="183"/>
        <v>7.6719581182543864E-2</v>
      </c>
      <c r="O204">
        <f t="shared" si="184"/>
        <v>1.4597854149656263E-2</v>
      </c>
      <c r="P204">
        <f t="shared" si="185"/>
        <v>3.0166648717676603E-3</v>
      </c>
      <c r="Q204">
        <f t="shared" si="186"/>
        <v>6.5324503976382786E-4</v>
      </c>
      <c r="R204">
        <f t="shared" si="167"/>
        <v>4.3571022163239386</v>
      </c>
      <c r="S204">
        <f t="shared" si="168"/>
        <v>-4.5817141851621432</v>
      </c>
      <c r="T204">
        <f t="shared" si="169"/>
        <v>2.0528594870788495</v>
      </c>
      <c r="U204">
        <f t="shared" si="170"/>
        <v>-0.30491188141654402</v>
      </c>
      <c r="V204">
        <v>0</v>
      </c>
      <c r="W204">
        <f t="shared" si="171"/>
        <v>2.1595876378618191</v>
      </c>
      <c r="X204">
        <f t="shared" si="172"/>
        <v>1.3628869565217392</v>
      </c>
      <c r="Y204">
        <f t="shared" si="187"/>
        <v>1.9632815119904383</v>
      </c>
      <c r="Z204">
        <v>0</v>
      </c>
      <c r="AA204">
        <f t="shared" si="162"/>
        <v>1.8182855514537832</v>
      </c>
      <c r="AB204">
        <f t="shared" si="173"/>
        <v>0.6549999999999998</v>
      </c>
      <c r="AC204">
        <f t="shared" si="174"/>
        <v>-0.18592458399939685</v>
      </c>
      <c r="AD204">
        <f t="shared" si="175"/>
        <v>-7.35348746705798E-2</v>
      </c>
      <c r="AE204">
        <f t="shared" si="188"/>
        <v>-0.12972972933498833</v>
      </c>
      <c r="AF204">
        <f t="shared" si="176"/>
        <v>2.875</v>
      </c>
      <c r="AH204">
        <f t="shared" si="189"/>
        <v>-4.0351024778418142E-2</v>
      </c>
      <c r="AI204">
        <f t="shared" si="190"/>
        <v>-7.7938622645780525E-2</v>
      </c>
      <c r="AJ204">
        <f t="shared" si="191"/>
        <v>2.0335878847051871</v>
      </c>
      <c r="AL204">
        <f t="shared" si="177"/>
        <v>8.777373393591957E-22</v>
      </c>
      <c r="AM204">
        <f t="shared" si="178"/>
        <v>8.0927004012919251E-22</v>
      </c>
      <c r="AN204">
        <f t="shared" si="179"/>
        <v>40.526545223578751</v>
      </c>
      <c r="AO204">
        <f t="shared" si="192"/>
        <v>1.0610256652253576</v>
      </c>
      <c r="AP204">
        <f t="shared" si="193"/>
        <v>1.3176580985674746</v>
      </c>
      <c r="AR204">
        <f t="shared" si="180"/>
        <v>7.8494184590567693E-4</v>
      </c>
      <c r="AS204">
        <f t="shared" si="181"/>
        <v>2.2896753645068597</v>
      </c>
      <c r="AY204">
        <f t="shared" si="164"/>
        <v>-5.8828264421603595</v>
      </c>
      <c r="AZ204">
        <f t="shared" si="165"/>
        <v>-3.5931510776534998</v>
      </c>
      <c r="BA204" s="64">
        <v>0.4</v>
      </c>
      <c r="BB204">
        <f t="shared" si="166"/>
        <v>1.3718173836698859</v>
      </c>
      <c r="BC204">
        <f t="shared" si="194"/>
        <v>-16.382098138540357</v>
      </c>
      <c r="BD204">
        <f t="shared" si="182"/>
        <v>10.439217755142421</v>
      </c>
      <c r="BE204">
        <f t="shared" si="195"/>
        <v>-26.821315893682772</v>
      </c>
      <c r="BG204">
        <f t="shared" si="196"/>
        <v>3.2446223288849986E-3</v>
      </c>
      <c r="BH204">
        <f t="shared" si="155"/>
        <v>2.0675812547321093E-3</v>
      </c>
      <c r="BI204">
        <f t="shared" si="155"/>
        <v>-5.3122035836171066E-3</v>
      </c>
    </row>
    <row r="205" spans="1:69">
      <c r="A205" s="64">
        <v>0.4</v>
      </c>
      <c r="B205" s="24">
        <v>1000</v>
      </c>
      <c r="C205" s="25">
        <v>0.48275000000000001</v>
      </c>
      <c r="D205" s="25">
        <v>-1.6995849999999999</v>
      </c>
      <c r="E205" s="25">
        <f t="shared" si="157"/>
        <v>4.3053485550047634</v>
      </c>
      <c r="F205" s="64">
        <v>0.4</v>
      </c>
      <c r="G205" s="26">
        <v>3.14159265358979</v>
      </c>
      <c r="I205" s="28">
        <f t="shared" si="158"/>
        <v>0.28247962849033492</v>
      </c>
      <c r="J205" s="28">
        <f t="shared" si="159"/>
        <v>8.0571653460282E-2</v>
      </c>
      <c r="K205" s="28">
        <f t="shared" si="160"/>
        <v>2.2989816703427764E-2</v>
      </c>
      <c r="L205" s="28">
        <f t="shared" si="161"/>
        <v>6.5621444035587609E-3</v>
      </c>
      <c r="M205">
        <f t="shared" si="197"/>
        <v>0.56901877556672131</v>
      </c>
      <c r="N205">
        <f t="shared" si="183"/>
        <v>9.7834744950975869E-2</v>
      </c>
      <c r="O205">
        <f t="shared" si="184"/>
        <v>2.0339367238557636E-2</v>
      </c>
      <c r="P205">
        <f t="shared" si="185"/>
        <v>4.5787030260159289E-3</v>
      </c>
      <c r="Q205">
        <f t="shared" si="186"/>
        <v>1.0784414002349418E-3</v>
      </c>
      <c r="R205">
        <f t="shared" si="167"/>
        <v>4.3571022163239386</v>
      </c>
      <c r="S205">
        <f t="shared" si="168"/>
        <v>-4.5817141851621423</v>
      </c>
      <c r="T205">
        <f t="shared" si="169"/>
        <v>2.0528594870788486</v>
      </c>
      <c r="U205">
        <f t="shared" si="170"/>
        <v>-0.30491188141654357</v>
      </c>
      <c r="V205">
        <v>0</v>
      </c>
      <c r="W205">
        <f t="shared" si="171"/>
        <v>2.1450135810064435</v>
      </c>
      <c r="X205">
        <f t="shared" si="172"/>
        <v>1.3628869565217392</v>
      </c>
      <c r="Y205">
        <f t="shared" si="187"/>
        <v>2.1035815869569823</v>
      </c>
      <c r="Z205">
        <v>0</v>
      </c>
      <c r="AA205">
        <f t="shared" si="162"/>
        <v>2.0713798914508326</v>
      </c>
      <c r="AB205">
        <f t="shared" si="173"/>
        <v>0.6549999999999998</v>
      </c>
      <c r="AC205">
        <f t="shared" si="174"/>
        <v>-0.23240572999924608</v>
      </c>
      <c r="AD205">
        <f t="shared" si="175"/>
        <v>-9.1918593338224733E-2</v>
      </c>
      <c r="AE205">
        <f t="shared" si="188"/>
        <v>-0.1621621616687354</v>
      </c>
      <c r="AF205">
        <f t="shared" si="176"/>
        <v>2.875</v>
      </c>
      <c r="AH205">
        <f t="shared" si="189"/>
        <v>-4.5978015782911705E-2</v>
      </c>
      <c r="AI205">
        <f t="shared" si="190"/>
        <v>-9.4960100189562108E-2</v>
      </c>
      <c r="AJ205">
        <f t="shared" si="191"/>
        <v>2.3354937049765869</v>
      </c>
      <c r="AL205">
        <f t="shared" si="177"/>
        <v>1.0387818150979399E-21</v>
      </c>
      <c r="AM205">
        <f t="shared" si="178"/>
        <v>9.4208534361036988E-22</v>
      </c>
      <c r="AN205">
        <f t="shared" si="179"/>
        <v>40.526545223578751</v>
      </c>
      <c r="AO205">
        <f t="shared" si="192"/>
        <v>1.0610256652253576</v>
      </c>
      <c r="AP205">
        <f t="shared" si="193"/>
        <v>1.3176580985674746</v>
      </c>
      <c r="AR205">
        <f t="shared" si="180"/>
        <v>9.2487181449180773E-4</v>
      </c>
      <c r="AS205">
        <f t="shared" si="181"/>
        <v>2.697851082872603</v>
      </c>
      <c r="AY205">
        <f t="shared" si="164"/>
        <v>-6.3252752742250005</v>
      </c>
      <c r="AZ205">
        <f t="shared" si="165"/>
        <v>-3.6274241913523975</v>
      </c>
      <c r="BA205" s="64">
        <v>0.4</v>
      </c>
      <c r="BB205">
        <f t="shared" si="166"/>
        <v>1.3718173836698859</v>
      </c>
      <c r="BC205">
        <f t="shared" si="194"/>
        <v>-16.538358061931987</v>
      </c>
      <c r="BD205">
        <f t="shared" si="182"/>
        <v>12.300195635427821</v>
      </c>
      <c r="BE205">
        <f t="shared" si="195"/>
        <v>-28.838553697359806</v>
      </c>
      <c r="BG205">
        <f t="shared" si="196"/>
        <v>3.2755710164254284E-3</v>
      </c>
      <c r="BH205">
        <f t="shared" si="155"/>
        <v>2.4361647128991527E-3</v>
      </c>
      <c r="BI205">
        <f t="shared" si="155"/>
        <v>-5.7117357293245807E-3</v>
      </c>
    </row>
    <row r="206" spans="1:69">
      <c r="A206" s="64">
        <v>0.4</v>
      </c>
      <c r="B206" s="24">
        <v>1200</v>
      </c>
      <c r="C206" s="25">
        <v>0.51258999999999999</v>
      </c>
      <c r="D206" s="25">
        <v>-2.0516649999999998</v>
      </c>
      <c r="E206" s="25">
        <f t="shared" si="157"/>
        <v>4.2201287557031755</v>
      </c>
      <c r="F206" s="64">
        <v>0.4</v>
      </c>
      <c r="G206" s="26">
        <v>3.14159265358979</v>
      </c>
      <c r="I206" s="28">
        <f t="shared" si="158"/>
        <v>0.29994040966931285</v>
      </c>
      <c r="J206" s="28">
        <f t="shared" si="159"/>
        <v>8.5551991397630145E-2</v>
      </c>
      <c r="K206" s="28">
        <f t="shared" si="160"/>
        <v>2.4410875492511731E-2</v>
      </c>
      <c r="L206" s="28">
        <f t="shared" si="161"/>
        <v>6.9677671668983646E-3</v>
      </c>
      <c r="M206">
        <f t="shared" si="197"/>
        <v>0.63823581763269144</v>
      </c>
      <c r="N206">
        <f t="shared" si="183"/>
        <v>0.11800136492787811</v>
      </c>
      <c r="O206">
        <f t="shared" si="184"/>
        <v>2.6216738226633791E-2</v>
      </c>
      <c r="P206">
        <f t="shared" si="185"/>
        <v>6.2921190107936287E-3</v>
      </c>
      <c r="Q206">
        <f t="shared" si="186"/>
        <v>1.5780984315052482E-3</v>
      </c>
      <c r="R206">
        <f t="shared" si="167"/>
        <v>4.3571022163239386</v>
      </c>
      <c r="S206">
        <f t="shared" si="168"/>
        <v>-4.5817141851621415</v>
      </c>
      <c r="T206">
        <f t="shared" si="169"/>
        <v>2.0528594870788481</v>
      </c>
      <c r="U206">
        <f t="shared" si="170"/>
        <v>-0.30491188141654357</v>
      </c>
      <c r="V206">
        <v>0</v>
      </c>
      <c r="W206">
        <f t="shared" si="171"/>
        <v>2.1333730602204581</v>
      </c>
      <c r="X206">
        <f t="shared" si="172"/>
        <v>1.3628869565217392</v>
      </c>
      <c r="Y206">
        <f t="shared" si="187"/>
        <v>2.2267277281584019</v>
      </c>
      <c r="Z206">
        <v>0</v>
      </c>
      <c r="AA206">
        <f t="shared" si="162"/>
        <v>2.2921109059292974</v>
      </c>
      <c r="AB206">
        <f t="shared" si="173"/>
        <v>0.6549999999999998</v>
      </c>
      <c r="AC206">
        <f t="shared" si="174"/>
        <v>-0.27888687599909529</v>
      </c>
      <c r="AD206">
        <f t="shared" si="175"/>
        <v>-0.11030231200586968</v>
      </c>
      <c r="AE206">
        <f t="shared" si="188"/>
        <v>-0.19459459400248247</v>
      </c>
      <c r="AF206">
        <f t="shared" si="176"/>
        <v>2.875</v>
      </c>
      <c r="AH206">
        <f t="shared" si="189"/>
        <v>-5.0718916428359823E-2</v>
      </c>
      <c r="AI206">
        <f t="shared" si="190"/>
        <v>-0.11149228984446043</v>
      </c>
      <c r="AJ206">
        <f t="shared" si="191"/>
        <v>2.6040401938487232</v>
      </c>
      <c r="AL206">
        <f t="shared" si="177"/>
        <v>1.188227677367819E-21</v>
      </c>
      <c r="AM206">
        <f t="shared" si="178"/>
        <v>1.0610946670561356E-21</v>
      </c>
      <c r="AN206">
        <f t="shared" si="179"/>
        <v>40.526545223578751</v>
      </c>
      <c r="AO206">
        <f t="shared" si="192"/>
        <v>1.0610256652253576</v>
      </c>
      <c r="AP206">
        <f t="shared" si="193"/>
        <v>1.3176580985674746</v>
      </c>
      <c r="AR206">
        <f t="shared" si="180"/>
        <v>1.053617209964341E-3</v>
      </c>
      <c r="AS206">
        <f t="shared" si="181"/>
        <v>3.0734014014659827</v>
      </c>
      <c r="AY206">
        <f t="shared" si="164"/>
        <v>-6.6729942396899595</v>
      </c>
      <c r="AZ206">
        <f t="shared" si="165"/>
        <v>-3.5995928382239768</v>
      </c>
      <c r="BA206" s="64">
        <v>0.4</v>
      </c>
      <c r="BB206">
        <f t="shared" si="166"/>
        <v>1.3718173836698859</v>
      </c>
      <c r="BC206">
        <f t="shared" si="194"/>
        <v>-16.411467778605545</v>
      </c>
      <c r="BD206">
        <f t="shared" si="182"/>
        <v>14.012425943087079</v>
      </c>
      <c r="BE206">
        <f t="shared" si="195"/>
        <v>-30.423893721692622</v>
      </c>
      <c r="BG206">
        <f t="shared" si="196"/>
        <v>3.2504392510607138E-3</v>
      </c>
      <c r="BH206">
        <f t="shared" si="155"/>
        <v>2.7752873723682074E-3</v>
      </c>
      <c r="BI206">
        <f t="shared" si="155"/>
        <v>-6.0257266234289208E-3</v>
      </c>
    </row>
    <row r="207" spans="1:69">
      <c r="A207" s="64">
        <v>0.4</v>
      </c>
      <c r="B207" s="24">
        <v>1400</v>
      </c>
      <c r="C207" s="25">
        <v>0.53747999999999996</v>
      </c>
      <c r="D207" s="25">
        <v>-2.4158299999999997</v>
      </c>
      <c r="E207" s="25">
        <f t="shared" si="157"/>
        <v>4.1539536059222799</v>
      </c>
      <c r="F207" s="64">
        <v>0.4</v>
      </c>
      <c r="G207" s="26">
        <v>3.14159265358979</v>
      </c>
      <c r="I207" s="28">
        <f t="shared" si="158"/>
        <v>0.31450471407764935</v>
      </c>
      <c r="J207" s="28">
        <f t="shared" si="159"/>
        <v>8.9706167378213089E-2</v>
      </c>
      <c r="K207" s="28">
        <f t="shared" si="160"/>
        <v>2.5596202344398456E-2</v>
      </c>
      <c r="L207" s="28">
        <f t="shared" si="161"/>
        <v>7.306103312324729E-3</v>
      </c>
      <c r="M207">
        <f t="shared" si="197"/>
        <v>0.70148789120059241</v>
      </c>
      <c r="N207">
        <f t="shared" si="183"/>
        <v>0.13744028441499173</v>
      </c>
      <c r="O207">
        <f t="shared" si="184"/>
        <v>3.2191914526367646E-2</v>
      </c>
      <c r="P207">
        <f t="shared" si="185"/>
        <v>8.1291246857205235E-3</v>
      </c>
      <c r="Q207">
        <f t="shared" si="186"/>
        <v>2.1429721216998932E-3</v>
      </c>
      <c r="R207">
        <f t="shared" si="167"/>
        <v>4.3571022163239377</v>
      </c>
      <c r="S207">
        <f t="shared" si="168"/>
        <v>-4.5817141851621432</v>
      </c>
      <c r="T207">
        <f t="shared" si="169"/>
        <v>2.0528594870788499</v>
      </c>
      <c r="U207">
        <f t="shared" si="170"/>
        <v>-0.30491188141654402</v>
      </c>
      <c r="V207">
        <v>0</v>
      </c>
      <c r="W207">
        <f t="shared" si="171"/>
        <v>2.1236635239482338</v>
      </c>
      <c r="X207">
        <f t="shared" si="172"/>
        <v>1.3628869565217392</v>
      </c>
      <c r="Y207">
        <f t="shared" si="187"/>
        <v>2.3378833953312705</v>
      </c>
      <c r="Z207">
        <v>0</v>
      </c>
      <c r="AA207">
        <f t="shared" si="162"/>
        <v>2.4903491551981123</v>
      </c>
      <c r="AB207">
        <f t="shared" si="173"/>
        <v>0.6549999999999998</v>
      </c>
      <c r="AC207">
        <f t="shared" si="174"/>
        <v>-0.32536802199894455</v>
      </c>
      <c r="AD207">
        <f t="shared" si="175"/>
        <v>-0.12868603067351467</v>
      </c>
      <c r="AE207">
        <f t="shared" si="188"/>
        <v>-0.22702702633622962</v>
      </c>
      <c r="AF207">
        <f t="shared" si="176"/>
        <v>2.875</v>
      </c>
      <c r="AH207">
        <f t="shared" si="189"/>
        <v>-5.4832884976714666E-2</v>
      </c>
      <c r="AI207">
        <f t="shared" si="190"/>
        <v>-0.12767829552485938</v>
      </c>
      <c r="AJ207">
        <f t="shared" si="191"/>
        <v>2.8493892173086666</v>
      </c>
      <c r="AL207">
        <f t="shared" si="177"/>
        <v>1.3294672173465458E-21</v>
      </c>
      <c r="AM207">
        <f t="shared" si="178"/>
        <v>1.170335898650238E-21</v>
      </c>
      <c r="AN207">
        <f t="shared" si="179"/>
        <v>40.526545223578751</v>
      </c>
      <c r="AO207">
        <f t="shared" si="192"/>
        <v>1.0610256652253576</v>
      </c>
      <c r="AP207">
        <f t="shared" si="193"/>
        <v>1.3176580985674746</v>
      </c>
      <c r="AR207">
        <f t="shared" si="180"/>
        <v>1.1744492275227369E-3</v>
      </c>
      <c r="AS207">
        <f t="shared" si="181"/>
        <v>3.4258683966838235</v>
      </c>
      <c r="AY207">
        <f t="shared" si="164"/>
        <v>-6.9591790119686401</v>
      </c>
      <c r="AZ207">
        <f t="shared" si="165"/>
        <v>-3.5333106152848166</v>
      </c>
      <c r="BA207" s="64">
        <v>0.4</v>
      </c>
      <c r="BB207">
        <f t="shared" si="166"/>
        <v>1.3718173836698859</v>
      </c>
      <c r="BC207">
        <f t="shared" si="194"/>
        <v>-16.109270109327738</v>
      </c>
      <c r="BD207">
        <f t="shared" si="182"/>
        <v>15.61941345390054</v>
      </c>
      <c r="BE207">
        <f t="shared" si="195"/>
        <v>-31.728683563228277</v>
      </c>
      <c r="BG207">
        <f t="shared" si="196"/>
        <v>3.1905862763572466E-3</v>
      </c>
      <c r="BH207">
        <f t="shared" si="155"/>
        <v>3.0935657464647532E-3</v>
      </c>
      <c r="BI207">
        <f t="shared" si="155"/>
        <v>-6.2841520228219998E-3</v>
      </c>
    </row>
    <row r="208" spans="1:69">
      <c r="A208" s="64">
        <v>0.4</v>
      </c>
      <c r="B208" s="24">
        <v>1600</v>
      </c>
      <c r="C208" s="25">
        <v>0.55888000000000004</v>
      </c>
      <c r="D208" s="25">
        <v>-2.6895850000000001</v>
      </c>
      <c r="E208" s="25">
        <f t="shared" si="157"/>
        <v>4.1002426156575016</v>
      </c>
      <c r="F208" s="64">
        <v>0.4</v>
      </c>
      <c r="G208" s="26">
        <v>3.14159265358979</v>
      </c>
      <c r="I208" s="28">
        <f t="shared" si="158"/>
        <v>0.32702685607597803</v>
      </c>
      <c r="J208" s="28">
        <f t="shared" si="159"/>
        <v>9.3277857453925236E-2</v>
      </c>
      <c r="K208" s="28">
        <f t="shared" si="160"/>
        <v>2.6615326274907734E-2</v>
      </c>
      <c r="L208" s="28">
        <f t="shared" si="161"/>
        <v>7.5969989938082247E-3</v>
      </c>
      <c r="M208">
        <f t="shared" si="197"/>
        <v>0.76033476764625796</v>
      </c>
      <c r="N208">
        <f t="shared" si="183"/>
        <v>0.15632087715778253</v>
      </c>
      <c r="O208">
        <f t="shared" si="184"/>
        <v>3.8250384304947496E-2</v>
      </c>
      <c r="P208">
        <f t="shared" si="185"/>
        <v>1.0073433937805132E-2</v>
      </c>
      <c r="Q208">
        <f t="shared" si="186"/>
        <v>2.7670269823858451E-3</v>
      </c>
      <c r="R208">
        <f t="shared" si="167"/>
        <v>4.3571022163239377</v>
      </c>
      <c r="S208">
        <f t="shared" si="168"/>
        <v>-4.5817141851621432</v>
      </c>
      <c r="T208">
        <f t="shared" si="169"/>
        <v>2.0528594870788499</v>
      </c>
      <c r="U208">
        <f t="shared" si="170"/>
        <v>-0.30491188141654402</v>
      </c>
      <c r="V208">
        <v>0</v>
      </c>
      <c r="W208">
        <f t="shared" si="171"/>
        <v>2.1153154292826812</v>
      </c>
      <c r="X208">
        <f t="shared" si="172"/>
        <v>1.3628869565217392</v>
      </c>
      <c r="Y208">
        <f t="shared" si="187"/>
        <v>2.4402097557098408</v>
      </c>
      <c r="Z208">
        <v>0</v>
      </c>
      <c r="AA208">
        <f t="shared" si="162"/>
        <v>2.672089875559378</v>
      </c>
      <c r="AB208">
        <f t="shared" si="173"/>
        <v>0.6549999999999998</v>
      </c>
      <c r="AC208">
        <f t="shared" si="174"/>
        <v>-0.37184916799879369</v>
      </c>
      <c r="AD208">
        <f t="shared" si="175"/>
        <v>-0.1470697493411596</v>
      </c>
      <c r="AE208">
        <f t="shared" si="188"/>
        <v>-0.25945945866997666</v>
      </c>
      <c r="AF208">
        <f t="shared" si="176"/>
        <v>2.875</v>
      </c>
      <c r="AH208">
        <f t="shared" si="189"/>
        <v>-5.8481593426594071E-2</v>
      </c>
      <c r="AI208">
        <f t="shared" si="190"/>
        <v>-0.14360739046354803</v>
      </c>
      <c r="AJ208">
        <f t="shared" si="191"/>
        <v>3.0777177383410397</v>
      </c>
      <c r="AL208">
        <f t="shared" si="177"/>
        <v>1.4646166650568992E-21</v>
      </c>
      <c r="AM208">
        <f t="shared" si="178"/>
        <v>1.2723280144343622E-21</v>
      </c>
      <c r="AN208">
        <f t="shared" si="179"/>
        <v>40.526545223578751</v>
      </c>
      <c r="AO208">
        <f t="shared" si="192"/>
        <v>1.0610256652253576</v>
      </c>
      <c r="AP208">
        <f t="shared" si="193"/>
        <v>1.3176580985674746</v>
      </c>
      <c r="AR208">
        <f t="shared" si="180"/>
        <v>1.289408553278184E-3</v>
      </c>
      <c r="AS208">
        <f t="shared" si="181"/>
        <v>3.761204749912463</v>
      </c>
      <c r="AY208">
        <f t="shared" si="164"/>
        <v>-7.2024339970150395</v>
      </c>
      <c r="AZ208">
        <f t="shared" si="165"/>
        <v>-3.4412292471025765</v>
      </c>
      <c r="BA208" s="64">
        <v>0.4</v>
      </c>
      <c r="BB208">
        <f t="shared" si="166"/>
        <v>1.3718173836698859</v>
      </c>
      <c r="BC208">
        <f t="shared" si="194"/>
        <v>-15.689447514148235</v>
      </c>
      <c r="BD208">
        <f t="shared" si="182"/>
        <v>17.148297970384416</v>
      </c>
      <c r="BE208">
        <f t="shared" si="195"/>
        <v>-32.837745484532647</v>
      </c>
      <c r="BG208">
        <f t="shared" si="196"/>
        <v>3.1074366239152774E-3</v>
      </c>
      <c r="BH208">
        <f t="shared" si="155"/>
        <v>3.3963751179212549E-3</v>
      </c>
      <c r="BI208">
        <f t="shared" si="155"/>
        <v>-6.5038117418365314E-3</v>
      </c>
    </row>
    <row r="209" spans="1:69">
      <c r="A209" s="64">
        <v>0.4</v>
      </c>
      <c r="B209" s="24">
        <v>1800</v>
      </c>
      <c r="C209" s="25">
        <v>0.57769000000000004</v>
      </c>
      <c r="D209" s="25">
        <v>-2.9016649999999999</v>
      </c>
      <c r="E209" s="25">
        <f t="shared" si="157"/>
        <v>4.0552483970002031</v>
      </c>
      <c r="F209" s="64">
        <v>0.4</v>
      </c>
      <c r="G209" s="26">
        <v>3.14159265358979</v>
      </c>
      <c r="I209" s="28">
        <f t="shared" si="158"/>
        <v>0.33803346780441551</v>
      </c>
      <c r="J209" s="28">
        <f t="shared" si="159"/>
        <v>9.6417272889632963E-2</v>
      </c>
      <c r="K209" s="28">
        <f t="shared" si="160"/>
        <v>2.7511107636257248E-2</v>
      </c>
      <c r="L209" s="28">
        <f t="shared" si="161"/>
        <v>7.8526881418785315E-3</v>
      </c>
      <c r="M209">
        <f t="shared" si="197"/>
        <v>0.81580059297426399</v>
      </c>
      <c r="N209">
        <f t="shared" si="183"/>
        <v>0.17476829263505916</v>
      </c>
      <c r="O209">
        <f t="shared" si="184"/>
        <v>4.4386382253242609E-2</v>
      </c>
      <c r="P209">
        <f t="shared" si="185"/>
        <v>1.2114581909914934E-2</v>
      </c>
      <c r="Q209">
        <f t="shared" si="186"/>
        <v>3.4460794905919467E-3</v>
      </c>
      <c r="R209">
        <f t="shared" si="167"/>
        <v>4.3571022163239386</v>
      </c>
      <c r="S209">
        <f t="shared" si="168"/>
        <v>-4.5817141851621415</v>
      </c>
      <c r="T209">
        <f t="shared" si="169"/>
        <v>2.0528594870788481</v>
      </c>
      <c r="U209">
        <f t="shared" si="170"/>
        <v>-0.30491188141654357</v>
      </c>
      <c r="V209">
        <v>0</v>
      </c>
      <c r="W209">
        <f t="shared" si="171"/>
        <v>2.1079776881303895</v>
      </c>
      <c r="X209">
        <f t="shared" si="172"/>
        <v>1.3628869565217392</v>
      </c>
      <c r="Y209">
        <f t="shared" si="187"/>
        <v>2.535763948347173</v>
      </c>
      <c r="Z209">
        <v>0</v>
      </c>
      <c r="AA209">
        <f t="shared" si="162"/>
        <v>2.8412133321868804</v>
      </c>
      <c r="AB209">
        <f t="shared" si="173"/>
        <v>0.6549999999999998</v>
      </c>
      <c r="AC209">
        <f t="shared" si="174"/>
        <v>-0.4183303139986429</v>
      </c>
      <c r="AD209">
        <f t="shared" si="175"/>
        <v>-0.16545346800880453</v>
      </c>
      <c r="AE209">
        <f t="shared" si="188"/>
        <v>-0.2918918910037237</v>
      </c>
      <c r="AF209">
        <f t="shared" si="176"/>
        <v>2.875</v>
      </c>
      <c r="AH209">
        <f t="shared" si="189"/>
        <v>-6.1771581119806789E-2</v>
      </c>
      <c r="AI209">
        <f t="shared" si="190"/>
        <v>-0.15933840433755031</v>
      </c>
      <c r="AJ209">
        <f t="shared" si="191"/>
        <v>3.2930257771873617</v>
      </c>
      <c r="AL209">
        <f t="shared" si="177"/>
        <v>1.595070583290645E-21</v>
      </c>
      <c r="AM209">
        <f t="shared" si="178"/>
        <v>1.3687309805857522E-21</v>
      </c>
      <c r="AN209">
        <f t="shared" si="179"/>
        <v>40.526545223578751</v>
      </c>
      <c r="AO209">
        <f t="shared" si="192"/>
        <v>1.0610256652253576</v>
      </c>
      <c r="AP209">
        <f t="shared" si="193"/>
        <v>1.3176580985674746</v>
      </c>
      <c r="AR209">
        <f t="shared" si="180"/>
        <v>1.3998399677553435E-3</v>
      </c>
      <c r="AS209">
        <f t="shared" si="181"/>
        <v>4.0833331859423367</v>
      </c>
      <c r="AY209">
        <f t="shared" si="164"/>
        <v>-7.4141090480147609</v>
      </c>
      <c r="AZ209">
        <f t="shared" si="165"/>
        <v>-3.3307758620724242</v>
      </c>
      <c r="BA209" s="64">
        <v>0.4</v>
      </c>
      <c r="BB209">
        <f t="shared" si="166"/>
        <v>1.3718173836698859</v>
      </c>
      <c r="BC209">
        <f t="shared" si="194"/>
        <v>-15.185862177992647</v>
      </c>
      <c r="BD209">
        <f t="shared" si="182"/>
        <v>18.616964201836655</v>
      </c>
      <c r="BE209">
        <f t="shared" si="195"/>
        <v>-33.802826379829298</v>
      </c>
      <c r="BG209">
        <f t="shared" si="196"/>
        <v>3.0076970049500193E-3</v>
      </c>
      <c r="BH209">
        <f t="shared" si="155"/>
        <v>3.6872577147626568E-3</v>
      </c>
      <c r="BI209">
        <f t="shared" si="155"/>
        <v>-6.6949547197126752E-3</v>
      </c>
    </row>
    <row r="210" spans="1:69">
      <c r="A210" s="64">
        <v>0.4</v>
      </c>
      <c r="B210" s="24">
        <v>2000</v>
      </c>
      <c r="C210" s="25">
        <v>0.59448999999999996</v>
      </c>
      <c r="D210" s="25">
        <v>-3.0854150000000002</v>
      </c>
      <c r="E210" s="25">
        <f t="shared" si="157"/>
        <v>4.0166830167447749</v>
      </c>
      <c r="F210" s="64">
        <v>0.4</v>
      </c>
      <c r="G210" s="26">
        <v>3.14159265358979</v>
      </c>
      <c r="I210" s="28">
        <f t="shared" si="158"/>
        <v>0.34786393441992586</v>
      </c>
      <c r="J210" s="28">
        <f t="shared" si="159"/>
        <v>9.9221216500472387E-2</v>
      </c>
      <c r="K210" s="28">
        <f t="shared" si="160"/>
        <v>2.8311167544320604E-2</v>
      </c>
      <c r="L210" s="28">
        <f t="shared" si="161"/>
        <v>8.0810548450992187E-3</v>
      </c>
      <c r="M210">
        <f t="shared" si="197"/>
        <v>0.86855491360804449</v>
      </c>
      <c r="N210">
        <f t="shared" si="183"/>
        <v>0.19286290466712047</v>
      </c>
      <c r="O210">
        <f t="shared" si="184"/>
        <v>5.0593217815531416E-2</v>
      </c>
      <c r="P210">
        <f t="shared" si="185"/>
        <v>1.4243803765151164E-2</v>
      </c>
      <c r="Q210">
        <f t="shared" si="186"/>
        <v>4.1765476477795271E-3</v>
      </c>
      <c r="R210">
        <f t="shared" si="167"/>
        <v>4.3571022163239377</v>
      </c>
      <c r="S210">
        <f t="shared" si="168"/>
        <v>-4.5817141851621432</v>
      </c>
      <c r="T210">
        <f t="shared" si="169"/>
        <v>2.0528594870788499</v>
      </c>
      <c r="U210">
        <f t="shared" si="170"/>
        <v>-0.30491188141654402</v>
      </c>
      <c r="V210">
        <v>0</v>
      </c>
      <c r="W210">
        <f t="shared" si="171"/>
        <v>2.1014240437200495</v>
      </c>
      <c r="X210">
        <f t="shared" si="172"/>
        <v>1.3628869565217392</v>
      </c>
      <c r="Y210">
        <f t="shared" si="187"/>
        <v>2.6258930580186099</v>
      </c>
      <c r="Z210">
        <v>0</v>
      </c>
      <c r="AA210">
        <f t="shared" si="162"/>
        <v>3.0002574951456373</v>
      </c>
      <c r="AB210">
        <f t="shared" si="173"/>
        <v>0.6549999999999998</v>
      </c>
      <c r="AC210">
        <f t="shared" si="174"/>
        <v>-0.46481145999849216</v>
      </c>
      <c r="AD210">
        <f t="shared" si="175"/>
        <v>-0.18383718667644947</v>
      </c>
      <c r="AE210">
        <f t="shared" si="188"/>
        <v>-0.3243243233374708</v>
      </c>
      <c r="AF210">
        <f t="shared" si="176"/>
        <v>2.875</v>
      </c>
      <c r="AH210">
        <f t="shared" si="189"/>
        <v>-6.477274038307064E-2</v>
      </c>
      <c r="AI210">
        <f t="shared" si="190"/>
        <v>-0.17490993080567296</v>
      </c>
      <c r="AJ210">
        <f t="shared" si="191"/>
        <v>3.4979298660679827</v>
      </c>
      <c r="AL210">
        <f t="shared" si="177"/>
        <v>1.7217438382053527E-21</v>
      </c>
      <c r="AM210">
        <f t="shared" si="178"/>
        <v>1.4606337741567419E-21</v>
      </c>
      <c r="AN210">
        <f t="shared" si="179"/>
        <v>40.526545223578751</v>
      </c>
      <c r="AO210">
        <f t="shared" si="192"/>
        <v>1.0610256652253576</v>
      </c>
      <c r="AP210">
        <f t="shared" si="193"/>
        <v>1.3176580985674746</v>
      </c>
      <c r="AR210">
        <f t="shared" si="180"/>
        <v>1.5066256787677585E-3</v>
      </c>
      <c r="AS210">
        <f t="shared" si="181"/>
        <v>4.3948271049655512</v>
      </c>
      <c r="AY210">
        <f t="shared" si="164"/>
        <v>-7.6014728302931589</v>
      </c>
      <c r="AZ210">
        <f t="shared" si="165"/>
        <v>-3.2066457253276077</v>
      </c>
      <c r="BA210" s="64">
        <v>0.4</v>
      </c>
      <c r="BB210">
        <f t="shared" si="166"/>
        <v>1.3718173836698859</v>
      </c>
      <c r="BC210">
        <f t="shared" si="194"/>
        <v>-14.619921019895839</v>
      </c>
      <c r="BD210">
        <f t="shared" si="182"/>
        <v>20.03714494033466</v>
      </c>
      <c r="BE210">
        <f t="shared" si="195"/>
        <v>-34.657065960230497</v>
      </c>
      <c r="BG210">
        <f t="shared" si="196"/>
        <v>2.8956072529007404E-3</v>
      </c>
      <c r="BH210">
        <f t="shared" si="155"/>
        <v>3.9685373223083105E-3</v>
      </c>
      <c r="BI210">
        <f t="shared" si="155"/>
        <v>-6.8641445752090505E-3</v>
      </c>
    </row>
    <row r="211" spans="1:69">
      <c r="A211" s="64">
        <v>0.4</v>
      </c>
      <c r="B211" s="24">
        <v>2200</v>
      </c>
      <c r="C211" s="25">
        <v>0.60970999999999997</v>
      </c>
      <c r="D211" s="25">
        <v>-3.2195799999999997</v>
      </c>
      <c r="E211" s="25">
        <f t="shared" si="157"/>
        <v>3.9829785897094689</v>
      </c>
      <c r="F211" s="64">
        <v>0.4</v>
      </c>
      <c r="G211" s="26">
        <v>3.14159265358979</v>
      </c>
      <c r="I211" s="28">
        <f t="shared" si="158"/>
        <v>0.35676986905612029</v>
      </c>
      <c r="J211" s="28">
        <f t="shared" si="159"/>
        <v>0.10176145589076857</v>
      </c>
      <c r="K211" s="28">
        <f t="shared" si="160"/>
        <v>2.903598372293514E-2</v>
      </c>
      <c r="L211" s="28">
        <f t="shared" si="161"/>
        <v>8.2879442036122453E-3</v>
      </c>
      <c r="M211">
        <f t="shared" si="197"/>
        <v>0.91917206229791026</v>
      </c>
      <c r="N211">
        <f t="shared" si="183"/>
        <v>0.21069824783820926</v>
      </c>
      <c r="O211">
        <f t="shared" si="184"/>
        <v>5.687797321283479E-2</v>
      </c>
      <c r="P211">
        <f t="shared" si="185"/>
        <v>1.6458521580143548E-2</v>
      </c>
      <c r="Q211">
        <f t="shared" si="186"/>
        <v>4.9570451546125938E-3</v>
      </c>
      <c r="R211">
        <f t="shared" si="167"/>
        <v>4.3571022163239377</v>
      </c>
      <c r="S211">
        <f t="shared" si="168"/>
        <v>-4.5817141851621432</v>
      </c>
      <c r="T211">
        <f t="shared" si="169"/>
        <v>2.0528594870788499</v>
      </c>
      <c r="U211">
        <f t="shared" si="170"/>
        <v>-0.30491188141654402</v>
      </c>
      <c r="V211">
        <v>0</v>
      </c>
      <c r="W211">
        <f t="shared" si="171"/>
        <v>2.0954867539625863</v>
      </c>
      <c r="X211">
        <f t="shared" si="172"/>
        <v>1.3628869565217392</v>
      </c>
      <c r="Y211">
        <f t="shared" si="187"/>
        <v>2.7117192809691817</v>
      </c>
      <c r="Z211">
        <v>0</v>
      </c>
      <c r="AA211">
        <f t="shared" si="162"/>
        <v>3.1513115670475851</v>
      </c>
      <c r="AB211">
        <f t="shared" si="173"/>
        <v>0.6549999999999998</v>
      </c>
      <c r="AC211">
        <f t="shared" si="174"/>
        <v>-0.51129260599834125</v>
      </c>
      <c r="AD211">
        <f t="shared" si="175"/>
        <v>-0.20222090534409437</v>
      </c>
      <c r="AE211">
        <f t="shared" si="188"/>
        <v>-0.35675675567121778</v>
      </c>
      <c r="AF211">
        <f t="shared" si="176"/>
        <v>2.875</v>
      </c>
      <c r="AH211">
        <f t="shared" si="189"/>
        <v>-6.7545016201010194E-2</v>
      </c>
      <c r="AI211">
        <f t="shared" si="190"/>
        <v>-0.19035507073023389</v>
      </c>
      <c r="AJ211">
        <f t="shared" si="191"/>
        <v>3.6945865884850519</v>
      </c>
      <c r="AL211">
        <f t="shared" si="177"/>
        <v>1.845421088723174E-21</v>
      </c>
      <c r="AM211">
        <f t="shared" si="178"/>
        <v>1.5489703848386774E-21</v>
      </c>
      <c r="AN211">
        <f t="shared" si="179"/>
        <v>40.526545223578751</v>
      </c>
      <c r="AO211">
        <f t="shared" si="192"/>
        <v>1.0610256652253576</v>
      </c>
      <c r="AP211">
        <f t="shared" si="193"/>
        <v>1.3176580985674746</v>
      </c>
      <c r="AR211">
        <f t="shared" si="180"/>
        <v>1.6105223349534405E-3</v>
      </c>
      <c r="AS211">
        <f t="shared" si="181"/>
        <v>4.6978936510591858</v>
      </c>
      <c r="AY211">
        <f t="shared" si="164"/>
        <v>-7.7698370900515608</v>
      </c>
      <c r="AZ211">
        <f t="shared" si="165"/>
        <v>-3.071943438992375</v>
      </c>
      <c r="BA211" s="64">
        <v>0.4</v>
      </c>
      <c r="BB211">
        <f t="shared" si="166"/>
        <v>1.3718173836698859</v>
      </c>
      <c r="BC211">
        <f t="shared" si="194"/>
        <v>-14.005778717905399</v>
      </c>
      <c r="BD211">
        <f t="shared" si="182"/>
        <v>21.418903122308095</v>
      </c>
      <c r="BE211">
        <f t="shared" si="195"/>
        <v>-35.424681840213495</v>
      </c>
      <c r="BG211">
        <f t="shared" si="196"/>
        <v>2.7739708294524457E-3</v>
      </c>
      <c r="BH211">
        <f t="shared" si="155"/>
        <v>4.2422069959017813E-3</v>
      </c>
      <c r="BI211">
        <f t="shared" si="155"/>
        <v>-7.0161778253542278E-3</v>
      </c>
    </row>
    <row r="212" spans="1:69">
      <c r="A212" s="64">
        <v>0.4</v>
      </c>
      <c r="B212" s="24">
        <v>2400</v>
      </c>
      <c r="C212" s="25">
        <v>0.62363999999999997</v>
      </c>
      <c r="D212" s="25">
        <v>-3.32375</v>
      </c>
      <c r="E212" s="25">
        <f t="shared" si="157"/>
        <v>3.9530996021455636</v>
      </c>
      <c r="F212" s="64">
        <v>0.4</v>
      </c>
      <c r="G212" s="26">
        <v>3.14159265358979</v>
      </c>
      <c r="I212" s="28">
        <f t="shared" si="158"/>
        <v>0.36492096429148108</v>
      </c>
      <c r="J212" s="28">
        <f t="shared" si="159"/>
        <v>0.10408639246808962</v>
      </c>
      <c r="K212" s="28">
        <f t="shared" si="160"/>
        <v>2.9699366730037681E-2</v>
      </c>
      <c r="L212" s="28">
        <f t="shared" si="161"/>
        <v>8.4772982616994012E-3</v>
      </c>
      <c r="M212">
        <f t="shared" si="197"/>
        <v>0.96802055850276392</v>
      </c>
      <c r="N212">
        <f t="shared" si="183"/>
        <v>0.22832669638856853</v>
      </c>
      <c r="O212">
        <f t="shared" si="184"/>
        <v>6.3239999324878921E-2</v>
      </c>
      <c r="P212">
        <f t="shared" si="185"/>
        <v>1.875464515974623E-2</v>
      </c>
      <c r="Q212">
        <f t="shared" si="186"/>
        <v>5.7857760327026941E-3</v>
      </c>
      <c r="R212">
        <f t="shared" si="167"/>
        <v>4.3571022163239377</v>
      </c>
      <c r="S212">
        <f t="shared" si="168"/>
        <v>-4.5817141851621432</v>
      </c>
      <c r="T212">
        <f t="shared" si="169"/>
        <v>2.0528594870788495</v>
      </c>
      <c r="U212">
        <f t="shared" si="170"/>
        <v>-0.30491188141654402</v>
      </c>
      <c r="V212">
        <v>0</v>
      </c>
      <c r="W212">
        <f t="shared" si="171"/>
        <v>2.090052690472346</v>
      </c>
      <c r="X212">
        <f t="shared" si="172"/>
        <v>1.3628869565217392</v>
      </c>
      <c r="Y212">
        <f t="shared" si="187"/>
        <v>2.7939731686156861</v>
      </c>
      <c r="Z212">
        <v>0</v>
      </c>
      <c r="AA212">
        <f t="shared" si="162"/>
        <v>3.2957411756407944</v>
      </c>
      <c r="AB212">
        <f t="shared" si="173"/>
        <v>0.6549999999999998</v>
      </c>
      <c r="AC212">
        <f t="shared" si="174"/>
        <v>-0.55777375199819057</v>
      </c>
      <c r="AD212">
        <f t="shared" si="175"/>
        <v>-0.22060462401173936</v>
      </c>
      <c r="AE212">
        <f t="shared" si="188"/>
        <v>-0.38918918800496494</v>
      </c>
      <c r="AF212">
        <f t="shared" si="176"/>
        <v>2.875</v>
      </c>
      <c r="AH212">
        <f t="shared" si="189"/>
        <v>-7.0127009922243924E-2</v>
      </c>
      <c r="AI212">
        <f t="shared" si="190"/>
        <v>-0.20569513928770566</v>
      </c>
      <c r="AJ212">
        <f t="shared" si="191"/>
        <v>3.8844049618588525</v>
      </c>
      <c r="AL212">
        <f t="shared" si="177"/>
        <v>1.96660761302193E-21</v>
      </c>
      <c r="AM212">
        <f t="shared" si="178"/>
        <v>1.634342251799615E-21</v>
      </c>
      <c r="AN212">
        <f t="shared" si="179"/>
        <v>40.526545223578751</v>
      </c>
      <c r="AO212">
        <f t="shared" si="192"/>
        <v>1.0610256652253576</v>
      </c>
      <c r="AP212">
        <f t="shared" si="193"/>
        <v>1.3176580985674746</v>
      </c>
      <c r="AR212">
        <f t="shared" si="180"/>
        <v>1.7120171773725142E-3</v>
      </c>
      <c r="AS212">
        <f t="shared" si="181"/>
        <v>4.9939541063956234</v>
      </c>
      <c r="AY212">
        <f t="shared" si="164"/>
        <v>-7.9227828185913598</v>
      </c>
      <c r="AZ212">
        <f t="shared" si="165"/>
        <v>-2.9288287121957364</v>
      </c>
      <c r="BA212" s="64">
        <v>0.4</v>
      </c>
      <c r="BB212">
        <f t="shared" si="166"/>
        <v>1.3718173836698859</v>
      </c>
      <c r="BC212">
        <f t="shared" si="194"/>
        <v>-13.353281940346021</v>
      </c>
      <c r="BD212">
        <f t="shared" si="182"/>
        <v>22.768718738029378</v>
      </c>
      <c r="BE212">
        <f t="shared" si="195"/>
        <v>-36.122000678375407</v>
      </c>
      <c r="BG212">
        <f t="shared" si="196"/>
        <v>2.6447379560994295E-3</v>
      </c>
      <c r="BH212">
        <f t="shared" si="155"/>
        <v>4.5095501560763274E-3</v>
      </c>
      <c r="BI212">
        <f t="shared" si="155"/>
        <v>-7.1542881121757591E-3</v>
      </c>
    </row>
    <row r="213" spans="1:69">
      <c r="A213" s="64">
        <v>0.4</v>
      </c>
      <c r="B213" s="24">
        <v>2600</v>
      </c>
      <c r="C213" s="25">
        <v>0.63648000000000005</v>
      </c>
      <c r="D213" s="25">
        <v>-3.40625</v>
      </c>
      <c r="E213" s="25">
        <f t="shared" si="157"/>
        <v>3.9263362597585036</v>
      </c>
      <c r="F213" s="64">
        <v>0.4</v>
      </c>
      <c r="G213" s="26">
        <v>3.14159265358979</v>
      </c>
      <c r="I213" s="28">
        <f t="shared" si="158"/>
        <v>0.37243424949047826</v>
      </c>
      <c r="J213" s="28">
        <f t="shared" si="159"/>
        <v>0.10622940651351692</v>
      </c>
      <c r="K213" s="28">
        <f t="shared" si="160"/>
        <v>3.0310841088343251E-2</v>
      </c>
      <c r="L213" s="28">
        <f t="shared" si="161"/>
        <v>8.6518356705894989E-3</v>
      </c>
      <c r="M213">
        <f t="shared" si="197"/>
        <v>1.0153222157604649</v>
      </c>
      <c r="N213">
        <f t="shared" si="183"/>
        <v>0.24576716799164394</v>
      </c>
      <c r="O213">
        <f t="shared" si="184"/>
        <v>6.9670652955206802E-2</v>
      </c>
      <c r="P213">
        <f t="shared" si="185"/>
        <v>2.1125838874218927E-2</v>
      </c>
      <c r="Q213">
        <f t="shared" si="186"/>
        <v>6.6601434622237665E-3</v>
      </c>
      <c r="R213">
        <f t="shared" si="167"/>
        <v>4.3571022163239386</v>
      </c>
      <c r="S213">
        <f t="shared" si="168"/>
        <v>-4.5817141851621423</v>
      </c>
      <c r="T213">
        <f t="shared" si="169"/>
        <v>2.0528594870788486</v>
      </c>
      <c r="U213">
        <f t="shared" si="170"/>
        <v>-0.30491188141654357</v>
      </c>
      <c r="V213">
        <v>0</v>
      </c>
      <c r="W213">
        <f t="shared" si="171"/>
        <v>2.0850438336730144</v>
      </c>
      <c r="X213">
        <f t="shared" si="172"/>
        <v>1.3628869565217392</v>
      </c>
      <c r="Y213">
        <f t="shared" si="187"/>
        <v>2.8731117220786357</v>
      </c>
      <c r="Z213">
        <v>0</v>
      </c>
      <c r="AA213">
        <f t="shared" si="162"/>
        <v>3.4344102983508447</v>
      </c>
      <c r="AB213">
        <f t="shared" si="173"/>
        <v>0.6549999999999998</v>
      </c>
      <c r="AC213">
        <f t="shared" si="174"/>
        <v>-0.60425489799803977</v>
      </c>
      <c r="AD213">
        <f t="shared" si="175"/>
        <v>-0.23898834267938432</v>
      </c>
      <c r="AE213">
        <f t="shared" si="188"/>
        <v>-0.42162162033871203</v>
      </c>
      <c r="AF213">
        <f t="shared" si="176"/>
        <v>2.875</v>
      </c>
      <c r="AH213">
        <f t="shared" si="189"/>
        <v>-7.2542143836793901E-2</v>
      </c>
      <c r="AI213">
        <f t="shared" si="190"/>
        <v>-0.22094306997039037</v>
      </c>
      <c r="AJ213">
        <f t="shared" si="191"/>
        <v>4.0682752913346576</v>
      </c>
      <c r="AL213">
        <f t="shared" si="177"/>
        <v>2.0856100007013688E-21</v>
      </c>
      <c r="AM213">
        <f t="shared" si="178"/>
        <v>1.7171143126163234E-21</v>
      </c>
      <c r="AN213">
        <f t="shared" si="179"/>
        <v>40.526545223578751</v>
      </c>
      <c r="AO213">
        <f t="shared" si="192"/>
        <v>1.0610256652253576</v>
      </c>
      <c r="AP213">
        <f t="shared" si="193"/>
        <v>1.3176580985674746</v>
      </c>
      <c r="AR213">
        <f t="shared" si="180"/>
        <v>1.8114058511728636E-3</v>
      </c>
      <c r="AS213">
        <f t="shared" si="181"/>
        <v>5.2838708678712436</v>
      </c>
      <c r="AY213">
        <f t="shared" si="164"/>
        <v>-8.0627885940326411</v>
      </c>
      <c r="AZ213">
        <f t="shared" si="165"/>
        <v>-2.7789177261613975</v>
      </c>
      <c r="BA213" s="64">
        <v>0.4</v>
      </c>
      <c r="BB213">
        <f t="shared" si="166"/>
        <v>1.3718173836698859</v>
      </c>
      <c r="BC213">
        <f t="shared" si="194"/>
        <v>-12.669799272296425</v>
      </c>
      <c r="BD213">
        <f t="shared" si="182"/>
        <v>24.090523676329671</v>
      </c>
      <c r="BE213">
        <f t="shared" si="195"/>
        <v>-36.76032294862609</v>
      </c>
      <c r="BG213">
        <f t="shared" si="196"/>
        <v>2.5093680475928746E-3</v>
      </c>
      <c r="BH213">
        <f t="shared" si="155"/>
        <v>4.7713455488868428E-3</v>
      </c>
      <c r="BI213">
        <f t="shared" si="155"/>
        <v>-7.2807135964797166E-3</v>
      </c>
    </row>
    <row r="214" spans="1:69">
      <c r="A214" s="64">
        <v>0.4</v>
      </c>
      <c r="B214" s="24">
        <v>2800</v>
      </c>
      <c r="C214" s="25">
        <v>0.64842</v>
      </c>
      <c r="D214" s="25">
        <v>-3.4774349999999998</v>
      </c>
      <c r="E214" s="25">
        <f t="shared" si="157"/>
        <v>3.9020869628179287</v>
      </c>
      <c r="F214" s="64">
        <v>0.4</v>
      </c>
      <c r="G214" s="26">
        <v>3.14159265358979</v>
      </c>
      <c r="I214" s="28">
        <f t="shared" si="158"/>
        <v>0.3794209025493589</v>
      </c>
      <c r="J214" s="28">
        <f t="shared" si="159"/>
        <v>0.1082222092940778</v>
      </c>
      <c r="K214" s="28">
        <f t="shared" si="160"/>
        <v>3.087945509443114E-2</v>
      </c>
      <c r="L214" s="28">
        <f t="shared" si="161"/>
        <v>8.814139148949917E-3</v>
      </c>
      <c r="M214">
        <f t="shared" si="197"/>
        <v>1.0613875861218451</v>
      </c>
      <c r="N214">
        <f t="shared" si="183"/>
        <v>0.26308561203531067</v>
      </c>
      <c r="O214">
        <f t="shared" si="184"/>
        <v>7.6181772542790543E-2</v>
      </c>
      <c r="P214">
        <f t="shared" si="185"/>
        <v>2.3573858914619217E-2</v>
      </c>
      <c r="Q214">
        <f t="shared" si="186"/>
        <v>7.5805649704903111E-3</v>
      </c>
      <c r="R214">
        <f t="shared" si="167"/>
        <v>4.3571022163239377</v>
      </c>
      <c r="S214">
        <f t="shared" si="168"/>
        <v>-4.5817141851621432</v>
      </c>
      <c r="T214">
        <f t="shared" si="169"/>
        <v>2.0528594870788499</v>
      </c>
      <c r="U214">
        <f t="shared" si="170"/>
        <v>-0.30491188141654402</v>
      </c>
      <c r="V214">
        <v>0</v>
      </c>
      <c r="W214">
        <f t="shared" si="171"/>
        <v>2.0803860649670942</v>
      </c>
      <c r="X214">
        <f t="shared" si="172"/>
        <v>1.3628869565217392</v>
      </c>
      <c r="Y214">
        <f t="shared" si="187"/>
        <v>2.9497208997577329</v>
      </c>
      <c r="Z214">
        <v>0</v>
      </c>
      <c r="AA214">
        <f t="shared" si="162"/>
        <v>3.5683936481290046</v>
      </c>
      <c r="AB214">
        <f t="shared" si="173"/>
        <v>0.6549999999999998</v>
      </c>
      <c r="AC214">
        <f t="shared" si="174"/>
        <v>-0.65073604399788909</v>
      </c>
      <c r="AD214">
        <f t="shared" si="175"/>
        <v>-0.25737206134702934</v>
      </c>
      <c r="AE214">
        <f t="shared" si="188"/>
        <v>-0.45405405267245924</v>
      </c>
      <c r="AF214">
        <f t="shared" si="176"/>
        <v>2.875</v>
      </c>
      <c r="AH214">
        <f t="shared" si="189"/>
        <v>-7.4822830689845604E-2</v>
      </c>
      <c r="AI214">
        <f t="shared" si="190"/>
        <v>-0.23611676068621903</v>
      </c>
      <c r="AJ214">
        <f t="shared" si="191"/>
        <v>4.2473087232641085</v>
      </c>
      <c r="AL214">
        <f t="shared" si="177"/>
        <v>2.202852523280794E-21</v>
      </c>
      <c r="AM214">
        <f t="shared" si="178"/>
        <v>1.7977915831806419E-21</v>
      </c>
      <c r="AN214">
        <f t="shared" si="179"/>
        <v>40.526545223578751</v>
      </c>
      <c r="AO214">
        <f t="shared" si="192"/>
        <v>1.0610256652253576</v>
      </c>
      <c r="AP214">
        <f t="shared" si="193"/>
        <v>1.3176580985674746</v>
      </c>
      <c r="AR214">
        <f t="shared" si="180"/>
        <v>1.9090974824832626E-3</v>
      </c>
      <c r="AS214">
        <f t="shared" si="181"/>
        <v>5.5688373564036766</v>
      </c>
      <c r="AY214">
        <f t="shared" si="164"/>
        <v>-8.1921440327822399</v>
      </c>
      <c r="AZ214">
        <f t="shared" si="165"/>
        <v>-2.6233066763785633</v>
      </c>
      <c r="BA214" s="64">
        <v>0.4</v>
      </c>
      <c r="BB214">
        <f t="shared" si="166"/>
        <v>1.3718173836698859</v>
      </c>
      <c r="BC214">
        <f t="shared" si="194"/>
        <v>-11.960328550389441</v>
      </c>
      <c r="BD214">
        <f t="shared" si="182"/>
        <v>25.389759049528116</v>
      </c>
      <c r="BE214">
        <f t="shared" si="195"/>
        <v>-37.350087599917565</v>
      </c>
      <c r="BG214">
        <f t="shared" si="196"/>
        <v>2.3688509705663383E-3</v>
      </c>
      <c r="BH214">
        <f t="shared" si="155"/>
        <v>5.0286708357156103E-3</v>
      </c>
      <c r="BI214">
        <f t="shared" si="155"/>
        <v>-7.3975218062819498E-3</v>
      </c>
    </row>
    <row r="215" spans="1:69" ht="15.75" thickBot="1">
      <c r="A215" s="66">
        <v>0.4</v>
      </c>
      <c r="B215" s="46">
        <v>3000</v>
      </c>
      <c r="C215" s="47">
        <v>0.65959000000000001</v>
      </c>
      <c r="D215" s="47">
        <v>-3.4774349999999998</v>
      </c>
      <c r="E215" s="47">
        <f t="shared" si="157"/>
        <v>3.879934467115838</v>
      </c>
      <c r="F215" s="66">
        <v>0.4</v>
      </c>
      <c r="G215" s="48">
        <v>3.14159265358979</v>
      </c>
      <c r="H215" s="35"/>
      <c r="I215" s="50">
        <f t="shared" si="158"/>
        <v>0.38595699255502852</v>
      </c>
      <c r="J215" s="50">
        <f t="shared" si="159"/>
        <v>0.1100864979924752</v>
      </c>
      <c r="K215" s="50">
        <f t="shared" si="160"/>
        <v>3.1411399688066118E-2</v>
      </c>
      <c r="L215" s="50">
        <f t="shared" si="161"/>
        <v>8.9659758200793856E-3</v>
      </c>
      <c r="M215" s="35">
        <f t="shared" si="197"/>
        <v>1.1064010450252593</v>
      </c>
      <c r="N215" s="35">
        <f t="shared" si="183"/>
        <v>0.28031280361141936</v>
      </c>
      <c r="O215" s="35">
        <f t="shared" si="184"/>
        <v>8.2774985987914537E-2</v>
      </c>
      <c r="P215" s="35">
        <f t="shared" si="185"/>
        <v>2.6097283565385487E-2</v>
      </c>
      <c r="Q215" s="35">
        <f t="shared" si="186"/>
        <v>8.546380309501167E-3</v>
      </c>
      <c r="R215" s="35">
        <f t="shared" si="167"/>
        <v>4.3571022163239377</v>
      </c>
      <c r="S215" s="35">
        <f t="shared" si="168"/>
        <v>-4.5817141851621432</v>
      </c>
      <c r="T215" s="35">
        <f t="shared" si="169"/>
        <v>2.0528594870788499</v>
      </c>
      <c r="U215" s="35">
        <f t="shared" si="170"/>
        <v>-0.30491188141654402</v>
      </c>
      <c r="V215" s="35">
        <v>0</v>
      </c>
      <c r="W215" s="35">
        <f t="shared" si="171"/>
        <v>2.0760286716299809</v>
      </c>
      <c r="X215" s="35">
        <f t="shared" si="172"/>
        <v>1.3628869565217392</v>
      </c>
      <c r="Y215" s="35">
        <f t="shared" si="187"/>
        <v>3.0241600613717781</v>
      </c>
      <c r="Z215" s="35">
        <v>0</v>
      </c>
      <c r="AA215" s="35">
        <f t="shared" si="162"/>
        <v>3.6983573402799945</v>
      </c>
      <c r="AB215" s="35">
        <f t="shared" si="173"/>
        <v>0.6549999999999998</v>
      </c>
      <c r="AC215" s="35">
        <f t="shared" si="174"/>
        <v>-0.69721718999773818</v>
      </c>
      <c r="AD215" s="35">
        <f t="shared" si="175"/>
        <v>-0.27575578001467416</v>
      </c>
      <c r="AE215" s="35">
        <f t="shared" si="188"/>
        <v>-0.48648648500620617</v>
      </c>
      <c r="AF215" s="35">
        <f t="shared" si="176"/>
        <v>2.875</v>
      </c>
      <c r="AG215" s="35"/>
      <c r="AH215" s="35">
        <f t="shared" si="189"/>
        <v>-7.6988431904826404E-2</v>
      </c>
      <c r="AI215" s="35">
        <f t="shared" si="190"/>
        <v>-0.25122690256832225</v>
      </c>
      <c r="AJ215" s="35">
        <f t="shared" si="191"/>
        <v>4.4221931360728011</v>
      </c>
      <c r="AK215" s="35"/>
      <c r="AL215" s="35">
        <f t="shared" si="177"/>
        <v>2.3185886150338637E-21</v>
      </c>
      <c r="AM215" s="35">
        <f t="shared" si="178"/>
        <v>1.8766757295953174E-21</v>
      </c>
      <c r="AN215" s="35">
        <f t="shared" si="179"/>
        <v>40.526545223578751</v>
      </c>
      <c r="AO215" s="35">
        <f t="shared" si="192"/>
        <v>1.0610256652253576</v>
      </c>
      <c r="AP215" s="35">
        <f t="shared" si="193"/>
        <v>1.3176580985674746</v>
      </c>
      <c r="AQ215" s="35"/>
      <c r="AR215" s="35">
        <f t="shared" si="180"/>
        <v>2.005336458632493E-3</v>
      </c>
      <c r="AS215" s="35">
        <f t="shared" si="181"/>
        <v>5.8495664498309825</v>
      </c>
      <c r="AT215" s="35">
        <v>-8.2744093317857157</v>
      </c>
      <c r="AU215" s="35"/>
      <c r="AV215" s="35"/>
      <c r="AW215" s="35"/>
      <c r="AX215" s="35"/>
      <c r="AY215" s="35">
        <f t="shared" si="164"/>
        <v>-8.3124273346259603</v>
      </c>
      <c r="AZ215" s="35">
        <f t="shared" si="165"/>
        <v>-2.4628608847949778</v>
      </c>
      <c r="BA215" s="66">
        <v>0.4</v>
      </c>
      <c r="BB215" s="35">
        <f t="shared" si="166"/>
        <v>1.3718173836698859</v>
      </c>
      <c r="BC215" s="35">
        <f t="shared" si="194"/>
        <v>-11.228814999516267</v>
      </c>
      <c r="BD215" s="35">
        <f t="shared" si="182"/>
        <v>26.669675050686887</v>
      </c>
      <c r="BE215" s="35">
        <f t="shared" si="195"/>
        <v>-37.898490050203151</v>
      </c>
      <c r="BF215" s="35"/>
      <c r="BG215" s="35">
        <f t="shared" si="196"/>
        <v>2.2239681124017166E-3</v>
      </c>
      <c r="BH215" s="35">
        <f t="shared" si="155"/>
        <v>5.282169746620497E-3</v>
      </c>
      <c r="BI215" s="35">
        <f t="shared" si="155"/>
        <v>-7.5061378590222123E-3</v>
      </c>
      <c r="BJ215" s="35"/>
      <c r="BK215" s="35"/>
      <c r="BL215" s="35"/>
      <c r="BM215" s="35"/>
      <c r="BN215" s="35"/>
      <c r="BO215" s="35"/>
      <c r="BP215" s="35"/>
      <c r="BQ215" s="35"/>
    </row>
    <row r="216" spans="1:69">
      <c r="A216" s="67">
        <v>0.3</v>
      </c>
      <c r="B216" s="24">
        <v>5.7</v>
      </c>
      <c r="C216" s="25">
        <v>5.6914000000000001E-3</v>
      </c>
      <c r="D216" s="25">
        <v>0</v>
      </c>
      <c r="E216" s="25">
        <f t="shared" ref="E216:E245" si="198">(1/(((C216/(0.3*16+0.7*28))*6.022*10^2)/10^3))^(1/3)</f>
        <v>19.237264747029766</v>
      </c>
      <c r="F216" s="67">
        <v>0.3</v>
      </c>
      <c r="G216" s="26">
        <v>3.14159265358979</v>
      </c>
      <c r="I216" s="28">
        <f t="shared" ref="I216:I245" si="199">(G216/6)*(C216*6.023*10^23)/((16*0.3+28*0.7)*10^24)*(0.3*$BM$8^3+0.7*$BN$8^3)</f>
        <v>3.1293913029660538E-3</v>
      </c>
      <c r="J216" s="28">
        <f t="shared" ref="J216:J245" si="200">(G216/6)*(C216*6.023*10^23)/((16*0.3+28*0.7)*10^24)*(0.3*$BM$8^2+0.7*$BN$8^2)</f>
        <v>8.9614922381347833E-4</v>
      </c>
      <c r="K216" s="28">
        <f t="shared" ref="K216:K245" si="201">(G216/6)*(C216*6.023*10^23)/((16*0.3+28*0.7)*10^24)*(0.3*$BM$8^1+0.7*$BN$8^1)</f>
        <v>2.5670912534532498E-4</v>
      </c>
      <c r="L216" s="28">
        <f t="shared" ref="L216:L245" si="202">(G216/6)*(C216*6.023*10^23)/((16*0.3+28*0.7)*10^24)*(0.3*$BM$8^0+0.7*$BN$8^0)</f>
        <v>7.3559838771655964E-5</v>
      </c>
      <c r="M216">
        <f t="shared" si="197"/>
        <v>3.1490801191544162E-3</v>
      </c>
      <c r="N216">
        <f t="shared" si="183"/>
        <v>4.9376478116560489E-6</v>
      </c>
      <c r="O216">
        <f t="shared" si="184"/>
        <v>1.0311978150851088E-8</v>
      </c>
      <c r="P216">
        <f t="shared" si="185"/>
        <v>2.4217800508041787E-11</v>
      </c>
      <c r="Q216">
        <f t="shared" si="186"/>
        <v>6.0557461822874359E-14</v>
      </c>
      <c r="R216">
        <f t="shared" si="167"/>
        <v>4.3772290820612207</v>
      </c>
      <c r="S216">
        <f t="shared" si="168"/>
        <v>-4.5749738953916097</v>
      </c>
      <c r="T216">
        <f t="shared" si="169"/>
        <v>2.0407488297218634</v>
      </c>
      <c r="U216">
        <f t="shared" si="170"/>
        <v>-0.30140452325140565</v>
      </c>
      <c r="V216">
        <v>0</v>
      </c>
      <c r="W216">
        <f t="shared" si="171"/>
        <v>2.3312470724646892</v>
      </c>
      <c r="X216">
        <f t="shared" si="172"/>
        <v>1.3628869565217392</v>
      </c>
      <c r="Y216">
        <f t="shared" si="187"/>
        <v>1.0068298163572289</v>
      </c>
      <c r="Z216">
        <v>0</v>
      </c>
      <c r="AA216">
        <f t="shared" si="162"/>
        <v>1.376167650631855E-2</v>
      </c>
      <c r="AB216">
        <f t="shared" si="173"/>
        <v>0.6549999999999998</v>
      </c>
      <c r="AC216">
        <f t="shared" si="174"/>
        <v>-1.3247126609957026E-3</v>
      </c>
      <c r="AD216">
        <f t="shared" si="175"/>
        <v>-5.23935982027881E-4</v>
      </c>
      <c r="AE216">
        <f t="shared" si="188"/>
        <v>-9.2432432151179182E-4</v>
      </c>
      <c r="AF216">
        <f t="shared" si="176"/>
        <v>2.875</v>
      </c>
      <c r="AH216">
        <f t="shared" si="189"/>
        <v>-2.352246576236319E-4</v>
      </c>
      <c r="AI216">
        <f t="shared" si="190"/>
        <v>-5.2644632282549298E-4</v>
      </c>
      <c r="AJ216">
        <f t="shared" si="191"/>
        <v>1.5236944585389879E-2</v>
      </c>
      <c r="AL216">
        <f t="shared" si="177"/>
        <v>5.5695987959934199E-24</v>
      </c>
      <c r="AM216">
        <f t="shared" si="178"/>
        <v>4.9515419786535524E-24</v>
      </c>
      <c r="AN216">
        <f t="shared" si="179"/>
        <v>40.526545223578751</v>
      </c>
      <c r="AO216">
        <f t="shared" si="192"/>
        <v>1.0610256652253576</v>
      </c>
      <c r="AP216">
        <f t="shared" si="193"/>
        <v>1.3176580985674746</v>
      </c>
      <c r="AR216">
        <f t="shared" si="180"/>
        <v>4.9328579136141471E-6</v>
      </c>
      <c r="AS216">
        <f t="shared" si="181"/>
        <v>1.4389146534012466E-2</v>
      </c>
      <c r="AT216">
        <f t="shared" ref="AT216:AT233" si="203">D216-AS216</f>
        <v>-1.4389146534012466E-2</v>
      </c>
      <c r="AY216">
        <f t="shared" ref="AY216:AY245" si="204" xml:space="preserve"> 1.7934*C216^2 - 12.094*C216</f>
        <v>-6.8773699726296128E-2</v>
      </c>
      <c r="AZ216">
        <f>AY216+AS216</f>
        <v>-5.4384553192283663E-2</v>
      </c>
      <c r="BA216" s="67">
        <v>0.3</v>
      </c>
      <c r="BB216">
        <f>17.5/($BM$6+$BM$7+2*(0.3*$BM$8 +0.7*$BN$8))</f>
        <v>1.3747486173956762</v>
      </c>
      <c r="BC216">
        <f t="shared" si="194"/>
        <v>-0.24785745291443442</v>
      </c>
      <c r="BD216">
        <f t="shared" si="182"/>
        <v>6.5578496102068146E-2</v>
      </c>
      <c r="BE216">
        <f t="shared" si="195"/>
        <v>-0.31343594901650262</v>
      </c>
      <c r="BG216">
        <f t="shared" si="196"/>
        <v>4.9090404617634068E-5</v>
      </c>
      <c r="BH216">
        <f t="shared" si="155"/>
        <v>1.2988412775216507E-5</v>
      </c>
      <c r="BI216">
        <f t="shared" si="155"/>
        <v>-6.2078817392850587E-5</v>
      </c>
    </row>
    <row r="217" spans="1:69">
      <c r="A217" s="67">
        <v>0.3</v>
      </c>
      <c r="B217" s="24">
        <v>16</v>
      </c>
      <c r="C217" s="25">
        <v>1.6066E-2</v>
      </c>
      <c r="D217" s="25">
        <v>-8.3330000000000001E-2</v>
      </c>
      <c r="E217" s="25">
        <f t="shared" si="198"/>
        <v>13.611743945026374</v>
      </c>
      <c r="F217" s="67">
        <v>0.3</v>
      </c>
      <c r="G217" s="26">
        <v>3.14159265358979</v>
      </c>
      <c r="I217" s="28">
        <f t="shared" si="199"/>
        <v>8.8338195652128866E-3</v>
      </c>
      <c r="J217" s="28">
        <f t="shared" si="200"/>
        <v>2.5296997979033877E-3</v>
      </c>
      <c r="K217" s="28">
        <f t="shared" si="201"/>
        <v>7.2465277573145281E-4</v>
      </c>
      <c r="L217" s="28">
        <f t="shared" si="202"/>
        <v>2.076487981349799E-4</v>
      </c>
      <c r="M217">
        <f t="shared" si="197"/>
        <v>8.9922209948447573E-3</v>
      </c>
      <c r="N217">
        <f t="shared" si="183"/>
        <v>3.9952771822548418E-5</v>
      </c>
      <c r="O217">
        <f t="shared" si="184"/>
        <v>2.3598526870159559E-7</v>
      </c>
      <c r="P217">
        <f t="shared" si="185"/>
        <v>1.5662589315790232E-9</v>
      </c>
      <c r="Q217">
        <f t="shared" si="186"/>
        <v>1.1081878470431406E-11</v>
      </c>
      <c r="R217">
        <f t="shared" si="167"/>
        <v>4.3772290820612207</v>
      </c>
      <c r="S217">
        <f t="shared" si="168"/>
        <v>-4.5749738953916115</v>
      </c>
      <c r="T217">
        <f t="shared" si="169"/>
        <v>2.0407488297218648</v>
      </c>
      <c r="U217">
        <f t="shared" si="170"/>
        <v>-0.3014045232514061</v>
      </c>
      <c r="V217">
        <v>0</v>
      </c>
      <c r="W217">
        <f t="shared" si="171"/>
        <v>2.3274441202898584</v>
      </c>
      <c r="X217">
        <f t="shared" si="172"/>
        <v>1.3628869565217392</v>
      </c>
      <c r="Y217">
        <f t="shared" si="187"/>
        <v>1.0194692358636381</v>
      </c>
      <c r="Z217">
        <v>0</v>
      </c>
      <c r="AA217">
        <f t="shared" si="162"/>
        <v>3.9178709477402658E-2</v>
      </c>
      <c r="AB217">
        <f t="shared" si="173"/>
        <v>0.6549999999999998</v>
      </c>
      <c r="AC217">
        <f t="shared" si="174"/>
        <v>-3.7184916799879375E-3</v>
      </c>
      <c r="AD217">
        <f t="shared" si="175"/>
        <v>-1.4706974934115958E-3</v>
      </c>
      <c r="AE217">
        <f t="shared" si="188"/>
        <v>-2.5945945866997664E-3</v>
      </c>
      <c r="AF217">
        <f t="shared" si="176"/>
        <v>2.875</v>
      </c>
      <c r="AH217">
        <f t="shared" si="189"/>
        <v>-6.766407498582116E-4</v>
      </c>
      <c r="AI217">
        <f t="shared" si="190"/>
        <v>-1.4867784063937865E-3</v>
      </c>
      <c r="AJ217">
        <f t="shared" si="191"/>
        <v>4.3338203375974098E-2</v>
      </c>
      <c r="AL217">
        <f t="shared" si="177"/>
        <v>1.5848121430950431E-23</v>
      </c>
      <c r="AM217">
        <f t="shared" si="178"/>
        <v>1.415398250768721E-23</v>
      </c>
      <c r="AN217">
        <f t="shared" si="179"/>
        <v>40.526545223578751</v>
      </c>
      <c r="AO217">
        <f t="shared" si="192"/>
        <v>1.0610256652253576</v>
      </c>
      <c r="AP217">
        <f t="shared" si="193"/>
        <v>1.3176580985674746</v>
      </c>
      <c r="AR217">
        <f t="shared" si="180"/>
        <v>1.4053133651464369E-5</v>
      </c>
      <c r="AS217">
        <f t="shared" si="181"/>
        <v>4.0992990861321563E-2</v>
      </c>
      <c r="AT217">
        <f t="shared" si="203"/>
        <v>-0.12432299086132156</v>
      </c>
      <c r="AY217">
        <f t="shared" si="204"/>
        <v>-0.19383929812714962</v>
      </c>
      <c r="AZ217">
        <f t="shared" ref="AZ217:AZ245" si="205">AY217+AS217</f>
        <v>-0.15284630726582804</v>
      </c>
      <c r="BA217" s="67">
        <v>0.3</v>
      </c>
      <c r="BB217">
        <f t="shared" ref="BB217:BB245" si="206">17.5/($BM$6+$BM$7+2*(0.3*$BM$8 +0.7*$BN$8))</f>
        <v>1.3747486173956762</v>
      </c>
      <c r="BC217">
        <f t="shared" si="194"/>
        <v>-0.69659662868500549</v>
      </c>
      <c r="BD217">
        <f t="shared" si="182"/>
        <v>0.18682544409822341</v>
      </c>
      <c r="BE217">
        <f t="shared" si="195"/>
        <v>-0.88342207278322893</v>
      </c>
      <c r="BG217">
        <f t="shared" si="196"/>
        <v>1.379672467191534E-4</v>
      </c>
      <c r="BH217">
        <f t="shared" si="155"/>
        <v>3.700246466591868E-5</v>
      </c>
      <c r="BI217">
        <f t="shared" si="155"/>
        <v>-1.7496971138507208E-4</v>
      </c>
    </row>
    <row r="218" spans="1:69">
      <c r="A218" s="67">
        <v>0.3</v>
      </c>
      <c r="B218" s="24">
        <v>31</v>
      </c>
      <c r="C218" s="25">
        <v>3.1352999999999999E-2</v>
      </c>
      <c r="D218" s="25">
        <v>-0.20916999999999999</v>
      </c>
      <c r="E218" s="25">
        <f t="shared" si="198"/>
        <v>10.892393547779795</v>
      </c>
      <c r="F218" s="67">
        <v>0.3</v>
      </c>
      <c r="G218" s="26">
        <v>3.14159265358979</v>
      </c>
      <c r="I218" s="28">
        <f t="shared" si="199"/>
        <v>1.7239309400480494E-2</v>
      </c>
      <c r="J218" s="28">
        <f t="shared" si="200"/>
        <v>4.9367408044108619E-3</v>
      </c>
      <c r="K218" s="28">
        <f t="shared" si="201"/>
        <v>1.4141689578929565E-3</v>
      </c>
      <c r="L218" s="28">
        <f t="shared" si="202"/>
        <v>4.0522922743221863E-4</v>
      </c>
      <c r="M218">
        <f t="shared" si="197"/>
        <v>1.7851227559752287E-2</v>
      </c>
      <c r="N218">
        <f t="shared" si="183"/>
        <v>1.5565517298554447E-4</v>
      </c>
      <c r="O218">
        <f t="shared" si="184"/>
        <v>1.7992644836309458E-6</v>
      </c>
      <c r="P218">
        <f t="shared" si="185"/>
        <v>2.3344231762922885E-8</v>
      </c>
      <c r="Q218">
        <f t="shared" si="186"/>
        <v>3.2269566185849641E-10</v>
      </c>
      <c r="R218">
        <f t="shared" si="167"/>
        <v>4.3772290820612207</v>
      </c>
      <c r="S218">
        <f t="shared" si="168"/>
        <v>-4.5749738953916115</v>
      </c>
      <c r="T218">
        <f t="shared" si="169"/>
        <v>2.0407488297218648</v>
      </c>
      <c r="U218">
        <f t="shared" si="170"/>
        <v>-0.3014045232514061</v>
      </c>
      <c r="V218">
        <v>0</v>
      </c>
      <c r="W218">
        <f t="shared" si="171"/>
        <v>2.3218404603996796</v>
      </c>
      <c r="X218">
        <f t="shared" si="172"/>
        <v>1.3628869565217392</v>
      </c>
      <c r="Y218">
        <f t="shared" si="187"/>
        <v>1.0385514697518754</v>
      </c>
      <c r="Z218">
        <v>0</v>
      </c>
      <c r="AA218">
        <f t="shared" si="162"/>
        <v>7.7430458882781231E-2</v>
      </c>
      <c r="AB218">
        <f t="shared" si="173"/>
        <v>0.6549999999999998</v>
      </c>
      <c r="AC218">
        <f t="shared" si="174"/>
        <v>-7.2045776299766275E-3</v>
      </c>
      <c r="AD218">
        <f t="shared" si="175"/>
        <v>-2.8494763934849665E-3</v>
      </c>
      <c r="AE218">
        <f t="shared" si="188"/>
        <v>-5.0270270117307968E-3</v>
      </c>
      <c r="AF218">
        <f t="shared" si="176"/>
        <v>2.875</v>
      </c>
      <c r="AH218">
        <f t="shared" si="189"/>
        <v>-1.3571518890278021E-3</v>
      </c>
      <c r="AI218">
        <f t="shared" si="190"/>
        <v>-2.906122371402219E-3</v>
      </c>
      <c r="AJ218">
        <f t="shared" si="191"/>
        <v>8.5541364741826761E-2</v>
      </c>
      <c r="AL218">
        <f t="shared" si="177"/>
        <v>3.1309959267583634E-23</v>
      </c>
      <c r="AM218">
        <f t="shared" si="178"/>
        <v>2.8142556766265211E-23</v>
      </c>
      <c r="AN218">
        <f t="shared" si="179"/>
        <v>40.526545223578751</v>
      </c>
      <c r="AO218">
        <f t="shared" si="192"/>
        <v>1.0610256652253576</v>
      </c>
      <c r="AP218">
        <f t="shared" si="193"/>
        <v>1.3176580985674746</v>
      </c>
      <c r="AR218">
        <f t="shared" si="180"/>
        <v>2.7810601218622199E-5</v>
      </c>
      <c r="AS218">
        <f t="shared" si="181"/>
        <v>8.1123523754720955E-2</v>
      </c>
      <c r="AT218">
        <f t="shared" si="203"/>
        <v>-0.29029352375472095</v>
      </c>
      <c r="AY218">
        <f t="shared" si="204"/>
        <v>-0.37742025077381935</v>
      </c>
      <c r="AZ218">
        <f t="shared" si="205"/>
        <v>-0.29629672701909837</v>
      </c>
      <c r="BA218" s="67">
        <v>0.3</v>
      </c>
      <c r="BB218">
        <f t="shared" si="206"/>
        <v>1.3747486173956762</v>
      </c>
      <c r="BC218">
        <f t="shared" si="194"/>
        <v>-1.3503715256459461</v>
      </c>
      <c r="BD218">
        <f t="shared" si="182"/>
        <v>0.36972023835881468</v>
      </c>
      <c r="BE218">
        <f t="shared" si="195"/>
        <v>-1.720091764004761</v>
      </c>
      <c r="BG218">
        <f t="shared" si="196"/>
        <v>2.6745326315031612E-4</v>
      </c>
      <c r="BH218">
        <f t="shared" si="155"/>
        <v>7.3226428670789207E-5</v>
      </c>
      <c r="BI218">
        <f t="shared" si="155"/>
        <v>-3.4067969182110538E-4</v>
      </c>
    </row>
    <row r="219" spans="1:69">
      <c r="A219" s="67">
        <v>0.3</v>
      </c>
      <c r="B219" s="24">
        <v>45.4</v>
      </c>
      <c r="C219" s="25">
        <v>4.6183000000000002E-2</v>
      </c>
      <c r="D219" s="25">
        <v>-0.35166999999999998</v>
      </c>
      <c r="E219" s="25">
        <f t="shared" si="198"/>
        <v>9.5731672140702173</v>
      </c>
      <c r="F219" s="67">
        <v>0.3</v>
      </c>
      <c r="G219" s="26">
        <v>3.14159265358979</v>
      </c>
      <c r="I219" s="28">
        <f t="shared" si="199"/>
        <v>2.539351979212167E-2</v>
      </c>
      <c r="J219" s="28">
        <f t="shared" si="200"/>
        <v>7.2718240860557802E-3</v>
      </c>
      <c r="K219" s="28">
        <f t="shared" si="201"/>
        <v>2.0830722732233095E-3</v>
      </c>
      <c r="L219" s="28">
        <f t="shared" si="202"/>
        <v>5.9690305267445396E-4</v>
      </c>
      <c r="M219">
        <f t="shared" si="197"/>
        <v>2.6739918769191386E-2</v>
      </c>
      <c r="N219">
        <f t="shared" si="183"/>
        <v>3.4533149622295112E-4</v>
      </c>
      <c r="O219">
        <f t="shared" si="184"/>
        <v>5.8960284276444318E-6</v>
      </c>
      <c r="P219">
        <f t="shared" si="185"/>
        <v>1.1286585751765776E-7</v>
      </c>
      <c r="Q219">
        <f t="shared" si="186"/>
        <v>2.3006863497654351E-9</v>
      </c>
      <c r="R219">
        <f t="shared" si="167"/>
        <v>4.3772290820612207</v>
      </c>
      <c r="S219">
        <f t="shared" si="168"/>
        <v>-4.5749738953916115</v>
      </c>
      <c r="T219">
        <f t="shared" si="169"/>
        <v>2.0407488297218643</v>
      </c>
      <c r="U219">
        <f t="shared" si="170"/>
        <v>-0.3014045232514061</v>
      </c>
      <c r="V219">
        <v>0</v>
      </c>
      <c r="W219">
        <f t="shared" si="171"/>
        <v>2.3164043201385858</v>
      </c>
      <c r="X219">
        <f t="shared" si="172"/>
        <v>1.3628869565217392</v>
      </c>
      <c r="Y219">
        <f t="shared" si="187"/>
        <v>1.0576024755964633</v>
      </c>
      <c r="Z219">
        <v>0</v>
      </c>
      <c r="AA219">
        <f t="shared" si="162"/>
        <v>0.11547886580281644</v>
      </c>
      <c r="AB219">
        <f t="shared" si="173"/>
        <v>0.6549999999999998</v>
      </c>
      <c r="AC219">
        <f t="shared" si="174"/>
        <v>-1.0551220141965773E-2</v>
      </c>
      <c r="AD219">
        <f t="shared" si="175"/>
        <v>-4.1731041375554032E-3</v>
      </c>
      <c r="AE219">
        <f t="shared" si="188"/>
        <v>-7.3621621397605879E-3</v>
      </c>
      <c r="AF219">
        <f t="shared" si="176"/>
        <v>2.875</v>
      </c>
      <c r="AH219">
        <f t="shared" si="189"/>
        <v>-2.0521442505390206E-3</v>
      </c>
      <c r="AI219">
        <f t="shared" si="190"/>
        <v>-4.2917197113814315E-3</v>
      </c>
      <c r="AJ219">
        <f t="shared" si="191"/>
        <v>0.12743000171607205</v>
      </c>
      <c r="AL219">
        <f t="shared" si="177"/>
        <v>4.6699183865766466E-23</v>
      </c>
      <c r="AM219">
        <f t="shared" si="178"/>
        <v>4.2221332619159545E-23</v>
      </c>
      <c r="AN219">
        <f t="shared" si="179"/>
        <v>40.526545223578751</v>
      </c>
      <c r="AO219">
        <f t="shared" si="192"/>
        <v>1.0610256652253576</v>
      </c>
      <c r="AP219">
        <f t="shared" si="193"/>
        <v>1.3176580985674746</v>
      </c>
      <c r="AR219">
        <f t="shared" si="180"/>
        <v>4.1544144565017937E-5</v>
      </c>
      <c r="AS219">
        <f t="shared" si="181"/>
        <v>0.12118426969615732</v>
      </c>
      <c r="AT219">
        <f t="shared" si="203"/>
        <v>-0.47285426969615729</v>
      </c>
      <c r="AY219">
        <f t="shared" si="204"/>
        <v>-0.55471211385842745</v>
      </c>
      <c r="AZ219">
        <f t="shared" si="205"/>
        <v>-0.43352784416227014</v>
      </c>
      <c r="BA219" s="67">
        <v>0.3</v>
      </c>
      <c r="BB219">
        <f t="shared" si="206"/>
        <v>1.3747486173956762</v>
      </c>
      <c r="BC219">
        <f t="shared" si="194"/>
        <v>-1.9758019679159942</v>
      </c>
      <c r="BD219">
        <f t="shared" si="182"/>
        <v>0.55229697877608275</v>
      </c>
      <c r="BE219">
        <f t="shared" si="195"/>
        <v>-2.5280989466920776</v>
      </c>
      <c r="BG219">
        <f t="shared" si="196"/>
        <v>3.9132540461794298E-4</v>
      </c>
      <c r="BH219">
        <f t="shared" si="155"/>
        <v>1.0938739924263869E-4</v>
      </c>
      <c r="BI219">
        <f t="shared" si="155"/>
        <v>-5.0071280386058178E-4</v>
      </c>
    </row>
    <row r="220" spans="1:69">
      <c r="A220" s="67">
        <v>0.3</v>
      </c>
      <c r="B220" s="24">
        <v>60.7</v>
      </c>
      <c r="C220" s="25">
        <v>6.2043000000000001E-2</v>
      </c>
      <c r="D220" s="25">
        <v>-0.51083000000000001</v>
      </c>
      <c r="E220" s="25">
        <f t="shared" si="198"/>
        <v>8.6759843898172413</v>
      </c>
      <c r="F220" s="67">
        <v>0.3</v>
      </c>
      <c r="G220" s="26">
        <v>3.14159265358979</v>
      </c>
      <c r="I220" s="28">
        <f t="shared" si="199"/>
        <v>3.4114071161739271E-2</v>
      </c>
      <c r="J220" s="28">
        <f t="shared" si="200"/>
        <v>9.7690877979160901E-3</v>
      </c>
      <c r="K220" s="28">
        <f t="shared" si="201"/>
        <v>2.7984334722212455E-3</v>
      </c>
      <c r="L220" s="28">
        <f t="shared" si="202"/>
        <v>8.0188935532730975E-4</v>
      </c>
      <c r="M220">
        <f t="shared" si="197"/>
        <v>3.6581057894598867E-2</v>
      </c>
      <c r="N220">
        <f t="shared" si="183"/>
        <v>6.3839985185225789E-4</v>
      </c>
      <c r="O220">
        <f t="shared" si="184"/>
        <v>1.4685944434998789E-5</v>
      </c>
      <c r="P220">
        <f t="shared" si="185"/>
        <v>3.7834125997393553E-7</v>
      </c>
      <c r="Q220">
        <f t="shared" si="186"/>
        <v>1.0372979281081385E-8</v>
      </c>
      <c r="R220">
        <f t="shared" si="167"/>
        <v>4.3772290820612207</v>
      </c>
      <c r="S220">
        <f t="shared" si="168"/>
        <v>-4.5749738953916097</v>
      </c>
      <c r="T220">
        <f t="shared" si="169"/>
        <v>2.0407488297218634</v>
      </c>
      <c r="U220">
        <f t="shared" si="170"/>
        <v>-0.30140452325140565</v>
      </c>
      <c r="V220">
        <v>0</v>
      </c>
      <c r="W220">
        <f t="shared" si="171"/>
        <v>2.3105906192255072</v>
      </c>
      <c r="X220">
        <f t="shared" si="172"/>
        <v>1.3628869565217392</v>
      </c>
      <c r="Y220">
        <f t="shared" si="187"/>
        <v>1.078587250576472</v>
      </c>
      <c r="Z220">
        <v>0</v>
      </c>
      <c r="AA220">
        <f t="shared" si="162"/>
        <v>0.1572328641019094</v>
      </c>
      <c r="AB220">
        <f t="shared" si="173"/>
        <v>0.6549999999999998</v>
      </c>
      <c r="AC220">
        <f t="shared" si="174"/>
        <v>-1.4107027810954239E-2</v>
      </c>
      <c r="AD220">
        <f t="shared" si="175"/>
        <v>-5.5794586156302419E-3</v>
      </c>
      <c r="AE220">
        <f t="shared" si="188"/>
        <v>-9.8432432132922396E-3</v>
      </c>
      <c r="AF220">
        <f t="shared" si="176"/>
        <v>2.875</v>
      </c>
      <c r="AH220">
        <f t="shared" si="189"/>
        <v>-2.8340973415361252E-3</v>
      </c>
      <c r="AI220">
        <f t="shared" si="190"/>
        <v>-5.7879501255615091E-3</v>
      </c>
      <c r="AJ220">
        <f t="shared" si="191"/>
        <v>0.17331316707463784</v>
      </c>
      <c r="AL220">
        <f t="shared" si="177"/>
        <v>6.3619945130571031E-23</v>
      </c>
      <c r="AM220">
        <f t="shared" si="178"/>
        <v>5.7858165318308519E-23</v>
      </c>
      <c r="AN220">
        <f t="shared" si="179"/>
        <v>40.526545223578751</v>
      </c>
      <c r="AO220">
        <f t="shared" si="192"/>
        <v>1.0610256652253576</v>
      </c>
      <c r="AP220">
        <f t="shared" si="193"/>
        <v>1.3176580985674746</v>
      </c>
      <c r="AR220">
        <f t="shared" si="180"/>
        <v>5.6685407328899665E-5</v>
      </c>
      <c r="AS220">
        <f t="shared" si="181"/>
        <v>0.16535133317840031</v>
      </c>
      <c r="AT220">
        <f t="shared" si="203"/>
        <v>-0.67618133317840035</v>
      </c>
      <c r="AY220">
        <f t="shared" si="204"/>
        <v>-0.74344464667520338</v>
      </c>
      <c r="AZ220">
        <f t="shared" si="205"/>
        <v>-0.57809331349680304</v>
      </c>
      <c r="BA220" s="67">
        <v>0.3</v>
      </c>
      <c r="BB220">
        <f t="shared" si="206"/>
        <v>1.3747486173956762</v>
      </c>
      <c r="BC220">
        <f t="shared" si="194"/>
        <v>-2.6346587003037683</v>
      </c>
      <c r="BD220">
        <f t="shared" si="182"/>
        <v>0.75358825019121889</v>
      </c>
      <c r="BE220">
        <f t="shared" si="195"/>
        <v>-3.3882469504949873</v>
      </c>
      <c r="BG220">
        <f t="shared" si="196"/>
        <v>5.218179244016178E-4</v>
      </c>
      <c r="BH220">
        <f t="shared" si="155"/>
        <v>1.4925495151341234E-4</v>
      </c>
      <c r="BI220">
        <f t="shared" si="155"/>
        <v>-6.7107287591503017E-4</v>
      </c>
    </row>
    <row r="221" spans="1:69">
      <c r="A221" s="67">
        <v>0.3</v>
      </c>
      <c r="B221" s="24">
        <v>80.8</v>
      </c>
      <c r="C221" s="25">
        <v>8.2917000000000005E-2</v>
      </c>
      <c r="D221" s="25">
        <v>-0.70333000000000001</v>
      </c>
      <c r="E221" s="25">
        <f t="shared" si="198"/>
        <v>7.8765342325540653</v>
      </c>
      <c r="F221" s="67">
        <v>0.3</v>
      </c>
      <c r="G221" s="26">
        <v>3.14159265358979</v>
      </c>
      <c r="I221" s="28">
        <f t="shared" si="199"/>
        <v>4.5591548418321734E-2</v>
      </c>
      <c r="J221" s="28">
        <f t="shared" si="200"/>
        <v>1.3055839545795794E-2</v>
      </c>
      <c r="K221" s="28">
        <f t="shared" si="201"/>
        <v>3.7399498447233215E-3</v>
      </c>
      <c r="L221" s="28">
        <f t="shared" si="202"/>
        <v>1.0716802810256524E-3</v>
      </c>
      <c r="M221">
        <f t="shared" si="197"/>
        <v>5.0087684561088766E-2</v>
      </c>
      <c r="N221">
        <f t="shared" si="183"/>
        <v>1.177294572359219E-3</v>
      </c>
      <c r="O221">
        <f t="shared" si="184"/>
        <v>3.6335316106753841E-5</v>
      </c>
      <c r="P221">
        <f t="shared" si="185"/>
        <v>1.2539420330762163E-6</v>
      </c>
      <c r="Q221">
        <f t="shared" si="186"/>
        <v>4.6018161586891537E-8</v>
      </c>
      <c r="R221">
        <f t="shared" si="167"/>
        <v>4.3772290820612207</v>
      </c>
      <c r="S221">
        <f t="shared" si="168"/>
        <v>-4.5749738953916115</v>
      </c>
      <c r="T221">
        <f t="shared" si="169"/>
        <v>2.0407488297218648</v>
      </c>
      <c r="U221">
        <f t="shared" si="170"/>
        <v>-0.3014045232514061</v>
      </c>
      <c r="V221">
        <v>0</v>
      </c>
      <c r="W221">
        <f t="shared" si="171"/>
        <v>2.3029389677211189</v>
      </c>
      <c r="X221">
        <f t="shared" si="172"/>
        <v>1.3628869565217392</v>
      </c>
      <c r="Y221">
        <f t="shared" si="187"/>
        <v>1.1072107966179745</v>
      </c>
      <c r="Z221">
        <v>0</v>
      </c>
      <c r="AA221">
        <f t="shared" si="162"/>
        <v>0.21393295088819864</v>
      </c>
      <c r="AB221">
        <f t="shared" si="173"/>
        <v>0.6549999999999998</v>
      </c>
      <c r="AC221">
        <f t="shared" si="174"/>
        <v>-1.8778382983939083E-2</v>
      </c>
      <c r="AD221">
        <f t="shared" si="175"/>
        <v>-7.4270223417285588E-3</v>
      </c>
      <c r="AE221">
        <f t="shared" si="188"/>
        <v>-1.310270266283382E-2</v>
      </c>
      <c r="AF221">
        <f t="shared" si="176"/>
        <v>2.875</v>
      </c>
      <c r="AH221">
        <f t="shared" si="189"/>
        <v>-3.9255917109377236E-3</v>
      </c>
      <c r="AI221">
        <f t="shared" si="190"/>
        <v>-7.7890491013274266E-3</v>
      </c>
      <c r="AJ221">
        <f t="shared" si="191"/>
        <v>0.23551003507402779</v>
      </c>
      <c r="AL221">
        <f t="shared" si="177"/>
        <v>8.6689832738381109E-23</v>
      </c>
      <c r="AM221">
        <f t="shared" si="178"/>
        <v>7.9401310261919242E-23</v>
      </c>
      <c r="AN221">
        <f t="shared" si="179"/>
        <v>40.526545223578751</v>
      </c>
      <c r="AO221">
        <f t="shared" si="192"/>
        <v>1.0610256652253576</v>
      </c>
      <c r="AP221">
        <f t="shared" si="193"/>
        <v>1.3176580985674746</v>
      </c>
      <c r="AR221">
        <f t="shared" si="180"/>
        <v>7.738751329691346E-5</v>
      </c>
      <c r="AS221">
        <f t="shared" si="181"/>
        <v>0.22573937628709656</v>
      </c>
      <c r="AT221">
        <f t="shared" si="203"/>
        <v>-0.92906937628709652</v>
      </c>
      <c r="AY221">
        <f t="shared" si="204"/>
        <v>-0.99046816251046743</v>
      </c>
      <c r="AZ221">
        <f t="shared" si="205"/>
        <v>-0.76472878622337093</v>
      </c>
      <c r="BA221" s="67">
        <v>0.3</v>
      </c>
      <c r="BB221">
        <f t="shared" si="206"/>
        <v>1.3747486173956762</v>
      </c>
      <c r="BC221">
        <f t="shared" si="194"/>
        <v>-3.4852493584624153</v>
      </c>
      <c r="BD221">
        <f t="shared" si="182"/>
        <v>1.0288065920334057</v>
      </c>
      <c r="BE221">
        <f t="shared" si="195"/>
        <v>-4.5140559504958215</v>
      </c>
      <c r="BG221">
        <f t="shared" si="196"/>
        <v>6.9028507792878106E-4</v>
      </c>
      <c r="BH221">
        <f t="shared" si="155"/>
        <v>2.0376442702186686E-4</v>
      </c>
      <c r="BI221">
        <f t="shared" si="155"/>
        <v>-8.9404950495064798E-4</v>
      </c>
    </row>
    <row r="222" spans="1:69">
      <c r="A222" s="67">
        <v>0.3</v>
      </c>
      <c r="B222" s="24">
        <v>101.2</v>
      </c>
      <c r="C222" s="25">
        <v>0.10398</v>
      </c>
      <c r="D222" s="25">
        <v>-0.89832999999999996</v>
      </c>
      <c r="E222" s="25">
        <f t="shared" si="198"/>
        <v>7.3040951264113749</v>
      </c>
      <c r="F222" s="67">
        <v>0.3</v>
      </c>
      <c r="G222" s="26">
        <v>3.14159265358979</v>
      </c>
      <c r="I222" s="28">
        <f t="shared" si="199"/>
        <v>5.717294649513481E-2</v>
      </c>
      <c r="J222" s="28">
        <f t="shared" si="200"/>
        <v>1.6372350615336376E-2</v>
      </c>
      <c r="K222" s="28">
        <f t="shared" si="201"/>
        <v>4.6899910133546907E-3</v>
      </c>
      <c r="L222" s="28">
        <f t="shared" si="202"/>
        <v>1.3439139817051668E-3</v>
      </c>
      <c r="M222">
        <f t="shared" si="197"/>
        <v>6.4391435615302584E-2</v>
      </c>
      <c r="N222">
        <f t="shared" si="183"/>
        <v>1.9129275946840536E-3</v>
      </c>
      <c r="O222">
        <f t="shared" si="184"/>
        <v>7.4328327850379735E-5</v>
      </c>
      <c r="P222">
        <f t="shared" si="185"/>
        <v>3.2243332536568969E-6</v>
      </c>
      <c r="Q222">
        <f t="shared" si="186"/>
        <v>1.4862448086128133E-7</v>
      </c>
      <c r="R222">
        <f t="shared" si="167"/>
        <v>4.3772290820612207</v>
      </c>
      <c r="S222">
        <f t="shared" si="168"/>
        <v>-4.5749738953916115</v>
      </c>
      <c r="T222">
        <f t="shared" si="169"/>
        <v>2.0407488297218648</v>
      </c>
      <c r="U222">
        <f t="shared" si="170"/>
        <v>-0.3014045232514061</v>
      </c>
      <c r="V222">
        <v>0</v>
      </c>
      <c r="W222">
        <f t="shared" si="171"/>
        <v>2.2952180356699103</v>
      </c>
      <c r="X222">
        <f t="shared" si="172"/>
        <v>1.3628869565217392</v>
      </c>
      <c r="Y222">
        <f t="shared" si="187"/>
        <v>1.1373091896739889</v>
      </c>
      <c r="Z222">
        <v>0</v>
      </c>
      <c r="AA222">
        <f t="shared" si="162"/>
        <v>0.27325518442097008</v>
      </c>
      <c r="AB222">
        <f t="shared" si="173"/>
        <v>0.6549999999999998</v>
      </c>
      <c r="AC222">
        <f t="shared" si="174"/>
        <v>-2.3519459875923705E-2</v>
      </c>
      <c r="AD222">
        <f t="shared" si="175"/>
        <v>-9.3021616458283437E-3</v>
      </c>
      <c r="AE222">
        <f t="shared" si="188"/>
        <v>-1.6410810760876023E-2</v>
      </c>
      <c r="AF222">
        <f t="shared" si="176"/>
        <v>2.875</v>
      </c>
      <c r="AH222">
        <f t="shared" si="189"/>
        <v>-5.1007272880990119E-3</v>
      </c>
      <c r="AI222">
        <f t="shared" si="190"/>
        <v>-9.8572051805367721E-3</v>
      </c>
      <c r="AJ222">
        <f t="shared" si="191"/>
        <v>0.30048679607263251</v>
      </c>
      <c r="AL222">
        <f t="shared" si="177"/>
        <v>1.1098563824869216E-22</v>
      </c>
      <c r="AM222">
        <f t="shared" si="178"/>
        <v>1.0231536414702658E-22</v>
      </c>
      <c r="AN222">
        <f t="shared" si="179"/>
        <v>40.526545223578751</v>
      </c>
      <c r="AO222">
        <f t="shared" si="192"/>
        <v>1.0610256652253576</v>
      </c>
      <c r="AP222">
        <f t="shared" si="193"/>
        <v>1.3176580985674746</v>
      </c>
      <c r="AR222">
        <f t="shared" si="180"/>
        <v>9.9248726627650257E-5</v>
      </c>
      <c r="AS222">
        <f t="shared" si="181"/>
        <v>0.28950853557285577</v>
      </c>
      <c r="AT222">
        <f t="shared" si="203"/>
        <v>-1.1878385355728558</v>
      </c>
      <c r="AY222">
        <f t="shared" si="204"/>
        <v>-1.2381441654266399</v>
      </c>
      <c r="AZ222">
        <f t="shared" si="205"/>
        <v>-0.94863562985378413</v>
      </c>
      <c r="BA222" s="67">
        <v>0.3</v>
      </c>
      <c r="BB222">
        <f t="shared" si="206"/>
        <v>1.3747486173956762</v>
      </c>
      <c r="BC222">
        <f t="shared" si="194"/>
        <v>-4.323404296953937</v>
      </c>
      <c r="BD222">
        <f t="shared" si="182"/>
        <v>1.3194343616351925</v>
      </c>
      <c r="BE222">
        <f t="shared" si="195"/>
        <v>-5.6428386585891293</v>
      </c>
      <c r="BG222">
        <f t="shared" si="196"/>
        <v>8.5628922498592538E-4</v>
      </c>
      <c r="BH222">
        <f t="shared" si="155"/>
        <v>2.6132587871562535E-4</v>
      </c>
      <c r="BI222">
        <f t="shared" si="155"/>
        <v>-1.1176151037015506E-3</v>
      </c>
    </row>
    <row r="223" spans="1:69">
      <c r="A223" s="67">
        <v>0.3</v>
      </c>
      <c r="B223" s="24">
        <v>130.1</v>
      </c>
      <c r="C223" s="25">
        <v>0.13322999999999999</v>
      </c>
      <c r="D223" s="25">
        <v>-1.165</v>
      </c>
      <c r="E223" s="25">
        <f t="shared" si="198"/>
        <v>6.7248460884346999</v>
      </c>
      <c r="F223" s="67">
        <v>0.3</v>
      </c>
      <c r="G223" s="26">
        <v>3.14159265358979</v>
      </c>
      <c r="I223" s="28">
        <f t="shared" si="199"/>
        <v>7.3255930578445941E-2</v>
      </c>
      <c r="J223" s="28">
        <f t="shared" si="200"/>
        <v>2.0977959919996781E-2</v>
      </c>
      <c r="K223" s="28">
        <f t="shared" si="201"/>
        <v>6.009304700031211E-3</v>
      </c>
      <c r="L223" s="28">
        <f t="shared" si="202"/>
        <v>1.7219624906960891E-3</v>
      </c>
      <c r="M223">
        <f t="shared" si="197"/>
        <v>8.5459555595558095E-2</v>
      </c>
      <c r="N223">
        <f t="shared" si="183"/>
        <v>3.2888163994034747E-3</v>
      </c>
      <c r="O223">
        <f t="shared" si="184"/>
        <v>1.6463708484600932E-4</v>
      </c>
      <c r="P223">
        <f t="shared" si="185"/>
        <v>9.1813507960281093E-6</v>
      </c>
      <c r="Q223">
        <f t="shared" si="186"/>
        <v>5.4347460975989748E-7</v>
      </c>
      <c r="R223">
        <f t="shared" si="167"/>
        <v>4.3772290820612207</v>
      </c>
      <c r="S223">
        <f t="shared" si="168"/>
        <v>-4.5749738953916097</v>
      </c>
      <c r="T223">
        <f t="shared" si="169"/>
        <v>2.0407488297218634</v>
      </c>
      <c r="U223">
        <f t="shared" si="170"/>
        <v>-0.30140452325140565</v>
      </c>
      <c r="V223">
        <v>0</v>
      </c>
      <c r="W223">
        <f t="shared" si="171"/>
        <v>2.2844960462810362</v>
      </c>
      <c r="X223">
        <f t="shared" si="172"/>
        <v>1.3628869565217392</v>
      </c>
      <c r="Y223">
        <f t="shared" si="187"/>
        <v>1.1812603395634766</v>
      </c>
      <c r="Z223">
        <v>0</v>
      </c>
      <c r="AA223">
        <f t="shared" si="162"/>
        <v>0.35936301855646674</v>
      </c>
      <c r="AB223">
        <f t="shared" si="173"/>
        <v>0.6549999999999998</v>
      </c>
      <c r="AC223">
        <f t="shared" si="174"/>
        <v>-3.0235985472901912E-2</v>
      </c>
      <c r="AD223">
        <f t="shared" si="175"/>
        <v>-1.1958608993303038E-2</v>
      </c>
      <c r="AE223">
        <f t="shared" si="188"/>
        <v>-2.1097297233102476E-2</v>
      </c>
      <c r="AF223">
        <f t="shared" si="176"/>
        <v>2.875</v>
      </c>
      <c r="AH223">
        <f t="shared" si="189"/>
        <v>-6.859567462960064E-3</v>
      </c>
      <c r="AI223">
        <f t="shared" si="190"/>
        <v>-1.2839034337811611E-2</v>
      </c>
      <c r="AJ223">
        <f t="shared" si="191"/>
        <v>0.39471094387051769</v>
      </c>
      <c r="AL223">
        <f t="shared" si="177"/>
        <v>1.4663597110740585E-22</v>
      </c>
      <c r="AM223">
        <f t="shared" si="178"/>
        <v>1.3624254314769372E-22</v>
      </c>
      <c r="AN223">
        <f t="shared" si="179"/>
        <v>40.526545223578751</v>
      </c>
      <c r="AO223">
        <f t="shared" si="192"/>
        <v>1.0610256652253576</v>
      </c>
      <c r="AP223">
        <f t="shared" si="193"/>
        <v>1.3176580985674746</v>
      </c>
      <c r="AR223">
        <f t="shared" si="180"/>
        <v>1.3140610057942774E-4</v>
      </c>
      <c r="AS223">
        <f t="shared" si="181"/>
        <v>0.38331159539019072</v>
      </c>
      <c r="AT223">
        <f t="shared" si="203"/>
        <v>-1.5483115953901907</v>
      </c>
      <c r="AY223">
        <f t="shared" si="204"/>
        <v>-1.5794503523171397</v>
      </c>
      <c r="AZ223">
        <f t="shared" si="205"/>
        <v>-1.196138756926949</v>
      </c>
      <c r="BA223" s="67">
        <v>0.3</v>
      </c>
      <c r="BB223">
        <f t="shared" si="206"/>
        <v>1.3747486173956762</v>
      </c>
      <c r="BC223">
        <f t="shared" si="194"/>
        <v>-5.4513991238640207</v>
      </c>
      <c r="BD223">
        <f t="shared" si="182"/>
        <v>1.7469415510332986</v>
      </c>
      <c r="BE223">
        <f t="shared" si="195"/>
        <v>-7.1983406748973184</v>
      </c>
      <c r="BG223">
        <f t="shared" si="196"/>
        <v>1.0796987767605507E-3</v>
      </c>
      <c r="BH223">
        <f t="shared" si="155"/>
        <v>3.4599753436983534E-4</v>
      </c>
      <c r="BI223">
        <f t="shared" si="155"/>
        <v>-1.4256963111303859E-3</v>
      </c>
    </row>
    <row r="224" spans="1:69">
      <c r="A224" s="67">
        <v>0.3</v>
      </c>
      <c r="B224" s="24">
        <v>160</v>
      </c>
      <c r="C224" s="25">
        <v>0.16231000000000001</v>
      </c>
      <c r="D224" s="25">
        <v>-1.4066700000000001</v>
      </c>
      <c r="E224" s="25">
        <f t="shared" si="198"/>
        <v>6.2965298389901143</v>
      </c>
      <c r="F224" s="67">
        <v>0.3</v>
      </c>
      <c r="G224" s="26">
        <v>3.14159265358979</v>
      </c>
      <c r="I224" s="28">
        <f t="shared" si="199"/>
        <v>8.924544090811054E-2</v>
      </c>
      <c r="J224" s="28">
        <f t="shared" si="200"/>
        <v>2.5556801580835242E-2</v>
      </c>
      <c r="K224" s="28">
        <f t="shared" si="201"/>
        <v>7.3209505806655136E-3</v>
      </c>
      <c r="L224" s="28">
        <f t="shared" si="202"/>
        <v>2.0978137946774927E-3</v>
      </c>
      <c r="M224">
        <f t="shared" si="197"/>
        <v>0.10790647116857857</v>
      </c>
      <c r="N224">
        <f t="shared" si="183"/>
        <v>5.1147257641831383E-3</v>
      </c>
      <c r="O224">
        <f t="shared" si="184"/>
        <v>3.1364097980903416E-4</v>
      </c>
      <c r="P224">
        <f t="shared" si="185"/>
        <v>2.1379574837276927E-5</v>
      </c>
      <c r="Q224">
        <f t="shared" si="186"/>
        <v>1.5452167594354194E-6</v>
      </c>
      <c r="R224">
        <f t="shared" si="167"/>
        <v>4.3772290820612207</v>
      </c>
      <c r="S224">
        <f t="shared" si="168"/>
        <v>-4.5749738953916097</v>
      </c>
      <c r="T224">
        <f t="shared" si="169"/>
        <v>2.0407488297218634</v>
      </c>
      <c r="U224">
        <f t="shared" si="170"/>
        <v>-0.30140452325140565</v>
      </c>
      <c r="V224">
        <v>0</v>
      </c>
      <c r="W224">
        <f t="shared" si="171"/>
        <v>2.2738363727279265</v>
      </c>
      <c r="X224">
        <f t="shared" si="172"/>
        <v>1.3628869565217392</v>
      </c>
      <c r="Y224">
        <f t="shared" si="187"/>
        <v>1.2276174492031853</v>
      </c>
      <c r="Z224">
        <v>0</v>
      </c>
      <c r="AA224">
        <f t="shared" si="162"/>
        <v>0.44956522545041494</v>
      </c>
      <c r="AB224">
        <f t="shared" si="173"/>
        <v>0.6549999999999998</v>
      </c>
      <c r="AC224">
        <f t="shared" si="174"/>
        <v>-3.7184916799879369E-2</v>
      </c>
      <c r="AD224">
        <f t="shared" si="175"/>
        <v>-1.4706974934115958E-2</v>
      </c>
      <c r="AE224">
        <f t="shared" si="188"/>
        <v>-2.5945945866997663E-2</v>
      </c>
      <c r="AF224">
        <f t="shared" si="176"/>
        <v>2.875</v>
      </c>
      <c r="AH224">
        <f t="shared" si="189"/>
        <v>-8.7603123971410346E-3</v>
      </c>
      <c r="AI224">
        <f t="shared" si="190"/>
        <v>-1.5968793129763702E-2</v>
      </c>
      <c r="AJ224">
        <f t="shared" si="191"/>
        <v>0.49340140426478241</v>
      </c>
      <c r="AL224">
        <f t="shared" si="177"/>
        <v>1.845807333664268E-22</v>
      </c>
      <c r="AM224">
        <f t="shared" si="178"/>
        <v>1.726064210972481E-22</v>
      </c>
      <c r="AN224">
        <f t="shared" si="179"/>
        <v>40.526545223578751</v>
      </c>
      <c r="AO224">
        <f t="shared" si="192"/>
        <v>1.0610256652253576</v>
      </c>
      <c r="AP224">
        <f t="shared" si="193"/>
        <v>1.3176580985674746</v>
      </c>
      <c r="AR224">
        <f t="shared" si="180"/>
        <v>1.656991705756263E-4</v>
      </c>
      <c r="AS224">
        <f t="shared" si="181"/>
        <v>0.4833444805691019</v>
      </c>
      <c r="AT224">
        <f t="shared" si="203"/>
        <v>-1.8900144805691019</v>
      </c>
      <c r="AY224">
        <f t="shared" si="204"/>
        <v>-1.9157308489582601</v>
      </c>
      <c r="AZ224">
        <f t="shared" si="205"/>
        <v>-1.4323863683891582</v>
      </c>
      <c r="BA224" s="67">
        <v>0.3</v>
      </c>
      <c r="BB224">
        <f t="shared" si="206"/>
        <v>1.3747486173956762</v>
      </c>
      <c r="BC224">
        <f t="shared" si="194"/>
        <v>-6.5280969690611794</v>
      </c>
      <c r="BD224">
        <f t="shared" si="182"/>
        <v>2.2028411525334697</v>
      </c>
      <c r="BE224">
        <f t="shared" si="195"/>
        <v>-8.7309381215946509</v>
      </c>
      <c r="BG224">
        <f t="shared" si="196"/>
        <v>1.2929484985266745E-3</v>
      </c>
      <c r="BH224">
        <f t="shared" si="155"/>
        <v>4.3629256338551588E-4</v>
      </c>
      <c r="BI224">
        <f t="shared" si="155"/>
        <v>-1.7292410619121907E-3</v>
      </c>
    </row>
    <row r="225" spans="1:69">
      <c r="A225" s="67">
        <v>0.3</v>
      </c>
      <c r="B225" s="24">
        <v>201.7</v>
      </c>
      <c r="C225" s="25">
        <v>0.20011999999999999</v>
      </c>
      <c r="D225" s="25">
        <v>-1.72</v>
      </c>
      <c r="E225" s="25">
        <f t="shared" si="198"/>
        <v>5.8720019840691755</v>
      </c>
      <c r="F225" s="67">
        <v>0.3</v>
      </c>
      <c r="G225" s="26">
        <v>3.14159265358979</v>
      </c>
      <c r="I225" s="28">
        <f t="shared" si="199"/>
        <v>0.11003510341033251</v>
      </c>
      <c r="J225" s="28">
        <f t="shared" si="200"/>
        <v>3.1510240480295396E-2</v>
      </c>
      <c r="K225" s="28">
        <f t="shared" si="201"/>
        <v>9.0263608539386461E-3</v>
      </c>
      <c r="L225" s="28">
        <f t="shared" si="202"/>
        <v>2.5864980382654156E-3</v>
      </c>
      <c r="M225">
        <f t="shared" si="197"/>
        <v>0.13955664974247206</v>
      </c>
      <c r="N225">
        <f t="shared" si="183"/>
        <v>8.2734224129489258E-3</v>
      </c>
      <c r="O225">
        <f t="shared" si="184"/>
        <v>6.3001934164701135E-4</v>
      </c>
      <c r="P225">
        <f t="shared" si="185"/>
        <v>5.3181460675844061E-5</v>
      </c>
      <c r="Q225">
        <f t="shared" si="186"/>
        <v>4.7531124774402578E-6</v>
      </c>
      <c r="R225">
        <f t="shared" si="167"/>
        <v>4.3772290820612207</v>
      </c>
      <c r="S225">
        <f t="shared" si="168"/>
        <v>-4.5749738953916097</v>
      </c>
      <c r="T225">
        <f t="shared" si="169"/>
        <v>2.0407488297218634</v>
      </c>
      <c r="U225">
        <f t="shared" si="170"/>
        <v>-0.30140452325140565</v>
      </c>
      <c r="V225">
        <v>0</v>
      </c>
      <c r="W225">
        <f t="shared" si="171"/>
        <v>2.2599765977264448</v>
      </c>
      <c r="X225">
        <f t="shared" si="172"/>
        <v>1.3628869565217392</v>
      </c>
      <c r="Y225">
        <f t="shared" si="187"/>
        <v>1.2922151858924935</v>
      </c>
      <c r="Z225">
        <v>0</v>
      </c>
      <c r="AA225">
        <f t="shared" si="162"/>
        <v>0.57429041638435863</v>
      </c>
      <c r="AB225">
        <f t="shared" si="173"/>
        <v>0.6549999999999998</v>
      </c>
      <c r="AC225">
        <f t="shared" si="174"/>
        <v>-4.6876235740847934E-2</v>
      </c>
      <c r="AD225">
        <f t="shared" si="175"/>
        <v>-1.853998027631993E-2</v>
      </c>
      <c r="AE225">
        <f t="shared" si="188"/>
        <v>-3.2708108008583932E-2</v>
      </c>
      <c r="AF225">
        <f t="shared" si="176"/>
        <v>2.875</v>
      </c>
      <c r="AH225">
        <f t="shared" si="189"/>
        <v>-1.1469293892301564E-2</v>
      </c>
      <c r="AI225">
        <f t="shared" si="190"/>
        <v>-2.0365795060648818E-2</v>
      </c>
      <c r="AJ225">
        <f t="shared" si="191"/>
        <v>0.6300300460634225</v>
      </c>
      <c r="AL225">
        <f t="shared" si="177"/>
        <v>2.3826098859943195E-22</v>
      </c>
      <c r="AM225">
        <f t="shared" si="178"/>
        <v>2.2422665695787285E-22</v>
      </c>
      <c r="AN225">
        <f t="shared" si="179"/>
        <v>40.526545223578751</v>
      </c>
      <c r="AO225">
        <f t="shared" si="192"/>
        <v>1.0610256652253576</v>
      </c>
      <c r="AP225">
        <f t="shared" si="193"/>
        <v>1.3176580985674746</v>
      </c>
      <c r="AR225">
        <f t="shared" si="180"/>
        <v>2.1425944470612355E-4</v>
      </c>
      <c r="AS225">
        <f t="shared" si="181"/>
        <v>0.62499480020776244</v>
      </c>
      <c r="AT225">
        <f t="shared" si="203"/>
        <v>-2.3449948002077625</v>
      </c>
      <c r="AY225">
        <f t="shared" si="204"/>
        <v>-2.3484291709750398</v>
      </c>
      <c r="AZ225">
        <f t="shared" si="205"/>
        <v>-1.7234343707672775</v>
      </c>
      <c r="BA225" s="67">
        <v>0.3</v>
      </c>
      <c r="BB225">
        <f t="shared" si="206"/>
        <v>1.3747486173956762</v>
      </c>
      <c r="BC225">
        <f t="shared" si="194"/>
        <v>-7.854547446464573</v>
      </c>
      <c r="BD225">
        <f t="shared" si="182"/>
        <v>2.8484120981293843</v>
      </c>
      <c r="BE225">
        <f t="shared" si="195"/>
        <v>-10.702959544593957</v>
      </c>
      <c r="BG225">
        <f t="shared" si="196"/>
        <v>1.555663982266701E-3</v>
      </c>
      <c r="BH225">
        <f t="shared" si="155"/>
        <v>5.6415371323616248E-4</v>
      </c>
      <c r="BI225">
        <f t="shared" si="155"/>
        <v>-2.1198176955028636E-3</v>
      </c>
    </row>
    <row r="226" spans="1:69">
      <c r="A226" s="67">
        <v>0.3</v>
      </c>
      <c r="B226" s="24">
        <v>251.2</v>
      </c>
      <c r="C226" s="25">
        <v>0.24021999999999999</v>
      </c>
      <c r="D226" s="25">
        <v>-2.0133299999999998</v>
      </c>
      <c r="E226" s="25">
        <f t="shared" si="198"/>
        <v>5.5251826261435637</v>
      </c>
      <c r="F226" s="67">
        <v>0.3</v>
      </c>
      <c r="G226" s="26">
        <v>3.14159265358979</v>
      </c>
      <c r="I226" s="28">
        <f t="shared" si="199"/>
        <v>0.13208391235873518</v>
      </c>
      <c r="J226" s="28">
        <f t="shared" si="200"/>
        <v>3.7824255287710176E-2</v>
      </c>
      <c r="K226" s="28">
        <f t="shared" si="201"/>
        <v>1.0835060985074666E-2</v>
      </c>
      <c r="L226" s="28">
        <f t="shared" si="202"/>
        <v>3.1047799258051081E-3</v>
      </c>
      <c r="M226">
        <f t="shared" si="197"/>
        <v>0.17652031320933603</v>
      </c>
      <c r="N226">
        <f t="shared" si="183"/>
        <v>1.2755039943917206E-2</v>
      </c>
      <c r="O226">
        <f t="shared" si="184"/>
        <v>1.1748848478130669E-3</v>
      </c>
      <c r="P226">
        <f t="shared" si="185"/>
        <v>1.1960570173014107E-4</v>
      </c>
      <c r="Q226">
        <f t="shared" si="186"/>
        <v>1.2872645110073577E-5</v>
      </c>
      <c r="R226">
        <f t="shared" si="167"/>
        <v>4.3772290820612207</v>
      </c>
      <c r="S226">
        <f t="shared" si="168"/>
        <v>-4.5749738953916115</v>
      </c>
      <c r="T226">
        <f t="shared" si="169"/>
        <v>2.0407488297218643</v>
      </c>
      <c r="U226">
        <f t="shared" si="170"/>
        <v>-0.3014045232514061</v>
      </c>
      <c r="V226">
        <v>0</v>
      </c>
      <c r="W226">
        <f t="shared" si="171"/>
        <v>2.2452773917608435</v>
      </c>
      <c r="X226">
        <f t="shared" si="172"/>
        <v>1.3628869565217392</v>
      </c>
      <c r="Y226">
        <f t="shared" si="187"/>
        <v>1.3666148029855867</v>
      </c>
      <c r="Z226">
        <v>0</v>
      </c>
      <c r="AA226">
        <f t="shared" si="162"/>
        <v>0.7166774689550871</v>
      </c>
      <c r="AB226">
        <f t="shared" si="173"/>
        <v>0.6549999999999998</v>
      </c>
      <c r="AC226">
        <f t="shared" si="174"/>
        <v>-5.8380319375810605E-2</v>
      </c>
      <c r="AD226">
        <f t="shared" si="175"/>
        <v>-2.3089950646562052E-2</v>
      </c>
      <c r="AE226">
        <f t="shared" si="188"/>
        <v>-4.0735135011186328E-2</v>
      </c>
      <c r="AF226">
        <f t="shared" si="176"/>
        <v>2.875</v>
      </c>
      <c r="AH226">
        <f t="shared" si="189"/>
        <v>-1.465119226831243E-2</v>
      </c>
      <c r="AI226">
        <f t="shared" si="190"/>
        <v>-2.556659435862511E-2</v>
      </c>
      <c r="AJ226">
        <f t="shared" si="191"/>
        <v>0.78650910255857254</v>
      </c>
      <c r="AL226">
        <f t="shared" si="177"/>
        <v>3.0153973669539987E-22</v>
      </c>
      <c r="AM226">
        <f t="shared" si="178"/>
        <v>2.8497586039794131E-22</v>
      </c>
      <c r="AN226">
        <f t="shared" si="179"/>
        <v>40.526545223578751</v>
      </c>
      <c r="AO226">
        <f t="shared" si="192"/>
        <v>1.0610256652253576</v>
      </c>
      <c r="AP226">
        <f t="shared" si="193"/>
        <v>1.3176580985674746</v>
      </c>
      <c r="AR226">
        <f t="shared" si="180"/>
        <v>2.7147631057207016E-4</v>
      </c>
      <c r="AS226">
        <f t="shared" si="181"/>
        <v>0.79189639793872868</v>
      </c>
      <c r="AT226">
        <f t="shared" si="203"/>
        <v>-2.8052263979387284</v>
      </c>
      <c r="AY226">
        <f t="shared" si="204"/>
        <v>-2.8017313701594397</v>
      </c>
      <c r="AZ226">
        <f t="shared" si="205"/>
        <v>-2.0098349722207112</v>
      </c>
      <c r="BA226" s="67">
        <v>0.3</v>
      </c>
      <c r="BB226">
        <f t="shared" si="206"/>
        <v>1.3747486173956762</v>
      </c>
      <c r="BC226">
        <f t="shared" si="194"/>
        <v>-9.1598174068231337</v>
      </c>
      <c r="BD226">
        <f t="shared" si="182"/>
        <v>3.6090656747926988</v>
      </c>
      <c r="BE226">
        <f t="shared" si="195"/>
        <v>-12.768883081615831</v>
      </c>
      <c r="BG226">
        <f t="shared" si="196"/>
        <v>1.8141844735240908E-3</v>
      </c>
      <c r="BH226">
        <f t="shared" si="155"/>
        <v>7.1480801639784092E-4</v>
      </c>
      <c r="BI226">
        <f t="shared" si="155"/>
        <v>-2.5289924899219315E-3</v>
      </c>
    </row>
    <row r="227" spans="1:69">
      <c r="A227" s="67">
        <v>0.3</v>
      </c>
      <c r="B227" s="24">
        <v>301.7</v>
      </c>
      <c r="C227" s="25">
        <v>0.27581</v>
      </c>
      <c r="D227" s="25">
        <v>-2.2599999999999998</v>
      </c>
      <c r="E227" s="25">
        <f t="shared" si="198"/>
        <v>5.27650501965784</v>
      </c>
      <c r="F227" s="67">
        <v>0.3</v>
      </c>
      <c r="G227" s="26">
        <v>3.14159265358979</v>
      </c>
      <c r="I227" s="28">
        <f t="shared" si="199"/>
        <v>0.15165291760745461</v>
      </c>
      <c r="J227" s="28">
        <f t="shared" si="200"/>
        <v>4.3428140250201253E-2</v>
      </c>
      <c r="K227" s="28">
        <f t="shared" si="201"/>
        <v>1.2440338732384662E-2</v>
      </c>
      <c r="L227" s="28">
        <f t="shared" si="202"/>
        <v>3.5647712569157725E-3</v>
      </c>
      <c r="M227">
        <f t="shared" si="197"/>
        <v>0.21262315740508614</v>
      </c>
      <c r="N227">
        <f t="shared" si="183"/>
        <v>1.7882263358269781E-2</v>
      </c>
      <c r="O227">
        <f t="shared" si="184"/>
        <v>1.9041902782638139E-3</v>
      </c>
      <c r="P227">
        <f t="shared" si="185"/>
        <v>2.2350651060007443E-4</v>
      </c>
      <c r="Q227">
        <f t="shared" si="186"/>
        <v>2.7698008264853691E-5</v>
      </c>
      <c r="R227">
        <f t="shared" si="167"/>
        <v>4.3772290820612207</v>
      </c>
      <c r="S227">
        <f t="shared" si="168"/>
        <v>-4.5749738953916097</v>
      </c>
      <c r="T227">
        <f t="shared" si="169"/>
        <v>2.0407488297218634</v>
      </c>
      <c r="U227">
        <f t="shared" si="170"/>
        <v>-0.30140452325140565</v>
      </c>
      <c r="V227">
        <v>0</v>
      </c>
      <c r="W227">
        <f t="shared" si="171"/>
        <v>2.2322313882616966</v>
      </c>
      <c r="X227">
        <f t="shared" si="172"/>
        <v>1.3628869565217392</v>
      </c>
      <c r="Y227">
        <f t="shared" si="187"/>
        <v>1.4382912688723895</v>
      </c>
      <c r="Z227">
        <v>0</v>
      </c>
      <c r="AA227">
        <f t="shared" si="162"/>
        <v>0.852707988267285</v>
      </c>
      <c r="AB227">
        <f t="shared" si="173"/>
        <v>0.6549999999999998</v>
      </c>
      <c r="AC227">
        <f t="shared" si="174"/>
        <v>-7.0116808740772529E-2</v>
      </c>
      <c r="AD227">
        <f t="shared" si="175"/>
        <v>-2.7731839610142403E-2</v>
      </c>
      <c r="AE227">
        <f t="shared" si="188"/>
        <v>-4.8924324175457466E-2</v>
      </c>
      <c r="AF227">
        <f t="shared" si="176"/>
        <v>2.875</v>
      </c>
      <c r="AH227">
        <f t="shared" si="189"/>
        <v>-1.7755357486046487E-2</v>
      </c>
      <c r="AI227">
        <f t="shared" si="190"/>
        <v>-3.0794042011189585E-2</v>
      </c>
      <c r="AJ227">
        <f t="shared" si="191"/>
        <v>0.93675668262021616</v>
      </c>
      <c r="AL227">
        <f t="shared" si="177"/>
        <v>3.6423793052516142E-22</v>
      </c>
      <c r="AM227">
        <f t="shared" si="178"/>
        <v>3.4473963244273386E-22</v>
      </c>
      <c r="AN227">
        <f t="shared" si="179"/>
        <v>40.526545223578751</v>
      </c>
      <c r="AO227">
        <f t="shared" si="192"/>
        <v>1.0610256652253576</v>
      </c>
      <c r="AP227">
        <f t="shared" si="193"/>
        <v>1.3176580985674746</v>
      </c>
      <c r="AR227">
        <f t="shared" si="180"/>
        <v>3.2805651826054431E-4</v>
      </c>
      <c r="AS227">
        <f t="shared" si="181"/>
        <v>0.95694086376600773</v>
      </c>
      <c r="AT227">
        <f t="shared" si="203"/>
        <v>-3.2169408637660073</v>
      </c>
      <c r="AY227">
        <f t="shared" si="204"/>
        <v>-3.1992201286502597</v>
      </c>
      <c r="AZ227">
        <f t="shared" si="205"/>
        <v>-2.2422792648842522</v>
      </c>
      <c r="BA227" s="67">
        <v>0.3</v>
      </c>
      <c r="BB227">
        <f t="shared" si="206"/>
        <v>1.3747486173956762</v>
      </c>
      <c r="BC227">
        <f t="shared" si="194"/>
        <v>-10.219181636963707</v>
      </c>
      <c r="BD227">
        <f t="shared" si="182"/>
        <v>4.3612553778677432</v>
      </c>
      <c r="BE227">
        <f t="shared" si="195"/>
        <v>-14.58043701483145</v>
      </c>
      <c r="BG227">
        <f t="shared" si="196"/>
        <v>2.0240011164515165E-3</v>
      </c>
      <c r="BH227">
        <f t="shared" si="155"/>
        <v>8.6378597303777844E-4</v>
      </c>
      <c r="BI227">
        <f t="shared" si="155"/>
        <v>-2.887787089489295E-3</v>
      </c>
    </row>
    <row r="228" spans="1:69">
      <c r="A228" s="67">
        <v>0.3</v>
      </c>
      <c r="B228" s="24">
        <v>351.4</v>
      </c>
      <c r="C228" s="25">
        <v>0.30617</v>
      </c>
      <c r="D228" s="25">
        <v>-2.4408300000000001</v>
      </c>
      <c r="E228" s="25">
        <f t="shared" si="198"/>
        <v>5.0959928930590257</v>
      </c>
      <c r="F228" s="67">
        <v>0.3</v>
      </c>
      <c r="G228" s="26">
        <v>3.14159265358979</v>
      </c>
      <c r="I228" s="28">
        <f t="shared" si="199"/>
        <v>0.16834623031751703</v>
      </c>
      <c r="J228" s="28">
        <f t="shared" si="200"/>
        <v>4.8208526523346201E-2</v>
      </c>
      <c r="K228" s="28">
        <f t="shared" si="201"/>
        <v>1.3809718682042752E-2</v>
      </c>
      <c r="L228" s="28">
        <f t="shared" si="202"/>
        <v>3.9571662221453245E-3</v>
      </c>
      <c r="M228">
        <f t="shared" si="197"/>
        <v>0.24616349592733547</v>
      </c>
      <c r="N228">
        <f t="shared" si="183"/>
        <v>2.3252412066813354E-2</v>
      </c>
      <c r="O228">
        <f t="shared" si="184"/>
        <v>2.7647842819968111E-3</v>
      </c>
      <c r="P228">
        <f t="shared" si="185"/>
        <v>3.6154559220510918E-4</v>
      </c>
      <c r="Q228">
        <f t="shared" si="186"/>
        <v>4.9859334274593436E-5</v>
      </c>
      <c r="R228">
        <f t="shared" si="167"/>
        <v>4.3772290820612207</v>
      </c>
      <c r="S228">
        <f t="shared" si="168"/>
        <v>-4.5749738953916097</v>
      </c>
      <c r="T228">
        <f t="shared" si="169"/>
        <v>2.0407488297218634</v>
      </c>
      <c r="U228">
        <f t="shared" si="170"/>
        <v>-0.30140452325140565</v>
      </c>
      <c r="V228">
        <v>0</v>
      </c>
      <c r="W228">
        <f t="shared" si="171"/>
        <v>2.2211025131216551</v>
      </c>
      <c r="X228">
        <f t="shared" si="172"/>
        <v>1.3628869565217392</v>
      </c>
      <c r="Y228">
        <f t="shared" si="187"/>
        <v>1.5040759812093503</v>
      </c>
      <c r="Z228">
        <v>0</v>
      </c>
      <c r="AA228">
        <f t="shared" si="162"/>
        <v>0.97666809391549791</v>
      </c>
      <c r="AB228">
        <f t="shared" si="173"/>
        <v>0.6549999999999998</v>
      </c>
      <c r="AC228">
        <f t="shared" si="174"/>
        <v>-8.1667373521735059E-2</v>
      </c>
      <c r="AD228">
        <f t="shared" si="175"/>
        <v>-3.2300193699052168E-2</v>
      </c>
      <c r="AE228">
        <f t="shared" si="188"/>
        <v>-5.6983783610393614E-2</v>
      </c>
      <c r="AF228">
        <f t="shared" si="176"/>
        <v>2.875</v>
      </c>
      <c r="AH228">
        <f t="shared" si="189"/>
        <v>-2.0620735042851276E-2</v>
      </c>
      <c r="AI228">
        <f t="shared" si="190"/>
        <v>-3.5833976840477157E-2</v>
      </c>
      <c r="AJ228">
        <f t="shared" si="191"/>
        <v>1.0744954948767227</v>
      </c>
      <c r="AL228">
        <f t="shared" si="177"/>
        <v>4.2346092072188342E-22</v>
      </c>
      <c r="AM228">
        <f t="shared" si="178"/>
        <v>4.0060233663126453E-22</v>
      </c>
      <c r="AN228">
        <f t="shared" si="179"/>
        <v>40.526545223578751</v>
      </c>
      <c r="AO228">
        <f t="shared" si="192"/>
        <v>1.0610256652253576</v>
      </c>
      <c r="AP228">
        <f t="shared" si="193"/>
        <v>1.3176580985674746</v>
      </c>
      <c r="AR228">
        <f t="shared" si="180"/>
        <v>3.8134704060512856E-4</v>
      </c>
      <c r="AS228">
        <f t="shared" si="181"/>
        <v>1.11238931744516</v>
      </c>
      <c r="AT228">
        <f t="shared" si="203"/>
        <v>-3.5532193174451603</v>
      </c>
      <c r="AY228">
        <f t="shared" si="204"/>
        <v>-3.5347065404347395</v>
      </c>
      <c r="AZ228">
        <f t="shared" si="205"/>
        <v>-2.4223172229895793</v>
      </c>
      <c r="BA228" s="67">
        <v>0.3</v>
      </c>
      <c r="BB228">
        <f t="shared" si="206"/>
        <v>1.3747486173956762</v>
      </c>
      <c r="BC228">
        <f t="shared" si="194"/>
        <v>-11.039704140221735</v>
      </c>
      <c r="BD228">
        <f t="shared" si="182"/>
        <v>5.0697112817376828</v>
      </c>
      <c r="BE228">
        <f t="shared" si="195"/>
        <v>-16.109415421959419</v>
      </c>
      <c r="BG228">
        <f t="shared" si="196"/>
        <v>2.1865130006380935E-3</v>
      </c>
      <c r="BH228">
        <f t="shared" si="155"/>
        <v>1.0041020561968078E-3</v>
      </c>
      <c r="BI228">
        <f t="shared" si="155"/>
        <v>-3.1906150568349017E-3</v>
      </c>
    </row>
    <row r="229" spans="1:69">
      <c r="A229" s="67">
        <v>0.3</v>
      </c>
      <c r="B229" s="24">
        <v>400.4</v>
      </c>
      <c r="C229" s="25">
        <v>0.33228000000000002</v>
      </c>
      <c r="D229" s="25">
        <v>-2.5874999999999999</v>
      </c>
      <c r="E229" s="25">
        <f t="shared" si="198"/>
        <v>4.9588574551374069</v>
      </c>
      <c r="F229" s="67">
        <v>0.3</v>
      </c>
      <c r="G229" s="26">
        <v>3.14159265358979</v>
      </c>
      <c r="I229" s="28">
        <f t="shared" si="199"/>
        <v>0.18270269918641463</v>
      </c>
      <c r="J229" s="28">
        <f t="shared" si="200"/>
        <v>5.2319721700942214E-2</v>
      </c>
      <c r="K229" s="28">
        <f t="shared" si="201"/>
        <v>1.4987403480645282E-2</v>
      </c>
      <c r="L229" s="28">
        <f t="shared" si="202"/>
        <v>4.29463106213688E-3</v>
      </c>
      <c r="M229">
        <f t="shared" si="197"/>
        <v>0.2772410104683552</v>
      </c>
      <c r="N229">
        <f t="shared" si="183"/>
        <v>2.8709865765636035E-2</v>
      </c>
      <c r="O229">
        <f t="shared" si="184"/>
        <v>3.7236893437881569E-3</v>
      </c>
      <c r="P229">
        <f t="shared" si="185"/>
        <v>5.3012417225592467E-4</v>
      </c>
      <c r="Q229">
        <f t="shared" si="186"/>
        <v>7.9512406898296639E-5</v>
      </c>
      <c r="R229">
        <f t="shared" si="167"/>
        <v>4.3772290820612207</v>
      </c>
      <c r="S229">
        <f t="shared" si="168"/>
        <v>-4.5749738953916097</v>
      </c>
      <c r="T229">
        <f t="shared" si="169"/>
        <v>2.0407488297218634</v>
      </c>
      <c r="U229">
        <f t="shared" si="170"/>
        <v>-0.30140452325140565</v>
      </c>
      <c r="V229">
        <v>0</v>
      </c>
      <c r="W229">
        <f t="shared" si="171"/>
        <v>2.2115315338757235</v>
      </c>
      <c r="X229">
        <f t="shared" si="172"/>
        <v>1.3628869565217392</v>
      </c>
      <c r="Y229">
        <f t="shared" si="187"/>
        <v>1.5643899145313063</v>
      </c>
      <c r="Z229">
        <v>0</v>
      </c>
      <c r="AA229">
        <f t="shared" si="162"/>
        <v>1.089639860191322</v>
      </c>
      <c r="AB229">
        <f t="shared" si="173"/>
        <v>0.6549999999999998</v>
      </c>
      <c r="AC229">
        <f t="shared" si="174"/>
        <v>-9.3055254291698114E-2</v>
      </c>
      <c r="AD229">
        <f t="shared" si="175"/>
        <v>-3.6804204772625179E-2</v>
      </c>
      <c r="AE229">
        <f t="shared" si="188"/>
        <v>-6.492972953216164E-2</v>
      </c>
      <c r="AF229">
        <f t="shared" si="176"/>
        <v>2.875</v>
      </c>
      <c r="AH229">
        <f t="shared" si="189"/>
        <v>-2.3250126081993411E-2</v>
      </c>
      <c r="AI229">
        <f t="shared" si="190"/>
        <v>-4.0694902764511431E-2</v>
      </c>
      <c r="AJ229">
        <f t="shared" si="191"/>
        <v>1.200832005475351</v>
      </c>
      <c r="AL229">
        <f t="shared" si="177"/>
        <v>4.7928906783698319E-22</v>
      </c>
      <c r="AM229">
        <f t="shared" si="178"/>
        <v>4.5263018815779277E-22</v>
      </c>
      <c r="AN229">
        <f t="shared" si="179"/>
        <v>40.526545223578751</v>
      </c>
      <c r="AO229">
        <f t="shared" si="192"/>
        <v>1.0610256652253576</v>
      </c>
      <c r="AP229">
        <f t="shared" si="193"/>
        <v>1.3176580985674746</v>
      </c>
      <c r="AR229">
        <f t="shared" si="180"/>
        <v>4.3141768667544997E-4</v>
      </c>
      <c r="AS229">
        <f t="shared" si="181"/>
        <v>1.2584453920322876</v>
      </c>
      <c r="AT229">
        <f t="shared" si="203"/>
        <v>-3.8459453920322875</v>
      </c>
      <c r="AY229">
        <f t="shared" si="204"/>
        <v>-3.8205850288694401</v>
      </c>
      <c r="AZ229">
        <f t="shared" si="205"/>
        <v>-2.5621396368371525</v>
      </c>
      <c r="BA229" s="67">
        <v>0.3</v>
      </c>
      <c r="BB229">
        <f t="shared" si="206"/>
        <v>1.3747486173956762</v>
      </c>
      <c r="BC229">
        <f t="shared" si="194"/>
        <v>-11.676944410157882</v>
      </c>
      <c r="BD229">
        <f t="shared" si="182"/>
        <v>5.7353614435005724</v>
      </c>
      <c r="BE229">
        <f t="shared" si="195"/>
        <v>-17.412305853658452</v>
      </c>
      <c r="BG229">
        <f t="shared" si="196"/>
        <v>2.3127241850183959E-3</v>
      </c>
      <c r="BH229">
        <f t="shared" ref="BH229:BI292" si="207">BD229/($BM$12*10^-15*10^10*10^12*10^-1)</f>
        <v>1.1359400759557482E-3</v>
      </c>
      <c r="BI229">
        <f t="shared" si="207"/>
        <v>-3.4486642609741439E-3</v>
      </c>
    </row>
    <row r="230" spans="1:69">
      <c r="A230" s="67">
        <v>0.3</v>
      </c>
      <c r="B230" s="24">
        <v>450.9</v>
      </c>
      <c r="C230" s="25">
        <v>0.35591</v>
      </c>
      <c r="D230" s="25">
        <v>-2.6983299999999999</v>
      </c>
      <c r="E230" s="25">
        <f t="shared" si="198"/>
        <v>4.846590144870059</v>
      </c>
      <c r="F230" s="67">
        <v>0.3</v>
      </c>
      <c r="G230" s="26">
        <v>3.14159265358979</v>
      </c>
      <c r="I230" s="28">
        <f t="shared" si="199"/>
        <v>0.19569555094329133</v>
      </c>
      <c r="J230" s="28">
        <f t="shared" si="200"/>
        <v>5.604042419219437E-2</v>
      </c>
      <c r="K230" s="28">
        <f t="shared" si="201"/>
        <v>1.6053228520514214E-2</v>
      </c>
      <c r="L230" s="28">
        <f t="shared" si="202"/>
        <v>4.6000425584601457E-3</v>
      </c>
      <c r="M230">
        <f t="shared" si="197"/>
        <v>0.30731150615873604</v>
      </c>
      <c r="N230">
        <f t="shared" si="183"/>
        <v>3.4401264155697428E-2</v>
      </c>
      <c r="O230">
        <f t="shared" si="184"/>
        <v>4.8013148817414794E-3</v>
      </c>
      <c r="P230">
        <f t="shared" si="185"/>
        <v>7.3424483805228924E-4</v>
      </c>
      <c r="Q230">
        <f t="shared" si="186"/>
        <v>1.181914691054109E-4</v>
      </c>
      <c r="R230">
        <f t="shared" si="167"/>
        <v>4.3772290820612207</v>
      </c>
      <c r="S230">
        <f t="shared" si="168"/>
        <v>-4.5749738953916115</v>
      </c>
      <c r="T230">
        <f t="shared" si="169"/>
        <v>2.0407488297218648</v>
      </c>
      <c r="U230">
        <f t="shared" si="170"/>
        <v>-0.3014045232514061</v>
      </c>
      <c r="V230">
        <v>0</v>
      </c>
      <c r="W230">
        <f t="shared" si="171"/>
        <v>2.2028696327044726</v>
      </c>
      <c r="X230">
        <f t="shared" si="172"/>
        <v>1.3628869565217392</v>
      </c>
      <c r="Y230">
        <f t="shared" si="187"/>
        <v>1.622201910734111</v>
      </c>
      <c r="Z230">
        <v>0</v>
      </c>
      <c r="AA230">
        <f t="shared" si="162"/>
        <v>1.1973649495399457</v>
      </c>
      <c r="AB230">
        <f t="shared" si="173"/>
        <v>0.6549999999999998</v>
      </c>
      <c r="AC230">
        <f t="shared" si="174"/>
        <v>-0.10479174365666004</v>
      </c>
      <c r="AD230">
        <f t="shared" si="175"/>
        <v>-4.144609373620553E-2</v>
      </c>
      <c r="AE230">
        <f t="shared" si="188"/>
        <v>-7.3118918696432778E-2</v>
      </c>
      <c r="AF230">
        <f t="shared" si="176"/>
        <v>2.875</v>
      </c>
      <c r="AH230">
        <f t="shared" si="189"/>
        <v>-2.5764107757331796E-2</v>
      </c>
      <c r="AI230">
        <f t="shared" si="190"/>
        <v>-4.559645852968023E-2</v>
      </c>
      <c r="AJ230">
        <f t="shared" si="191"/>
        <v>1.3221107624184163</v>
      </c>
      <c r="AL230">
        <f t="shared" si="177"/>
        <v>5.3426196512779204E-22</v>
      </c>
      <c r="AM230">
        <f t="shared" si="178"/>
        <v>5.0319843954223081E-22</v>
      </c>
      <c r="AN230">
        <f t="shared" si="179"/>
        <v>40.526545223578751</v>
      </c>
      <c r="AO230">
        <f t="shared" si="192"/>
        <v>1.0610256652253576</v>
      </c>
      <c r="AP230">
        <f t="shared" si="193"/>
        <v>1.3176580985674746</v>
      </c>
      <c r="AR230">
        <f t="shared" si="180"/>
        <v>4.8054837083285067E-4</v>
      </c>
      <c r="AS230">
        <f t="shared" si="181"/>
        <v>1.4017595977194255</v>
      </c>
      <c r="AT230">
        <f t="shared" si="203"/>
        <v>-4.1000895977194256</v>
      </c>
      <c r="AY230">
        <f t="shared" si="204"/>
        <v>-4.07720210414546</v>
      </c>
      <c r="AZ230">
        <f t="shared" si="205"/>
        <v>-2.6754425064260348</v>
      </c>
      <c r="BA230" s="67">
        <v>0.3</v>
      </c>
      <c r="BB230">
        <f t="shared" si="206"/>
        <v>1.3747486173956762</v>
      </c>
      <c r="BC230">
        <f t="shared" si="194"/>
        <v>-12.193321929430784</v>
      </c>
      <c r="BD230">
        <f t="shared" si="182"/>
        <v>6.3885155452264515</v>
      </c>
      <c r="BE230">
        <f t="shared" si="195"/>
        <v>-18.581837474657235</v>
      </c>
      <c r="BG230">
        <f t="shared" si="196"/>
        <v>2.4149974112558496E-3</v>
      </c>
      <c r="BH230">
        <f t="shared" si="207"/>
        <v>1.2653031382900478E-3</v>
      </c>
      <c r="BI230">
        <f t="shared" si="207"/>
        <v>-3.6803005495458971E-3</v>
      </c>
    </row>
    <row r="231" spans="1:69">
      <c r="A231" s="67">
        <v>0.3</v>
      </c>
      <c r="B231" s="24">
        <v>501.3</v>
      </c>
      <c r="C231" s="25">
        <v>0.37678</v>
      </c>
      <c r="D231" s="25">
        <v>-2.7875000000000001</v>
      </c>
      <c r="E231" s="25">
        <f t="shared" si="198"/>
        <v>4.7554002665719963</v>
      </c>
      <c r="F231" s="67">
        <v>0.3</v>
      </c>
      <c r="G231" s="26">
        <v>3.14159265358979</v>
      </c>
      <c r="I231" s="28">
        <f t="shared" si="199"/>
        <v>0.20717082881743504</v>
      </c>
      <c r="J231" s="28">
        <f t="shared" si="200"/>
        <v>5.9326546113160614E-2</v>
      </c>
      <c r="K231" s="28">
        <f t="shared" si="201"/>
        <v>1.6994564474050591E-2</v>
      </c>
      <c r="L231" s="28">
        <f t="shared" si="202"/>
        <v>4.8697817852170876E-3</v>
      </c>
      <c r="M231">
        <f t="shared" si="197"/>
        <v>0.33553383967711375</v>
      </c>
      <c r="N231">
        <f t="shared" si="183"/>
        <v>4.0087730063466671E-2</v>
      </c>
      <c r="O231">
        <f t="shared" si="184"/>
        <v>5.9473800605866749E-3</v>
      </c>
      <c r="P231">
        <f t="shared" si="185"/>
        <v>9.6528815960661429E-4</v>
      </c>
      <c r="Q231">
        <f t="shared" si="186"/>
        <v>1.6478166909450476E-4</v>
      </c>
      <c r="R231">
        <f t="shared" si="167"/>
        <v>4.3772290820612207</v>
      </c>
      <c r="S231">
        <f t="shared" si="168"/>
        <v>-4.5749738953916115</v>
      </c>
      <c r="T231">
        <f t="shared" si="169"/>
        <v>2.0407488297218648</v>
      </c>
      <c r="U231">
        <f t="shared" si="170"/>
        <v>-0.3014045232514061</v>
      </c>
      <c r="V231">
        <v>0</v>
      </c>
      <c r="W231">
        <f t="shared" si="171"/>
        <v>2.195219447455043</v>
      </c>
      <c r="X231">
        <f t="shared" si="172"/>
        <v>1.3628869565217392</v>
      </c>
      <c r="Y231">
        <f t="shared" si="187"/>
        <v>1.6759999634010774</v>
      </c>
      <c r="Z231">
        <v>0</v>
      </c>
      <c r="AA231">
        <f t="shared" si="162"/>
        <v>1.2971543291654708</v>
      </c>
      <c r="AB231">
        <f t="shared" si="173"/>
        <v>0.6549999999999998</v>
      </c>
      <c r="AC231">
        <f t="shared" si="174"/>
        <v>-0.11650499244862207</v>
      </c>
      <c r="AD231">
        <f t="shared" si="175"/>
        <v>-4.6078790840452064E-2</v>
      </c>
      <c r="AE231">
        <f t="shared" si="188"/>
        <v>-8.1291891644537068E-2</v>
      </c>
      <c r="AF231">
        <f t="shared" si="176"/>
        <v>2.875</v>
      </c>
      <c r="AH231">
        <f t="shared" si="189"/>
        <v>-2.8092165947469234E-2</v>
      </c>
      <c r="AI231">
        <f t="shared" si="190"/>
        <v>-5.038839253576357E-2</v>
      </c>
      <c r="AJ231">
        <f t="shared" si="191"/>
        <v>1.4352235799383202</v>
      </c>
      <c r="AL231">
        <f t="shared" si="177"/>
        <v>5.8675749433863158E-22</v>
      </c>
      <c r="AM231">
        <f t="shared" si="178"/>
        <v>5.508472865841752E-22</v>
      </c>
      <c r="AN231">
        <f t="shared" si="179"/>
        <v>40.526545223578751</v>
      </c>
      <c r="AO231">
        <f t="shared" si="192"/>
        <v>1.0610256652253576</v>
      </c>
      <c r="AP231">
        <f t="shared" si="193"/>
        <v>1.3176580985674746</v>
      </c>
      <c r="AR231">
        <f t="shared" si="180"/>
        <v>5.2729780533085889E-4</v>
      </c>
      <c r="AS231">
        <f t="shared" si="181"/>
        <v>1.5381276981501153</v>
      </c>
      <c r="AT231">
        <f t="shared" si="203"/>
        <v>-4.3256276981501154</v>
      </c>
      <c r="AY231">
        <f t="shared" si="204"/>
        <v>-4.30218057379144</v>
      </c>
      <c r="AZ231">
        <f t="shared" si="205"/>
        <v>-2.7640528756413247</v>
      </c>
      <c r="BA231" s="67">
        <v>0.3</v>
      </c>
      <c r="BB231">
        <f t="shared" si="206"/>
        <v>1.3747486173956762</v>
      </c>
      <c r="BC231">
        <f t="shared" si="194"/>
        <v>-12.597163445566023</v>
      </c>
      <c r="BD231">
        <f t="shared" si="182"/>
        <v>7.0100127911820591</v>
      </c>
      <c r="BE231">
        <f t="shared" si="195"/>
        <v>-19.607176236748085</v>
      </c>
      <c r="BG231">
        <f t="shared" si="196"/>
        <v>2.4949818668183843E-3</v>
      </c>
      <c r="BH231">
        <f t="shared" si="207"/>
        <v>1.3883962747439215E-3</v>
      </c>
      <c r="BI231">
        <f t="shared" si="207"/>
        <v>-3.8833781415623064E-3</v>
      </c>
    </row>
    <row r="232" spans="1:69">
      <c r="A232" s="67">
        <v>0.3</v>
      </c>
      <c r="B232" s="24">
        <v>552.70000000000005</v>
      </c>
      <c r="C232" s="25">
        <v>0.39578000000000002</v>
      </c>
      <c r="D232" s="25">
        <v>-2.8533300000000001</v>
      </c>
      <c r="E232" s="25">
        <f t="shared" si="198"/>
        <v>4.6780523446320732</v>
      </c>
      <c r="F232" s="67">
        <v>0.3</v>
      </c>
      <c r="G232" s="26">
        <v>3.14159265358979</v>
      </c>
      <c r="I232" s="28">
        <f t="shared" si="199"/>
        <v>0.21761789540146625</v>
      </c>
      <c r="J232" s="28">
        <f t="shared" si="200"/>
        <v>6.2318223952085333E-2</v>
      </c>
      <c r="K232" s="28">
        <f t="shared" si="201"/>
        <v>1.7851554561122522E-2</v>
      </c>
      <c r="L232" s="28">
        <f t="shared" si="202"/>
        <v>5.1153517568693118E-3</v>
      </c>
      <c r="M232">
        <f>(1/3)*(1/(1-I232)^3-1)</f>
        <v>0.36268714947260411</v>
      </c>
      <c r="N232">
        <f>((3-I232)*I232^2)/(6*(1-I232)^3)</f>
        <v>4.5856194200508744E-2</v>
      </c>
      <c r="O232">
        <f>1/3*(I232^3/(1-I232)^3)</f>
        <v>7.1730827024388943E-3</v>
      </c>
      <c r="P232">
        <f>(6-15*I232+11*I232^2)*I232/(6*(1-I232)^3)+LN(1-I232)</f>
        <v>1.2257820096499283E-3</v>
      </c>
      <c r="Q232">
        <f>(12-30*I232+22*I232^2-3*I232^3)*I232/(3*(1-I232)^3)+4*LN(1-I232)</f>
        <v>2.2015455486346092E-4</v>
      </c>
      <c r="R232">
        <f t="shared" si="167"/>
        <v>4.3772290820612207</v>
      </c>
      <c r="S232">
        <f t="shared" si="168"/>
        <v>-4.5749738953916115</v>
      </c>
      <c r="T232">
        <f t="shared" si="169"/>
        <v>2.0407488297218648</v>
      </c>
      <c r="U232">
        <f t="shared" si="170"/>
        <v>-0.3014045232514061</v>
      </c>
      <c r="V232">
        <v>0</v>
      </c>
      <c r="W232">
        <f>(7-2*I232)/3</f>
        <v>2.1882547363990223</v>
      </c>
      <c r="X232">
        <f t="shared" si="172"/>
        <v>1.3628869565217392</v>
      </c>
      <c r="Y232">
        <f>1/(1-I232)+(3*J232*X232)/(1-I232)^2+(W232*J232^2*X232^2)/(1-I232)^3</f>
        <v>1.7273620530111404</v>
      </c>
      <c r="Z232">
        <v>0</v>
      </c>
      <c r="AA232">
        <f>M232*R232+N232*S232+O232*T232+P232*U232+Q232*V232</f>
        <v>1.3920428508403035</v>
      </c>
      <c r="AB232">
        <f t="shared" si="173"/>
        <v>0.6549999999999998</v>
      </c>
      <c r="AC232">
        <f t="shared" si="174"/>
        <v>-0.12845064697058331</v>
      </c>
      <c r="AD232">
        <f t="shared" si="175"/>
        <v>-5.0803406538036819E-2</v>
      </c>
      <c r="AE232">
        <f>(AC232+AD232)/2</f>
        <v>-8.9627026754310057E-2</v>
      </c>
      <c r="AF232">
        <f t="shared" si="176"/>
        <v>2.875</v>
      </c>
      <c r="AH232">
        <f>(LN(Y232)-AA232-AE232*(AF232-2*AB232+AB232^2/AF232))/(AF232^3-4*AB232^3+3*(AB232^4/AF232))</f>
        <v>-3.0300271108308779E-2</v>
      </c>
      <c r="AI232">
        <f>AB232^2*(AE232+3*AH232*AB232^2)</f>
        <v>-5.5183661617659432E-2</v>
      </c>
      <c r="AJ232">
        <f>LN(Y232)-AE232*AF232-AH232*AF232^3-AI232*(1/AF232)</f>
        <v>1.543513139276524</v>
      </c>
      <c r="AL232">
        <f t="shared" si="177"/>
        <v>6.3811982591040749E-22</v>
      </c>
      <c r="AM232">
        <f t="shared" si="178"/>
        <v>5.9685288365685222E-22</v>
      </c>
      <c r="AN232">
        <f t="shared" si="179"/>
        <v>40.526545223578751</v>
      </c>
      <c r="AO232">
        <f t="shared" si="192"/>
        <v>1.0610256652253576</v>
      </c>
      <c r="AP232">
        <f>1+(23/2)*(1/AN232)+167/3*(1/AN232)^2</f>
        <v>1.3176580985674746</v>
      </c>
      <c r="AR232">
        <f t="shared" si="180"/>
        <v>5.7287766621059153E-4</v>
      </c>
      <c r="AS232">
        <f t="shared" si="181"/>
        <v>1.6710841523362956</v>
      </c>
      <c r="AT232">
        <f t="shared" si="203"/>
        <v>-4.5244141523362957</v>
      </c>
      <c r="AY232">
        <f t="shared" si="204"/>
        <v>-4.5056419008154398</v>
      </c>
      <c r="AZ232">
        <f t="shared" si="205"/>
        <v>-2.8345577484791442</v>
      </c>
      <c r="BA232" s="67">
        <v>0.3</v>
      </c>
      <c r="BB232">
        <f t="shared" si="206"/>
        <v>1.3747486173956762</v>
      </c>
      <c r="BC232">
        <f t="shared" si="194"/>
        <v>-12.918489211318889</v>
      </c>
      <c r="BD232">
        <f t="shared" si="182"/>
        <v>7.6159614686789094</v>
      </c>
      <c r="BE232">
        <f t="shared" si="195"/>
        <v>-20.534450679997796</v>
      </c>
      <c r="BG232">
        <f t="shared" si="196"/>
        <v>2.5586233335945512E-3</v>
      </c>
      <c r="BH232">
        <f t="shared" si="207"/>
        <v>1.5084098769417528E-3</v>
      </c>
      <c r="BI232">
        <f t="shared" si="207"/>
        <v>-4.0670332105363031E-3</v>
      </c>
    </row>
    <row r="233" spans="1:69">
      <c r="A233" s="68">
        <v>0.3</v>
      </c>
      <c r="B233" s="39">
        <v>599</v>
      </c>
      <c r="C233" s="40">
        <v>0.41125</v>
      </c>
      <c r="D233" s="40">
        <v>-2.9131999999999998</v>
      </c>
      <c r="E233" s="40">
        <f t="shared" si="198"/>
        <v>4.6186429309074697</v>
      </c>
      <c r="F233" s="68">
        <v>0.3</v>
      </c>
      <c r="G233" s="41">
        <v>3.14159265358979</v>
      </c>
      <c r="H233" s="44"/>
      <c r="I233" s="43">
        <f t="shared" si="199"/>
        <v>0.22612400698330631</v>
      </c>
      <c r="J233" s="43">
        <f t="shared" si="200"/>
        <v>6.4754079539883491E-2</v>
      </c>
      <c r="K233" s="43">
        <f t="shared" si="201"/>
        <v>1.8549324910964768E-2</v>
      </c>
      <c r="L233" s="43">
        <f t="shared" si="202"/>
        <v>5.3152974127356209E-3</v>
      </c>
      <c r="M233" s="44">
        <f>(1/3)*(1/(1-I233)^3-1)</f>
        <v>0.38589141409104721</v>
      </c>
      <c r="N233" s="44">
        <f>((3-I233)*I233^2)/(6*(1-I233)^3)</f>
        <v>5.1005265668212466E-2</v>
      </c>
      <c r="O233" s="44">
        <f>1/3*(I233^3/(1-I233)^3)</f>
        <v>8.3158115785854879E-3</v>
      </c>
      <c r="P233" s="44">
        <f>(6-15*I233+11*I233^2)*I233/(6*(1-I233)^3)+LN(1-I233)</f>
        <v>1.4794178531375435E-3</v>
      </c>
      <c r="Q233" s="44">
        <f>(12-30*I233+22*I233^2-3*I233^3)*I233/(3*(1-I233)^3)+4*LN(1-I233)</f>
        <v>2.7645750614624376E-4</v>
      </c>
      <c r="R233" s="44">
        <f t="shared" si="167"/>
        <v>4.3772290820612207</v>
      </c>
      <c r="S233" s="44">
        <f t="shared" si="168"/>
        <v>-4.5749738953916097</v>
      </c>
      <c r="T233" s="44">
        <f t="shared" si="169"/>
        <v>2.0407488297218634</v>
      </c>
      <c r="U233" s="44">
        <f t="shared" si="170"/>
        <v>-0.30140452325140565</v>
      </c>
      <c r="V233" s="44">
        <v>0</v>
      </c>
      <c r="W233" s="44">
        <f>(7-2*I233)/3</f>
        <v>2.1825839953444626</v>
      </c>
      <c r="X233" s="44">
        <f t="shared" si="172"/>
        <v>1.3628869565217392</v>
      </c>
      <c r="Y233" s="44">
        <f>1/(1-I233)+(3*J233*X233)/(1-I233)^2+(W233*J233^2*X233^2)/(1-I233)^3</f>
        <v>1.7709598188391276</v>
      </c>
      <c r="Z233" s="44">
        <v>0</v>
      </c>
      <c r="AA233" s="44">
        <f>M233*R233+N233*S233+O233*T233+P233*U233+Q233*V233</f>
        <v>1.4723119408319465</v>
      </c>
      <c r="AB233" s="44">
        <f t="shared" si="173"/>
        <v>0.6549999999999998</v>
      </c>
      <c r="AC233" s="44">
        <f t="shared" si="174"/>
        <v>-0.1392110322695484</v>
      </c>
      <c r="AD233" s="44">
        <f t="shared" si="175"/>
        <v>-5.5059237409596617E-2</v>
      </c>
      <c r="AE233" s="44">
        <f>(AC233+AD233)/2</f>
        <v>-9.7135134839572507E-2</v>
      </c>
      <c r="AF233" s="44">
        <f t="shared" si="176"/>
        <v>2.875</v>
      </c>
      <c r="AG233" s="44"/>
      <c r="AH233" s="44">
        <f>(LN(Y233)-AA233-AE233*(AF233-2*AB233+AB233^2/AF233))/(AF233^3-4*AB233^3+3*(AB233^4/AF233))</f>
        <v>-3.2160503188068248E-2</v>
      </c>
      <c r="AI233" s="44">
        <f>AB233^2*(AE233+3*AH233*AB233^2)</f>
        <v>-5.9432024314934453E-2</v>
      </c>
      <c r="AJ233" s="44">
        <f>LN(Y233)-AE233*AF233-AH233*AF233^3-AI233*(1/AF233)</f>
        <v>1.6357088363580703</v>
      </c>
      <c r="AK233" s="44"/>
      <c r="AL233" s="44">
        <f t="shared" si="177"/>
        <v>6.8270019753187359E-22</v>
      </c>
      <c r="AM233" s="44">
        <f t="shared" si="178"/>
        <v>6.3628721547190485E-22</v>
      </c>
      <c r="AN233" s="44">
        <f t="shared" si="179"/>
        <v>40.526545223578751</v>
      </c>
      <c r="AO233" s="44">
        <f t="shared" si="192"/>
        <v>1.0610256652253576</v>
      </c>
      <c r="AP233" s="44">
        <f>1+(23/2)*(1/AN233)+167/3*(1/AN233)^2</f>
        <v>1.3176580985674746</v>
      </c>
      <c r="AQ233" s="44"/>
      <c r="AR233" s="44">
        <f t="shared" si="180"/>
        <v>6.1230948925079267E-4</v>
      </c>
      <c r="AS233" s="44">
        <f t="shared" si="181"/>
        <v>1.7861067801445623</v>
      </c>
      <c r="AT233" s="44">
        <f t="shared" si="203"/>
        <v>-4.6993067801445623</v>
      </c>
      <c r="AU233" s="44"/>
      <c r="AV233" s="44"/>
      <c r="AW233" s="44"/>
      <c r="AX233" s="44"/>
      <c r="AY233" s="44">
        <f t="shared" si="204"/>
        <v>-4.6703459228124995</v>
      </c>
      <c r="AZ233" s="44">
        <f t="shared" si="205"/>
        <v>-2.884239142667937</v>
      </c>
      <c r="BA233" s="68">
        <v>0.3</v>
      </c>
      <c r="BB233" s="44">
        <f t="shared" si="206"/>
        <v>1.3747486173956762</v>
      </c>
      <c r="BC233" s="44">
        <f t="shared" si="194"/>
        <v>-13.144912029896338</v>
      </c>
      <c r="BD233" s="44">
        <f t="shared" si="182"/>
        <v>8.1401767813483712</v>
      </c>
      <c r="BE233" s="44">
        <f t="shared" si="195"/>
        <v>-21.285088811244712</v>
      </c>
      <c r="BF233" s="44"/>
      <c r="BG233" s="44">
        <f t="shared" si="196"/>
        <v>2.6034684155072959E-3</v>
      </c>
      <c r="BH233" s="44">
        <f t="shared" si="207"/>
        <v>1.612235448870741E-3</v>
      </c>
      <c r="BI233" s="44">
        <f t="shared" si="207"/>
        <v>-4.2157038643780374E-3</v>
      </c>
      <c r="BJ233" s="44"/>
      <c r="BK233" s="44"/>
      <c r="BL233" s="44"/>
      <c r="BM233" s="44"/>
      <c r="BN233" s="44"/>
      <c r="BO233" s="44"/>
      <c r="BP233" s="44"/>
      <c r="BQ233" s="44"/>
    </row>
    <row r="234" spans="1:69">
      <c r="A234" s="67">
        <v>0.3</v>
      </c>
      <c r="B234" s="24">
        <v>800</v>
      </c>
      <c r="C234" s="25">
        <v>0.46548</v>
      </c>
      <c r="D234" s="25"/>
      <c r="E234" s="25">
        <f t="shared" si="198"/>
        <v>4.4318258179057857</v>
      </c>
      <c r="F234" s="67">
        <v>0.3</v>
      </c>
      <c r="G234" s="26">
        <v>3.14159265358979</v>
      </c>
      <c r="I234" s="28">
        <f t="shared" si="199"/>
        <v>0.25594213439657004</v>
      </c>
      <c r="J234" s="28">
        <f t="shared" si="200"/>
        <v>7.3292957919088075E-2</v>
      </c>
      <c r="K234" s="28">
        <f t="shared" si="201"/>
        <v>2.0995355038433753E-2</v>
      </c>
      <c r="L234" s="28">
        <f t="shared" si="202"/>
        <v>6.0162058107724667E-3</v>
      </c>
      <c r="M234">
        <f t="shared" ref="M234:M243" si="208">(1/3)*(1/(1-I234)^3-1)</f>
        <v>0.47587176261546738</v>
      </c>
      <c r="N234">
        <f t="shared" ref="N234:N243" si="209">((3-I234)*I234^2)/(6*(1-I234)^3)</f>
        <v>7.2728637824842235E-2</v>
      </c>
      <c r="O234">
        <f t="shared" ref="O234:O243" si="210">1/3*(I234^3/(1-I234)^3)</f>
        <v>1.3567004566466655E-2</v>
      </c>
      <c r="P234">
        <f t="shared" ref="P234:P243" si="211">(6-15*I234+11*I234^2)*I234/(6*(1-I234)^3)+LN(1-I234)</f>
        <v>2.7503920155683703E-3</v>
      </c>
      <c r="Q234">
        <f t="shared" ref="Q234:Q243" si="212">(12-30*I234+22*I234^2-3*I234^3)*I234/(3*(1-I234)^3)+4*LN(1-I234)</f>
        <v>5.8446374394494072E-4</v>
      </c>
      <c r="R234">
        <f t="shared" si="167"/>
        <v>4.3772290820612207</v>
      </c>
      <c r="S234">
        <f t="shared" si="168"/>
        <v>-4.5749738953916097</v>
      </c>
      <c r="T234">
        <f t="shared" si="169"/>
        <v>2.0407488297218634</v>
      </c>
      <c r="U234">
        <f t="shared" si="170"/>
        <v>-0.30140452325140565</v>
      </c>
      <c r="V234">
        <v>0</v>
      </c>
      <c r="W234">
        <f t="shared" ref="W234:W243" si="213">(7-2*I234)/3</f>
        <v>2.16270524373562</v>
      </c>
      <c r="X234">
        <f t="shared" si="172"/>
        <v>1.3628869565217392</v>
      </c>
      <c r="Y234">
        <f t="shared" ref="Y234:Y243" si="214">1/(1-I234)+(3*J234*X234)/(1-I234)^2+(W234*J234^2*X234^2)/(1-I234)^3</f>
        <v>1.937658119606896</v>
      </c>
      <c r="Z234">
        <v>0</v>
      </c>
      <c r="AA234">
        <f t="shared" ref="AA234:AA243" si="215">M234*R234+N234*S234+O234*T234+P234*U234+Q234*V234</f>
        <v>1.7771259672537545</v>
      </c>
      <c r="AB234">
        <f t="shared" si="173"/>
        <v>0.6549999999999998</v>
      </c>
      <c r="AC234">
        <f t="shared" si="174"/>
        <v>-0.18592458399939685</v>
      </c>
      <c r="AD234">
        <f t="shared" si="175"/>
        <v>-7.35348746705798E-2</v>
      </c>
      <c r="AE234">
        <f t="shared" ref="AE234:AE243" si="216">(AC234+AD234)/2</f>
        <v>-0.12972972933498833</v>
      </c>
      <c r="AF234">
        <f t="shared" si="176"/>
        <v>2.875</v>
      </c>
      <c r="AH234">
        <f t="shared" ref="AH234:AH243" si="217">(LN(Y234)-AA234-AE234*(AF234-2*AB234+AB234^2/AF234))/(AF234^3-4*AB234^3+3*(AB234^4/AF234))</f>
        <v>-3.912367992269921E-2</v>
      </c>
      <c r="AI234">
        <f t="shared" ref="AI234:AI243" si="218">AB234^2*(AE234+3*AH234*AB234^2)</f>
        <v>-7.7260898340063694E-2</v>
      </c>
      <c r="AJ234">
        <f t="shared" ref="AJ234:AJ243" si="219">LN(Y234)-AE234*AF234-AH234*AF234^3-AI234*(1/AF234)</f>
        <v>1.9910487090431392</v>
      </c>
      <c r="AL234">
        <f t="shared" si="177"/>
        <v>8.6167182365962346E-22</v>
      </c>
      <c r="AM234">
        <f t="shared" si="178"/>
        <v>7.9014704843692864E-22</v>
      </c>
      <c r="AN234">
        <f t="shared" si="179"/>
        <v>40.526545223578751</v>
      </c>
      <c r="AO234">
        <f t="shared" si="192"/>
        <v>1.0610256652253576</v>
      </c>
      <c r="AP234">
        <f t="shared" ref="AP234:AP243" si="220">1+(23/2)*(1/AN234)+167/3*(1/AN234)^2</f>
        <v>1.3176580985674746</v>
      </c>
      <c r="AR234">
        <f t="shared" si="180"/>
        <v>7.6944982736123178E-4</v>
      </c>
      <c r="AS234">
        <f t="shared" si="181"/>
        <v>2.2444851464127131</v>
      </c>
      <c r="AY234">
        <f t="shared" si="204"/>
        <v>-5.2409362180406394</v>
      </c>
      <c r="AZ234">
        <f t="shared" si="205"/>
        <v>-2.9964510716279262</v>
      </c>
      <c r="BA234" s="67">
        <v>0.3</v>
      </c>
      <c r="BB234">
        <f t="shared" si="206"/>
        <v>1.3747486173956762</v>
      </c>
      <c r="BC234">
        <f t="shared" si="194"/>
        <v>-13.656317590227109</v>
      </c>
      <c r="BD234">
        <f t="shared" si="182"/>
        <v>10.229234936016146</v>
      </c>
      <c r="BE234">
        <f t="shared" si="195"/>
        <v>-23.885552526243259</v>
      </c>
      <c r="BG234">
        <f t="shared" si="196"/>
        <v>2.7047569004212931E-3</v>
      </c>
      <c r="BH234">
        <f t="shared" si="207"/>
        <v>2.0259922630255786E-3</v>
      </c>
      <c r="BI234">
        <f t="shared" si="207"/>
        <v>-4.7307491634468726E-3</v>
      </c>
    </row>
    <row r="235" spans="1:69">
      <c r="A235" s="67">
        <v>0.3</v>
      </c>
      <c r="B235" s="24">
        <v>1000</v>
      </c>
      <c r="C235" s="25">
        <v>0.50590000000000002</v>
      </c>
      <c r="D235" s="25"/>
      <c r="E235" s="25">
        <f t="shared" si="198"/>
        <v>4.3105047888451358</v>
      </c>
      <c r="F235" s="67">
        <v>0.3</v>
      </c>
      <c r="G235" s="26">
        <v>3.14159265358979</v>
      </c>
      <c r="I235" s="28">
        <f t="shared" si="199"/>
        <v>0.2781668939400721</v>
      </c>
      <c r="J235" s="28">
        <f t="shared" si="200"/>
        <v>7.9657358879579462E-2</v>
      </c>
      <c r="K235" s="28">
        <f t="shared" si="201"/>
        <v>2.2818488686825716E-2</v>
      </c>
      <c r="L235" s="28">
        <f t="shared" si="202"/>
        <v>6.5386236136241952E-3</v>
      </c>
      <c r="M235">
        <f t="shared" si="208"/>
        <v>0.55294137390797649</v>
      </c>
      <c r="N235">
        <f t="shared" si="209"/>
        <v>9.3327736782454568E-2</v>
      </c>
      <c r="O235">
        <f t="shared" si="210"/>
        <v>1.9075884264492755E-2</v>
      </c>
      <c r="P235">
        <f t="shared" si="211"/>
        <v>4.2244945026847502E-3</v>
      </c>
      <c r="Q235">
        <f t="shared" si="212"/>
        <v>9.7913958569617598E-4</v>
      </c>
      <c r="R235">
        <f t="shared" si="167"/>
        <v>4.3772290820612207</v>
      </c>
      <c r="S235">
        <f t="shared" si="168"/>
        <v>-4.5749738953916115</v>
      </c>
      <c r="T235">
        <f t="shared" si="169"/>
        <v>2.0407488297218643</v>
      </c>
      <c r="U235">
        <f t="shared" si="170"/>
        <v>-0.3014045232514061</v>
      </c>
      <c r="V235">
        <v>0</v>
      </c>
      <c r="W235">
        <f t="shared" si="213"/>
        <v>2.1478887373732856</v>
      </c>
      <c r="X235">
        <f t="shared" si="172"/>
        <v>1.3628869565217392</v>
      </c>
      <c r="Y235">
        <f t="shared" si="214"/>
        <v>2.0777475703499855</v>
      </c>
      <c r="Z235">
        <v>0</v>
      </c>
      <c r="AA235">
        <f t="shared" si="215"/>
        <v>2.0310349097862868</v>
      </c>
      <c r="AB235">
        <f t="shared" si="173"/>
        <v>0.6549999999999998</v>
      </c>
      <c r="AC235">
        <f t="shared" si="174"/>
        <v>-0.23240572999924608</v>
      </c>
      <c r="AD235">
        <f t="shared" si="175"/>
        <v>-9.1918593338224733E-2</v>
      </c>
      <c r="AE235">
        <f t="shared" si="216"/>
        <v>-0.1621621616687354</v>
      </c>
      <c r="AF235">
        <f t="shared" si="176"/>
        <v>2.875</v>
      </c>
      <c r="AH235">
        <f t="shared" si="217"/>
        <v>-4.4752176684897407E-2</v>
      </c>
      <c r="AI235">
        <f t="shared" si="218"/>
        <v>-9.4283207344204756E-2</v>
      </c>
      <c r="AJ235">
        <f t="shared" si="219"/>
        <v>2.2937708243901938</v>
      </c>
      <c r="AL235">
        <f t="shared" si="177"/>
        <v>1.022736009241067E-21</v>
      </c>
      <c r="AM235">
        <f t="shared" si="178"/>
        <v>9.2298581279948952E-22</v>
      </c>
      <c r="AN235">
        <f t="shared" si="179"/>
        <v>40.526545223578751</v>
      </c>
      <c r="AO235">
        <f t="shared" si="192"/>
        <v>1.0610256652253576</v>
      </c>
      <c r="AP235">
        <f t="shared" si="220"/>
        <v>1.3176580985674746</v>
      </c>
      <c r="AR235">
        <f t="shared" si="180"/>
        <v>9.0939880219990466E-4</v>
      </c>
      <c r="AS235">
        <f t="shared" si="181"/>
        <v>2.6527163060171217</v>
      </c>
      <c r="AY235">
        <f t="shared" si="204"/>
        <v>-5.6593611117459997</v>
      </c>
      <c r="AZ235">
        <f t="shared" si="205"/>
        <v>-3.0066448057288779</v>
      </c>
      <c r="BA235" s="67">
        <v>0.3</v>
      </c>
      <c r="BB235">
        <f t="shared" si="206"/>
        <v>1.3747486173956762</v>
      </c>
      <c r="BC235">
        <f t="shared" si="194"/>
        <v>-13.702775505602746</v>
      </c>
      <c r="BD235">
        <f t="shared" si="182"/>
        <v>12.089747333021755</v>
      </c>
      <c r="BE235">
        <f t="shared" si="195"/>
        <v>-25.7925228386245</v>
      </c>
      <c r="BG235">
        <f t="shared" si="196"/>
        <v>2.7139583096856303E-3</v>
      </c>
      <c r="BH235">
        <f t="shared" si="207"/>
        <v>2.3944835280296601E-3</v>
      </c>
      <c r="BI235">
        <f t="shared" si="207"/>
        <v>-5.1084418377152904E-3</v>
      </c>
    </row>
    <row r="236" spans="1:69">
      <c r="A236" s="67">
        <v>0.3</v>
      </c>
      <c r="B236" s="24">
        <v>1200</v>
      </c>
      <c r="C236" s="25">
        <v>0.53822999999999999</v>
      </c>
      <c r="D236" s="25"/>
      <c r="E236" s="25">
        <f t="shared" si="198"/>
        <v>4.2224099026875788</v>
      </c>
      <c r="F236" s="67">
        <v>0.3</v>
      </c>
      <c r="G236" s="26">
        <v>3.14159265358979</v>
      </c>
      <c r="I236" s="28">
        <f t="shared" si="199"/>
        <v>0.2959434025012157</v>
      </c>
      <c r="J236" s="28">
        <f t="shared" si="200"/>
        <v>8.4747934907602407E-2</v>
      </c>
      <c r="K236" s="28">
        <f t="shared" si="201"/>
        <v>2.4276724977090741E-2</v>
      </c>
      <c r="L236" s="28">
        <f t="shared" si="202"/>
        <v>6.9564803074934787E-3</v>
      </c>
      <c r="M236">
        <f t="shared" si="208"/>
        <v>0.62178246311664065</v>
      </c>
      <c r="N236">
        <f t="shared" si="209"/>
        <v>0.1130990963177755</v>
      </c>
      <c r="O236">
        <f t="shared" si="210"/>
        <v>2.475608788296469E-2</v>
      </c>
      <c r="P236">
        <f t="shared" si="211"/>
        <v>5.8569059310846217E-3</v>
      </c>
      <c r="Q236">
        <f t="shared" si="212"/>
        <v>1.4484210822274246E-3</v>
      </c>
      <c r="R236">
        <f t="shared" si="167"/>
        <v>4.3772290820612207</v>
      </c>
      <c r="S236">
        <f t="shared" si="168"/>
        <v>-4.5749738953916115</v>
      </c>
      <c r="T236">
        <f t="shared" si="169"/>
        <v>2.0407488297218643</v>
      </c>
      <c r="U236">
        <f t="shared" si="170"/>
        <v>-0.3014045232514061</v>
      </c>
      <c r="V236">
        <v>0</v>
      </c>
      <c r="W236">
        <f t="shared" si="213"/>
        <v>2.1360377316658563</v>
      </c>
      <c r="X236">
        <f t="shared" si="172"/>
        <v>1.3628869565217392</v>
      </c>
      <c r="Y236">
        <f t="shared" si="214"/>
        <v>2.2010206500267273</v>
      </c>
      <c r="Z236">
        <v>0</v>
      </c>
      <c r="AA236">
        <f t="shared" si="215"/>
        <v>2.2530145264593782</v>
      </c>
      <c r="AB236">
        <f t="shared" si="173"/>
        <v>0.6549999999999998</v>
      </c>
      <c r="AC236">
        <f t="shared" si="174"/>
        <v>-0.27888687599909529</v>
      </c>
      <c r="AD236">
        <f t="shared" si="175"/>
        <v>-0.11030231200586968</v>
      </c>
      <c r="AE236">
        <f t="shared" si="216"/>
        <v>-0.19459459400248247</v>
      </c>
      <c r="AF236">
        <f t="shared" si="176"/>
        <v>2.875</v>
      </c>
      <c r="AH236">
        <f t="shared" si="217"/>
        <v>-4.9515131649551486E-2</v>
      </c>
      <c r="AI236">
        <f t="shared" si="218"/>
        <v>-0.1108275751152228</v>
      </c>
      <c r="AJ236">
        <f t="shared" si="219"/>
        <v>2.5635907055152161</v>
      </c>
      <c r="AL236">
        <f t="shared" si="177"/>
        <v>1.1724705548502667E-21</v>
      </c>
      <c r="AM236">
        <f t="shared" si="178"/>
        <v>1.0423387597680069E-21</v>
      </c>
      <c r="AN236">
        <f t="shared" si="179"/>
        <v>40.526545223578751</v>
      </c>
      <c r="AO236">
        <f t="shared" si="192"/>
        <v>1.0610256652253576</v>
      </c>
      <c r="AP236">
        <f t="shared" si="220"/>
        <v>1.3176580985674746</v>
      </c>
      <c r="AR236">
        <f t="shared" si="180"/>
        <v>1.0384225757668522E-3</v>
      </c>
      <c r="AS236">
        <f t="shared" si="181"/>
        <v>3.0290786535119079</v>
      </c>
      <c r="AY236">
        <f t="shared" si="204"/>
        <v>-5.9898208248971399</v>
      </c>
      <c r="AZ236">
        <f t="shared" si="205"/>
        <v>-2.960742171385232</v>
      </c>
      <c r="BA236" s="67">
        <v>0.3</v>
      </c>
      <c r="BB236">
        <f t="shared" si="206"/>
        <v>1.3747486173956762</v>
      </c>
      <c r="BC236">
        <f t="shared" si="194"/>
        <v>-13.493574374718159</v>
      </c>
      <c r="BD236">
        <f t="shared" si="182"/>
        <v>13.805017705716306</v>
      </c>
      <c r="BE236">
        <f t="shared" si="195"/>
        <v>-27.298592080434464</v>
      </c>
      <c r="BG236">
        <f t="shared" si="196"/>
        <v>2.6725241383874351E-3</v>
      </c>
      <c r="BH236">
        <f t="shared" si="207"/>
        <v>2.7342082998051704E-3</v>
      </c>
      <c r="BI236">
        <f t="shared" si="207"/>
        <v>-5.4067324381926055E-3</v>
      </c>
    </row>
    <row r="237" spans="1:69">
      <c r="A237" s="67">
        <v>0.3</v>
      </c>
      <c r="B237" s="24">
        <v>1400</v>
      </c>
      <c r="C237" s="25">
        <v>0.56518999999999997</v>
      </c>
      <c r="D237" s="25"/>
      <c r="E237" s="25">
        <f t="shared" si="198"/>
        <v>4.1541757733777978</v>
      </c>
      <c r="F237" s="67">
        <v>0.3</v>
      </c>
      <c r="G237" s="26">
        <v>3.14159265358979</v>
      </c>
      <c r="I237" s="28">
        <f t="shared" si="199"/>
        <v>0.31076724013834622</v>
      </c>
      <c r="J237" s="28">
        <f t="shared" si="200"/>
        <v>8.8992968304308195E-2</v>
      </c>
      <c r="K237" s="28">
        <f t="shared" si="201"/>
        <v>2.5492748805904381E-2</v>
      </c>
      <c r="L237" s="28">
        <f t="shared" si="202"/>
        <v>7.3049311725326329E-3</v>
      </c>
      <c r="M237">
        <f t="shared" si="208"/>
        <v>0.68474456707201847</v>
      </c>
      <c r="N237">
        <f t="shared" si="209"/>
        <v>0.13220560549621072</v>
      </c>
      <c r="O237">
        <f t="shared" si="210"/>
        <v>3.0555310618029203E-2</v>
      </c>
      <c r="P237">
        <f t="shared" si="211"/>
        <v>7.6174401507370093E-3</v>
      </c>
      <c r="Q237">
        <f t="shared" si="212"/>
        <v>1.9829919459435352E-3</v>
      </c>
      <c r="R237">
        <f t="shared" si="167"/>
        <v>4.3772290820612207</v>
      </c>
      <c r="S237">
        <f t="shared" si="168"/>
        <v>-4.5749738953916115</v>
      </c>
      <c r="T237">
        <f t="shared" si="169"/>
        <v>2.0407488297218643</v>
      </c>
      <c r="U237">
        <f t="shared" si="170"/>
        <v>-0.3014045232514061</v>
      </c>
      <c r="V237">
        <v>0</v>
      </c>
      <c r="W237">
        <f t="shared" si="213"/>
        <v>2.1261551732411026</v>
      </c>
      <c r="X237">
        <f t="shared" si="172"/>
        <v>1.3628869565217392</v>
      </c>
      <c r="Y237">
        <f t="shared" si="214"/>
        <v>2.3123741418531742</v>
      </c>
      <c r="Z237">
        <v>0</v>
      </c>
      <c r="AA237">
        <f t="shared" si="215"/>
        <v>2.4525064222699564</v>
      </c>
      <c r="AB237">
        <f t="shared" si="173"/>
        <v>0.6549999999999998</v>
      </c>
      <c r="AC237">
        <f t="shared" si="174"/>
        <v>-0.32536802199894455</v>
      </c>
      <c r="AD237">
        <f t="shared" si="175"/>
        <v>-0.12868603067351467</v>
      </c>
      <c r="AE237">
        <f t="shared" si="216"/>
        <v>-0.22702702633622962</v>
      </c>
      <c r="AF237">
        <f t="shared" si="176"/>
        <v>2.875</v>
      </c>
      <c r="AH237">
        <f t="shared" si="217"/>
        <v>-5.3655945960401706E-2</v>
      </c>
      <c r="AI237">
        <f t="shared" si="218"/>
        <v>-0.12702840468612314</v>
      </c>
      <c r="AJ237">
        <f t="shared" si="219"/>
        <v>2.8102235513754499</v>
      </c>
      <c r="AL237">
        <f t="shared" si="177"/>
        <v>1.3140614964882962E-21</v>
      </c>
      <c r="AM237">
        <f t="shared" si="178"/>
        <v>1.1519982693145364E-21</v>
      </c>
      <c r="AN237">
        <f t="shared" si="179"/>
        <v>40.526545223578751</v>
      </c>
      <c r="AO237">
        <f t="shared" si="192"/>
        <v>1.0610256652253576</v>
      </c>
      <c r="AP237">
        <f t="shared" si="220"/>
        <v>1.3176580985674746</v>
      </c>
      <c r="AR237">
        <f t="shared" si="180"/>
        <v>1.1595934508586297E-3</v>
      </c>
      <c r="AS237">
        <f t="shared" si="181"/>
        <v>3.3825340961546231</v>
      </c>
      <c r="AY237">
        <f t="shared" si="204"/>
        <v>-6.2625246372782595</v>
      </c>
      <c r="AZ237">
        <f t="shared" si="205"/>
        <v>-2.8799905411236364</v>
      </c>
      <c r="BA237" s="67">
        <v>0.3</v>
      </c>
      <c r="BB237">
        <f t="shared" si="206"/>
        <v>1.3747486173956762</v>
      </c>
      <c r="BC237">
        <f t="shared" si="194"/>
        <v>-13.125549039940433</v>
      </c>
      <c r="BD237">
        <f t="shared" si="182"/>
        <v>15.415889921994756</v>
      </c>
      <c r="BE237">
        <f t="shared" si="195"/>
        <v>-28.541438961935192</v>
      </c>
      <c r="BG237">
        <f t="shared" si="196"/>
        <v>2.5996334006616029E-3</v>
      </c>
      <c r="BH237">
        <f t="shared" si="207"/>
        <v>3.0532560748652714E-3</v>
      </c>
      <c r="BI237">
        <f t="shared" si="207"/>
        <v>-5.6528894755268752E-3</v>
      </c>
    </row>
    <row r="238" spans="1:69">
      <c r="A238" s="67">
        <v>0.3</v>
      </c>
      <c r="B238" s="24">
        <v>1600</v>
      </c>
      <c r="C238" s="25">
        <v>0.58838000000000001</v>
      </c>
      <c r="D238" s="25"/>
      <c r="E238" s="25">
        <f t="shared" si="198"/>
        <v>4.0988660359142681</v>
      </c>
      <c r="F238" s="67">
        <v>0.3</v>
      </c>
      <c r="G238" s="26">
        <v>3.14159265358979</v>
      </c>
      <c r="I238" s="28">
        <f t="shared" si="199"/>
        <v>0.32351815982696114</v>
      </c>
      <c r="J238" s="28">
        <f t="shared" si="200"/>
        <v>9.2644389835079999E-2</v>
      </c>
      <c r="K238" s="28">
        <f t="shared" si="201"/>
        <v>2.6538727759546386E-2</v>
      </c>
      <c r="L238" s="28">
        <f t="shared" si="202"/>
        <v>7.6046557853018471E-3</v>
      </c>
      <c r="M238">
        <f t="shared" si="208"/>
        <v>0.7434053532686431</v>
      </c>
      <c r="N238">
        <f t="shared" si="209"/>
        <v>0.15081410112163415</v>
      </c>
      <c r="O238">
        <f t="shared" si="210"/>
        <v>3.6459130593371705E-2</v>
      </c>
      <c r="P238">
        <f t="shared" si="211"/>
        <v>9.490766157787045E-3</v>
      </c>
      <c r="Q238">
        <f t="shared" si="212"/>
        <v>2.5774921157726283E-3</v>
      </c>
      <c r="R238">
        <f t="shared" si="167"/>
        <v>4.3772290820612207</v>
      </c>
      <c r="S238">
        <f t="shared" si="168"/>
        <v>-4.5749738953916097</v>
      </c>
      <c r="T238">
        <f t="shared" si="169"/>
        <v>2.0407488297218634</v>
      </c>
      <c r="U238">
        <f t="shared" si="170"/>
        <v>-0.30140452325140565</v>
      </c>
      <c r="V238">
        <v>0</v>
      </c>
      <c r="W238">
        <f t="shared" si="213"/>
        <v>2.1176545601153594</v>
      </c>
      <c r="X238">
        <f t="shared" si="172"/>
        <v>1.3628869565217392</v>
      </c>
      <c r="Y238">
        <f t="shared" si="214"/>
        <v>2.4150195777264072</v>
      </c>
      <c r="Z238">
        <v>0</v>
      </c>
      <c r="AA238">
        <f t="shared" si="215"/>
        <v>2.6356283246410945</v>
      </c>
      <c r="AB238">
        <f t="shared" si="173"/>
        <v>0.6549999999999998</v>
      </c>
      <c r="AC238">
        <f t="shared" si="174"/>
        <v>-0.37184916799879369</v>
      </c>
      <c r="AD238">
        <f t="shared" si="175"/>
        <v>-0.1470697493411596</v>
      </c>
      <c r="AE238">
        <f t="shared" si="216"/>
        <v>-0.25945945866997666</v>
      </c>
      <c r="AF238">
        <f t="shared" si="176"/>
        <v>2.875</v>
      </c>
      <c r="AH238">
        <f t="shared" si="217"/>
        <v>-5.7339104986912276E-2</v>
      </c>
      <c r="AI238">
        <f t="shared" si="218"/>
        <v>-0.14297652279749234</v>
      </c>
      <c r="AJ238">
        <f t="shared" si="219"/>
        <v>3.0399719784333299</v>
      </c>
      <c r="AL238">
        <f t="shared" si="177"/>
        <v>1.4496618902201758E-21</v>
      </c>
      <c r="AM238">
        <f t="shared" si="178"/>
        <v>1.2545271519964415E-21</v>
      </c>
      <c r="AN238">
        <f t="shared" si="179"/>
        <v>40.526545223578751</v>
      </c>
      <c r="AO238">
        <f t="shared" si="192"/>
        <v>1.0610256652253576</v>
      </c>
      <c r="AP238">
        <f t="shared" si="220"/>
        <v>1.3176580985674746</v>
      </c>
      <c r="AR238">
        <f t="shared" si="180"/>
        <v>1.2749876250346735E-3</v>
      </c>
      <c r="AS238">
        <f t="shared" si="181"/>
        <v>3.7191389022261427</v>
      </c>
      <c r="AY238">
        <f t="shared" si="204"/>
        <v>-6.4950087368410401</v>
      </c>
      <c r="AZ238">
        <f t="shared" si="205"/>
        <v>-2.7758698346148973</v>
      </c>
      <c r="BA238" s="67">
        <v>0.3</v>
      </c>
      <c r="BB238">
        <f t="shared" si="206"/>
        <v>1.3747486173956762</v>
      </c>
      <c r="BC238">
        <f t="shared" si="194"/>
        <v>-12.651019203873506</v>
      </c>
      <c r="BD238">
        <f t="shared" si="182"/>
        <v>16.949965408037023</v>
      </c>
      <c r="BE238">
        <f t="shared" si="195"/>
        <v>-29.60098461191053</v>
      </c>
      <c r="BG238">
        <f t="shared" si="196"/>
        <v>2.5056484856156675E-3</v>
      </c>
      <c r="BH238">
        <f t="shared" si="207"/>
        <v>3.3570935646736032E-3</v>
      </c>
      <c r="BI238">
        <f t="shared" si="207"/>
        <v>-5.8627420502892708E-3</v>
      </c>
    </row>
    <row r="239" spans="1:69">
      <c r="A239" s="67">
        <v>0.3</v>
      </c>
      <c r="B239" s="24">
        <v>1800</v>
      </c>
      <c r="C239" s="25">
        <v>0.60875000000000001</v>
      </c>
      <c r="D239" s="25"/>
      <c r="E239" s="25">
        <f t="shared" si="198"/>
        <v>4.0526276232529748</v>
      </c>
      <c r="F239" s="67">
        <v>0.3</v>
      </c>
      <c r="G239" s="26">
        <v>3.14159265358979</v>
      </c>
      <c r="I239" s="28">
        <f t="shared" si="199"/>
        <v>0.33471851489626192</v>
      </c>
      <c r="J239" s="28">
        <f t="shared" si="200"/>
        <v>9.5851783391864009E-2</v>
      </c>
      <c r="K239" s="28">
        <f t="shared" si="201"/>
        <v>2.7457511342370337E-2</v>
      </c>
      <c r="L239" s="28">
        <f t="shared" si="202"/>
        <v>7.8679326443837298E-3</v>
      </c>
      <c r="M239">
        <f t="shared" si="208"/>
        <v>0.79870839023818274</v>
      </c>
      <c r="N239">
        <f t="shared" si="209"/>
        <v>0.16901879165260239</v>
      </c>
      <c r="O239">
        <f t="shared" si="210"/>
        <v>4.2452340773543346E-2</v>
      </c>
      <c r="P239">
        <f t="shared" si="211"/>
        <v>1.1463995584813758E-2</v>
      </c>
      <c r="Q239">
        <f t="shared" si="212"/>
        <v>3.2272289664836418E-3</v>
      </c>
      <c r="R239">
        <f t="shared" si="167"/>
        <v>4.3772290820612207</v>
      </c>
      <c r="S239">
        <f t="shared" si="168"/>
        <v>-4.5749738953916097</v>
      </c>
      <c r="T239">
        <f t="shared" si="169"/>
        <v>2.0407488297218634</v>
      </c>
      <c r="U239">
        <f t="shared" si="170"/>
        <v>-0.30140452325140565</v>
      </c>
      <c r="V239">
        <v>0</v>
      </c>
      <c r="W239">
        <f t="shared" si="213"/>
        <v>2.1101876567358251</v>
      </c>
      <c r="X239">
        <f t="shared" si="172"/>
        <v>1.3628869565217392</v>
      </c>
      <c r="Y239">
        <f t="shared" si="214"/>
        <v>2.5108856796821932</v>
      </c>
      <c r="Z239">
        <v>0</v>
      </c>
      <c r="AA239">
        <f t="shared" si="215"/>
        <v>2.8060522988243517</v>
      </c>
      <c r="AB239">
        <f t="shared" si="173"/>
        <v>0.6549999999999998</v>
      </c>
      <c r="AC239">
        <f t="shared" si="174"/>
        <v>-0.4183303139986429</v>
      </c>
      <c r="AD239">
        <f t="shared" si="175"/>
        <v>-0.16545346800880453</v>
      </c>
      <c r="AE239">
        <f t="shared" si="216"/>
        <v>-0.2918918910037237</v>
      </c>
      <c r="AF239">
        <f t="shared" si="176"/>
        <v>2.875</v>
      </c>
      <c r="AH239">
        <f t="shared" si="217"/>
        <v>-6.0663400733194366E-2</v>
      </c>
      <c r="AI239">
        <f t="shared" si="218"/>
        <v>-0.15872648114446697</v>
      </c>
      <c r="AJ239">
        <f t="shared" si="219"/>
        <v>3.2566190986480734</v>
      </c>
      <c r="AL239">
        <f t="shared" si="177"/>
        <v>1.5805648888917783E-21</v>
      </c>
      <c r="AM239">
        <f t="shared" si="178"/>
        <v>1.3514646644171754E-21</v>
      </c>
      <c r="AN239">
        <f t="shared" si="179"/>
        <v>40.526545223578751</v>
      </c>
      <c r="AO239">
        <f t="shared" si="192"/>
        <v>1.0610256652253576</v>
      </c>
      <c r="AP239">
        <f t="shared" si="220"/>
        <v>1.3176580985674746</v>
      </c>
      <c r="AR239">
        <f t="shared" si="180"/>
        <v>1.3858520889452484E-3</v>
      </c>
      <c r="AS239">
        <f t="shared" si="181"/>
        <v>4.0425305434532897</v>
      </c>
      <c r="AY239">
        <f t="shared" si="204"/>
        <v>-6.6976304928124994</v>
      </c>
      <c r="AZ239">
        <f t="shared" si="205"/>
        <v>-2.6550999493592098</v>
      </c>
      <c r="BA239" s="67">
        <v>0.3</v>
      </c>
      <c r="BB239">
        <f t="shared" si="206"/>
        <v>1.3747486173956762</v>
      </c>
      <c r="BC239">
        <f t="shared" si="194"/>
        <v>-12.100610781055199</v>
      </c>
      <c r="BD239">
        <f t="shared" si="182"/>
        <v>18.423821931321875</v>
      </c>
      <c r="BE239">
        <f t="shared" si="195"/>
        <v>-30.52443271237707</v>
      </c>
      <c r="BG239">
        <f t="shared" si="196"/>
        <v>2.3966351319182409E-3</v>
      </c>
      <c r="BH239">
        <f t="shared" si="207"/>
        <v>3.6490041456371312E-3</v>
      </c>
      <c r="BI239">
        <f t="shared" si="207"/>
        <v>-6.0456392775553713E-3</v>
      </c>
    </row>
    <row r="240" spans="1:69">
      <c r="A240" s="67">
        <v>0.3</v>
      </c>
      <c r="B240" s="24">
        <v>2000</v>
      </c>
      <c r="C240" s="25">
        <v>0.62695000000000001</v>
      </c>
      <c r="D240" s="25"/>
      <c r="E240" s="25">
        <f t="shared" si="198"/>
        <v>4.0130267637559358</v>
      </c>
      <c r="F240" s="67">
        <v>0.3</v>
      </c>
      <c r="G240" s="26">
        <v>3.14159265358979</v>
      </c>
      <c r="I240" s="28">
        <f t="shared" si="199"/>
        <v>0.3447257049925444</v>
      </c>
      <c r="J240" s="28">
        <f t="shared" si="200"/>
        <v>9.871749584809715E-2</v>
      </c>
      <c r="K240" s="28">
        <f t="shared" si="201"/>
        <v>2.8278417636302396E-2</v>
      </c>
      <c r="L240" s="28">
        <f t="shared" si="202"/>
        <v>8.1031628277558592E-3</v>
      </c>
      <c r="M240">
        <f t="shared" si="208"/>
        <v>0.85136928884075735</v>
      </c>
      <c r="N240">
        <f t="shared" si="209"/>
        <v>0.18691152553284041</v>
      </c>
      <c r="O240">
        <f t="shared" si="210"/>
        <v>4.8532242060031268E-2</v>
      </c>
      <c r="P240">
        <f t="shared" si="211"/>
        <v>1.3530078419089486E-2</v>
      </c>
      <c r="Q240">
        <f t="shared" si="212"/>
        <v>3.9293795993189384E-3</v>
      </c>
      <c r="R240">
        <f t="shared" si="167"/>
        <v>4.3772290820612207</v>
      </c>
      <c r="S240">
        <f t="shared" si="168"/>
        <v>-4.5749738953916097</v>
      </c>
      <c r="T240">
        <f t="shared" si="169"/>
        <v>2.0407488297218634</v>
      </c>
      <c r="U240">
        <f t="shared" si="170"/>
        <v>-0.30140452325140565</v>
      </c>
      <c r="V240">
        <v>0</v>
      </c>
      <c r="W240">
        <f t="shared" si="213"/>
        <v>2.1035161966716371</v>
      </c>
      <c r="X240">
        <f t="shared" si="172"/>
        <v>1.3628869565217392</v>
      </c>
      <c r="Y240">
        <f t="shared" si="214"/>
        <v>2.6014078482041949</v>
      </c>
      <c r="Z240">
        <v>0</v>
      </c>
      <c r="AA240">
        <f t="shared" si="215"/>
        <v>2.9664871499793022</v>
      </c>
      <c r="AB240">
        <f t="shared" si="173"/>
        <v>0.6549999999999998</v>
      </c>
      <c r="AC240">
        <f t="shared" si="174"/>
        <v>-0.46481145999849216</v>
      </c>
      <c r="AD240">
        <f t="shared" si="175"/>
        <v>-0.18383718667644947</v>
      </c>
      <c r="AE240">
        <f t="shared" si="216"/>
        <v>-0.3243243233374708</v>
      </c>
      <c r="AF240">
        <f t="shared" si="176"/>
        <v>2.875</v>
      </c>
      <c r="AH240">
        <f t="shared" si="217"/>
        <v>-6.370395960884459E-2</v>
      </c>
      <c r="AI240">
        <f t="shared" si="218"/>
        <v>-0.17431976358021814</v>
      </c>
      <c r="AJ240">
        <f t="shared" si="219"/>
        <v>3.4629581626818924</v>
      </c>
      <c r="AL240">
        <f t="shared" si="177"/>
        <v>1.7077538709783568E-21</v>
      </c>
      <c r="AM240">
        <f t="shared" si="178"/>
        <v>1.4439813347293535E-21</v>
      </c>
      <c r="AN240">
        <f t="shared" si="179"/>
        <v>40.526545223578751</v>
      </c>
      <c r="AO240">
        <f t="shared" si="192"/>
        <v>1.0610256652253576</v>
      </c>
      <c r="AP240">
        <f t="shared" si="220"/>
        <v>1.3176580985674746</v>
      </c>
      <c r="AR240">
        <f t="shared" si="180"/>
        <v>1.4931351170099081E-3</v>
      </c>
      <c r="AS240">
        <f t="shared" si="181"/>
        <v>4.3554751363179021</v>
      </c>
      <c r="AY240">
        <f t="shared" si="204"/>
        <v>-6.8774081930964996</v>
      </c>
      <c r="AZ240">
        <f t="shared" si="205"/>
        <v>-2.5219330567785976</v>
      </c>
      <c r="BA240" s="67">
        <v>0.3</v>
      </c>
      <c r="BB240">
        <f t="shared" si="206"/>
        <v>1.3747486173956762</v>
      </c>
      <c r="BC240">
        <f t="shared" si="194"/>
        <v>-11.493703031149408</v>
      </c>
      <c r="BD240">
        <f t="shared" si="182"/>
        <v>19.850066060174495</v>
      </c>
      <c r="BE240">
        <f t="shared" si="195"/>
        <v>-31.3437690913239</v>
      </c>
      <c r="BG240">
        <f t="shared" si="196"/>
        <v>2.2764315767774624E-3</v>
      </c>
      <c r="BH240">
        <f t="shared" si="207"/>
        <v>3.9314846623439287E-3</v>
      </c>
      <c r="BI240">
        <f t="shared" si="207"/>
        <v>-6.2079162391213902E-3</v>
      </c>
    </row>
    <row r="241" spans="1:69">
      <c r="A241" s="67">
        <v>0.3</v>
      </c>
      <c r="B241" s="24">
        <v>2200</v>
      </c>
      <c r="C241" s="25">
        <v>0.64341999999999999</v>
      </c>
      <c r="D241" s="25"/>
      <c r="E241" s="25">
        <f t="shared" si="198"/>
        <v>3.9784891036009395</v>
      </c>
      <c r="F241" s="67">
        <v>0.3</v>
      </c>
      <c r="G241" s="26">
        <v>3.14159265358979</v>
      </c>
      <c r="I241" s="28">
        <f t="shared" si="199"/>
        <v>0.35378166218407037</v>
      </c>
      <c r="J241" s="28">
        <f t="shared" si="200"/>
        <v>0.10131080816425977</v>
      </c>
      <c r="K241" s="28">
        <f t="shared" si="201"/>
        <v>2.9021292727569484E-2</v>
      </c>
      <c r="L241" s="28">
        <f t="shared" si="202"/>
        <v>8.3160332189722869E-3</v>
      </c>
      <c r="M241">
        <f t="shared" si="208"/>
        <v>0.90187698711208786</v>
      </c>
      <c r="N241">
        <f t="shared" si="209"/>
        <v>0.20455364691510503</v>
      </c>
      <c r="O241">
        <f t="shared" si="210"/>
        <v>5.4694904178744411E-2</v>
      </c>
      <c r="P241">
        <f t="shared" si="211"/>
        <v>1.5682910834851016E-2</v>
      </c>
      <c r="Q241">
        <f t="shared" si="212"/>
        <v>4.6814809993400708E-3</v>
      </c>
      <c r="R241">
        <f t="shared" si="167"/>
        <v>4.3772290820612207</v>
      </c>
      <c r="S241">
        <f t="shared" si="168"/>
        <v>-4.5749738953916115</v>
      </c>
      <c r="T241">
        <f t="shared" si="169"/>
        <v>2.0407488297218643</v>
      </c>
      <c r="U241">
        <f t="shared" si="170"/>
        <v>-0.3014045232514061</v>
      </c>
      <c r="V241">
        <v>0</v>
      </c>
      <c r="W241">
        <f t="shared" si="213"/>
        <v>2.0974788918772864</v>
      </c>
      <c r="X241">
        <f t="shared" si="172"/>
        <v>1.3628869565217392</v>
      </c>
      <c r="Y241">
        <f t="shared" si="214"/>
        <v>2.6875688838687108</v>
      </c>
      <c r="Z241">
        <v>0</v>
      </c>
      <c r="AA241">
        <f t="shared" si="215"/>
        <v>3.1187862430161748</v>
      </c>
      <c r="AB241">
        <f t="shared" si="173"/>
        <v>0.6549999999999998</v>
      </c>
      <c r="AC241">
        <f t="shared" si="174"/>
        <v>-0.51129260599834125</v>
      </c>
      <c r="AD241">
        <f t="shared" si="175"/>
        <v>-0.20222090534409437</v>
      </c>
      <c r="AE241">
        <f t="shared" si="216"/>
        <v>-0.35675675567121778</v>
      </c>
      <c r="AF241">
        <f t="shared" si="176"/>
        <v>2.875</v>
      </c>
      <c r="AH241">
        <f t="shared" si="217"/>
        <v>-6.6512263390384463E-2</v>
      </c>
      <c r="AI241">
        <f t="shared" si="218"/>
        <v>-0.18978479769059298</v>
      </c>
      <c r="AJ241">
        <f t="shared" si="219"/>
        <v>3.6609004033042463</v>
      </c>
      <c r="AL241">
        <f t="shared" si="177"/>
        <v>1.8319027149624707E-21</v>
      </c>
      <c r="AM241">
        <f t="shared" si="178"/>
        <v>1.532879289230353E-21</v>
      </c>
      <c r="AN241">
        <f t="shared" si="179"/>
        <v>40.526545223578751</v>
      </c>
      <c r="AO241">
        <f t="shared" si="192"/>
        <v>1.0610256652253576</v>
      </c>
      <c r="AP241">
        <f t="shared" si="220"/>
        <v>1.3176580985674746</v>
      </c>
      <c r="AR241">
        <f t="shared" si="180"/>
        <v>1.5974865320008387E-3</v>
      </c>
      <c r="AS241">
        <f t="shared" si="181"/>
        <v>4.6598682138464467</v>
      </c>
      <c r="AY241">
        <f t="shared" si="204"/>
        <v>-7.0390730758362396</v>
      </c>
      <c r="AZ241">
        <f t="shared" si="205"/>
        <v>-2.379204861989793</v>
      </c>
      <c r="BA241" s="67">
        <v>0.3</v>
      </c>
      <c r="BB241">
        <f t="shared" si="206"/>
        <v>1.3747486173956762</v>
      </c>
      <c r="BC241">
        <f t="shared" si="194"/>
        <v>-10.84321967249514</v>
      </c>
      <c r="BD241">
        <f t="shared" si="182"/>
        <v>21.237336681195529</v>
      </c>
      <c r="BE241">
        <f t="shared" si="195"/>
        <v>-32.080556353690667</v>
      </c>
      <c r="BG241">
        <f t="shared" si="196"/>
        <v>2.14759747920284E-3</v>
      </c>
      <c r="BH241">
        <f t="shared" si="207"/>
        <v>4.206246124221733E-3</v>
      </c>
      <c r="BI241">
        <f t="shared" si="207"/>
        <v>-6.353843603424573E-3</v>
      </c>
    </row>
    <row r="242" spans="1:69">
      <c r="A242" s="67">
        <v>0.3</v>
      </c>
      <c r="B242" s="24">
        <v>2400</v>
      </c>
      <c r="C242" s="25">
        <v>0.65849000000000002</v>
      </c>
      <c r="D242" s="25"/>
      <c r="E242" s="25">
        <f t="shared" si="198"/>
        <v>3.9479044259500564</v>
      </c>
      <c r="F242" s="67">
        <v>0.3</v>
      </c>
      <c r="G242" s="26">
        <v>3.14159265358979</v>
      </c>
      <c r="I242" s="28">
        <f t="shared" si="199"/>
        <v>0.36206783552203614</v>
      </c>
      <c r="J242" s="28">
        <f t="shared" si="200"/>
        <v>0.10368368106071217</v>
      </c>
      <c r="K242" s="28">
        <f t="shared" si="201"/>
        <v>2.9701021180841797E-2</v>
      </c>
      <c r="L242" s="28">
        <f t="shared" si="202"/>
        <v>8.5108089806985501E-3</v>
      </c>
      <c r="M242">
        <f t="shared" si="208"/>
        <v>0.95063775868726419</v>
      </c>
      <c r="N242">
        <f t="shared" si="209"/>
        <v>0.22200807189751215</v>
      </c>
      <c r="O242">
        <f t="shared" si="210"/>
        <v>6.0943175979098818E-2</v>
      </c>
      <c r="P242">
        <f t="shared" si="211"/>
        <v>1.7919744372095814E-2</v>
      </c>
      <c r="Q242">
        <f t="shared" si="212"/>
        <v>5.4822860386107841E-3</v>
      </c>
      <c r="R242">
        <f t="shared" si="167"/>
        <v>4.3772290820612207</v>
      </c>
      <c r="S242">
        <f t="shared" si="168"/>
        <v>-4.5749738953916097</v>
      </c>
      <c r="T242">
        <f t="shared" si="169"/>
        <v>2.0407488297218634</v>
      </c>
      <c r="U242">
        <f t="shared" si="170"/>
        <v>-0.30140452325140565</v>
      </c>
      <c r="V242">
        <v>0</v>
      </c>
      <c r="W242">
        <f t="shared" si="213"/>
        <v>2.0919547763186426</v>
      </c>
      <c r="X242">
        <f t="shared" si="172"/>
        <v>1.3628869565217392</v>
      </c>
      <c r="Y242">
        <f t="shared" si="214"/>
        <v>2.7701692946554246</v>
      </c>
      <c r="Z242">
        <v>0</v>
      </c>
      <c r="AA242">
        <f t="shared" si="215"/>
        <v>3.2644467333836684</v>
      </c>
      <c r="AB242">
        <f t="shared" si="173"/>
        <v>0.6549999999999998</v>
      </c>
      <c r="AC242">
        <f t="shared" si="174"/>
        <v>-0.55777375199819057</v>
      </c>
      <c r="AD242">
        <f t="shared" si="175"/>
        <v>-0.22060462401173936</v>
      </c>
      <c r="AE242">
        <f t="shared" si="216"/>
        <v>-0.38918918800496494</v>
      </c>
      <c r="AF242">
        <f t="shared" si="176"/>
        <v>2.875</v>
      </c>
      <c r="AH242">
        <f t="shared" si="217"/>
        <v>-6.9131103851108947E-2</v>
      </c>
      <c r="AI242">
        <f t="shared" si="218"/>
        <v>-0.20514521255156939</v>
      </c>
      <c r="AJ242">
        <f t="shared" si="219"/>
        <v>3.8519910758640439</v>
      </c>
      <c r="AL242">
        <f t="shared" si="177"/>
        <v>1.9535715502180931E-21</v>
      </c>
      <c r="AM242">
        <f t="shared" si="178"/>
        <v>1.6188252571783811E-21</v>
      </c>
      <c r="AN242">
        <f t="shared" si="179"/>
        <v>40.526545223578751</v>
      </c>
      <c r="AO242">
        <f t="shared" si="192"/>
        <v>1.0610256652253576</v>
      </c>
      <c r="AP242">
        <f t="shared" si="220"/>
        <v>1.3176580985674746</v>
      </c>
      <c r="AR242">
        <f t="shared" si="180"/>
        <v>1.6994464681291766E-3</v>
      </c>
      <c r="AS242">
        <f t="shared" si="181"/>
        <v>4.9572853475328076</v>
      </c>
      <c r="AY242">
        <f t="shared" si="204"/>
        <v>-7.18614353574866</v>
      </c>
      <c r="AZ242">
        <f t="shared" si="205"/>
        <v>-2.2288581882158525</v>
      </c>
      <c r="BA242" s="67">
        <v>0.3</v>
      </c>
      <c r="BB242">
        <f t="shared" si="206"/>
        <v>1.3747486173956762</v>
      </c>
      <c r="BC242">
        <f t="shared" si="194"/>
        <v>-10.158015116635084</v>
      </c>
      <c r="BD242">
        <f t="shared" si="182"/>
        <v>22.592814457173152</v>
      </c>
      <c r="BE242">
        <f t="shared" si="195"/>
        <v>-32.750829573808232</v>
      </c>
      <c r="BG242">
        <f t="shared" si="196"/>
        <v>2.0118865352812603E-3</v>
      </c>
      <c r="BH242">
        <f t="shared" si="207"/>
        <v>4.4747107263167262E-3</v>
      </c>
      <c r="BI242">
        <f t="shared" si="207"/>
        <v>-6.4865972615979865E-3</v>
      </c>
    </row>
    <row r="243" spans="1:69">
      <c r="A243" s="67">
        <v>0.3</v>
      </c>
      <c r="B243" s="24">
        <v>2600</v>
      </c>
      <c r="C243" s="25">
        <v>0.67237999999999998</v>
      </c>
      <c r="D243" s="25"/>
      <c r="E243" s="25">
        <f t="shared" si="198"/>
        <v>3.9205298315339374</v>
      </c>
      <c r="F243" s="67">
        <v>0.3</v>
      </c>
      <c r="G243" s="26">
        <v>3.14159265358979</v>
      </c>
      <c r="I243" s="28">
        <f t="shared" si="199"/>
        <v>0.36970519104057259</v>
      </c>
      <c r="J243" s="28">
        <f t="shared" si="200"/>
        <v>0.10587075501769447</v>
      </c>
      <c r="K243" s="28">
        <f t="shared" si="201"/>
        <v>3.0327526039232798E-2</v>
      </c>
      <c r="L243" s="28">
        <f t="shared" si="202"/>
        <v>8.6903335547116739E-3</v>
      </c>
      <c r="M243">
        <f t="shared" si="208"/>
        <v>0.99787967949434964</v>
      </c>
      <c r="N243">
        <f t="shared" si="209"/>
        <v>0.23929470208755732</v>
      </c>
      <c r="O243">
        <f t="shared" si="210"/>
        <v>6.7268880468403736E-2</v>
      </c>
      <c r="P243">
        <f t="shared" si="211"/>
        <v>2.0234596314782138E-2</v>
      </c>
      <c r="Q243">
        <f t="shared" si="212"/>
        <v>6.3294223451586529E-3</v>
      </c>
      <c r="R243">
        <f t="shared" si="167"/>
        <v>4.3772290820612207</v>
      </c>
      <c r="S243">
        <f t="shared" si="168"/>
        <v>-4.5749738953916115</v>
      </c>
      <c r="T243">
        <f t="shared" si="169"/>
        <v>2.0407488297218648</v>
      </c>
      <c r="U243">
        <f t="shared" si="170"/>
        <v>-0.3014045232514061</v>
      </c>
      <c r="V243">
        <v>0</v>
      </c>
      <c r="W243">
        <f t="shared" si="213"/>
        <v>2.0868632059729517</v>
      </c>
      <c r="X243">
        <f t="shared" si="172"/>
        <v>1.3628869565217392</v>
      </c>
      <c r="Y243">
        <f t="shared" si="214"/>
        <v>2.8496795247384652</v>
      </c>
      <c r="Z243">
        <v>0</v>
      </c>
      <c r="AA243">
        <f t="shared" si="215"/>
        <v>3.4043610283616639</v>
      </c>
      <c r="AB243">
        <f t="shared" si="173"/>
        <v>0.6549999999999998</v>
      </c>
      <c r="AC243">
        <f t="shared" si="174"/>
        <v>-0.60425489799803977</v>
      </c>
      <c r="AD243">
        <f t="shared" si="175"/>
        <v>-0.23898834267938432</v>
      </c>
      <c r="AE243">
        <f t="shared" si="216"/>
        <v>-0.42162162033871203</v>
      </c>
      <c r="AF243">
        <f t="shared" si="176"/>
        <v>2.875</v>
      </c>
      <c r="AH243">
        <f t="shared" si="217"/>
        <v>-7.1584696408886206E-2</v>
      </c>
      <c r="AI243">
        <f t="shared" si="218"/>
        <v>-0.22041437961061447</v>
      </c>
      <c r="AJ243">
        <f t="shared" si="219"/>
        <v>4.0371498068726517</v>
      </c>
      <c r="AL243">
        <f t="shared" si="177"/>
        <v>2.0730773481115993E-21</v>
      </c>
      <c r="AM243">
        <f t="shared" si="178"/>
        <v>1.7021965337016645E-21</v>
      </c>
      <c r="AN243">
        <f t="shared" si="179"/>
        <v>40.526545223578751</v>
      </c>
      <c r="AO243">
        <f t="shared" si="192"/>
        <v>1.0610256652253576</v>
      </c>
      <c r="AP243">
        <f t="shared" si="220"/>
        <v>1.3176580985674746</v>
      </c>
      <c r="AR243">
        <f t="shared" si="180"/>
        <v>1.7993205817073482E-3</v>
      </c>
      <c r="AS243">
        <f t="shared" si="181"/>
        <v>5.2486181368403351</v>
      </c>
      <c r="AY243">
        <f t="shared" si="204"/>
        <v>-7.3209767901850382</v>
      </c>
      <c r="AZ243">
        <f t="shared" si="205"/>
        <v>-2.0723586533447031</v>
      </c>
      <c r="BA243" s="67">
        <v>0.3</v>
      </c>
      <c r="BB243">
        <f t="shared" si="206"/>
        <v>1.3747486173956762</v>
      </c>
      <c r="BC243">
        <f t="shared" si="194"/>
        <v>-9.4447689130980041</v>
      </c>
      <c r="BD243">
        <f t="shared" si="182"/>
        <v>23.920562850230958</v>
      </c>
      <c r="BE243">
        <f t="shared" si="195"/>
        <v>-33.36533176332896</v>
      </c>
      <c r="BG243">
        <f t="shared" si="196"/>
        <v>1.8706216900570417E-3</v>
      </c>
      <c r="BH243">
        <f t="shared" si="207"/>
        <v>4.7376832739613704E-3</v>
      </c>
      <c r="BI243">
        <f t="shared" si="207"/>
        <v>-6.6083049640184117E-3</v>
      </c>
    </row>
    <row r="244" spans="1:69">
      <c r="A244" s="67">
        <v>0.3</v>
      </c>
      <c r="B244" s="24">
        <v>2800</v>
      </c>
      <c r="C244" s="25">
        <v>0.68530000000000002</v>
      </c>
      <c r="D244" s="25"/>
      <c r="E244" s="25">
        <f t="shared" si="198"/>
        <v>3.895735364465136</v>
      </c>
      <c r="F244" s="67">
        <v>0.3</v>
      </c>
      <c r="G244" s="26">
        <v>3.14159265358979</v>
      </c>
      <c r="I244" s="28">
        <f t="shared" si="199"/>
        <v>0.37680919631771387</v>
      </c>
      <c r="J244" s="28">
        <f t="shared" si="200"/>
        <v>0.10790509594816332</v>
      </c>
      <c r="K244" s="28">
        <f t="shared" si="201"/>
        <v>3.0910279298441718E-2</v>
      </c>
      <c r="L244" s="28">
        <f t="shared" si="202"/>
        <v>8.8573211354351887E-3</v>
      </c>
      <c r="M244">
        <f>(1/3)*(1/(1-I244)^3-1)</f>
        <v>1.0439257254023602</v>
      </c>
      <c r="N244">
        <f>((3-I244)*I244^2)/(6*(1-I244)^3)</f>
        <v>0.25648295586405151</v>
      </c>
      <c r="O244">
        <f>1/3*(I244^3/(1-I244)^3)</f>
        <v>7.3685174812796655E-2</v>
      </c>
      <c r="P244">
        <f>(6-15*I244+11*I244^2)*I244/(6*(1-I244)^3)+LN(1-I244)</f>
        <v>2.2629841106746096E-2</v>
      </c>
      <c r="Q244">
        <f>(12-30*I244+22*I244^2-3*I244^3)*I244/(3*(1-I244)^3)+4*LN(1-I244)</f>
        <v>7.2236099217639627E-3</v>
      </c>
      <c r="R244">
        <f t="shared" si="167"/>
        <v>4.3772290820612207</v>
      </c>
      <c r="S244">
        <f t="shared" si="168"/>
        <v>-4.5749738953916097</v>
      </c>
      <c r="T244">
        <f t="shared" si="169"/>
        <v>2.0407488297218634</v>
      </c>
      <c r="U244">
        <f t="shared" si="170"/>
        <v>-0.30140452325140565</v>
      </c>
      <c r="V244">
        <v>0</v>
      </c>
      <c r="W244">
        <f>(7-2*I244)/3</f>
        <v>2.0821272024548576</v>
      </c>
      <c r="X244">
        <f t="shared" si="172"/>
        <v>1.3628869565217392</v>
      </c>
      <c r="Y244">
        <f>1/(1-I244)+(3*J244*X244)/(1-I244)^2+(W244*J244^2*X244^2)/(1-I244)^3</f>
        <v>2.9267096347567305</v>
      </c>
      <c r="Z244">
        <v>0</v>
      </c>
      <c r="AA244">
        <f>M244*R244+N244*S244+O244*T244+P244*U244+Q244*V244</f>
        <v>3.5396514148491849</v>
      </c>
      <c r="AB244">
        <f t="shared" si="173"/>
        <v>0.6549999999999998</v>
      </c>
      <c r="AC244">
        <f t="shared" si="174"/>
        <v>-0.65073604399788909</v>
      </c>
      <c r="AD244">
        <f t="shared" si="175"/>
        <v>-0.25737206134702934</v>
      </c>
      <c r="AE244">
        <f>(AC244+AD244)/2</f>
        <v>-0.45405405267245924</v>
      </c>
      <c r="AF244">
        <f t="shared" si="176"/>
        <v>2.875</v>
      </c>
      <c r="AH244">
        <f>(LN(Y244)-AA244-AE244*(AF244-2*AB244+AB244^2/AF244))/(AF244^3-4*AB244^3+3*(AB244^4/AF244))</f>
        <v>-7.3906977474633789E-2</v>
      </c>
      <c r="AI244">
        <f>AB244^2*(AE244+3*AH244*AB244^2)</f>
        <v>-0.23561103812460499</v>
      </c>
      <c r="AJ244">
        <f>LN(Y244)-AE244*AF244-AH244*AF244^3-AI244*(1/AF244)</f>
        <v>4.2175370292990699</v>
      </c>
      <c r="AL244">
        <f t="shared" si="177"/>
        <v>2.1908643244148197E-21</v>
      </c>
      <c r="AM244">
        <f t="shared" si="178"/>
        <v>1.783521874594484E-21</v>
      </c>
      <c r="AN244">
        <f t="shared" si="179"/>
        <v>40.526545223578751</v>
      </c>
      <c r="AO244">
        <f t="shared" si="192"/>
        <v>1.0610256652253576</v>
      </c>
      <c r="AP244">
        <f>1+(23/2)*(1/AN244)+167/3*(1/AN244)^2</f>
        <v>1.3176580985674746</v>
      </c>
      <c r="AR244">
        <f t="shared" si="180"/>
        <v>1.8975372311586744E-3</v>
      </c>
      <c r="AS244">
        <f t="shared" si="181"/>
        <v>5.5351161032898535</v>
      </c>
      <c r="AY244">
        <f t="shared" si="204"/>
        <v>-7.4457728361940001</v>
      </c>
      <c r="AZ244">
        <f t="shared" si="205"/>
        <v>-1.9106567329041466</v>
      </c>
      <c r="BA244" s="67">
        <v>0.3</v>
      </c>
      <c r="BB244">
        <f t="shared" si="206"/>
        <v>1.3747486173956762</v>
      </c>
      <c r="BC244">
        <f t="shared" si="194"/>
        <v>-8.7078128515107309</v>
      </c>
      <c r="BD244">
        <f t="shared" si="182"/>
        <v>25.226276551293743</v>
      </c>
      <c r="BE244">
        <f t="shared" si="195"/>
        <v>-33.934089402804474</v>
      </c>
      <c r="BG244">
        <f t="shared" si="196"/>
        <v>1.7246608935454013E-3</v>
      </c>
      <c r="BH244">
        <f t="shared" si="207"/>
        <v>4.9962916520684773E-3</v>
      </c>
      <c r="BI244">
        <f t="shared" si="207"/>
        <v>-6.7209525456138793E-3</v>
      </c>
    </row>
    <row r="245" spans="1:69" ht="15.75" thickBot="1">
      <c r="A245" s="69">
        <v>0.3</v>
      </c>
      <c r="B245" s="46">
        <v>3000</v>
      </c>
      <c r="C245" s="47">
        <v>0.69735999999999998</v>
      </c>
      <c r="D245" s="47"/>
      <c r="E245" s="47">
        <f t="shared" si="198"/>
        <v>3.8731473006268367</v>
      </c>
      <c r="F245" s="69">
        <v>0.3</v>
      </c>
      <c r="G245" s="48">
        <v>3.14159265358979</v>
      </c>
      <c r="H245" s="35"/>
      <c r="I245" s="50">
        <f t="shared" si="199"/>
        <v>0.38344033437052522</v>
      </c>
      <c r="J245" s="50">
        <f t="shared" si="200"/>
        <v>0.10980402409223868</v>
      </c>
      <c r="K245" s="50">
        <f t="shared" si="201"/>
        <v>3.145424248002527E-2</v>
      </c>
      <c r="L245" s="50">
        <f t="shared" si="202"/>
        <v>9.0131934437575993E-3</v>
      </c>
      <c r="M245" s="35">
        <f>(1/3)*(1/(1-I245)^3-1)</f>
        <v>1.0888428910251196</v>
      </c>
      <c r="N245" s="35">
        <f>((3-I245)*I245^2)/(6*(1-I245)^3)</f>
        <v>0.27355814499016468</v>
      </c>
      <c r="O245" s="35">
        <f>1/3*(I245^3/(1-I245)^3)</f>
        <v>8.0176445400930565E-2</v>
      </c>
      <c r="P245" s="35">
        <f>(6-15*I245+11*I245^2)*I245/(6*(1-I245)^3)+LN(1-I245)</f>
        <v>2.5097612428591543E-2</v>
      </c>
      <c r="Q245" s="35">
        <f>(12-30*I245+22*I245^2-3*I245^3)*I245/(3*(1-I245)^3)+4*LN(1-I245)</f>
        <v>8.1618006148473921E-3</v>
      </c>
      <c r="R245" s="35">
        <f t="shared" si="167"/>
        <v>4.3772290820612207</v>
      </c>
      <c r="S245" s="35">
        <f t="shared" si="168"/>
        <v>-4.5749738953916097</v>
      </c>
      <c r="T245" s="35">
        <f t="shared" si="169"/>
        <v>2.0407488297218634</v>
      </c>
      <c r="U245" s="35">
        <f t="shared" si="170"/>
        <v>-0.30140452325140565</v>
      </c>
      <c r="V245" s="35">
        <v>0</v>
      </c>
      <c r="W245" s="35">
        <f>(7-2*I245)/3</f>
        <v>2.0777064437529833</v>
      </c>
      <c r="X245" s="35">
        <f t="shared" si="172"/>
        <v>1.3628869565217392</v>
      </c>
      <c r="Y245" s="35">
        <f>1/(1-I245)+(3*J245*X245)/(1-I245)^2+(W245*J245^2*X245^2)/(1-I245)^3</f>
        <v>3.0014258704514107</v>
      </c>
      <c r="Z245" s="35">
        <v>0</v>
      </c>
      <c r="AA245" s="35">
        <f>M245*R245+N245*S245+O245*T245+P245*U245+Q245*V245</f>
        <v>3.6706488494034328</v>
      </c>
      <c r="AB245" s="35">
        <f t="shared" si="173"/>
        <v>0.6549999999999998</v>
      </c>
      <c r="AC245" s="35">
        <f t="shared" si="174"/>
        <v>-0.69721718999773818</v>
      </c>
      <c r="AD245" s="35">
        <f t="shared" si="175"/>
        <v>-0.27575578001467416</v>
      </c>
      <c r="AE245" s="35">
        <f>(AC245+AD245)/2</f>
        <v>-0.48648648500620617</v>
      </c>
      <c r="AF245" s="35">
        <f t="shared" si="176"/>
        <v>2.875</v>
      </c>
      <c r="AG245" s="35"/>
      <c r="AH245" s="35">
        <f>(LN(Y245)-AA245-AE245*(AF245-2*AB245+AB245^2/AF245))/(AF245^3-4*AB245^3+3*(AB245^4/AF245))</f>
        <v>-7.6105336165724999E-2</v>
      </c>
      <c r="AI245" s="35">
        <f>AB245^2*(AE245+3*AH245*AB245^2)</f>
        <v>-0.25073926827069581</v>
      </c>
      <c r="AJ245" s="35">
        <f>LN(Y245)-AE245*AF245-AH245*AF245^3-AI245*(1/AF245)</f>
        <v>4.3934920054046325</v>
      </c>
      <c r="AK245" s="35"/>
      <c r="AL245" s="35">
        <f t="shared" si="177"/>
        <v>2.3070292000946543E-21</v>
      </c>
      <c r="AM245" s="35">
        <f t="shared" si="178"/>
        <v>1.8629164080781246E-21</v>
      </c>
      <c r="AN245" s="35">
        <f t="shared" si="179"/>
        <v>40.526545223578751</v>
      </c>
      <c r="AO245" s="35">
        <f t="shared" si="192"/>
        <v>1.0610256652253576</v>
      </c>
      <c r="AP245" s="35">
        <f>1+(23/2)*(1/AN245)+167/3*(1/AN245)^2</f>
        <v>1.3176580985674746</v>
      </c>
      <c r="AQ245" s="35"/>
      <c r="AR245" s="35">
        <f t="shared" si="180"/>
        <v>1.9941896847629225E-3</v>
      </c>
      <c r="AS245" s="35">
        <f t="shared" si="181"/>
        <v>5.8170513104534454</v>
      </c>
      <c r="AT245" s="35">
        <v>-7.5259724117857152</v>
      </c>
      <c r="AU245" s="35"/>
      <c r="AV245" s="35"/>
      <c r="AW245" s="35"/>
      <c r="AX245" s="35"/>
      <c r="AY245" s="35">
        <f t="shared" si="204"/>
        <v>-7.5617217471193605</v>
      </c>
      <c r="AZ245" s="35">
        <f t="shared" si="205"/>
        <v>-1.7446704366659151</v>
      </c>
      <c r="BA245" s="69">
        <v>0.3</v>
      </c>
      <c r="BB245" s="35">
        <f t="shared" si="206"/>
        <v>1.3747486173956762</v>
      </c>
      <c r="BC245" s="35">
        <f t="shared" si="194"/>
        <v>-7.9513307589053248</v>
      </c>
      <c r="BD245" s="35">
        <f t="shared" si="182"/>
        <v>26.511195489349596</v>
      </c>
      <c r="BE245" s="35">
        <f t="shared" si="195"/>
        <v>-34.462526248254925</v>
      </c>
      <c r="BF245" s="35"/>
      <c r="BG245" s="35">
        <f t="shared" si="196"/>
        <v>1.5748327904348039E-3</v>
      </c>
      <c r="BH245" s="35">
        <f t="shared" si="207"/>
        <v>5.2507814397602685E-3</v>
      </c>
      <c r="BI245" s="35">
        <f t="shared" si="207"/>
        <v>-6.8256142301950729E-3</v>
      </c>
      <c r="BJ245" s="35"/>
      <c r="BK245" s="35"/>
      <c r="BL245" s="35"/>
      <c r="BM245" s="35"/>
      <c r="BN245" s="35"/>
      <c r="BO245" s="35"/>
      <c r="BP245" s="35"/>
      <c r="BQ245" s="35"/>
    </row>
    <row r="246" spans="1:69">
      <c r="A246" s="70">
        <v>0.2</v>
      </c>
      <c r="B246" s="24">
        <v>5.5500000000000007</v>
      </c>
      <c r="C246" s="25">
        <v>5.8085000000000003E-3</v>
      </c>
      <c r="D246" s="25">
        <v>0</v>
      </c>
      <c r="E246" s="25">
        <f t="shared" ref="E246:E275" si="221">(1/(((C246/(0.2*16+0.8*28))*6.022*10^2)/10^3))^(1/3)</f>
        <v>19.415343272400538</v>
      </c>
      <c r="F246" s="70">
        <v>0.2</v>
      </c>
      <c r="G246" s="26">
        <v>3.14159265358979</v>
      </c>
      <c r="I246" s="28">
        <f t="shared" ref="I246:I275" si="222">(G246/6)*(C246*6.023*10^23)/((16*0.2+28*0.8)*10^24)*(0.2*$BM$8^3+0.8*$BN$8^3)</f>
        <v>3.0079542951310179E-3</v>
      </c>
      <c r="J246" s="28">
        <f t="shared" ref="J246:J275" si="223">(G246/6)*(C246*6.023*10^23)/((16*0.2+28*0.8)*10^24)*(0.2*$BM$8^2+0.8*$BN$8^2)</f>
        <v>8.6487106947167821E-4</v>
      </c>
      <c r="K246" s="28">
        <f t="shared" ref="K246:K275" si="224">(G246/6)*(C246*6.023*10^23)/((16*0.2+28*0.8)*10^24)*(0.2*$BM$8^1+0.8*$BN$8^1)</f>
        <v>2.4873692959192714E-4</v>
      </c>
      <c r="L246" s="28">
        <f t="shared" ref="L246:L275" si="225">(G246/6)*(C246*6.023*10^23)/((16*0.2+28*0.8)*10^24)*(0.2*$BM$8^0+0.8*$BN$8^0)</f>
        <v>7.1554263158600528E-5</v>
      </c>
      <c r="M246">
        <f t="shared" ref="M246:M305" si="226">(1/3)*(1/(1-I246)^3-1)</f>
        <v>3.0261410020435697E-3</v>
      </c>
      <c r="N246">
        <f t="shared" ref="N246:N305" si="227">((3-I246)*I246^2)/(6*(1-I246)^3)</f>
        <v>4.5603872808533713E-6</v>
      </c>
      <c r="O246">
        <f t="shared" ref="O246:O305" si="228">1/3*(I246^3/(1-I246)^3)</f>
        <v>9.1541360802494408E-9</v>
      </c>
      <c r="P246">
        <f t="shared" ref="P246:P305" si="229">(6-15*I246+11*I246^2)*I246/(6*(1-I246)^3)+LN(1-I246)</f>
        <v>2.0663861247105508E-11</v>
      </c>
      <c r="Q246">
        <f t="shared" ref="Q246:Q305" si="230">(12-30*I246+22*I246^2-3*I246^3)*I246/(3*(1-I246)^3)+4*LN(1-I246)</f>
        <v>4.9776155419678503E-14</v>
      </c>
      <c r="R246">
        <f t="shared" si="167"/>
        <v>4.3978392618700477</v>
      </c>
      <c r="S246">
        <f t="shared" si="168"/>
        <v>-4.5678534606433221</v>
      </c>
      <c r="T246">
        <f t="shared" si="169"/>
        <v>2.0282904772772907</v>
      </c>
      <c r="U246">
        <f t="shared" si="170"/>
        <v>-0.29782366678611982</v>
      </c>
      <c r="V246">
        <v>0</v>
      </c>
      <c r="W246">
        <f t="shared" ref="W246:W305" si="231">(7-2*I246)/3</f>
        <v>2.3313280304699124</v>
      </c>
      <c r="X246">
        <f t="shared" si="172"/>
        <v>1.3628869565217392</v>
      </c>
      <c r="Y246">
        <f t="shared" ref="Y246:Y305" si="232">1/(1-I246)+(3*J246*X246)/(1-I246)^2+(W246*J246^2*X246^2)/(1-I246)^3</f>
        <v>1.0065778320095404</v>
      </c>
      <c r="Z246">
        <v>0</v>
      </c>
      <c r="AA246">
        <f t="shared" ref="AA246:AA305" si="233">M246*R246+N246*S246+O246*T246+P246*U246+Q246*V246</f>
        <v>1.3287669091012111E-2</v>
      </c>
      <c r="AB246">
        <f t="shared" si="173"/>
        <v>0.6549999999999998</v>
      </c>
      <c r="AC246">
        <f t="shared" si="174"/>
        <v>-1.2898518014958157E-3</v>
      </c>
      <c r="AD246">
        <f t="shared" si="175"/>
        <v>-5.101481930271472E-4</v>
      </c>
      <c r="AE246">
        <f t="shared" ref="AE246:AE305" si="234">(AC246+AD246)/2</f>
        <v>-8.9999999726148147E-4</v>
      </c>
      <c r="AF246">
        <f t="shared" si="176"/>
        <v>2.875</v>
      </c>
      <c r="AH246">
        <f t="shared" ref="AH246:AH305" si="235">(LN(Y246)-AA246-AE246*(AF246-2*AB246+AB246^2/AF246))/(AF246^3-4*AB246^3+3*(AB246^4/AF246))</f>
        <v>-2.2725312014513149E-4</v>
      </c>
      <c r="AI246">
        <f t="shared" ref="AI246:AI305" si="236">AB246^2*(AE246+3*AH246*AB246^2)</f>
        <v>-5.1160879744337813E-4</v>
      </c>
      <c r="AJ246">
        <f t="shared" ref="AJ246:AJ305" si="237">LN(Y246)-AE246*AF246-AH246*AF246^3-AI246*(1/AF246)</f>
        <v>1.4722111934484748E-2</v>
      </c>
      <c r="AL246">
        <f t="shared" si="177"/>
        <v>5.3997123073460784E-24</v>
      </c>
      <c r="AM246">
        <f t="shared" si="178"/>
        <v>4.7934824063868422E-24</v>
      </c>
      <c r="AN246">
        <f t="shared" si="179"/>
        <v>40.526545223578751</v>
      </c>
      <c r="AO246">
        <f t="shared" si="192"/>
        <v>1.0610256652253576</v>
      </c>
      <c r="AP246">
        <f t="shared" ref="AP246:AP305" si="238">1+(23/2)*(1/AN246)+167/3*(1/AN246)^2</f>
        <v>1.3176580985674746</v>
      </c>
      <c r="AR246">
        <f t="shared" si="180"/>
        <v>4.7805601595157537E-6</v>
      </c>
      <c r="AS246">
        <f t="shared" si="181"/>
        <v>1.3944893985307454E-2</v>
      </c>
      <c r="AT246">
        <f t="shared" ref="AT246:AT263" si="239">D246-AS246</f>
        <v>-1.3944893985307454E-2</v>
      </c>
      <c r="AY246">
        <f t="shared" ref="AY246:AY275" si="240" xml:space="preserve"> 2.1207*C246^2 - 10.645*C246</f>
        <v>-6.1759932897759426E-2</v>
      </c>
      <c r="AZ246">
        <f>AY246+AS246</f>
        <v>-4.7815038912451972E-2</v>
      </c>
      <c r="BA246" s="70">
        <v>0.2</v>
      </c>
      <c r="BB246">
        <f>17.5/($BM$6+$BM$7+2*(0.2*$BM$8 +0.8*$BN$8))</f>
        <v>1.3776924045849603</v>
      </c>
      <c r="BC246">
        <f t="shared" si="194"/>
        <v>-0.21783248731749172</v>
      </c>
      <c r="BD246">
        <f t="shared" si="182"/>
        <v>6.3529195234162783E-2</v>
      </c>
      <c r="BE246">
        <f t="shared" si="195"/>
        <v>-0.2813616825516545</v>
      </c>
      <c r="BG246">
        <f t="shared" si="196"/>
        <v>4.3143689308277229E-5</v>
      </c>
      <c r="BH246">
        <f t="shared" si="207"/>
        <v>1.2582530250378844E-5</v>
      </c>
      <c r="BI246">
        <f t="shared" si="207"/>
        <v>-5.5726219558656068E-5</v>
      </c>
    </row>
    <row r="247" spans="1:69">
      <c r="A247" s="70">
        <v>0.2</v>
      </c>
      <c r="B247" s="24">
        <v>15.85</v>
      </c>
      <c r="C247" s="25">
        <v>1.6659E-2</v>
      </c>
      <c r="D247" s="25">
        <v>-7.9579999999999998E-2</v>
      </c>
      <c r="E247" s="25">
        <f t="shared" si="221"/>
        <v>13.66522421868307</v>
      </c>
      <c r="F247" s="70">
        <v>0.2</v>
      </c>
      <c r="G247" s="26">
        <v>3.14159265358979</v>
      </c>
      <c r="I247" s="28">
        <f t="shared" si="222"/>
        <v>8.6269278819983888E-3</v>
      </c>
      <c r="J247" s="28">
        <f t="shared" si="223"/>
        <v>2.4804832824875077E-3</v>
      </c>
      <c r="K247" s="28">
        <f t="shared" si="224"/>
        <v>7.1338702075784022E-4</v>
      </c>
      <c r="L247" s="28">
        <f t="shared" si="225"/>
        <v>2.0522036153208684E-4</v>
      </c>
      <c r="M247">
        <f t="shared" si="226"/>
        <v>8.7779438492639646E-3</v>
      </c>
      <c r="N247">
        <f t="shared" si="227"/>
        <v>3.8082049176956058E-5</v>
      </c>
      <c r="O247">
        <f t="shared" si="228"/>
        <v>2.1965236961614016E-7</v>
      </c>
      <c r="P247">
        <f t="shared" si="229"/>
        <v>1.4236530686967397E-9</v>
      </c>
      <c r="Q247">
        <f t="shared" si="230"/>
        <v>9.8368188594655237E-12</v>
      </c>
      <c r="R247">
        <f t="shared" si="167"/>
        <v>4.3978392618700477</v>
      </c>
      <c r="S247">
        <f t="shared" si="168"/>
        <v>-4.5678534606433239</v>
      </c>
      <c r="T247">
        <f t="shared" si="169"/>
        <v>2.0282904772772907</v>
      </c>
      <c r="U247">
        <f t="shared" si="170"/>
        <v>-0.29782366678612004</v>
      </c>
      <c r="V247">
        <v>0</v>
      </c>
      <c r="W247">
        <f t="shared" si="231"/>
        <v>2.3275820480786678</v>
      </c>
      <c r="X247">
        <f t="shared" si="172"/>
        <v>1.3628869565217392</v>
      </c>
      <c r="Y247">
        <f t="shared" si="232"/>
        <v>1.0190484326222324</v>
      </c>
      <c r="Z247">
        <v>0</v>
      </c>
      <c r="AA247">
        <f t="shared" si="233"/>
        <v>3.8430477973474431E-2</v>
      </c>
      <c r="AB247">
        <f t="shared" si="173"/>
        <v>0.6549999999999998</v>
      </c>
      <c r="AC247">
        <f t="shared" si="174"/>
        <v>-3.6836308204880497E-3</v>
      </c>
      <c r="AD247">
        <f t="shared" si="175"/>
        <v>-1.4569097044108618E-3</v>
      </c>
      <c r="AE247">
        <f t="shared" si="234"/>
        <v>-2.5702702624494558E-3</v>
      </c>
      <c r="AF247">
        <f t="shared" si="176"/>
        <v>2.875</v>
      </c>
      <c r="AH247">
        <f t="shared" si="235"/>
        <v>-6.6377784319008063E-4</v>
      </c>
      <c r="AI247">
        <f t="shared" si="236"/>
        <v>-1.4692399288118063E-3</v>
      </c>
      <c r="AJ247">
        <f t="shared" si="237"/>
        <v>4.2543648514920727E-2</v>
      </c>
      <c r="AL247">
        <f t="shared" si="177"/>
        <v>1.5614208627170671E-23</v>
      </c>
      <c r="AM247">
        <f t="shared" si="178"/>
        <v>1.391971158215556E-23</v>
      </c>
      <c r="AN247">
        <f t="shared" si="179"/>
        <v>40.526545223578751</v>
      </c>
      <c r="AO247">
        <f t="shared" si="192"/>
        <v>1.0610256652253576</v>
      </c>
      <c r="AP247">
        <f t="shared" si="238"/>
        <v>1.3176580985674746</v>
      </c>
      <c r="AR247">
        <f t="shared" si="180"/>
        <v>1.3839095155275118E-5</v>
      </c>
      <c r="AS247">
        <f t="shared" si="181"/>
        <v>4.0368640567937521E-2</v>
      </c>
      <c r="AT247">
        <f t="shared" si="239"/>
        <v>-0.11994864056793753</v>
      </c>
      <c r="AY247">
        <f t="shared" si="240"/>
        <v>-0.17674651349868328</v>
      </c>
      <c r="AZ247">
        <f t="shared" ref="AZ247:AZ275" si="241">AY247+AS247</f>
        <v>-0.13637787293074577</v>
      </c>
      <c r="BA247" s="70">
        <v>0.2</v>
      </c>
      <c r="BB247">
        <f t="shared" ref="BB247:BB275" si="242">17.5/($BM$6+$BM$7+2*(0.2*$BM$8 +0.8*$BN$8))</f>
        <v>1.3776924045849603</v>
      </c>
      <c r="BC247">
        <f t="shared" si="194"/>
        <v>-0.62130099548735807</v>
      </c>
      <c r="BD247">
        <f t="shared" si="182"/>
        <v>0.18390869451430281</v>
      </c>
      <c r="BE247">
        <f t="shared" si="195"/>
        <v>-0.80520969000166087</v>
      </c>
      <c r="BG247">
        <f t="shared" si="196"/>
        <v>1.2305426727814579E-4</v>
      </c>
      <c r="BH247">
        <f t="shared" si="207"/>
        <v>3.6424776097108897E-5</v>
      </c>
      <c r="BI247">
        <f t="shared" si="207"/>
        <v>-1.5947904337525469E-4</v>
      </c>
    </row>
    <row r="248" spans="1:69">
      <c r="A248" s="70">
        <v>0.2</v>
      </c>
      <c r="B248" s="24">
        <v>31.15</v>
      </c>
      <c r="C248" s="25">
        <v>3.2912999999999998E-2</v>
      </c>
      <c r="D248" s="25">
        <v>-0.19708500000000001</v>
      </c>
      <c r="E248" s="25">
        <f t="shared" si="221"/>
        <v>10.890402088235543</v>
      </c>
      <c r="F248" s="70">
        <v>0.2</v>
      </c>
      <c r="G248" s="26">
        <v>3.14159265358979</v>
      </c>
      <c r="I248" s="28">
        <f t="shared" si="222"/>
        <v>1.7044124940285302E-2</v>
      </c>
      <c r="J248" s="28">
        <f t="shared" si="223"/>
        <v>4.9006630816082189E-3</v>
      </c>
      <c r="K248" s="28">
        <f t="shared" si="224"/>
        <v>1.4094307590013079E-3</v>
      </c>
      <c r="L248" s="28">
        <f t="shared" si="225"/>
        <v>4.0545157327003851E-4</v>
      </c>
      <c r="M248">
        <f t="shared" si="226"/>
        <v>1.7642066109490557E-2</v>
      </c>
      <c r="N248">
        <f t="shared" si="227"/>
        <v>1.5206978385974757E-4</v>
      </c>
      <c r="O248">
        <f t="shared" si="228"/>
        <v>1.7378040469310215E-6</v>
      </c>
      <c r="P248">
        <f t="shared" si="229"/>
        <v>2.22906707605941E-8</v>
      </c>
      <c r="Q248">
        <f t="shared" si="230"/>
        <v>3.046351504387701E-10</v>
      </c>
      <c r="R248">
        <f t="shared" si="167"/>
        <v>4.3978392618700477</v>
      </c>
      <c r="S248">
        <f t="shared" si="168"/>
        <v>-4.567853460643323</v>
      </c>
      <c r="T248">
        <f t="shared" si="169"/>
        <v>2.0282904772772907</v>
      </c>
      <c r="U248">
        <f t="shared" si="170"/>
        <v>-0.29782366678612004</v>
      </c>
      <c r="V248">
        <v>0</v>
      </c>
      <c r="W248">
        <f t="shared" si="231"/>
        <v>2.321970583373143</v>
      </c>
      <c r="X248">
        <f t="shared" si="172"/>
        <v>1.3628869565217392</v>
      </c>
      <c r="Y248">
        <f t="shared" si="232"/>
        <v>1.0381867777098095</v>
      </c>
      <c r="Z248">
        <v>0</v>
      </c>
      <c r="AA248">
        <f t="shared" si="233"/>
        <v>7.6895856641071958E-2</v>
      </c>
      <c r="AB248">
        <f t="shared" si="173"/>
        <v>0.6549999999999998</v>
      </c>
      <c r="AC248">
        <f t="shared" si="174"/>
        <v>-7.239438489476514E-3</v>
      </c>
      <c r="AD248">
        <f t="shared" si="175"/>
        <v>-2.8632641824857001E-3</v>
      </c>
      <c r="AE248">
        <f t="shared" si="234"/>
        <v>-5.0513513359811066E-3</v>
      </c>
      <c r="AF248">
        <f t="shared" si="176"/>
        <v>2.875</v>
      </c>
      <c r="AH248">
        <f t="shared" si="235"/>
        <v>-1.3472935110771776E-3</v>
      </c>
      <c r="AI248">
        <f t="shared" si="236"/>
        <v>-2.9111144429993701E-3</v>
      </c>
      <c r="AJ248">
        <f t="shared" si="237"/>
        <v>8.5027546099512713E-2</v>
      </c>
      <c r="AL248">
        <f t="shared" si="177"/>
        <v>3.1246458387624731E-23</v>
      </c>
      <c r="AM248">
        <f t="shared" si="178"/>
        <v>2.8022812326858937E-23</v>
      </c>
      <c r="AN248">
        <f t="shared" si="179"/>
        <v>40.526545223578751</v>
      </c>
      <c r="AO248">
        <f t="shared" si="192"/>
        <v>1.0610256652253576</v>
      </c>
      <c r="AP248">
        <f t="shared" si="238"/>
        <v>1.3176580985674746</v>
      </c>
      <c r="AR248">
        <f t="shared" si="180"/>
        <v>2.7737842926584244E-5</v>
      </c>
      <c r="AS248">
        <f t="shared" si="181"/>
        <v>8.0911287816846242E-2</v>
      </c>
      <c r="AT248">
        <f t="shared" si="239"/>
        <v>-0.27799628781684627</v>
      </c>
      <c r="AY248">
        <f t="shared" si="240"/>
        <v>-0.34806160370782163</v>
      </c>
      <c r="AZ248">
        <f t="shared" si="241"/>
        <v>-0.26715031589097538</v>
      </c>
      <c r="BA248" s="70">
        <v>0.2</v>
      </c>
      <c r="BB248">
        <f t="shared" si="242"/>
        <v>1.3776924045849603</v>
      </c>
      <c r="BC248">
        <f t="shared" si="194"/>
        <v>-1.2170651561057275</v>
      </c>
      <c r="BD248">
        <f t="shared" si="182"/>
        <v>0.36861011677677746</v>
      </c>
      <c r="BE248">
        <f t="shared" si="195"/>
        <v>-1.585675272882505</v>
      </c>
      <c r="BG248">
        <f t="shared" si="196"/>
        <v>2.4105073402767429E-4</v>
      </c>
      <c r="BH248">
        <f t="shared" si="207"/>
        <v>7.300655907640671E-5</v>
      </c>
      <c r="BI248">
        <f t="shared" si="207"/>
        <v>-3.1405729310408101E-4</v>
      </c>
    </row>
    <row r="249" spans="1:69">
      <c r="A249" s="70">
        <v>0.2</v>
      </c>
      <c r="B249" s="24">
        <v>45.55</v>
      </c>
      <c r="C249" s="25">
        <v>4.8314000000000003E-2</v>
      </c>
      <c r="D249" s="25">
        <v>-0.32333499999999998</v>
      </c>
      <c r="E249" s="25">
        <f t="shared" si="221"/>
        <v>9.5824245056996773</v>
      </c>
      <c r="F249" s="70">
        <v>0.2</v>
      </c>
      <c r="G249" s="26">
        <v>3.14159265358979</v>
      </c>
      <c r="I249" s="28">
        <f t="shared" si="222"/>
        <v>2.5019592634063871E-2</v>
      </c>
      <c r="J249" s="28">
        <f t="shared" si="223"/>
        <v>7.1938333219341748E-3</v>
      </c>
      <c r="K249" s="28">
        <f t="shared" si="224"/>
        <v>2.0689465466651232E-3</v>
      </c>
      <c r="L249" s="28">
        <f t="shared" si="225"/>
        <v>5.9517477321935537E-4</v>
      </c>
      <c r="M249">
        <f t="shared" si="226"/>
        <v>2.6325788796467037E-2</v>
      </c>
      <c r="N249">
        <f t="shared" si="227"/>
        <v>3.3489268598541994E-4</v>
      </c>
      <c r="O249">
        <f t="shared" si="228"/>
        <v>5.6328966461338022E-6</v>
      </c>
      <c r="P249">
        <f t="shared" si="229"/>
        <v>1.0623295567183111E-7</v>
      </c>
      <c r="Q249">
        <f t="shared" si="230"/>
        <v>2.1334844030329592E-9</v>
      </c>
      <c r="R249">
        <f t="shared" si="167"/>
        <v>4.3978392618700477</v>
      </c>
      <c r="S249">
        <f t="shared" si="168"/>
        <v>-4.567853460643323</v>
      </c>
      <c r="T249">
        <f t="shared" si="169"/>
        <v>2.0282904772772907</v>
      </c>
      <c r="U249">
        <f t="shared" si="170"/>
        <v>-0.29782366678612004</v>
      </c>
      <c r="V249">
        <v>0</v>
      </c>
      <c r="W249">
        <f t="shared" si="231"/>
        <v>2.3166536049106239</v>
      </c>
      <c r="X249">
        <f t="shared" si="172"/>
        <v>1.3628869565217392</v>
      </c>
      <c r="Y249">
        <f t="shared" si="232"/>
        <v>1.0568440070201248</v>
      </c>
      <c r="Z249">
        <v>0</v>
      </c>
      <c r="AA249">
        <f t="shared" si="233"/>
        <v>0.11425824036611718</v>
      </c>
      <c r="AB249">
        <f t="shared" si="173"/>
        <v>0.6549999999999998</v>
      </c>
      <c r="AC249">
        <f t="shared" si="174"/>
        <v>-1.0586081001465658E-2</v>
      </c>
      <c r="AD249">
        <f t="shared" si="175"/>
        <v>-4.1868919265561372E-3</v>
      </c>
      <c r="AE249">
        <f t="shared" si="234"/>
        <v>-7.3864864640108977E-3</v>
      </c>
      <c r="AF249">
        <f t="shared" si="176"/>
        <v>2.875</v>
      </c>
      <c r="AH249">
        <f t="shared" si="235"/>
        <v>-2.0282779910967626E-3</v>
      </c>
      <c r="AI249">
        <f t="shared" si="236"/>
        <v>-4.2889768079923387E-3</v>
      </c>
      <c r="AJ249">
        <f t="shared" si="237"/>
        <v>0.1262144143826128</v>
      </c>
      <c r="AL249">
        <f t="shared" si="177"/>
        <v>4.6452324707184431E-23</v>
      </c>
      <c r="AM249">
        <f t="shared" si="178"/>
        <v>4.1883334442718769E-23</v>
      </c>
      <c r="AN249">
        <f t="shared" si="179"/>
        <v>40.526545223578751</v>
      </c>
      <c r="AO249">
        <f t="shared" si="192"/>
        <v>1.0610256652253576</v>
      </c>
      <c r="AP249">
        <f t="shared" si="238"/>
        <v>1.3176580985674746</v>
      </c>
      <c r="AR249">
        <f t="shared" si="180"/>
        <v>4.1294573408343283E-5</v>
      </c>
      <c r="AS249">
        <f t="shared" si="181"/>
        <v>0.12045627063213736</v>
      </c>
      <c r="AT249">
        <f t="shared" si="239"/>
        <v>-0.44379127063213736</v>
      </c>
      <c r="AY249">
        <f t="shared" si="240"/>
        <v>-0.50935230172666279</v>
      </c>
      <c r="AZ249">
        <f t="shared" si="241"/>
        <v>-0.38889603109452542</v>
      </c>
      <c r="BA249" s="70">
        <v>0.2</v>
      </c>
      <c r="BB249">
        <f t="shared" si="242"/>
        <v>1.3776924045849603</v>
      </c>
      <c r="BC249">
        <f t="shared" si="194"/>
        <v>-1.771705967160885</v>
      </c>
      <c r="BD249">
        <f t="shared" si="182"/>
        <v>0.54876644757794368</v>
      </c>
      <c r="BE249">
        <f t="shared" si="195"/>
        <v>-2.3204724147388283</v>
      </c>
      <c r="BG249">
        <f t="shared" si="196"/>
        <v>3.5090235039827392E-4</v>
      </c>
      <c r="BH249">
        <f t="shared" si="207"/>
        <v>1.0868814568784783E-4</v>
      </c>
      <c r="BI249">
        <f t="shared" si="207"/>
        <v>-4.5959049608612168E-4</v>
      </c>
    </row>
    <row r="250" spans="1:69">
      <c r="A250" s="70">
        <v>0.2</v>
      </c>
      <c r="B250" s="24">
        <v>60.85</v>
      </c>
      <c r="C250" s="25">
        <v>6.4723000000000003E-2</v>
      </c>
      <c r="D250" s="25">
        <v>-0.45833000000000002</v>
      </c>
      <c r="E250" s="25">
        <f t="shared" si="221"/>
        <v>8.6925432119843933</v>
      </c>
      <c r="F250" s="70">
        <v>0.2</v>
      </c>
      <c r="G250" s="26">
        <v>3.14159265358979</v>
      </c>
      <c r="I250" s="28">
        <f t="shared" si="222"/>
        <v>3.3517057044635423E-2</v>
      </c>
      <c r="J250" s="28">
        <f t="shared" si="223"/>
        <v>9.6370922319730414E-3</v>
      </c>
      <c r="K250" s="28">
        <f t="shared" si="224"/>
        <v>2.7716278374758196E-3</v>
      </c>
      <c r="L250" s="28">
        <f t="shared" si="225"/>
        <v>7.9731541265629698E-4</v>
      </c>
      <c r="M250">
        <f t="shared" si="226"/>
        <v>3.5895972687612611E-2</v>
      </c>
      <c r="N250">
        <f t="shared" si="227"/>
        <v>6.1523322487652438E-4</v>
      </c>
      <c r="O250">
        <f t="shared" si="228"/>
        <v>1.3902528678218498E-5</v>
      </c>
      <c r="P250">
        <f t="shared" si="229"/>
        <v>3.5184814163591316E-7</v>
      </c>
      <c r="Q250">
        <f t="shared" si="230"/>
        <v>9.4770262193399901E-9</v>
      </c>
      <c r="R250">
        <f t="shared" si="167"/>
        <v>4.3978392618700477</v>
      </c>
      <c r="S250">
        <f t="shared" si="168"/>
        <v>-4.5678534606433239</v>
      </c>
      <c r="T250">
        <f t="shared" si="169"/>
        <v>2.0282904772772916</v>
      </c>
      <c r="U250">
        <f t="shared" si="170"/>
        <v>-0.29782366678612027</v>
      </c>
      <c r="V250">
        <v>0</v>
      </c>
      <c r="W250">
        <f t="shared" si="231"/>
        <v>2.3109886286369097</v>
      </c>
      <c r="X250">
        <f t="shared" si="172"/>
        <v>1.3628869565217392</v>
      </c>
      <c r="Y250">
        <f t="shared" si="232"/>
        <v>1.0773041284757878</v>
      </c>
      <c r="Z250">
        <v>0</v>
      </c>
      <c r="AA250">
        <f t="shared" si="233"/>
        <v>0.15508251639106707</v>
      </c>
      <c r="AB250">
        <f t="shared" si="173"/>
        <v>0.6549999999999998</v>
      </c>
      <c r="AC250">
        <f t="shared" si="174"/>
        <v>-1.4141888670454123E-2</v>
      </c>
      <c r="AD250">
        <f t="shared" si="175"/>
        <v>-5.5932464046309759E-3</v>
      </c>
      <c r="AE250">
        <f t="shared" si="234"/>
        <v>-9.8675675375425494E-3</v>
      </c>
      <c r="AF250">
        <f t="shared" si="176"/>
        <v>2.875</v>
      </c>
      <c r="AH250">
        <f t="shared" si="235"/>
        <v>-2.7902239058954239E-3</v>
      </c>
      <c r="AI250">
        <f t="shared" si="236"/>
        <v>-5.7741595125289013E-3</v>
      </c>
      <c r="AJ250">
        <f t="shared" si="237"/>
        <v>0.17114536849066195</v>
      </c>
      <c r="AL250">
        <f t="shared" si="177"/>
        <v>6.311119901998647E-23</v>
      </c>
      <c r="AM250">
        <f t="shared" si="178"/>
        <v>5.7208439706464611E-23</v>
      </c>
      <c r="AN250">
        <f t="shared" si="179"/>
        <v>40.526545223578751</v>
      </c>
      <c r="AO250">
        <f t="shared" si="192"/>
        <v>1.0610256652253576</v>
      </c>
      <c r="AP250">
        <f t="shared" si="238"/>
        <v>1.3176580985674746</v>
      </c>
      <c r="AR250">
        <f t="shared" si="180"/>
        <v>5.6183297903747312E-5</v>
      </c>
      <c r="AS250">
        <f t="shared" si="181"/>
        <v>0.1638866799852309</v>
      </c>
      <c r="AT250">
        <f t="shared" si="239"/>
        <v>-0.62221667998523089</v>
      </c>
      <c r="AY250">
        <f t="shared" si="240"/>
        <v>-0.68009258118780969</v>
      </c>
      <c r="AZ250">
        <f t="shared" si="241"/>
        <v>-0.51620590120257881</v>
      </c>
      <c r="BA250" s="70">
        <v>0.2</v>
      </c>
      <c r="BB250">
        <f t="shared" si="242"/>
        <v>1.3776924045849603</v>
      </c>
      <c r="BC250">
        <f t="shared" si="194"/>
        <v>-2.3516955749594062</v>
      </c>
      <c r="BD250">
        <f t="shared" si="182"/>
        <v>0.74662373912847946</v>
      </c>
      <c r="BE250">
        <f t="shared" si="195"/>
        <v>-3.0983193140878851</v>
      </c>
      <c r="BG250">
        <f t="shared" si="196"/>
        <v>4.6577452465030824E-4</v>
      </c>
      <c r="BH250">
        <f t="shared" si="207"/>
        <v>1.4787556726648433E-4</v>
      </c>
      <c r="BI250">
        <f t="shared" si="207"/>
        <v>-6.1365009191679241E-4</v>
      </c>
    </row>
    <row r="251" spans="1:69">
      <c r="A251" s="70">
        <v>0.2</v>
      </c>
      <c r="B251" s="24">
        <v>81.05</v>
      </c>
      <c r="C251" s="25">
        <v>8.634E-2</v>
      </c>
      <c r="D251" s="25">
        <v>-0.625</v>
      </c>
      <c r="E251" s="25">
        <f t="shared" si="221"/>
        <v>7.8963984866463957</v>
      </c>
      <c r="F251" s="70">
        <v>0.2</v>
      </c>
      <c r="G251" s="26">
        <v>3.14159265358979</v>
      </c>
      <c r="I251" s="28">
        <f t="shared" si="222"/>
        <v>4.4711504491970748E-2</v>
      </c>
      <c r="J251" s="28">
        <f t="shared" si="223"/>
        <v>1.285580926886196E-2</v>
      </c>
      <c r="K251" s="28">
        <f t="shared" si="224"/>
        <v>3.6973308945454056E-3</v>
      </c>
      <c r="L251" s="28">
        <f t="shared" si="225"/>
        <v>1.0636128227793009E-3</v>
      </c>
      <c r="M251">
        <f t="shared" si="226"/>
        <v>4.9028999402682905E-2</v>
      </c>
      <c r="N251">
        <f t="shared" si="227"/>
        <v>1.1294930351887337E-3</v>
      </c>
      <c r="O251">
        <f t="shared" si="228"/>
        <v>3.4176922485403108E-5</v>
      </c>
      <c r="P251">
        <f t="shared" si="229"/>
        <v>1.1564805126318412E-6</v>
      </c>
      <c r="Q251">
        <f t="shared" si="230"/>
        <v>4.1617180868147585E-8</v>
      </c>
      <c r="R251">
        <f t="shared" si="167"/>
        <v>4.3978392618700477</v>
      </c>
      <c r="S251">
        <f t="shared" si="168"/>
        <v>-4.5678534606433239</v>
      </c>
      <c r="T251">
        <f t="shared" si="169"/>
        <v>2.0282904772772907</v>
      </c>
      <c r="U251">
        <f t="shared" si="170"/>
        <v>-0.29782366678612004</v>
      </c>
      <c r="V251">
        <v>0</v>
      </c>
      <c r="W251">
        <f t="shared" si="231"/>
        <v>2.3035256636720196</v>
      </c>
      <c r="X251">
        <f t="shared" si="172"/>
        <v>1.3628869565217392</v>
      </c>
      <c r="Y251">
        <f t="shared" si="232"/>
        <v>1.1052138849192195</v>
      </c>
      <c r="Z251">
        <v>0</v>
      </c>
      <c r="AA251">
        <f t="shared" si="233"/>
        <v>0.21053127617291556</v>
      </c>
      <c r="AB251">
        <f t="shared" si="173"/>
        <v>0.6549999999999998</v>
      </c>
      <c r="AC251">
        <f t="shared" si="174"/>
        <v>-1.8836484416438894E-2</v>
      </c>
      <c r="AD251">
        <f t="shared" si="175"/>
        <v>-7.4500019900631152E-3</v>
      </c>
      <c r="AE251">
        <f t="shared" si="234"/>
        <v>-1.3143243203251005E-2</v>
      </c>
      <c r="AF251">
        <f t="shared" si="176"/>
        <v>2.875</v>
      </c>
      <c r="AH251">
        <f t="shared" si="235"/>
        <v>-3.8526233764662205E-3</v>
      </c>
      <c r="AI251">
        <f t="shared" si="236"/>
        <v>-7.7661498152973608E-3</v>
      </c>
      <c r="AJ251">
        <f t="shared" si="237"/>
        <v>0.23207944873868602</v>
      </c>
      <c r="AL251">
        <f t="shared" si="177"/>
        <v>8.5843939122954995E-23</v>
      </c>
      <c r="AM251">
        <f t="shared" si="178"/>
        <v>7.8320834590272042E-23</v>
      </c>
      <c r="AN251">
        <f t="shared" si="179"/>
        <v>40.526545223578751</v>
      </c>
      <c r="AO251">
        <f t="shared" si="192"/>
        <v>1.0610256652253576</v>
      </c>
      <c r="AP251">
        <f t="shared" si="238"/>
        <v>1.3176580985674746</v>
      </c>
      <c r="AR251">
        <f t="shared" si="180"/>
        <v>7.6552608837606478E-5</v>
      </c>
      <c r="AS251">
        <f t="shared" si="181"/>
        <v>0.22330395997929808</v>
      </c>
      <c r="AT251">
        <f t="shared" si="239"/>
        <v>-0.84830395997929808</v>
      </c>
      <c r="AY251">
        <f t="shared" si="240"/>
        <v>-0.90328033911107997</v>
      </c>
      <c r="AZ251">
        <f t="shared" si="241"/>
        <v>-0.67997637913178188</v>
      </c>
      <c r="BA251" s="70">
        <v>0.2</v>
      </c>
      <c r="BB251">
        <f t="shared" si="242"/>
        <v>1.3776924045849603</v>
      </c>
      <c r="BC251">
        <f t="shared" si="194"/>
        <v>-3.097789928700533</v>
      </c>
      <c r="BD251">
        <f t="shared" si="182"/>
        <v>1.0173129236431213</v>
      </c>
      <c r="BE251">
        <f t="shared" si="195"/>
        <v>-4.1151028523436546</v>
      </c>
      <c r="BG251">
        <f t="shared" si="196"/>
        <v>6.1354524236493027E-4</v>
      </c>
      <c r="BH251">
        <f t="shared" si="207"/>
        <v>2.0148800230602521E-4</v>
      </c>
      <c r="BI251">
        <f t="shared" si="207"/>
        <v>-8.1503324467095553E-4</v>
      </c>
    </row>
    <row r="252" spans="1:69">
      <c r="A252" s="70">
        <v>0.2</v>
      </c>
      <c r="B252" s="24">
        <v>101.15</v>
      </c>
      <c r="C252" s="25">
        <v>0.10764</v>
      </c>
      <c r="D252" s="25">
        <v>-0.79125000000000001</v>
      </c>
      <c r="E252" s="25">
        <f t="shared" si="221"/>
        <v>7.3368308800586286</v>
      </c>
      <c r="F252" s="70">
        <v>0.2</v>
      </c>
      <c r="G252" s="26">
        <v>3.14159265358979</v>
      </c>
      <c r="I252" s="28">
        <f t="shared" si="222"/>
        <v>5.5741792257536844E-2</v>
      </c>
      <c r="J252" s="28">
        <f t="shared" si="223"/>
        <v>1.6027325801486001E-2</v>
      </c>
      <c r="K252" s="28">
        <f t="shared" si="224"/>
        <v>4.6094590860420136E-3</v>
      </c>
      <c r="L252" s="28">
        <f t="shared" si="225"/>
        <v>1.3260051452856608E-3</v>
      </c>
      <c r="M252">
        <f t="shared" si="226"/>
        <v>6.2585754044845635E-2</v>
      </c>
      <c r="N252">
        <f t="shared" si="227"/>
        <v>1.8109822567192373E-3</v>
      </c>
      <c r="O252">
        <f t="shared" si="228"/>
        <v>6.8572380282863393E-5</v>
      </c>
      <c r="P252">
        <f t="shared" si="229"/>
        <v>2.8993286303527488E-6</v>
      </c>
      <c r="Q252">
        <f t="shared" si="230"/>
        <v>1.3027239240126498E-7</v>
      </c>
      <c r="R252">
        <f t="shared" si="167"/>
        <v>4.3978392618700477</v>
      </c>
      <c r="S252">
        <f t="shared" si="168"/>
        <v>-4.5678534606433239</v>
      </c>
      <c r="T252">
        <f t="shared" si="169"/>
        <v>2.0282904772772907</v>
      </c>
      <c r="U252">
        <f t="shared" si="170"/>
        <v>-0.29782366678612004</v>
      </c>
      <c r="V252">
        <v>0</v>
      </c>
      <c r="W252">
        <f t="shared" si="231"/>
        <v>2.2961721384949754</v>
      </c>
      <c r="X252">
        <f t="shared" si="172"/>
        <v>1.3628869565217392</v>
      </c>
      <c r="Y252">
        <f t="shared" si="232"/>
        <v>1.1338291293353004</v>
      </c>
      <c r="Z252">
        <v>0</v>
      </c>
      <c r="AA252">
        <f t="shared" si="233"/>
        <v>0.2671080060208938</v>
      </c>
      <c r="AB252">
        <f t="shared" si="173"/>
        <v>0.6549999999999998</v>
      </c>
      <c r="AC252">
        <f t="shared" si="174"/>
        <v>-2.3507839589423742E-2</v>
      </c>
      <c r="AD252">
        <f t="shared" si="175"/>
        <v>-9.2975657161614329E-3</v>
      </c>
      <c r="AE252">
        <f t="shared" si="234"/>
        <v>-1.6402702652792589E-2</v>
      </c>
      <c r="AF252">
        <f t="shared" si="176"/>
        <v>2.875</v>
      </c>
      <c r="AH252">
        <f t="shared" si="235"/>
        <v>-4.9663228272055831E-3</v>
      </c>
      <c r="AI252">
        <f t="shared" si="236"/>
        <v>-9.779510156125347E-3</v>
      </c>
      <c r="AJ252">
        <f t="shared" si="237"/>
        <v>0.29417791932151977</v>
      </c>
      <c r="AL252">
        <f t="shared" si="177"/>
        <v>1.0920448349376033E-22</v>
      </c>
      <c r="AM252">
        <f t="shared" si="178"/>
        <v>1.002099520484287E-22</v>
      </c>
      <c r="AN252">
        <f t="shared" si="179"/>
        <v>40.526545223578751</v>
      </c>
      <c r="AO252">
        <f t="shared" si="192"/>
        <v>1.0610256652253576</v>
      </c>
      <c r="AP252">
        <f t="shared" si="238"/>
        <v>1.3176580985674746</v>
      </c>
      <c r="AR252">
        <f t="shared" si="180"/>
        <v>9.7534995877612937E-5</v>
      </c>
      <c r="AS252">
        <f t="shared" si="181"/>
        <v>0.28450958297499696</v>
      </c>
      <c r="AT252">
        <f t="shared" si="239"/>
        <v>-1.0757595829749969</v>
      </c>
      <c r="AY252">
        <f t="shared" si="240"/>
        <v>-1.12125658598928</v>
      </c>
      <c r="AZ252">
        <f t="shared" si="241"/>
        <v>-0.83674700301428306</v>
      </c>
      <c r="BA252" s="70">
        <v>0.2</v>
      </c>
      <c r="BB252">
        <f t="shared" si="242"/>
        <v>1.3776924045849603</v>
      </c>
      <c r="BC252">
        <f t="shared" si="194"/>
        <v>-3.8119948256403315</v>
      </c>
      <c r="BD252">
        <f t="shared" si="182"/>
        <v>1.2961493190161613</v>
      </c>
      <c r="BE252">
        <f t="shared" si="195"/>
        <v>-5.1081441446564932</v>
      </c>
      <c r="BG252">
        <f t="shared" si="196"/>
        <v>7.5499996546649463E-4</v>
      </c>
      <c r="BH252">
        <f t="shared" si="207"/>
        <v>2.5671406595685506E-4</v>
      </c>
      <c r="BI252">
        <f t="shared" si="207"/>
        <v>-1.0117140314233497E-3</v>
      </c>
    </row>
    <row r="253" spans="1:69">
      <c r="A253" s="70">
        <v>0.2</v>
      </c>
      <c r="B253" s="24">
        <v>130.25</v>
      </c>
      <c r="C253" s="25">
        <v>0.13779</v>
      </c>
      <c r="D253" s="25">
        <v>-1.015835</v>
      </c>
      <c r="E253" s="25">
        <f t="shared" si="221"/>
        <v>6.7571024654705294</v>
      </c>
      <c r="F253" s="70">
        <v>0.2</v>
      </c>
      <c r="G253" s="26">
        <v>3.14159265358979</v>
      </c>
      <c r="I253" s="28">
        <f t="shared" si="222"/>
        <v>7.1355086911612811E-2</v>
      </c>
      <c r="J253" s="28">
        <f t="shared" si="223"/>
        <v>2.0516585118791866E-2</v>
      </c>
      <c r="K253" s="28">
        <f t="shared" si="224"/>
        <v>5.9005701176674946E-3</v>
      </c>
      <c r="L253" s="28">
        <f t="shared" si="225"/>
        <v>1.6974196299601562E-3</v>
      </c>
      <c r="M253">
        <f t="shared" si="226"/>
        <v>8.2893133954568349E-2</v>
      </c>
      <c r="N253">
        <f t="shared" si="227"/>
        <v>3.1032466450785319E-3</v>
      </c>
      <c r="O253">
        <f t="shared" si="228"/>
        <v>1.5121835568262119E-4</v>
      </c>
      <c r="P253">
        <f t="shared" si="229"/>
        <v>8.2109735871221945E-6</v>
      </c>
      <c r="Q253">
        <f t="shared" si="230"/>
        <v>4.7329761138081849E-7</v>
      </c>
      <c r="R253">
        <f t="shared" si="167"/>
        <v>4.3978392618700477</v>
      </c>
      <c r="S253">
        <f t="shared" si="168"/>
        <v>-4.5678534606433239</v>
      </c>
      <c r="T253">
        <f t="shared" si="169"/>
        <v>2.0282904772772907</v>
      </c>
      <c r="U253">
        <f t="shared" si="170"/>
        <v>-0.29782366678612004</v>
      </c>
      <c r="V253">
        <v>0</v>
      </c>
      <c r="W253">
        <f t="shared" si="231"/>
        <v>2.2857632753922581</v>
      </c>
      <c r="X253">
        <f t="shared" si="172"/>
        <v>1.3628869565217392</v>
      </c>
      <c r="Y253">
        <f t="shared" si="232"/>
        <v>1.1763412021599078</v>
      </c>
      <c r="Z253">
        <v>0</v>
      </c>
      <c r="AA253">
        <f t="shared" si="233"/>
        <v>0.35067977244646109</v>
      </c>
      <c r="AB253">
        <f t="shared" si="173"/>
        <v>0.6549999999999998</v>
      </c>
      <c r="AC253">
        <f t="shared" si="174"/>
        <v>-3.0270846332401798E-2</v>
      </c>
      <c r="AD253">
        <f t="shared" si="175"/>
        <v>-1.1972396782303772E-2</v>
      </c>
      <c r="AE253">
        <f t="shared" si="234"/>
        <v>-2.1121621557352786E-2</v>
      </c>
      <c r="AF253">
        <f t="shared" si="176"/>
        <v>2.875</v>
      </c>
      <c r="AH253">
        <f t="shared" si="235"/>
        <v>-6.6601982694172914E-3</v>
      </c>
      <c r="AI253">
        <f t="shared" si="236"/>
        <v>-1.2739380933995261E-2</v>
      </c>
      <c r="AJ253">
        <f t="shared" si="237"/>
        <v>0.38583546258043949</v>
      </c>
      <c r="AL253">
        <f t="shared" si="177"/>
        <v>1.4409183980890741E-22</v>
      </c>
      <c r="AM253">
        <f t="shared" si="178"/>
        <v>1.3317007214958929E-22</v>
      </c>
      <c r="AN253">
        <f t="shared" si="179"/>
        <v>40.526545223578751</v>
      </c>
      <c r="AO253">
        <f t="shared" si="192"/>
        <v>1.0610256652253576</v>
      </c>
      <c r="AP253">
        <f t="shared" si="238"/>
        <v>1.3176580985674746</v>
      </c>
      <c r="AR253">
        <f t="shared" si="180"/>
        <v>1.2894126392746808E-4</v>
      </c>
      <c r="AS253">
        <f t="shared" si="181"/>
        <v>0.3761216668764244</v>
      </c>
      <c r="AT253">
        <f t="shared" si="239"/>
        <v>-1.3919566668764245</v>
      </c>
      <c r="AY253">
        <f t="shared" si="240"/>
        <v>-1.4265107614491297</v>
      </c>
      <c r="AZ253">
        <f t="shared" si="241"/>
        <v>-1.0503890945727052</v>
      </c>
      <c r="BA253" s="70">
        <v>0.2</v>
      </c>
      <c r="BB253">
        <f t="shared" si="242"/>
        <v>1.3776924045849603</v>
      </c>
      <c r="BC253">
        <f t="shared" si="194"/>
        <v>-4.7852908692782457</v>
      </c>
      <c r="BD253">
        <f t="shared" si="182"/>
        <v>1.7135093914637802</v>
      </c>
      <c r="BE253">
        <f t="shared" si="195"/>
        <v>-6.4988002607420245</v>
      </c>
      <c r="BG253">
        <f t="shared" si="196"/>
        <v>9.4777002758531306E-4</v>
      </c>
      <c r="BH253">
        <f t="shared" si="207"/>
        <v>3.3937599355590817E-4</v>
      </c>
      <c r="BI253">
        <f t="shared" si="207"/>
        <v>-1.287146021141221E-3</v>
      </c>
    </row>
    <row r="254" spans="1:69">
      <c r="A254" s="70">
        <v>0.2</v>
      </c>
      <c r="B254" s="24">
        <v>160.1</v>
      </c>
      <c r="C254" s="25">
        <v>0.16746</v>
      </c>
      <c r="D254" s="25">
        <v>-1.22417</v>
      </c>
      <c r="E254" s="25">
        <f t="shared" si="221"/>
        <v>6.3318318888338512</v>
      </c>
      <c r="F254" s="70">
        <v>0.2</v>
      </c>
      <c r="G254" s="26">
        <v>3.14159265358979</v>
      </c>
      <c r="I254" s="28">
        <f t="shared" si="222"/>
        <v>8.6719811700549237E-2</v>
      </c>
      <c r="J254" s="28">
        <f t="shared" si="223"/>
        <v>2.4934373640996335E-2</v>
      </c>
      <c r="K254" s="28">
        <f t="shared" si="224"/>
        <v>7.1711261477944597E-3</v>
      </c>
      <c r="L254" s="28">
        <f t="shared" si="225"/>
        <v>2.0629210482119727E-3</v>
      </c>
      <c r="M254">
        <f t="shared" si="226"/>
        <v>0.10425590755815387</v>
      </c>
      <c r="N254">
        <f t="shared" si="227"/>
        <v>4.7935310793671172E-3</v>
      </c>
      <c r="O254">
        <f t="shared" si="228"/>
        <v>2.8537873854563722E-4</v>
      </c>
      <c r="P254">
        <f t="shared" si="229"/>
        <v>1.8892581269649988E-5</v>
      </c>
      <c r="Q254">
        <f t="shared" si="230"/>
        <v>1.3263536685070854E-6</v>
      </c>
      <c r="R254">
        <f t="shared" si="167"/>
        <v>4.3978392618700477</v>
      </c>
      <c r="S254">
        <f t="shared" si="168"/>
        <v>-4.567853460643323</v>
      </c>
      <c r="T254">
        <f t="shared" si="169"/>
        <v>2.0282904772772907</v>
      </c>
      <c r="U254">
        <f t="shared" si="170"/>
        <v>-0.29782366678612004</v>
      </c>
      <c r="V254">
        <v>0</v>
      </c>
      <c r="W254">
        <f t="shared" si="231"/>
        <v>2.2755201255329669</v>
      </c>
      <c r="X254">
        <f t="shared" si="172"/>
        <v>1.3628869565217392</v>
      </c>
      <c r="Y254">
        <f t="shared" si="232"/>
        <v>1.220632172507778</v>
      </c>
      <c r="Z254">
        <v>0</v>
      </c>
      <c r="AA254">
        <f t="shared" si="233"/>
        <v>0.43717778033153565</v>
      </c>
      <c r="AB254">
        <f t="shared" si="173"/>
        <v>0.6549999999999998</v>
      </c>
      <c r="AC254">
        <f t="shared" si="174"/>
        <v>-3.7208157372879296E-2</v>
      </c>
      <c r="AD254">
        <f t="shared" si="175"/>
        <v>-1.4716166793449779E-2</v>
      </c>
      <c r="AE254">
        <f t="shared" si="234"/>
        <v>-2.5962162083164538E-2</v>
      </c>
      <c r="AF254">
        <f t="shared" si="176"/>
        <v>2.875</v>
      </c>
      <c r="AH254">
        <f t="shared" si="235"/>
        <v>-8.4664715158216178E-3</v>
      </c>
      <c r="AI254">
        <f t="shared" si="236"/>
        <v>-1.5813495073776312E-2</v>
      </c>
      <c r="AJ254">
        <f t="shared" si="237"/>
        <v>0.48070491186871861</v>
      </c>
      <c r="AL254">
        <f t="shared" si="177"/>
        <v>1.8077815337270414E-22</v>
      </c>
      <c r="AM254">
        <f t="shared" si="178"/>
        <v>1.6805072180243581E-22</v>
      </c>
      <c r="AN254">
        <f t="shared" si="179"/>
        <v>40.526545223578751</v>
      </c>
      <c r="AO254">
        <f t="shared" si="192"/>
        <v>1.0610256652253576</v>
      </c>
      <c r="AP254">
        <f t="shared" si="238"/>
        <v>1.3176580985674746</v>
      </c>
      <c r="AR254">
        <f t="shared" si="180"/>
        <v>1.6202464998555321E-4</v>
      </c>
      <c r="AS254">
        <f t="shared" si="181"/>
        <v>0.4726259040078587</v>
      </c>
      <c r="AT254">
        <f t="shared" si="239"/>
        <v>-1.6967959040078586</v>
      </c>
      <c r="AY254">
        <f t="shared" si="240"/>
        <v>-1.72314122461188</v>
      </c>
      <c r="AZ254">
        <f t="shared" si="241"/>
        <v>-1.2505153206040214</v>
      </c>
      <c r="BA254" s="70">
        <v>0.2</v>
      </c>
      <c r="BB254">
        <f t="shared" si="242"/>
        <v>1.3776924045849603</v>
      </c>
      <c r="BC254">
        <f t="shared" si="194"/>
        <v>-5.6970122562185246</v>
      </c>
      <c r="BD254">
        <f t="shared" si="182"/>
        <v>2.1531568013405691</v>
      </c>
      <c r="BE254">
        <f t="shared" si="195"/>
        <v>-7.8501690575590928</v>
      </c>
      <c r="BG254">
        <f t="shared" si="196"/>
        <v>1.1283446734439541E-3</v>
      </c>
      <c r="BH254">
        <f t="shared" si="207"/>
        <v>4.2645212939999388E-4</v>
      </c>
      <c r="BI254">
        <f t="shared" si="207"/>
        <v>-1.5547968028439478E-3</v>
      </c>
    </row>
    <row r="255" spans="1:69">
      <c r="A255" s="70">
        <v>0.2</v>
      </c>
      <c r="B255" s="24">
        <v>201</v>
      </c>
      <c r="C255" s="25">
        <v>0.20544999999999999</v>
      </c>
      <c r="D255" s="25">
        <v>-1.4820850000000001</v>
      </c>
      <c r="E255" s="25">
        <f t="shared" si="221"/>
        <v>5.9146768640596603</v>
      </c>
      <c r="F255" s="70">
        <v>0.2</v>
      </c>
      <c r="G255" s="26">
        <v>3.14159265358979</v>
      </c>
      <c r="I255" s="28">
        <f t="shared" si="222"/>
        <v>0.10639308081857064</v>
      </c>
      <c r="J255" s="28">
        <f t="shared" si="223"/>
        <v>3.0590989278291514E-2</v>
      </c>
      <c r="K255" s="28">
        <f t="shared" si="224"/>
        <v>8.7979688705623529E-3</v>
      </c>
      <c r="L255" s="28">
        <f t="shared" si="225"/>
        <v>2.5309156177902173E-3</v>
      </c>
      <c r="M255">
        <f t="shared" si="226"/>
        <v>0.13379819112034008</v>
      </c>
      <c r="N255">
        <f t="shared" si="227"/>
        <v>7.6502474909826606E-3</v>
      </c>
      <c r="O255">
        <f t="shared" si="228"/>
        <v>5.6257357845995097E-4</v>
      </c>
      <c r="P255">
        <f t="shared" si="229"/>
        <v>4.5881166639366588E-5</v>
      </c>
      <c r="Q255">
        <f t="shared" si="230"/>
        <v>3.9628579590611501E-6</v>
      </c>
      <c r="R255">
        <f t="shared" si="167"/>
        <v>4.3978392618700477</v>
      </c>
      <c r="S255">
        <f t="shared" si="168"/>
        <v>-4.567853460643323</v>
      </c>
      <c r="T255">
        <f t="shared" si="169"/>
        <v>2.0282904772772907</v>
      </c>
      <c r="U255">
        <f t="shared" si="170"/>
        <v>-0.29782366678612004</v>
      </c>
      <c r="V255">
        <v>0</v>
      </c>
      <c r="W255">
        <f t="shared" si="231"/>
        <v>2.2624046127876194</v>
      </c>
      <c r="X255">
        <f t="shared" si="172"/>
        <v>1.3628869565217392</v>
      </c>
      <c r="Y255">
        <f t="shared" si="232"/>
        <v>1.2812037455348646</v>
      </c>
      <c r="Z255">
        <v>0</v>
      </c>
      <c r="AA255">
        <f t="shared" si="233"/>
        <v>0.55460512673443407</v>
      </c>
      <c r="AB255">
        <f t="shared" si="173"/>
        <v>0.6549999999999998</v>
      </c>
      <c r="AC255">
        <f t="shared" si="174"/>
        <v>-4.6713551729848458E-2</v>
      </c>
      <c r="AD255">
        <f t="shared" si="175"/>
        <v>-1.8475637260983172E-2</v>
      </c>
      <c r="AE255">
        <f t="shared" si="234"/>
        <v>-3.2594594495415817E-2</v>
      </c>
      <c r="AF255">
        <f t="shared" si="176"/>
        <v>2.875</v>
      </c>
      <c r="AH255">
        <f t="shared" si="235"/>
        <v>-1.0990449827183606E-2</v>
      </c>
      <c r="AI255">
        <f t="shared" si="236"/>
        <v>-2.0052683289383321E-2</v>
      </c>
      <c r="AJ255">
        <f t="shared" si="237"/>
        <v>0.60965781119465035</v>
      </c>
      <c r="AL255">
        <f t="shared" si="177"/>
        <v>2.3168722500233854E-22</v>
      </c>
      <c r="AM255">
        <f t="shared" si="178"/>
        <v>2.166078939786099E-22</v>
      </c>
      <c r="AN255">
        <f t="shared" si="179"/>
        <v>40.526545223578751</v>
      </c>
      <c r="AO255">
        <f t="shared" si="192"/>
        <v>1.0610256652253576</v>
      </c>
      <c r="AP255">
        <f t="shared" si="238"/>
        <v>1.3176580985674746</v>
      </c>
      <c r="AR255">
        <f t="shared" si="180"/>
        <v>2.079741271165652E-4</v>
      </c>
      <c r="AS255">
        <f t="shared" si="181"/>
        <v>0.60666052879902066</v>
      </c>
      <c r="AT255">
        <f t="shared" si="239"/>
        <v>-2.0887455287990209</v>
      </c>
      <c r="AY255">
        <f t="shared" si="240"/>
        <v>-2.0975011339082501</v>
      </c>
      <c r="AZ255">
        <f t="shared" si="241"/>
        <v>-1.4908406051092293</v>
      </c>
      <c r="BA255" s="70">
        <v>0.2</v>
      </c>
      <c r="BB255">
        <f t="shared" si="242"/>
        <v>1.3776924045849603</v>
      </c>
      <c r="BC255">
        <f t="shared" si="194"/>
        <v>-6.79186976715574</v>
      </c>
      <c r="BD255">
        <f t="shared" si="182"/>
        <v>2.7637825870559087</v>
      </c>
      <c r="BE255">
        <f t="shared" si="195"/>
        <v>-9.5556523542116505</v>
      </c>
      <c r="BG255">
        <f t="shared" si="196"/>
        <v>1.3451910808389266E-3</v>
      </c>
      <c r="BH255">
        <f t="shared" si="207"/>
        <v>5.4739207507544245E-4</v>
      </c>
      <c r="BI255">
        <f t="shared" si="207"/>
        <v>-1.8925831559143693E-3</v>
      </c>
    </row>
    <row r="256" spans="1:69">
      <c r="A256" s="70">
        <v>0.2</v>
      </c>
      <c r="B256" s="24">
        <v>251.45</v>
      </c>
      <c r="C256" s="25">
        <v>0.24751999999999999</v>
      </c>
      <c r="D256" s="25">
        <v>-1.7329149999999998</v>
      </c>
      <c r="E256" s="25">
        <f t="shared" si="221"/>
        <v>5.5585686358605297</v>
      </c>
      <c r="F256" s="70">
        <v>0.2</v>
      </c>
      <c r="G256" s="26">
        <v>3.14159265358979</v>
      </c>
      <c r="I256" s="28">
        <f t="shared" si="222"/>
        <v>0.12817919379027798</v>
      </c>
      <c r="J256" s="28">
        <f t="shared" si="223"/>
        <v>3.6855106673948486E-2</v>
      </c>
      <c r="K256" s="28">
        <f t="shared" si="224"/>
        <v>1.0599529106067627E-2</v>
      </c>
      <c r="L256" s="28">
        <f t="shared" si="225"/>
        <v>3.0491712519612299E-3</v>
      </c>
      <c r="M256">
        <f t="shared" si="226"/>
        <v>0.16970033920924488</v>
      </c>
      <c r="N256">
        <f t="shared" si="227"/>
        <v>1.1867506289183092E-2</v>
      </c>
      <c r="O256">
        <f t="shared" si="228"/>
        <v>1.0593748643086159E-3</v>
      </c>
      <c r="P256">
        <f t="shared" si="229"/>
        <v>1.0457127805160726E-4</v>
      </c>
      <c r="Q256">
        <f t="shared" si="230"/>
        <v>1.0915664120036972E-5</v>
      </c>
      <c r="R256">
        <f t="shared" si="167"/>
        <v>4.3978392618700477</v>
      </c>
      <c r="S256">
        <f t="shared" si="168"/>
        <v>-4.5678534606433239</v>
      </c>
      <c r="T256">
        <f t="shared" si="169"/>
        <v>2.0282904772772907</v>
      </c>
      <c r="U256">
        <f t="shared" si="170"/>
        <v>-0.29782366678612004</v>
      </c>
      <c r="V256">
        <v>0</v>
      </c>
      <c r="W256">
        <f t="shared" si="231"/>
        <v>2.2478805374731481</v>
      </c>
      <c r="X256">
        <f t="shared" si="172"/>
        <v>1.3628869565217392</v>
      </c>
      <c r="Y256">
        <f t="shared" si="232"/>
        <v>1.3538384474922047</v>
      </c>
      <c r="Z256">
        <v>0</v>
      </c>
      <c r="AA256">
        <f t="shared" si="233"/>
        <v>0.69422336100250503</v>
      </c>
      <c r="AB256">
        <f t="shared" si="173"/>
        <v>0.6549999999999998</v>
      </c>
      <c r="AC256">
        <f t="shared" si="174"/>
        <v>-5.8438420808310423E-2</v>
      </c>
      <c r="AD256">
        <f t="shared" si="175"/>
        <v>-2.3112930294896611E-2</v>
      </c>
      <c r="AE256">
        <f t="shared" si="234"/>
        <v>-4.0775675551603517E-2</v>
      </c>
      <c r="AF256">
        <f t="shared" si="176"/>
        <v>2.875</v>
      </c>
      <c r="AH256">
        <f t="shared" si="235"/>
        <v>-1.407608285659767E-2</v>
      </c>
      <c r="AI256">
        <f t="shared" si="236"/>
        <v>-2.5266419120884433E-2</v>
      </c>
      <c r="AJ256">
        <f t="shared" si="237"/>
        <v>0.76346165356769136</v>
      </c>
      <c r="AL256">
        <f t="shared" si="177"/>
        <v>2.9412099167455017E-22</v>
      </c>
      <c r="AM256">
        <f t="shared" si="178"/>
        <v>2.7607163445453981E-22</v>
      </c>
      <c r="AN256">
        <f t="shared" si="179"/>
        <v>40.526545223578751</v>
      </c>
      <c r="AO256">
        <f t="shared" si="192"/>
        <v>1.0610256652253576</v>
      </c>
      <c r="AP256">
        <f t="shared" si="238"/>
        <v>1.3176580985674746</v>
      </c>
      <c r="AR256">
        <f t="shared" si="180"/>
        <v>2.6430318841923369E-4</v>
      </c>
      <c r="AS256">
        <f t="shared" si="181"/>
        <v>0.77097240061890471</v>
      </c>
      <c r="AT256">
        <f t="shared" si="239"/>
        <v>-2.5038874006189045</v>
      </c>
      <c r="AY256">
        <f t="shared" si="240"/>
        <v>-2.5049232748467198</v>
      </c>
      <c r="AZ256">
        <f t="shared" si="241"/>
        <v>-1.7339508742278151</v>
      </c>
      <c r="BA256" s="70">
        <v>0.2</v>
      </c>
      <c r="BB256">
        <f t="shared" si="242"/>
        <v>1.3776924045849603</v>
      </c>
      <c r="BC256">
        <f t="shared" si="194"/>
        <v>-7.8994149207106661</v>
      </c>
      <c r="BD256">
        <f t="shared" si="182"/>
        <v>3.5123433860934936</v>
      </c>
      <c r="BE256">
        <f t="shared" si="195"/>
        <v>-11.41175830680416</v>
      </c>
      <c r="BG256">
        <f t="shared" si="196"/>
        <v>1.5645503903170264E-3</v>
      </c>
      <c r="BH256">
        <f t="shared" si="207"/>
        <v>6.9565129453228239E-4</v>
      </c>
      <c r="BI256">
        <f t="shared" si="207"/>
        <v>-2.2602016848493087E-3</v>
      </c>
    </row>
    <row r="257" spans="1:69">
      <c r="A257" s="70">
        <v>0.2</v>
      </c>
      <c r="B257" s="24">
        <v>301.35000000000002</v>
      </c>
      <c r="C257" s="25">
        <v>0.28399000000000002</v>
      </c>
      <c r="D257" s="25">
        <v>-1.9320849999999998</v>
      </c>
      <c r="E257" s="25">
        <f t="shared" si="221"/>
        <v>5.3096438195658386</v>
      </c>
      <c r="F257" s="70">
        <v>0.2</v>
      </c>
      <c r="G257" s="26">
        <v>3.14159265358979</v>
      </c>
      <c r="I257" s="28">
        <f t="shared" si="222"/>
        <v>0.14706532500202424</v>
      </c>
      <c r="J257" s="28">
        <f t="shared" si="223"/>
        <v>4.2285398126755941E-2</v>
      </c>
      <c r="K257" s="28">
        <f t="shared" si="224"/>
        <v>1.2161280990756888E-2</v>
      </c>
      <c r="L257" s="28">
        <f t="shared" si="225"/>
        <v>3.4984411112009921E-3</v>
      </c>
      <c r="M257">
        <f t="shared" si="226"/>
        <v>0.20386101368153448</v>
      </c>
      <c r="N257">
        <f t="shared" si="227"/>
        <v>1.6573485008720298E-2</v>
      </c>
      <c r="O257">
        <f t="shared" si="228"/>
        <v>1.7086861333236495E-3</v>
      </c>
      <c r="P257">
        <f t="shared" si="229"/>
        <v>1.9429998044023788E-4</v>
      </c>
      <c r="Q257">
        <f t="shared" si="230"/>
        <v>2.3334477189940195E-5</v>
      </c>
      <c r="R257">
        <f t="shared" si="167"/>
        <v>4.3978392618700477</v>
      </c>
      <c r="S257">
        <f t="shared" si="168"/>
        <v>-4.5678534606433239</v>
      </c>
      <c r="T257">
        <f t="shared" si="169"/>
        <v>2.0282904772772907</v>
      </c>
      <c r="U257">
        <f t="shared" si="170"/>
        <v>-0.29782366678612004</v>
      </c>
      <c r="V257">
        <v>0</v>
      </c>
      <c r="W257">
        <f t="shared" si="231"/>
        <v>2.2352897833319836</v>
      </c>
      <c r="X257">
        <f t="shared" si="172"/>
        <v>1.3628869565217392</v>
      </c>
      <c r="Y257">
        <f t="shared" si="232"/>
        <v>1.4220382016044359</v>
      </c>
      <c r="Z257">
        <v>0</v>
      </c>
      <c r="AA257">
        <f t="shared" si="233"/>
        <v>0.82425056376152084</v>
      </c>
      <c r="AB257">
        <f t="shared" si="173"/>
        <v>0.6549999999999998</v>
      </c>
      <c r="AC257">
        <f t="shared" si="174"/>
        <v>-7.0035466735272806E-2</v>
      </c>
      <c r="AD257">
        <f t="shared" si="175"/>
        <v>-2.7699668102474023E-2</v>
      </c>
      <c r="AE257">
        <f t="shared" si="234"/>
        <v>-4.8867567418873416E-2</v>
      </c>
      <c r="AF257">
        <f t="shared" si="176"/>
        <v>2.875</v>
      </c>
      <c r="AH257">
        <f t="shared" si="235"/>
        <v>-1.7010973911846271E-2</v>
      </c>
      <c r="AI257">
        <f t="shared" si="236"/>
        <v>-3.035865274907925E-2</v>
      </c>
      <c r="AJ257">
        <f t="shared" si="237"/>
        <v>0.90738818575647318</v>
      </c>
      <c r="AL257">
        <f t="shared" si="177"/>
        <v>3.5434127842683581E-22</v>
      </c>
      <c r="AM257">
        <f t="shared" si="178"/>
        <v>3.3306255564259264E-22</v>
      </c>
      <c r="AN257">
        <f t="shared" si="179"/>
        <v>40.526545223578751</v>
      </c>
      <c r="AO257">
        <f t="shared" si="192"/>
        <v>1.0610256652253576</v>
      </c>
      <c r="AP257">
        <f t="shared" si="238"/>
        <v>1.3176580985674746</v>
      </c>
      <c r="AR257">
        <f t="shared" si="180"/>
        <v>3.1854004078645415E-4</v>
      </c>
      <c r="AS257">
        <f t="shared" si="181"/>
        <v>0.92918129897408674</v>
      </c>
      <c r="AT257">
        <f t="shared" si="239"/>
        <v>-2.8612662989740865</v>
      </c>
      <c r="AY257">
        <f t="shared" si="240"/>
        <v>-2.8520384161639298</v>
      </c>
      <c r="AZ257">
        <f t="shared" si="241"/>
        <v>-1.9228571171898432</v>
      </c>
      <c r="BA257" s="70">
        <v>0.2</v>
      </c>
      <c r="BB257">
        <f t="shared" si="242"/>
        <v>1.3776924045849603</v>
      </c>
      <c r="BC257">
        <f t="shared" si="194"/>
        <v>-8.7600210753885985</v>
      </c>
      <c r="BD257">
        <f t="shared" si="182"/>
        <v>4.2331006756059084</v>
      </c>
      <c r="BE257">
        <f t="shared" si="195"/>
        <v>-12.993121750994506</v>
      </c>
      <c r="BG257">
        <f t="shared" si="196"/>
        <v>1.7350012032855216E-3</v>
      </c>
      <c r="BH257">
        <f t="shared" si="207"/>
        <v>8.3840377809584247E-4</v>
      </c>
      <c r="BI257">
        <f t="shared" si="207"/>
        <v>-2.5734049813813638E-3</v>
      </c>
    </row>
    <row r="258" spans="1:69">
      <c r="A258" s="70">
        <v>0.2</v>
      </c>
      <c r="B258" s="24">
        <v>351.6</v>
      </c>
      <c r="C258" s="25">
        <v>0.31607000000000002</v>
      </c>
      <c r="D258" s="25">
        <v>-2.0879150000000002</v>
      </c>
      <c r="E258" s="25">
        <f t="shared" si="221"/>
        <v>5.1235618027395748</v>
      </c>
      <c r="F258" s="70">
        <v>0.2</v>
      </c>
      <c r="G258" s="26">
        <v>3.14159265358979</v>
      </c>
      <c r="I258" s="28">
        <f t="shared" si="222"/>
        <v>0.16367807765551534</v>
      </c>
      <c r="J258" s="28">
        <f t="shared" si="223"/>
        <v>4.7062029599365292E-2</v>
      </c>
      <c r="K258" s="28">
        <f t="shared" si="224"/>
        <v>1.3535040257574316E-2</v>
      </c>
      <c r="L258" s="28">
        <f t="shared" si="225"/>
        <v>3.8936310504500073E-3</v>
      </c>
      <c r="M258">
        <f t="shared" si="226"/>
        <v>0.23651371390930964</v>
      </c>
      <c r="N258">
        <f t="shared" si="227"/>
        <v>2.1650346920866318E-2</v>
      </c>
      <c r="O258">
        <f t="shared" si="228"/>
        <v>2.4987905192744952E-3</v>
      </c>
      <c r="P258">
        <f t="shared" si="229"/>
        <v>3.173792596549152E-4</v>
      </c>
      <c r="Q258">
        <f t="shared" si="230"/>
        <v>4.252535264359647E-5</v>
      </c>
      <c r="R258">
        <f t="shared" si="167"/>
        <v>4.3978392618700477</v>
      </c>
      <c r="S258">
        <f t="shared" si="168"/>
        <v>-4.567853460643323</v>
      </c>
      <c r="T258">
        <f t="shared" si="169"/>
        <v>2.0282904772772907</v>
      </c>
      <c r="U258">
        <f t="shared" si="170"/>
        <v>-0.29782366678612004</v>
      </c>
      <c r="V258">
        <v>0</v>
      </c>
      <c r="W258">
        <f t="shared" si="231"/>
        <v>2.2242146148963231</v>
      </c>
      <c r="X258">
        <f t="shared" si="172"/>
        <v>1.3628869565217392</v>
      </c>
      <c r="Y258">
        <f t="shared" si="232"/>
        <v>1.4864636976607608</v>
      </c>
      <c r="Z258">
        <v>0</v>
      </c>
      <c r="AA258">
        <f t="shared" si="233"/>
        <v>0.9462274348545372</v>
      </c>
      <c r="AB258">
        <f t="shared" si="173"/>
        <v>0.6549999999999998</v>
      </c>
      <c r="AC258">
        <f t="shared" si="174"/>
        <v>-8.1713854667734925E-2</v>
      </c>
      <c r="AD258">
        <f t="shared" si="175"/>
        <v>-3.2318577417719818E-2</v>
      </c>
      <c r="AE258">
        <f t="shared" si="234"/>
        <v>-5.7016216042727372E-2</v>
      </c>
      <c r="AF258">
        <f t="shared" si="176"/>
        <v>2.875</v>
      </c>
      <c r="AH258">
        <f t="shared" si="235"/>
        <v>-1.9800933597895618E-2</v>
      </c>
      <c r="AI258">
        <f t="shared" si="236"/>
        <v>-3.5395207175805785E-2</v>
      </c>
      <c r="AJ258">
        <f t="shared" si="237"/>
        <v>1.0431758281770234</v>
      </c>
      <c r="AL258">
        <f t="shared" si="177"/>
        <v>4.128173951250787E-22</v>
      </c>
      <c r="AM258">
        <f t="shared" si="178"/>
        <v>3.8787433205199287E-22</v>
      </c>
      <c r="AN258">
        <f t="shared" si="179"/>
        <v>40.526545223578751</v>
      </c>
      <c r="AO258">
        <f t="shared" si="192"/>
        <v>1.0610256652253576</v>
      </c>
      <c r="AP258">
        <f t="shared" si="238"/>
        <v>1.3176580985674746</v>
      </c>
      <c r="AR258">
        <f t="shared" si="180"/>
        <v>3.7106809557096217E-4</v>
      </c>
      <c r="AS258">
        <f t="shared" si="181"/>
        <v>1.0824056347804967</v>
      </c>
      <c r="AT258">
        <f t="shared" si="239"/>
        <v>-3.1703206347804969</v>
      </c>
      <c r="AY258">
        <f t="shared" si="240"/>
        <v>-3.1527067006405702</v>
      </c>
      <c r="AZ258">
        <f t="shared" si="241"/>
        <v>-2.0703010658600736</v>
      </c>
      <c r="BA258" s="70">
        <v>0.2</v>
      </c>
      <c r="BB258">
        <f t="shared" si="242"/>
        <v>1.3776924045849603</v>
      </c>
      <c r="BC258">
        <f t="shared" si="194"/>
        <v>-9.4317361426408954</v>
      </c>
      <c r="BD258">
        <f t="shared" si="182"/>
        <v>4.931149635628584</v>
      </c>
      <c r="BE258">
        <f t="shared" si="195"/>
        <v>-14.362885778269478</v>
      </c>
      <c r="BG258">
        <f t="shared" si="196"/>
        <v>1.8680404322917203E-3</v>
      </c>
      <c r="BH258">
        <f t="shared" si="207"/>
        <v>9.7665867213875702E-4</v>
      </c>
      <c r="BI258">
        <f t="shared" si="207"/>
        <v>-2.8446991044304769E-3</v>
      </c>
    </row>
    <row r="259" spans="1:69">
      <c r="A259" s="70">
        <v>0.2</v>
      </c>
      <c r="B259" s="24">
        <v>401.65</v>
      </c>
      <c r="C259" s="25">
        <v>0.34406999999999999</v>
      </c>
      <c r="D259" s="25">
        <v>-2.2045849999999998</v>
      </c>
      <c r="E259" s="25">
        <f t="shared" si="221"/>
        <v>4.9806283417481279</v>
      </c>
      <c r="F259" s="70">
        <v>0.2</v>
      </c>
      <c r="G259" s="26">
        <v>3.14159265358979</v>
      </c>
      <c r="I259" s="28">
        <f t="shared" si="222"/>
        <v>0.17817798645532051</v>
      </c>
      <c r="J259" s="28">
        <f t="shared" si="223"/>
        <v>5.1231159313612856E-2</v>
      </c>
      <c r="K259" s="28">
        <f t="shared" si="224"/>
        <v>1.4734082011654362E-2</v>
      </c>
      <c r="L259" s="28">
        <f t="shared" si="225"/>
        <v>4.2385599251062549E-3</v>
      </c>
      <c r="M259">
        <f t="shared" si="226"/>
        <v>0.2672114995758062</v>
      </c>
      <c r="N259">
        <f t="shared" si="227"/>
        <v>2.6900053867943023E-2</v>
      </c>
      <c r="O259">
        <f t="shared" si="228"/>
        <v>3.3970940836973188E-3</v>
      </c>
      <c r="P259">
        <f t="shared" si="229"/>
        <v>4.7118431697099061E-4</v>
      </c>
      <c r="Q259">
        <f t="shared" si="230"/>
        <v>6.8875116986610863E-5</v>
      </c>
      <c r="R259">
        <f t="shared" ref="R259:R305" si="243">1+3*(J259/I259)*$BM$7+3*(K259/I259)*$BM$7^2+(L259/I259)*$BM$7^3</f>
        <v>4.3978392618700477</v>
      </c>
      <c r="S259">
        <f t="shared" ref="S259:S305" si="244">-3-6*(J259/I259)*$BM$7+(9*(J259/I259)^2-6*K259/I259)*$BM$7^2+(6*(K259/I259)*(J259/I259)-2*L259/I259)*$BM$7^3</f>
        <v>-4.567853460643323</v>
      </c>
      <c r="T259">
        <f t="shared" ref="T259:T305" si="245">3+3*(J259/I259)*$BM$7+(3*(K259/I259)-12*(J259/I259)^2)*$BM$7^2+((L259/I259)-6*(K259/I259)*(J259/I259)+8*(J259/I259)^3)*$BM$7^3</f>
        <v>2.0282904772772907</v>
      </c>
      <c r="U259">
        <f t="shared" ref="U259:U305" si="246">-1+3*(J259/I259)^2*$BM$7^2-2*(J259/I259)^3*$BM$7^3</f>
        <v>-0.29782366678612004</v>
      </c>
      <c r="V259">
        <v>0</v>
      </c>
      <c r="W259">
        <f t="shared" si="231"/>
        <v>2.2145480090297864</v>
      </c>
      <c r="X259">
        <f t="shared" ref="X259:X305" si="247">($BM$6*$BM$7)/($BM$6+$BM$7)</f>
        <v>1.3628869565217392</v>
      </c>
      <c r="Y259">
        <f t="shared" si="232"/>
        <v>1.5464007845011323</v>
      </c>
      <c r="Z259">
        <v>0</v>
      </c>
      <c r="AA259">
        <f t="shared" si="233"/>
        <v>1.0590276836448427</v>
      </c>
      <c r="AB259">
        <f t="shared" ref="AB259:AB305" si="248">($BM$6-$BM$7)/2</f>
        <v>0.6549999999999998</v>
      </c>
      <c r="AC259">
        <f t="shared" ref="AC259:AC305" si="249">(-(B259/10^25)*G259*$BM$6^2)/(4*1.38*10^-23*305.15)</f>
        <v>-9.3345761454197179E-2</v>
      </c>
      <c r="AD259">
        <f t="shared" ref="AD259:AD305" si="250">(-(B259/10^25)*G259*$BM$7^2)/(4*1.38*10^-23*305.15)</f>
        <v>-3.6919103014297967E-2</v>
      </c>
      <c r="AE259">
        <f t="shared" si="234"/>
        <v>-6.513243223424757E-2</v>
      </c>
      <c r="AF259">
        <f t="shared" ref="AF259:AF305" si="251">($BM$6+$BM$7)/2</f>
        <v>2.875</v>
      </c>
      <c r="AH259">
        <f t="shared" si="235"/>
        <v>-2.2400697384448231E-2</v>
      </c>
      <c r="AI259">
        <f t="shared" si="236"/>
        <v>-4.031282350816974E-2</v>
      </c>
      <c r="AJ259">
        <f t="shared" si="237"/>
        <v>1.1695305729635577</v>
      </c>
      <c r="AL259">
        <f t="shared" ref="AL259:AL305" si="252">-1.380649*10^-23*305.15*(AE259+3*AH259*$BM$5^2-AI259*(1/$BM$5^2))</f>
        <v>4.6871652476777871E-22</v>
      </c>
      <c r="AM259">
        <f t="shared" ref="AM259:AM305" si="253">-1.380649*10^-23*305.15*(3*AH259*$BM$5+AI259*(1/$BM$5^3))</f>
        <v>4.3967756537260269E-22</v>
      </c>
      <c r="AN259">
        <f t="shared" ref="AN259:AN305" si="254">(2*($BM$12*10^-15)^3*(1/$BM$9)*10^8)/(6.62607015*10^-34*($BM$13*10^-15)^2*299792458*10^10)</f>
        <v>40.526545223578751</v>
      </c>
      <c r="AO259">
        <f t="shared" si="192"/>
        <v>1.0610256652253576</v>
      </c>
      <c r="AP259">
        <f t="shared" si="238"/>
        <v>1.3176580985674746</v>
      </c>
      <c r="AR259">
        <f t="shared" ref="AR259:AR305" si="255">(AL259/($BM$12*10^-15))*(-1.5*($BM$13/$BM$12)*AO259+(AM259/AL259)*AP259)</f>
        <v>4.211265206779829E-4</v>
      </c>
      <c r="AS259">
        <f t="shared" ref="AS259:AS305" si="256">AR259*$BM$9</f>
        <v>1.228426060817676</v>
      </c>
      <c r="AT259">
        <f t="shared" si="239"/>
        <v>-3.4330110608176758</v>
      </c>
      <c r="AY259">
        <f t="shared" si="240"/>
        <v>-3.4115678514965699</v>
      </c>
      <c r="AZ259">
        <f t="shared" si="241"/>
        <v>-2.1831417906788939</v>
      </c>
      <c r="BA259" s="70">
        <v>0.2</v>
      </c>
      <c r="BB259">
        <f t="shared" si="242"/>
        <v>1.3776924045849603</v>
      </c>
      <c r="BC259">
        <f t="shared" si="194"/>
        <v>-9.9458082069342701</v>
      </c>
      <c r="BD259">
        <f t="shared" ref="BD259:BD305" si="257">((2*$BM$12*10^-15)*AS259)/($BM$9*(BB259-3*(BM$13/$BM$12)))*10^22</f>
        <v>5.5963795157313312</v>
      </c>
      <c r="BE259">
        <f t="shared" si="195"/>
        <v>-15.542187722665599</v>
      </c>
      <c r="BG259">
        <f t="shared" si="196"/>
        <v>1.9698570423716121E-3</v>
      </c>
      <c r="BH259">
        <f t="shared" si="207"/>
        <v>1.1084134513232979E-3</v>
      </c>
      <c r="BI259">
        <f t="shared" si="207"/>
        <v>-3.0782704936949097E-3</v>
      </c>
    </row>
    <row r="260" spans="1:69">
      <c r="A260" s="70">
        <v>0.2</v>
      </c>
      <c r="B260" s="24">
        <v>450.7</v>
      </c>
      <c r="C260" s="25">
        <v>0.36831000000000003</v>
      </c>
      <c r="D260" s="25">
        <v>-2.2916650000000001</v>
      </c>
      <c r="E260" s="25">
        <f t="shared" si="221"/>
        <v>4.8688743602240168</v>
      </c>
      <c r="F260" s="70">
        <v>0.2</v>
      </c>
      <c r="G260" s="26">
        <v>3.14159265358979</v>
      </c>
      <c r="I260" s="28">
        <f t="shared" si="222"/>
        <v>0.19073076464486619</v>
      </c>
      <c r="J260" s="28">
        <f t="shared" si="223"/>
        <v>5.48404344662329E-2</v>
      </c>
      <c r="K260" s="28">
        <f t="shared" si="224"/>
        <v>1.5772109587329379E-2</v>
      </c>
      <c r="L260" s="28">
        <f t="shared" si="225"/>
        <v>4.5371697794515213E-3</v>
      </c>
      <c r="M260">
        <f t="shared" si="226"/>
        <v>0.29559281690837996</v>
      </c>
      <c r="N260">
        <f t="shared" si="227"/>
        <v>3.2136939856940945E-2</v>
      </c>
      <c r="O260">
        <f t="shared" si="228"/>
        <v>4.3637705031042079E-3</v>
      </c>
      <c r="P260">
        <f t="shared" si="229"/>
        <v>6.4969174928411477E-4</v>
      </c>
      <c r="Q260">
        <f t="shared" si="230"/>
        <v>1.0185114276106688E-4</v>
      </c>
      <c r="R260">
        <f t="shared" si="243"/>
        <v>4.3978392618700477</v>
      </c>
      <c r="S260">
        <f t="shared" si="244"/>
        <v>-4.5678534606433239</v>
      </c>
      <c r="T260">
        <f t="shared" si="245"/>
        <v>2.0282904772772907</v>
      </c>
      <c r="U260">
        <f t="shared" si="246"/>
        <v>-0.29782366678612004</v>
      </c>
      <c r="V260">
        <v>0</v>
      </c>
      <c r="W260">
        <f t="shared" si="231"/>
        <v>2.2061794902367557</v>
      </c>
      <c r="X260">
        <f t="shared" si="247"/>
        <v>1.3628869565217392</v>
      </c>
      <c r="Y260">
        <f t="shared" si="232"/>
        <v>1.60130609991437</v>
      </c>
      <c r="Z260">
        <v>0</v>
      </c>
      <c r="AA260">
        <f t="shared" si="233"/>
        <v>1.1618303643638412</v>
      </c>
      <c r="AB260">
        <f t="shared" si="248"/>
        <v>0.6549999999999998</v>
      </c>
      <c r="AC260">
        <f t="shared" si="249"/>
        <v>-0.1047452625106602</v>
      </c>
      <c r="AD260">
        <f t="shared" si="250"/>
        <v>-4.1427710017537887E-2</v>
      </c>
      <c r="AE260">
        <f t="shared" si="234"/>
        <v>-7.308648626409904E-2</v>
      </c>
      <c r="AF260">
        <f t="shared" si="251"/>
        <v>2.875</v>
      </c>
      <c r="AH260">
        <f t="shared" si="235"/>
        <v>-2.4778014949214111E-2</v>
      </c>
      <c r="AI260">
        <f t="shared" si="236"/>
        <v>-4.5038036228980761E-2</v>
      </c>
      <c r="AJ260">
        <f t="shared" si="237"/>
        <v>1.285425277572408</v>
      </c>
      <c r="AL260">
        <f t="shared" si="252"/>
        <v>5.21266965383223E-22</v>
      </c>
      <c r="AM260">
        <f t="shared" si="253"/>
        <v>4.877892008375844E-22</v>
      </c>
      <c r="AN260">
        <f t="shared" si="254"/>
        <v>40.526545223578751</v>
      </c>
      <c r="AO260">
        <f t="shared" ref="AO260:AO305" si="258">1+(7/3)*(1/AN260) +(17/3)*(1/AN260)^2</f>
        <v>1.0610256652253576</v>
      </c>
      <c r="AP260">
        <f t="shared" si="238"/>
        <v>1.3176580985674746</v>
      </c>
      <c r="AR260">
        <f t="shared" si="255"/>
        <v>4.6803262444222504E-4</v>
      </c>
      <c r="AS260">
        <f t="shared" si="256"/>
        <v>1.3652511654979704</v>
      </c>
      <c r="AT260">
        <f t="shared" si="239"/>
        <v>-3.6569161654979707</v>
      </c>
      <c r="AY260">
        <f t="shared" si="240"/>
        <v>-3.6329822104887302</v>
      </c>
      <c r="AZ260">
        <f t="shared" si="241"/>
        <v>-2.2677310449907599</v>
      </c>
      <c r="BA260" s="70">
        <v>0.2</v>
      </c>
      <c r="BB260">
        <f t="shared" si="242"/>
        <v>1.3776924045849603</v>
      </c>
      <c r="BC260">
        <f t="shared" ref="BC260:BC305" si="259">((2*$BM$12*10^-15)*AZ260)/($BM$9*(BB260-3*(BM$13/$BM$12)))*10^22</f>
        <v>-10.331174152172203</v>
      </c>
      <c r="BD260">
        <f t="shared" si="257"/>
        <v>6.2197179790661981</v>
      </c>
      <c r="BE260">
        <f t="shared" ref="BE260:BE305" si="260">((2*$BM$12*10^-15)*AY260)/($BM$9*(BB260-3*(BM$13/$BM$12)))*10^22</f>
        <v>-16.550892131238403</v>
      </c>
      <c r="BG260">
        <f t="shared" ref="BG260:BG305" si="261">-BC260/($BM$12*10^-15*10^10*10^12*10^-1)</f>
        <v>2.0461822444389388E-3</v>
      </c>
      <c r="BH260">
        <f t="shared" si="207"/>
        <v>1.2318712574898392E-3</v>
      </c>
      <c r="BI260">
        <f t="shared" si="207"/>
        <v>-3.2780535019287784E-3</v>
      </c>
    </row>
    <row r="261" spans="1:69">
      <c r="A261" s="70">
        <v>0.2</v>
      </c>
      <c r="B261" s="24">
        <v>501.3</v>
      </c>
      <c r="C261" s="25">
        <v>0.39057999999999998</v>
      </c>
      <c r="D261" s="25">
        <v>-2.3583350000000003</v>
      </c>
      <c r="E261" s="25">
        <f t="shared" si="221"/>
        <v>4.774520228522162</v>
      </c>
      <c r="F261" s="70">
        <v>0.2</v>
      </c>
      <c r="G261" s="26">
        <v>3.14159265358979</v>
      </c>
      <c r="I261" s="28">
        <f t="shared" si="222"/>
        <v>0.2022633706795684</v>
      </c>
      <c r="J261" s="28">
        <f t="shared" si="223"/>
        <v>5.8156381563957658E-2</v>
      </c>
      <c r="K261" s="28">
        <f t="shared" si="224"/>
        <v>1.6725776011020901E-2</v>
      </c>
      <c r="L261" s="28">
        <f t="shared" si="225"/>
        <v>4.8115114236870439E-3</v>
      </c>
      <c r="M261">
        <f t="shared" si="226"/>
        <v>0.32326555609716645</v>
      </c>
      <c r="N261">
        <f t="shared" si="227"/>
        <v>3.7576078792427997E-2</v>
      </c>
      <c r="O261">
        <f t="shared" si="228"/>
        <v>5.4331521229170386E-3</v>
      </c>
      <c r="P261">
        <f t="shared" si="229"/>
        <v>8.6000163605676194E-4</v>
      </c>
      <c r="Q261">
        <f t="shared" si="230"/>
        <v>1.4322355883888971E-4</v>
      </c>
      <c r="R261">
        <f t="shared" si="243"/>
        <v>4.3978392618700477</v>
      </c>
      <c r="S261">
        <f t="shared" si="244"/>
        <v>-4.5678534606433239</v>
      </c>
      <c r="T261">
        <f t="shared" si="245"/>
        <v>2.0282904772772907</v>
      </c>
      <c r="U261">
        <f t="shared" si="246"/>
        <v>-0.29782366678612004</v>
      </c>
      <c r="V261">
        <v>0</v>
      </c>
      <c r="W261">
        <f t="shared" si="231"/>
        <v>2.1984910862136213</v>
      </c>
      <c r="X261">
        <f t="shared" si="247"/>
        <v>1.3628869565217392</v>
      </c>
      <c r="Y261">
        <f t="shared" si="232"/>
        <v>1.654397483101256</v>
      </c>
      <c r="Z261">
        <v>0</v>
      </c>
      <c r="AA261">
        <f t="shared" si="233"/>
        <v>1.2607918149367934</v>
      </c>
      <c r="AB261">
        <f t="shared" si="248"/>
        <v>0.6549999999999998</v>
      </c>
      <c r="AC261">
        <f t="shared" si="249"/>
        <v>-0.11650499244862207</v>
      </c>
      <c r="AD261">
        <f t="shared" si="250"/>
        <v>-4.6078790840452064E-2</v>
      </c>
      <c r="AE261">
        <f t="shared" si="234"/>
        <v>-8.1291891644537068E-2</v>
      </c>
      <c r="AF261">
        <f t="shared" si="251"/>
        <v>2.875</v>
      </c>
      <c r="AH261">
        <f t="shared" si="235"/>
        <v>-2.7067738214704942E-2</v>
      </c>
      <c r="AI261">
        <f t="shared" si="236"/>
        <v>-4.982271649882114E-2</v>
      </c>
      <c r="AJ261">
        <f t="shared" si="237"/>
        <v>1.3977095623265539</v>
      </c>
      <c r="AL261">
        <f t="shared" si="252"/>
        <v>5.7334809294087908E-22</v>
      </c>
      <c r="AM261">
        <f t="shared" si="253"/>
        <v>5.3488590219274323E-22</v>
      </c>
      <c r="AN261">
        <f t="shared" si="254"/>
        <v>40.526545223578751</v>
      </c>
      <c r="AO261">
        <f t="shared" si="258"/>
        <v>1.0610256652253576</v>
      </c>
      <c r="AP261">
        <f t="shared" si="238"/>
        <v>1.3176580985674746</v>
      </c>
      <c r="AR261">
        <f t="shared" si="255"/>
        <v>5.1436708471107686E-4</v>
      </c>
      <c r="AS261">
        <f t="shared" si="256"/>
        <v>1.5004087861022113</v>
      </c>
      <c r="AT261">
        <f t="shared" si="239"/>
        <v>-3.8587437861022114</v>
      </c>
      <c r="AY261">
        <f t="shared" si="240"/>
        <v>-3.8342055119165193</v>
      </c>
      <c r="AZ261">
        <f t="shared" si="241"/>
        <v>-2.3337967258143077</v>
      </c>
      <c r="BA261" s="70">
        <v>0.2</v>
      </c>
      <c r="BB261">
        <f t="shared" si="242"/>
        <v>1.3776924045849603</v>
      </c>
      <c r="BC261">
        <f t="shared" si="259"/>
        <v>-10.632151666934178</v>
      </c>
      <c r="BD261">
        <f t="shared" si="257"/>
        <v>6.8354598323781364</v>
      </c>
      <c r="BE261">
        <f t="shared" si="260"/>
        <v>-17.467611499312316</v>
      </c>
      <c r="BG261">
        <f t="shared" si="261"/>
        <v>2.1057935565328141E-3</v>
      </c>
      <c r="BH261">
        <f t="shared" si="207"/>
        <v>1.3538244865078503E-3</v>
      </c>
      <c r="BI261">
        <f t="shared" si="207"/>
        <v>-3.4596180430406646E-3</v>
      </c>
    </row>
    <row r="262" spans="1:69">
      <c r="A262" s="70">
        <v>0.2</v>
      </c>
      <c r="B262" s="24">
        <v>551.65000000000009</v>
      </c>
      <c r="C262" s="25">
        <v>0.41044000000000003</v>
      </c>
      <c r="D262" s="25">
        <v>-2.407915</v>
      </c>
      <c r="E262" s="25">
        <f t="shared" si="221"/>
        <v>4.6962352611399707</v>
      </c>
      <c r="F262" s="70">
        <v>0.2</v>
      </c>
      <c r="G262" s="26">
        <v>3.14159265358979</v>
      </c>
      <c r="I262" s="28">
        <f t="shared" si="222"/>
        <v>0.21254794884971598</v>
      </c>
      <c r="J262" s="28">
        <f t="shared" si="223"/>
        <v>6.1113485711277546E-2</v>
      </c>
      <c r="K262" s="28">
        <f t="shared" si="224"/>
        <v>1.7576239198021967E-2</v>
      </c>
      <c r="L262" s="28">
        <f t="shared" si="225"/>
        <v>5.0561645469253689E-3</v>
      </c>
      <c r="M262">
        <f t="shared" si="226"/>
        <v>0.34932970532159724</v>
      </c>
      <c r="N262">
        <f t="shared" si="227"/>
        <v>4.298309027163115E-2</v>
      </c>
      <c r="O262">
        <f t="shared" si="228"/>
        <v>6.5550671400336994E-3</v>
      </c>
      <c r="P262">
        <f t="shared" si="229"/>
        <v>1.092838362530657E-3</v>
      </c>
      <c r="Q262">
        <f t="shared" si="230"/>
        <v>1.9155522456359986E-4</v>
      </c>
      <c r="R262">
        <f t="shared" si="243"/>
        <v>4.3978392618700477</v>
      </c>
      <c r="S262">
        <f t="shared" si="244"/>
        <v>-4.567853460643323</v>
      </c>
      <c r="T262">
        <f t="shared" si="245"/>
        <v>2.0282904772772907</v>
      </c>
      <c r="U262">
        <f t="shared" si="246"/>
        <v>-0.29782366678612004</v>
      </c>
      <c r="V262">
        <v>0</v>
      </c>
      <c r="W262">
        <f t="shared" si="231"/>
        <v>2.1916347007668562</v>
      </c>
      <c r="X262">
        <f t="shared" si="247"/>
        <v>1.3628869565217392</v>
      </c>
      <c r="Y262">
        <f t="shared" si="232"/>
        <v>1.7040239065530525</v>
      </c>
      <c r="Z262">
        <v>0</v>
      </c>
      <c r="AA262">
        <f t="shared" si="233"/>
        <v>1.35292554288411</v>
      </c>
      <c r="AB262">
        <f t="shared" si="248"/>
        <v>0.6549999999999998</v>
      </c>
      <c r="AC262">
        <f t="shared" si="249"/>
        <v>-0.12820662095408411</v>
      </c>
      <c r="AD262">
        <f t="shared" si="250"/>
        <v>-5.0706892015031674E-2</v>
      </c>
      <c r="AE262">
        <f t="shared" si="234"/>
        <v>-8.9456756484557892E-2</v>
      </c>
      <c r="AF262">
        <f t="shared" si="251"/>
        <v>2.875</v>
      </c>
      <c r="AH262">
        <f t="shared" si="235"/>
        <v>-2.9195558204461573E-2</v>
      </c>
      <c r="AI262">
        <f t="shared" si="236"/>
        <v>-5.4500602922221475E-2</v>
      </c>
      <c r="AJ262">
        <f t="shared" si="237"/>
        <v>1.502931029698594</v>
      </c>
      <c r="AL262">
        <f t="shared" si="252"/>
        <v>6.2320072672922468E-22</v>
      </c>
      <c r="AM262">
        <f t="shared" si="253"/>
        <v>5.794035960435014E-22</v>
      </c>
      <c r="AN262">
        <f t="shared" si="254"/>
        <v>40.526545223578751</v>
      </c>
      <c r="AO262">
        <f t="shared" si="258"/>
        <v>1.0610256652253576</v>
      </c>
      <c r="AP262">
        <f t="shared" si="238"/>
        <v>1.3176580985674746</v>
      </c>
      <c r="AR262">
        <f t="shared" si="255"/>
        <v>5.5857180969359614E-4</v>
      </c>
      <c r="AS262">
        <f t="shared" si="256"/>
        <v>1.62935396887622</v>
      </c>
      <c r="AT262">
        <f t="shared" si="239"/>
        <v>-4.0372689688762202</v>
      </c>
      <c r="AY262">
        <f t="shared" si="240"/>
        <v>-4.0118785708724802</v>
      </c>
      <c r="AZ262">
        <f t="shared" si="241"/>
        <v>-2.38252460199626</v>
      </c>
      <c r="BA262" s="70">
        <v>0.2</v>
      </c>
      <c r="BB262">
        <f t="shared" si="242"/>
        <v>1.3776924045849603</v>
      </c>
      <c r="BC262">
        <f t="shared" si="259"/>
        <v>-10.854142795914505</v>
      </c>
      <c r="BD262">
        <f t="shared" si="257"/>
        <v>7.4228994858875703</v>
      </c>
      <c r="BE262">
        <f t="shared" si="260"/>
        <v>-18.277042281802078</v>
      </c>
      <c r="BG262">
        <f t="shared" si="261"/>
        <v>2.1497609023399694E-3</v>
      </c>
      <c r="BH262">
        <f t="shared" si="207"/>
        <v>1.4701722095241771E-3</v>
      </c>
      <c r="BI262">
        <f t="shared" si="207"/>
        <v>-3.6199331118641469E-3</v>
      </c>
    </row>
    <row r="263" spans="1:69">
      <c r="A263" s="71">
        <v>0.2</v>
      </c>
      <c r="B263" s="39">
        <v>598.79999999999995</v>
      </c>
      <c r="C263" s="40">
        <v>0.42731000000000002</v>
      </c>
      <c r="D263" s="40">
        <v>-2.4432649999999998</v>
      </c>
      <c r="E263" s="40">
        <f t="shared" si="221"/>
        <v>4.6336019105215209</v>
      </c>
      <c r="F263" s="71">
        <v>0.2</v>
      </c>
      <c r="G263" s="41">
        <v>3.14159265358979</v>
      </c>
      <c r="H263" s="44"/>
      <c r="I263" s="43">
        <f t="shared" si="222"/>
        <v>0.22128414390159856</v>
      </c>
      <c r="J263" s="43">
        <f t="shared" si="223"/>
        <v>6.3625386364111691E-2</v>
      </c>
      <c r="K263" s="43">
        <f t="shared" si="224"/>
        <v>1.8298661854855191E-2</v>
      </c>
      <c r="L263" s="43">
        <f t="shared" si="225"/>
        <v>5.2639841939057571E-3</v>
      </c>
      <c r="M263" s="44">
        <f t="shared" si="226"/>
        <v>0.37256424467633575</v>
      </c>
      <c r="N263" s="44">
        <f t="shared" si="227"/>
        <v>4.8023789509954402E-2</v>
      </c>
      <c r="O263" s="44">
        <f t="shared" si="228"/>
        <v>7.6487872088814995E-3</v>
      </c>
      <c r="P263" s="44">
        <f t="shared" si="229"/>
        <v>1.3301834350100683E-3</v>
      </c>
      <c r="Q263" s="44">
        <f t="shared" si="230"/>
        <v>2.4306775183169371E-4</v>
      </c>
      <c r="R263" s="44">
        <f t="shared" si="243"/>
        <v>4.3978392618700477</v>
      </c>
      <c r="S263" s="44">
        <f t="shared" si="244"/>
        <v>-4.5678534606433239</v>
      </c>
      <c r="T263" s="44">
        <f t="shared" si="245"/>
        <v>2.0282904772772907</v>
      </c>
      <c r="U263" s="44">
        <f t="shared" si="246"/>
        <v>-0.29782366678612004</v>
      </c>
      <c r="V263" s="44">
        <v>0</v>
      </c>
      <c r="W263" s="44">
        <f t="shared" si="231"/>
        <v>2.1858105707322677</v>
      </c>
      <c r="X263" s="44">
        <f t="shared" si="247"/>
        <v>1.3628869565217392</v>
      </c>
      <c r="Y263" s="44">
        <f t="shared" si="232"/>
        <v>1.747967845219476</v>
      </c>
      <c r="Z263" s="44">
        <v>0</v>
      </c>
      <c r="AA263" s="44">
        <f t="shared" si="233"/>
        <v>1.4342298318506785</v>
      </c>
      <c r="AB263" s="44">
        <f t="shared" si="248"/>
        <v>0.6549999999999998</v>
      </c>
      <c r="AC263" s="44">
        <f t="shared" si="249"/>
        <v>-0.13916455112354853</v>
      </c>
      <c r="AD263" s="44">
        <f t="shared" si="250"/>
        <v>-5.5040853690928974E-2</v>
      </c>
      <c r="AE263" s="44">
        <f t="shared" si="234"/>
        <v>-9.7102702407238756E-2</v>
      </c>
      <c r="AF263" s="44">
        <f t="shared" si="251"/>
        <v>2.875</v>
      </c>
      <c r="AG263" s="44"/>
      <c r="AH263" s="44">
        <f t="shared" si="235"/>
        <v>-3.1067341774468224E-2</v>
      </c>
      <c r="AI263" s="44">
        <f t="shared" si="236"/>
        <v>-5.8814480084504746E-2</v>
      </c>
      <c r="AJ263" s="44">
        <f t="shared" si="237"/>
        <v>1.5963554777227145</v>
      </c>
      <c r="AK263" s="44"/>
      <c r="AL263" s="44">
        <f t="shared" si="252"/>
        <v>6.6830370711881556E-22</v>
      </c>
      <c r="AM263" s="44">
        <f t="shared" si="253"/>
        <v>6.1920976424850251E-22</v>
      </c>
      <c r="AN263" s="44">
        <f t="shared" si="254"/>
        <v>40.526545223578751</v>
      </c>
      <c r="AO263" s="44">
        <f t="shared" si="258"/>
        <v>1.0610256652253576</v>
      </c>
      <c r="AP263" s="44">
        <f t="shared" si="238"/>
        <v>1.3176580985674746</v>
      </c>
      <c r="AQ263" s="44"/>
      <c r="AR263" s="44">
        <f t="shared" si="255"/>
        <v>5.9844228176597538E-4</v>
      </c>
      <c r="AS263" s="44">
        <f t="shared" si="256"/>
        <v>1.7456561359113503</v>
      </c>
      <c r="AT263" s="44">
        <f t="shared" si="239"/>
        <v>-4.1889211359113503</v>
      </c>
      <c r="AU263" s="44"/>
      <c r="AV263" s="44"/>
      <c r="AW263" s="44"/>
      <c r="AX263" s="44"/>
      <c r="AY263" s="44">
        <f t="shared" si="240"/>
        <v>-4.1614882017827295</v>
      </c>
      <c r="AZ263" s="44">
        <f t="shared" si="241"/>
        <v>-2.4158320658713794</v>
      </c>
      <c r="BA263" s="71">
        <v>0.2</v>
      </c>
      <c r="BB263" s="44">
        <f t="shared" si="242"/>
        <v>1.3776924045849603</v>
      </c>
      <c r="BC263" s="44">
        <f t="shared" si="259"/>
        <v>-11.005882664106171</v>
      </c>
      <c r="BD263" s="44">
        <f t="shared" si="257"/>
        <v>7.9527409521271659</v>
      </c>
      <c r="BE263" s="44">
        <f t="shared" si="260"/>
        <v>-18.958623616233336</v>
      </c>
      <c r="BF263" s="44"/>
      <c r="BG263" s="44">
        <f t="shared" si="261"/>
        <v>2.1798143521699685E-3</v>
      </c>
      <c r="BH263" s="44">
        <f t="shared" si="207"/>
        <v>1.5751120919245724E-3</v>
      </c>
      <c r="BI263" s="44">
        <f t="shared" si="207"/>
        <v>-3.7549264440945407E-3</v>
      </c>
      <c r="BJ263" s="44"/>
      <c r="BK263" s="44"/>
      <c r="BL263" s="44"/>
      <c r="BM263" s="44"/>
      <c r="BN263" s="44"/>
      <c r="BO263" s="44"/>
      <c r="BP263" s="44"/>
      <c r="BQ263" s="44"/>
    </row>
    <row r="264" spans="1:69">
      <c r="A264" s="70">
        <v>0.2</v>
      </c>
      <c r="B264" s="24">
        <v>800</v>
      </c>
      <c r="C264" s="25">
        <v>0.48560999999999999</v>
      </c>
      <c r="D264" s="25"/>
      <c r="E264" s="25">
        <f t="shared" si="221"/>
        <v>4.4402136156930876</v>
      </c>
      <c r="F264" s="70">
        <v>0.2</v>
      </c>
      <c r="G264" s="26">
        <v>3.14159265358979</v>
      </c>
      <c r="I264" s="28">
        <f t="shared" si="222"/>
        <v>0.25147502543833578</v>
      </c>
      <c r="J264" s="28">
        <f t="shared" si="223"/>
        <v>7.2306110019134298E-2</v>
      </c>
      <c r="K264" s="28">
        <f t="shared" si="224"/>
        <v>2.0795238078529003E-2</v>
      </c>
      <c r="L264" s="28">
        <f t="shared" si="225"/>
        <v>5.9821753864935864E-3</v>
      </c>
      <c r="M264">
        <f t="shared" si="226"/>
        <v>0.46147032929638626</v>
      </c>
      <c r="N264">
        <f t="shared" si="227"/>
        <v>6.907474226924365E-2</v>
      </c>
      <c r="O264">
        <f t="shared" si="228"/>
        <v>1.2639923398967693E-2</v>
      </c>
      <c r="P264">
        <f t="shared" si="229"/>
        <v>2.5151631543148256E-3</v>
      </c>
      <c r="Q264">
        <f t="shared" si="230"/>
        <v>5.2477744237733326E-4</v>
      </c>
      <c r="R264">
        <f t="shared" si="243"/>
        <v>4.3978392618700477</v>
      </c>
      <c r="S264">
        <f t="shared" si="244"/>
        <v>-4.5678534606433221</v>
      </c>
      <c r="T264">
        <f t="shared" si="245"/>
        <v>2.0282904772772907</v>
      </c>
      <c r="U264">
        <f t="shared" si="246"/>
        <v>-0.29782366678611982</v>
      </c>
      <c r="V264">
        <v>0</v>
      </c>
      <c r="W264">
        <f t="shared" si="231"/>
        <v>2.1656833163744427</v>
      </c>
      <c r="X264">
        <f t="shared" si="247"/>
        <v>1.3628869565217392</v>
      </c>
      <c r="Y264">
        <f t="shared" si="232"/>
        <v>1.9137548866097969</v>
      </c>
      <c r="Z264">
        <v>0</v>
      </c>
      <c r="AA264">
        <f t="shared" si="233"/>
        <v>1.7388373930005945</v>
      </c>
      <c r="AB264">
        <f t="shared" si="248"/>
        <v>0.6549999999999998</v>
      </c>
      <c r="AC264">
        <f t="shared" si="249"/>
        <v>-0.18592458399939685</v>
      </c>
      <c r="AD264">
        <f t="shared" si="250"/>
        <v>-7.35348746705798E-2</v>
      </c>
      <c r="AE264">
        <f t="shared" si="234"/>
        <v>-0.12972972933498833</v>
      </c>
      <c r="AF264">
        <f t="shared" si="251"/>
        <v>2.875</v>
      </c>
      <c r="AH264">
        <f t="shared" si="235"/>
        <v>-3.7990355806989409E-2</v>
      </c>
      <c r="AI264">
        <f t="shared" si="236"/>
        <v>-7.6635091097793817E-2</v>
      </c>
      <c r="AJ264">
        <f t="shared" si="237"/>
        <v>1.9514862269176745</v>
      </c>
      <c r="AL264">
        <f t="shared" si="252"/>
        <v>8.4683700662446029E-22</v>
      </c>
      <c r="AM264">
        <f t="shared" si="253"/>
        <v>7.7248897332594766E-22</v>
      </c>
      <c r="AN264">
        <f t="shared" si="254"/>
        <v>40.526545223578751</v>
      </c>
      <c r="AO264">
        <f t="shared" si="258"/>
        <v>1.0610256652253576</v>
      </c>
      <c r="AP264">
        <f t="shared" si="238"/>
        <v>1.3176580985674746</v>
      </c>
      <c r="AR264">
        <f t="shared" si="255"/>
        <v>7.5514457473754403E-4</v>
      </c>
      <c r="AS264">
        <f t="shared" si="256"/>
        <v>2.202756724509416</v>
      </c>
      <c r="AY264">
        <f t="shared" si="240"/>
        <v>-4.6692211851975296</v>
      </c>
      <c r="AZ264">
        <f t="shared" si="241"/>
        <v>-2.4664644606881136</v>
      </c>
      <c r="BA264" s="70">
        <v>0.2</v>
      </c>
      <c r="BB264">
        <f t="shared" si="242"/>
        <v>1.3776924045849603</v>
      </c>
      <c r="BC264">
        <f t="shared" si="259"/>
        <v>-11.236550268956705</v>
      </c>
      <c r="BD264">
        <f t="shared" si="257"/>
        <v>10.035168582290105</v>
      </c>
      <c r="BE264">
        <f t="shared" si="260"/>
        <v>-21.27171885124681</v>
      </c>
      <c r="BG264">
        <f t="shared" si="261"/>
        <v>2.2255001522988125E-3</v>
      </c>
      <c r="BH264">
        <f t="shared" si="207"/>
        <v>1.9875556708833638E-3</v>
      </c>
      <c r="BI264">
        <f t="shared" si="207"/>
        <v>-4.2130558231821763E-3</v>
      </c>
    </row>
    <row r="265" spans="1:69">
      <c r="A265" s="70">
        <v>0.2</v>
      </c>
      <c r="B265" s="24">
        <v>1000</v>
      </c>
      <c r="C265" s="25">
        <v>0.52917999999999998</v>
      </c>
      <c r="D265" s="25"/>
      <c r="E265" s="25">
        <f t="shared" si="221"/>
        <v>4.3148456425022284</v>
      </c>
      <c r="F265" s="70">
        <v>0.2</v>
      </c>
      <c r="G265" s="26">
        <v>3.14159265358979</v>
      </c>
      <c r="I265" s="28">
        <f t="shared" si="222"/>
        <v>0.27403791923860416</v>
      </c>
      <c r="J265" s="28">
        <f t="shared" si="223"/>
        <v>7.8793573649483126E-2</v>
      </c>
      <c r="K265" s="28">
        <f t="shared" si="224"/>
        <v>2.2661032693717144E-2</v>
      </c>
      <c r="L265" s="28">
        <f t="shared" si="225"/>
        <v>6.5189093532354711E-3</v>
      </c>
      <c r="M265">
        <f t="shared" si="226"/>
        <v>0.5379049186994278</v>
      </c>
      <c r="N265">
        <f t="shared" si="227"/>
        <v>8.917601727249079E-2</v>
      </c>
      <c r="O265">
        <f t="shared" si="228"/>
        <v>1.7929530562298551E-2</v>
      </c>
      <c r="P265">
        <f t="shared" si="229"/>
        <v>3.9079626912534304E-3</v>
      </c>
      <c r="Q265">
        <f t="shared" si="230"/>
        <v>8.9173702036182689E-4</v>
      </c>
      <c r="R265">
        <f t="shared" si="243"/>
        <v>4.3978392618700477</v>
      </c>
      <c r="S265">
        <f t="shared" si="244"/>
        <v>-4.567853460643323</v>
      </c>
      <c r="T265">
        <f t="shared" si="245"/>
        <v>2.0282904772772907</v>
      </c>
      <c r="U265">
        <f t="shared" si="246"/>
        <v>-0.29782366678611982</v>
      </c>
      <c r="V265">
        <v>0</v>
      </c>
      <c r="W265">
        <f t="shared" si="231"/>
        <v>2.150641387174264</v>
      </c>
      <c r="X265">
        <f t="shared" si="247"/>
        <v>1.3628869565217392</v>
      </c>
      <c r="Y265">
        <f t="shared" si="232"/>
        <v>2.0535905531733887</v>
      </c>
      <c r="Z265">
        <v>0</v>
      </c>
      <c r="AA265">
        <f t="shared" si="233"/>
        <v>1.9934788038280138</v>
      </c>
      <c r="AB265">
        <f t="shared" si="248"/>
        <v>0.6549999999999998</v>
      </c>
      <c r="AC265">
        <f t="shared" si="249"/>
        <v>-0.23240572999924608</v>
      </c>
      <c r="AD265">
        <f t="shared" si="250"/>
        <v>-9.1918593338224733E-2</v>
      </c>
      <c r="AE265">
        <f t="shared" si="234"/>
        <v>-0.1621621616687354</v>
      </c>
      <c r="AF265">
        <f t="shared" si="251"/>
        <v>2.875</v>
      </c>
      <c r="AH265">
        <f t="shared" si="235"/>
        <v>-4.3619477065950672E-2</v>
      </c>
      <c r="AI265">
        <f t="shared" si="236"/>
        <v>-9.3657744941148743E-2</v>
      </c>
      <c r="AJ265">
        <f t="shared" si="237"/>
        <v>2.2549415125223926</v>
      </c>
      <c r="AL265">
        <f t="shared" si="252"/>
        <v>1.0079093666505224E-21</v>
      </c>
      <c r="AM265">
        <f t="shared" si="253"/>
        <v>9.0533746783595334E-22</v>
      </c>
      <c r="AN265">
        <f t="shared" si="254"/>
        <v>40.526545223578751</v>
      </c>
      <c r="AO265">
        <f t="shared" si="258"/>
        <v>1.0610256652253576</v>
      </c>
      <c r="AP265">
        <f t="shared" si="238"/>
        <v>1.3176580985674746</v>
      </c>
      <c r="AR265">
        <f t="shared" si="255"/>
        <v>8.951014322144085E-4</v>
      </c>
      <c r="AS265">
        <f t="shared" si="256"/>
        <v>2.6110108777694294</v>
      </c>
      <c r="AY265">
        <f t="shared" si="240"/>
        <v>-5.0392583564813194</v>
      </c>
      <c r="AZ265">
        <f t="shared" si="241"/>
        <v>-2.42824747871189</v>
      </c>
      <c r="BA265" s="70">
        <v>0.2</v>
      </c>
      <c r="BB265">
        <f t="shared" si="242"/>
        <v>1.3776924045849603</v>
      </c>
      <c r="BC265">
        <f t="shared" si="259"/>
        <v>-11.062443953642578</v>
      </c>
      <c r="BD265">
        <f t="shared" si="257"/>
        <v>11.895064959769908</v>
      </c>
      <c r="BE265">
        <f t="shared" si="260"/>
        <v>-22.957508913412489</v>
      </c>
      <c r="BG265">
        <f t="shared" si="261"/>
        <v>2.1910168258353294E-3</v>
      </c>
      <c r="BH265">
        <f t="shared" si="207"/>
        <v>2.3559249276628854E-3</v>
      </c>
      <c r="BI265">
        <f t="shared" si="207"/>
        <v>-4.5469417534982157E-3</v>
      </c>
    </row>
    <row r="266" spans="1:69">
      <c r="A266" s="70">
        <v>0.2</v>
      </c>
      <c r="B266" s="24">
        <v>1200</v>
      </c>
      <c r="C266" s="25">
        <v>0.56406999999999996</v>
      </c>
      <c r="D266" s="25"/>
      <c r="E266" s="25">
        <f t="shared" si="221"/>
        <v>4.223982114099087</v>
      </c>
      <c r="F266" s="70">
        <v>0.2</v>
      </c>
      <c r="G266" s="26">
        <v>3.14159265358979</v>
      </c>
      <c r="I266" s="28">
        <f t="shared" si="222"/>
        <v>0.29210584131093281</v>
      </c>
      <c r="J266" s="28">
        <f t="shared" si="223"/>
        <v>8.3988607068415169E-2</v>
      </c>
      <c r="K266" s="28">
        <f t="shared" si="224"/>
        <v>2.415512436514046E-2</v>
      </c>
      <c r="L266" s="28">
        <f t="shared" si="225"/>
        <v>6.9487153688339159E-3</v>
      </c>
      <c r="M266">
        <f t="shared" si="226"/>
        <v>0.60633319932756724</v>
      </c>
      <c r="N266">
        <f t="shared" si="227"/>
        <v>0.10855652494817557</v>
      </c>
      <c r="O266">
        <f t="shared" si="228"/>
        <v>2.3420409507533619E-2</v>
      </c>
      <c r="P266">
        <f t="shared" si="229"/>
        <v>5.4641631649519073E-3</v>
      </c>
      <c r="Q266">
        <f t="shared" si="230"/>
        <v>1.3329373906734165E-3</v>
      </c>
      <c r="R266">
        <f t="shared" si="243"/>
        <v>4.3978392618700477</v>
      </c>
      <c r="S266">
        <f t="shared" si="244"/>
        <v>-4.567853460643323</v>
      </c>
      <c r="T266">
        <f t="shared" si="245"/>
        <v>2.0282904772772907</v>
      </c>
      <c r="U266">
        <f t="shared" si="246"/>
        <v>-0.29782366678611982</v>
      </c>
      <c r="V266">
        <v>0</v>
      </c>
      <c r="W266">
        <f t="shared" si="231"/>
        <v>2.1385961057927116</v>
      </c>
      <c r="X266">
        <f t="shared" si="247"/>
        <v>1.3628869565217392</v>
      </c>
      <c r="Y266">
        <f t="shared" si="232"/>
        <v>2.1769076378611567</v>
      </c>
      <c r="Z266">
        <v>0</v>
      </c>
      <c r="AA266">
        <f t="shared" si="233"/>
        <v>2.2165616880864771</v>
      </c>
      <c r="AB266">
        <f t="shared" si="248"/>
        <v>0.6549999999999998</v>
      </c>
      <c r="AC266">
        <f t="shared" si="249"/>
        <v>-0.27888687599909529</v>
      </c>
      <c r="AD266">
        <f t="shared" si="250"/>
        <v>-0.11030231200586968</v>
      </c>
      <c r="AE266">
        <f t="shared" si="234"/>
        <v>-0.19459459400248247</v>
      </c>
      <c r="AF266">
        <f t="shared" si="251"/>
        <v>2.875</v>
      </c>
      <c r="AH266">
        <f t="shared" si="235"/>
        <v>-4.8401021959965568E-2</v>
      </c>
      <c r="AI266">
        <f t="shared" si="236"/>
        <v>-0.11021237783603206</v>
      </c>
      <c r="AJ266">
        <f t="shared" si="237"/>
        <v>2.5258855571592291</v>
      </c>
      <c r="AL266">
        <f t="shared" si="252"/>
        <v>1.1578872479453759E-21</v>
      </c>
      <c r="AM266">
        <f t="shared" si="253"/>
        <v>1.0249800604269463E-21</v>
      </c>
      <c r="AN266">
        <f t="shared" si="254"/>
        <v>40.526545223578751</v>
      </c>
      <c r="AO266">
        <f t="shared" si="258"/>
        <v>1.0610256652253576</v>
      </c>
      <c r="AP266">
        <f t="shared" si="238"/>
        <v>1.3176580985674746</v>
      </c>
      <c r="AR266">
        <f t="shared" si="255"/>
        <v>1.0243598550154775E-3</v>
      </c>
      <c r="AS266">
        <f t="shared" si="256"/>
        <v>2.9880576970801478</v>
      </c>
      <c r="AY266">
        <f t="shared" si="240"/>
        <v>-5.3297715019365697</v>
      </c>
      <c r="AZ266">
        <f t="shared" si="241"/>
        <v>-2.3417138048564219</v>
      </c>
      <c r="BA266" s="70">
        <v>0.2</v>
      </c>
      <c r="BB266">
        <f t="shared" si="242"/>
        <v>1.3776924045849603</v>
      </c>
      <c r="BC266">
        <f t="shared" si="259"/>
        <v>-10.668219754700258</v>
      </c>
      <c r="BD266">
        <f t="shared" si="257"/>
        <v>13.612789097482855</v>
      </c>
      <c r="BE266">
        <f t="shared" si="260"/>
        <v>-24.281008852183117</v>
      </c>
      <c r="BG266">
        <f t="shared" si="261"/>
        <v>2.1129371667063298E-3</v>
      </c>
      <c r="BH266">
        <f t="shared" si="207"/>
        <v>2.6961356897371468E-3</v>
      </c>
      <c r="BI266">
        <f t="shared" si="207"/>
        <v>-4.8090728564434771E-3</v>
      </c>
    </row>
    <row r="267" spans="1:69">
      <c r="A267" s="70">
        <v>0.2</v>
      </c>
      <c r="B267" s="24">
        <v>1400</v>
      </c>
      <c r="C267" s="25">
        <v>0.59319999999999995</v>
      </c>
      <c r="D267" s="25"/>
      <c r="E267" s="25">
        <f t="shared" si="221"/>
        <v>4.1536767022981582</v>
      </c>
      <c r="F267" s="70">
        <v>0.2</v>
      </c>
      <c r="G267" s="26">
        <v>3.14159265358979</v>
      </c>
      <c r="I267" s="28">
        <f t="shared" si="222"/>
        <v>0.30719092500158729</v>
      </c>
      <c r="J267" s="28">
        <f t="shared" si="223"/>
        <v>8.832599094613057E-2</v>
      </c>
      <c r="K267" s="28">
        <f t="shared" si="224"/>
        <v>2.5402556018581591E-2</v>
      </c>
      <c r="L267" s="28">
        <f t="shared" si="225"/>
        <v>7.3075645873602185E-3</v>
      </c>
      <c r="M267">
        <f t="shared" si="226"/>
        <v>0.6690597051659064</v>
      </c>
      <c r="N267">
        <f t="shared" si="227"/>
        <v>0.12735921448464654</v>
      </c>
      <c r="O267">
        <f t="shared" si="228"/>
        <v>2.9057830551939282E-2</v>
      </c>
      <c r="P267">
        <f t="shared" si="229"/>
        <v>7.1547305642665204E-3</v>
      </c>
      <c r="Q267">
        <f t="shared" si="230"/>
        <v>1.8400167196972461E-3</v>
      </c>
      <c r="R267">
        <f t="shared" si="243"/>
        <v>4.3978392618700477</v>
      </c>
      <c r="S267">
        <f t="shared" si="244"/>
        <v>-4.5678534606433239</v>
      </c>
      <c r="T267">
        <f t="shared" si="245"/>
        <v>2.0282904772772907</v>
      </c>
      <c r="U267">
        <f t="shared" si="246"/>
        <v>-0.29782366678612004</v>
      </c>
      <c r="V267">
        <v>0</v>
      </c>
      <c r="W267">
        <f t="shared" si="231"/>
        <v>2.1285393833322752</v>
      </c>
      <c r="X267">
        <f t="shared" si="247"/>
        <v>1.3628869565217392</v>
      </c>
      <c r="Y267">
        <f t="shared" si="232"/>
        <v>2.2885432457867037</v>
      </c>
      <c r="Z267">
        <v>0</v>
      </c>
      <c r="AA267">
        <f t="shared" si="233"/>
        <v>2.4174656841926323</v>
      </c>
      <c r="AB267">
        <f t="shared" si="248"/>
        <v>0.6549999999999998</v>
      </c>
      <c r="AC267">
        <f t="shared" si="249"/>
        <v>-0.32536802199894455</v>
      </c>
      <c r="AD267">
        <f t="shared" si="250"/>
        <v>-0.12868603067351467</v>
      </c>
      <c r="AE267">
        <f t="shared" si="234"/>
        <v>-0.22702702633622962</v>
      </c>
      <c r="AF267">
        <f t="shared" si="251"/>
        <v>2.875</v>
      </c>
      <c r="AH267">
        <f t="shared" si="235"/>
        <v>-5.2574928717839892E-2</v>
      </c>
      <c r="AI267">
        <f t="shared" si="236"/>
        <v>-0.12643148063762175</v>
      </c>
      <c r="AJ267">
        <f t="shared" si="237"/>
        <v>2.7739677007312018</v>
      </c>
      <c r="AL267">
        <f t="shared" si="252"/>
        <v>1.2999113581624937E-21</v>
      </c>
      <c r="AM267">
        <f t="shared" si="253"/>
        <v>1.1351551761509653E-21</v>
      </c>
      <c r="AN267">
        <f t="shared" si="254"/>
        <v>40.526545223578751</v>
      </c>
      <c r="AO267">
        <f t="shared" si="258"/>
        <v>1.0610256652253576</v>
      </c>
      <c r="AP267">
        <f t="shared" si="238"/>
        <v>1.3176580985674746</v>
      </c>
      <c r="AR267">
        <f t="shared" si="255"/>
        <v>1.1459484356939045E-3</v>
      </c>
      <c r="AS267">
        <f t="shared" si="256"/>
        <v>3.3427315869191192</v>
      </c>
      <c r="AY267">
        <f t="shared" si="240"/>
        <v>-5.5683688508319991</v>
      </c>
      <c r="AZ267">
        <f t="shared" si="241"/>
        <v>-2.2256372639128799</v>
      </c>
      <c r="BA267" s="70">
        <v>0.2</v>
      </c>
      <c r="BB267">
        <f t="shared" si="242"/>
        <v>1.3776924045849603</v>
      </c>
      <c r="BC267">
        <f t="shared" si="259"/>
        <v>-10.139406180392834</v>
      </c>
      <c r="BD267">
        <f t="shared" si="257"/>
        <v>15.228588171737574</v>
      </c>
      <c r="BE267">
        <f t="shared" si="260"/>
        <v>-25.36799435213041</v>
      </c>
      <c r="BG267">
        <f t="shared" si="261"/>
        <v>2.0082008675763189E-3</v>
      </c>
      <c r="BH267">
        <f t="shared" si="207"/>
        <v>3.0161592734675329E-3</v>
      </c>
      <c r="BI267">
        <f t="shared" si="207"/>
        <v>-5.0243601410438522E-3</v>
      </c>
    </row>
    <row r="268" spans="1:69">
      <c r="A268" s="70">
        <v>0.2</v>
      </c>
      <c r="B268" s="24">
        <v>1600</v>
      </c>
      <c r="C268" s="25">
        <v>0.61824000000000001</v>
      </c>
      <c r="D268" s="25"/>
      <c r="E268" s="25">
        <f t="shared" si="221"/>
        <v>4.096824605890931</v>
      </c>
      <c r="F268" s="70">
        <v>0.2</v>
      </c>
      <c r="G268" s="26">
        <v>3.14159265358979</v>
      </c>
      <c r="I268" s="28">
        <f t="shared" si="222"/>
        <v>0.32015798629969883</v>
      </c>
      <c r="J268" s="28">
        <f t="shared" si="223"/>
        <v>9.2054384090586264E-2</v>
      </c>
      <c r="K268" s="28">
        <f t="shared" si="224"/>
        <v>2.6474841930087464E-2</v>
      </c>
      <c r="L268" s="28">
        <f t="shared" si="225"/>
        <v>7.6160295524099492E-3</v>
      </c>
      <c r="M268">
        <f t="shared" si="226"/>
        <v>0.72751853328927485</v>
      </c>
      <c r="N268">
        <f t="shared" si="227"/>
        <v>0.14570102942561897</v>
      </c>
      <c r="O268">
        <f t="shared" si="228"/>
        <v>3.4813506127765417E-2</v>
      </c>
      <c r="P268">
        <f t="shared" si="229"/>
        <v>8.9611227966103768E-3</v>
      </c>
      <c r="Q268">
        <f t="shared" si="230"/>
        <v>2.407025132748819E-3</v>
      </c>
      <c r="R268">
        <f t="shared" si="243"/>
        <v>4.3978392618700477</v>
      </c>
      <c r="S268">
        <f t="shared" si="244"/>
        <v>-4.5678534606433239</v>
      </c>
      <c r="T268">
        <f t="shared" si="245"/>
        <v>2.0282904772772907</v>
      </c>
      <c r="U268">
        <f t="shared" si="246"/>
        <v>-0.29782366678612004</v>
      </c>
      <c r="V268">
        <v>0</v>
      </c>
      <c r="W268">
        <f t="shared" si="231"/>
        <v>2.1198946758002006</v>
      </c>
      <c r="X268">
        <f t="shared" si="247"/>
        <v>1.3628869565217392</v>
      </c>
      <c r="Y268">
        <f t="shared" si="232"/>
        <v>2.3914708409900181</v>
      </c>
      <c r="Z268">
        <v>0</v>
      </c>
      <c r="AA268">
        <f t="shared" si="233"/>
        <v>2.6019116864663494</v>
      </c>
      <c r="AB268">
        <f t="shared" si="248"/>
        <v>0.6549999999999998</v>
      </c>
      <c r="AC268">
        <f t="shared" si="249"/>
        <v>-0.37184916799879369</v>
      </c>
      <c r="AD268">
        <f t="shared" si="250"/>
        <v>-0.1470697493411596</v>
      </c>
      <c r="AE268">
        <f t="shared" si="234"/>
        <v>-0.25945945866997666</v>
      </c>
      <c r="AF268">
        <f t="shared" si="251"/>
        <v>2.875</v>
      </c>
      <c r="AH268">
        <f t="shared" si="235"/>
        <v>-5.6291533209985145E-2</v>
      </c>
      <c r="AI268">
        <f t="shared" si="236"/>
        <v>-0.14239806691209195</v>
      </c>
      <c r="AJ268">
        <f t="shared" si="237"/>
        <v>3.0050778219168026</v>
      </c>
      <c r="AL268">
        <f t="shared" si="252"/>
        <v>1.4359495413638365E-21</v>
      </c>
      <c r="AM268">
        <f t="shared" si="253"/>
        <v>1.2382051653161019E-21</v>
      </c>
      <c r="AN268">
        <f t="shared" si="254"/>
        <v>40.526545223578751</v>
      </c>
      <c r="AO268">
        <f t="shared" si="258"/>
        <v>1.0610256652253576</v>
      </c>
      <c r="AP268">
        <f t="shared" si="238"/>
        <v>1.3176580985674746</v>
      </c>
      <c r="AR268">
        <f t="shared" si="255"/>
        <v>1.2617647713931955E-3</v>
      </c>
      <c r="AS268">
        <f t="shared" si="256"/>
        <v>3.6805678381539511</v>
      </c>
      <c r="AY268">
        <f t="shared" si="240"/>
        <v>-5.7705893665996797</v>
      </c>
      <c r="AZ268">
        <f t="shared" si="241"/>
        <v>-2.0900215284457286</v>
      </c>
      <c r="BA268" s="70">
        <v>0.2</v>
      </c>
      <c r="BB268">
        <f t="shared" si="242"/>
        <v>1.3776924045849603</v>
      </c>
      <c r="BC268">
        <f t="shared" si="259"/>
        <v>-9.5215772786891204</v>
      </c>
      <c r="BD268">
        <f t="shared" si="257"/>
        <v>16.767679482470268</v>
      </c>
      <c r="BE268">
        <f t="shared" si="260"/>
        <v>-26.28925676115939</v>
      </c>
      <c r="BG268">
        <f t="shared" si="261"/>
        <v>1.885834279795825E-3</v>
      </c>
      <c r="BH268">
        <f t="shared" si="207"/>
        <v>3.3209901926065095E-3</v>
      </c>
      <c r="BI268">
        <f t="shared" si="207"/>
        <v>-5.2068244724023348E-3</v>
      </c>
    </row>
    <row r="269" spans="1:69">
      <c r="A269" s="70">
        <v>0.2</v>
      </c>
      <c r="B269" s="24">
        <v>1800</v>
      </c>
      <c r="C269" s="25">
        <v>0.64024000000000003</v>
      </c>
      <c r="D269" s="25"/>
      <c r="E269" s="25">
        <f t="shared" si="221"/>
        <v>4.0493514363196033</v>
      </c>
      <c r="F269" s="70">
        <v>0.2</v>
      </c>
      <c r="G269" s="26">
        <v>3.14159265358979</v>
      </c>
      <c r="I269" s="28">
        <f t="shared" si="222"/>
        <v>0.3315507717852601</v>
      </c>
      <c r="J269" s="28">
        <f t="shared" si="223"/>
        <v>9.533012886606651E-2</v>
      </c>
      <c r="K269" s="28">
        <f t="shared" si="224"/>
        <v>2.7416946165436076E-2</v>
      </c>
      <c r="L269" s="28">
        <f t="shared" si="225"/>
        <v>7.887045096782716E-3</v>
      </c>
      <c r="M269">
        <f t="shared" si="226"/>
        <v>0.78269049329990903</v>
      </c>
      <c r="N269">
        <f t="shared" si="227"/>
        <v>0.16368259492653178</v>
      </c>
      <c r="O269">
        <f t="shared" si="228"/>
        <v>4.0674628620918606E-2</v>
      </c>
      <c r="P269">
        <f t="shared" si="229"/>
        <v>1.0871760240033557E-2</v>
      </c>
      <c r="Q269">
        <f t="shared" si="230"/>
        <v>3.0299274261007536E-3</v>
      </c>
      <c r="R269">
        <f t="shared" si="243"/>
        <v>4.3978392618700477</v>
      </c>
      <c r="S269">
        <f t="shared" si="244"/>
        <v>-4.5678534606433239</v>
      </c>
      <c r="T269">
        <f t="shared" si="245"/>
        <v>2.0282904772772907</v>
      </c>
      <c r="U269">
        <f t="shared" si="246"/>
        <v>-0.29782366678612004</v>
      </c>
      <c r="V269">
        <v>0</v>
      </c>
      <c r="W269">
        <f t="shared" si="231"/>
        <v>2.1122994854764934</v>
      </c>
      <c r="X269">
        <f t="shared" si="247"/>
        <v>1.3628869565217392</v>
      </c>
      <c r="Y269">
        <f t="shared" si="232"/>
        <v>2.4876967300359061</v>
      </c>
      <c r="Z269">
        <v>0</v>
      </c>
      <c r="AA269">
        <f t="shared" si="233"/>
        <v>2.7737309680440316</v>
      </c>
      <c r="AB269">
        <f t="shared" si="248"/>
        <v>0.6549999999999998</v>
      </c>
      <c r="AC269">
        <f t="shared" si="249"/>
        <v>-0.4183303139986429</v>
      </c>
      <c r="AD269">
        <f t="shared" si="250"/>
        <v>-0.16545346800880453</v>
      </c>
      <c r="AE269">
        <f t="shared" si="234"/>
        <v>-0.2918918910037237</v>
      </c>
      <c r="AF269">
        <f t="shared" si="251"/>
        <v>2.875</v>
      </c>
      <c r="AH269">
        <f t="shared" si="235"/>
        <v>-5.9654143325357914E-2</v>
      </c>
      <c r="AI269">
        <f t="shared" si="236"/>
        <v>-0.15816918196907356</v>
      </c>
      <c r="AJ269">
        <f t="shared" si="237"/>
        <v>3.2231633166201332</v>
      </c>
      <c r="AL269">
        <f t="shared" si="252"/>
        <v>1.5673540617514239E-21</v>
      </c>
      <c r="AM269">
        <f t="shared" si="253"/>
        <v>1.3357396455396516E-21</v>
      </c>
      <c r="AN269">
        <f t="shared" si="254"/>
        <v>40.526545223578751</v>
      </c>
      <c r="AO269">
        <f t="shared" si="258"/>
        <v>1.0610256652253576</v>
      </c>
      <c r="AP269">
        <f t="shared" si="238"/>
        <v>1.3176580985674746</v>
      </c>
      <c r="AR269">
        <f t="shared" si="255"/>
        <v>1.3731128539979833E-3</v>
      </c>
      <c r="AS269">
        <f t="shared" si="256"/>
        <v>4.0053701951121177</v>
      </c>
      <c r="AY269">
        <f t="shared" si="240"/>
        <v>-5.9460644788076795</v>
      </c>
      <c r="AZ269">
        <f t="shared" si="241"/>
        <v>-1.9406942836955619</v>
      </c>
      <c r="BA269" s="70">
        <v>0.2</v>
      </c>
      <c r="BB269">
        <f t="shared" si="242"/>
        <v>1.3776924045849603</v>
      </c>
      <c r="BC269">
        <f t="shared" si="259"/>
        <v>-8.8412824198319484</v>
      </c>
      <c r="BD269">
        <f t="shared" si="257"/>
        <v>18.247391868197429</v>
      </c>
      <c r="BE269">
        <f t="shared" si="260"/>
        <v>-27.088674288029377</v>
      </c>
      <c r="BG269">
        <f t="shared" si="261"/>
        <v>1.7510957456589322E-3</v>
      </c>
      <c r="BH269">
        <f t="shared" si="207"/>
        <v>3.6140605799559176E-3</v>
      </c>
      <c r="BI269">
        <f t="shared" si="207"/>
        <v>-5.3651563256148496E-3</v>
      </c>
    </row>
    <row r="270" spans="1:69">
      <c r="A270" s="70">
        <v>0.2</v>
      </c>
      <c r="B270" s="24">
        <v>2000</v>
      </c>
      <c r="C270" s="25">
        <v>0.65988999999999998</v>
      </c>
      <c r="D270" s="25"/>
      <c r="E270" s="25">
        <f t="shared" si="221"/>
        <v>4.0087523021764815</v>
      </c>
      <c r="F270" s="70">
        <v>0.2</v>
      </c>
      <c r="G270" s="26">
        <v>3.14159265358979</v>
      </c>
      <c r="I270" s="28">
        <f t="shared" si="222"/>
        <v>0.34172660063940902</v>
      </c>
      <c r="J270" s="28">
        <f t="shared" si="223"/>
        <v>9.8255964540529497E-2</v>
      </c>
      <c r="K270" s="28">
        <f t="shared" si="224"/>
        <v>2.8258416539281531E-2</v>
      </c>
      <c r="L270" s="28">
        <f t="shared" si="225"/>
        <v>8.1291112534611163E-3</v>
      </c>
      <c r="M270">
        <f t="shared" si="226"/>
        <v>0.83525037697470561</v>
      </c>
      <c r="N270">
        <f t="shared" si="227"/>
        <v>0.18137901984187835</v>
      </c>
      <c r="O270">
        <f t="shared" si="228"/>
        <v>4.6633304078340376E-2</v>
      </c>
      <c r="P270">
        <f t="shared" si="229"/>
        <v>1.2878296278832968E-2</v>
      </c>
      <c r="Q270">
        <f t="shared" si="230"/>
        <v>3.7056636775063545E-3</v>
      </c>
      <c r="R270">
        <f t="shared" si="243"/>
        <v>4.3978392618700477</v>
      </c>
      <c r="S270">
        <f t="shared" si="244"/>
        <v>-4.5678534606433239</v>
      </c>
      <c r="T270">
        <f t="shared" si="245"/>
        <v>2.0282904772772907</v>
      </c>
      <c r="U270">
        <f t="shared" si="246"/>
        <v>-0.29782366678612004</v>
      </c>
      <c r="V270">
        <v>0</v>
      </c>
      <c r="W270">
        <f t="shared" si="231"/>
        <v>2.1055155995737276</v>
      </c>
      <c r="X270">
        <f t="shared" si="247"/>
        <v>1.3628869565217392</v>
      </c>
      <c r="Y270">
        <f t="shared" si="232"/>
        <v>2.5785935815991849</v>
      </c>
      <c r="Z270">
        <v>0</v>
      </c>
      <c r="AA270">
        <f t="shared" si="233"/>
        <v>2.9355345430446538</v>
      </c>
      <c r="AB270">
        <f t="shared" si="248"/>
        <v>0.6549999999999998</v>
      </c>
      <c r="AC270">
        <f t="shared" si="249"/>
        <v>-0.46481145999849216</v>
      </c>
      <c r="AD270">
        <f t="shared" si="250"/>
        <v>-0.18383718667644947</v>
      </c>
      <c r="AE270">
        <f t="shared" si="234"/>
        <v>-0.3243243233374708</v>
      </c>
      <c r="AF270">
        <f t="shared" si="251"/>
        <v>2.875</v>
      </c>
      <c r="AH270">
        <f t="shared" si="235"/>
        <v>-6.2734081611629702E-2</v>
      </c>
      <c r="AI270">
        <f t="shared" si="236"/>
        <v>-0.17378420921729423</v>
      </c>
      <c r="AJ270">
        <f t="shared" si="237"/>
        <v>3.4309153687489253</v>
      </c>
      <c r="AL270">
        <f t="shared" si="252"/>
        <v>1.695058506575825E-21</v>
      </c>
      <c r="AM270">
        <f t="shared" si="253"/>
        <v>1.4288698778337398E-21</v>
      </c>
      <c r="AN270">
        <f t="shared" si="254"/>
        <v>40.526545223578751</v>
      </c>
      <c r="AO270">
        <f t="shared" si="258"/>
        <v>1.0610256652253576</v>
      </c>
      <c r="AP270">
        <f t="shared" si="238"/>
        <v>1.3176580985674746</v>
      </c>
      <c r="AR270">
        <f t="shared" si="255"/>
        <v>1.4808929441204467E-3</v>
      </c>
      <c r="AS270">
        <f t="shared" si="256"/>
        <v>4.3197647179993428</v>
      </c>
      <c r="AY270">
        <f t="shared" si="240"/>
        <v>-6.1010600299795295</v>
      </c>
      <c r="AZ270">
        <f t="shared" si="241"/>
        <v>-1.7812953119801866</v>
      </c>
      <c r="BA270" s="70">
        <v>0.2</v>
      </c>
      <c r="BB270">
        <f t="shared" si="242"/>
        <v>1.3776924045849603</v>
      </c>
      <c r="BC270">
        <f t="shared" si="259"/>
        <v>-8.1151034754168609</v>
      </c>
      <c r="BD270">
        <f t="shared" si="257"/>
        <v>19.679688954578872</v>
      </c>
      <c r="BE270">
        <f t="shared" si="260"/>
        <v>-27.794792429995734</v>
      </c>
      <c r="BG270">
        <f t="shared" si="261"/>
        <v>1.6072694544299587E-3</v>
      </c>
      <c r="BH270">
        <f t="shared" si="207"/>
        <v>3.8977399395085902E-3</v>
      </c>
      <c r="BI270">
        <f t="shared" si="207"/>
        <v>-5.5050093939385493E-3</v>
      </c>
    </row>
    <row r="271" spans="1:69">
      <c r="A271" s="70">
        <v>0.2</v>
      </c>
      <c r="B271" s="24">
        <v>2200</v>
      </c>
      <c r="C271" s="25">
        <v>0.67766999999999999</v>
      </c>
      <c r="D271" s="25"/>
      <c r="E271" s="25">
        <f t="shared" si="221"/>
        <v>3.9733819814127425</v>
      </c>
      <c r="F271" s="70">
        <v>0.2</v>
      </c>
      <c r="G271" s="26">
        <v>3.14159265358979</v>
      </c>
      <c r="I271" s="28">
        <f t="shared" si="222"/>
        <v>0.35093404272728534</v>
      </c>
      <c r="J271" s="28">
        <f t="shared" si="223"/>
        <v>0.10090336190907673</v>
      </c>
      <c r="K271" s="28">
        <f t="shared" si="224"/>
        <v>2.9019808053122369E-2</v>
      </c>
      <c r="L271" s="28">
        <f t="shared" si="225"/>
        <v>8.3481410888678349E-3</v>
      </c>
      <c r="M271">
        <f t="shared" si="226"/>
        <v>0.88569065184850315</v>
      </c>
      <c r="N271">
        <f t="shared" si="227"/>
        <v>0.19885019702783083</v>
      </c>
      <c r="O271">
        <f t="shared" si="228"/>
        <v>5.2685214083486011E-2</v>
      </c>
      <c r="P271">
        <f t="shared" si="229"/>
        <v>1.497476465322034E-2</v>
      </c>
      <c r="Q271">
        <f t="shared" si="230"/>
        <v>4.4319531020708958E-3</v>
      </c>
      <c r="R271">
        <f t="shared" si="243"/>
        <v>4.3978392618700477</v>
      </c>
      <c r="S271">
        <f t="shared" si="244"/>
        <v>-4.5678534606433221</v>
      </c>
      <c r="T271">
        <f t="shared" si="245"/>
        <v>2.0282904772772907</v>
      </c>
      <c r="U271">
        <f t="shared" si="246"/>
        <v>-0.29782366678611982</v>
      </c>
      <c r="V271">
        <v>0</v>
      </c>
      <c r="W271">
        <f t="shared" si="231"/>
        <v>2.0993773048484763</v>
      </c>
      <c r="X271">
        <f t="shared" si="247"/>
        <v>1.3628869565217392</v>
      </c>
      <c r="Y271">
        <f t="shared" si="232"/>
        <v>2.6651564820231761</v>
      </c>
      <c r="Z271">
        <v>0</v>
      </c>
      <c r="AA271">
        <f t="shared" si="233"/>
        <v>3.089207640628008</v>
      </c>
      <c r="AB271">
        <f t="shared" si="248"/>
        <v>0.6549999999999998</v>
      </c>
      <c r="AC271">
        <f t="shared" si="249"/>
        <v>-0.51129260599834125</v>
      </c>
      <c r="AD271">
        <f t="shared" si="250"/>
        <v>-0.20222090534409437</v>
      </c>
      <c r="AE271">
        <f t="shared" si="234"/>
        <v>-0.35675675567121778</v>
      </c>
      <c r="AF271">
        <f t="shared" si="251"/>
        <v>2.875</v>
      </c>
      <c r="AH271">
        <f t="shared" si="235"/>
        <v>-6.5583538886155424E-2</v>
      </c>
      <c r="AI271">
        <f t="shared" si="236"/>
        <v>-0.18927196776598132</v>
      </c>
      <c r="AJ271">
        <f t="shared" si="237"/>
        <v>3.6302778723163613</v>
      </c>
      <c r="AL271">
        <f t="shared" si="252"/>
        <v>1.8197460354165829E-21</v>
      </c>
      <c r="AM271">
        <f t="shared" si="253"/>
        <v>1.5184090359058539E-21</v>
      </c>
      <c r="AN271">
        <f t="shared" si="254"/>
        <v>40.526545223578751</v>
      </c>
      <c r="AO271">
        <f t="shared" si="258"/>
        <v>1.0610256652253576</v>
      </c>
      <c r="AP271">
        <f t="shared" si="238"/>
        <v>1.3176580985674746</v>
      </c>
      <c r="AR271">
        <f t="shared" si="255"/>
        <v>1.5857638143187173E-3</v>
      </c>
      <c r="AS271">
        <f t="shared" si="256"/>
        <v>4.625673046367698</v>
      </c>
      <c r="AY271">
        <f t="shared" si="240"/>
        <v>-6.2398940310917697</v>
      </c>
      <c r="AZ271">
        <f t="shared" si="241"/>
        <v>-1.6142209847240716</v>
      </c>
      <c r="BA271" s="70">
        <v>0.2</v>
      </c>
      <c r="BB271">
        <f t="shared" si="242"/>
        <v>1.3776924045849603</v>
      </c>
      <c r="BC271">
        <f t="shared" si="259"/>
        <v>-7.3539576706475094</v>
      </c>
      <c r="BD271">
        <f t="shared" si="257"/>
        <v>21.073325215790014</v>
      </c>
      <c r="BE271">
        <f t="shared" si="260"/>
        <v>-28.427282886437524</v>
      </c>
      <c r="BG271">
        <f t="shared" si="261"/>
        <v>1.4565176610512002E-3</v>
      </c>
      <c r="BH271">
        <f t="shared" si="207"/>
        <v>4.1737621738542315E-3</v>
      </c>
      <c r="BI271">
        <f t="shared" si="207"/>
        <v>-5.6302798349054314E-3</v>
      </c>
    </row>
    <row r="272" spans="1:69">
      <c r="A272" s="70">
        <v>0.2</v>
      </c>
      <c r="B272" s="24">
        <v>2400</v>
      </c>
      <c r="C272" s="25">
        <v>0.69393000000000005</v>
      </c>
      <c r="D272" s="25"/>
      <c r="E272" s="25">
        <f t="shared" si="221"/>
        <v>3.9421019366343213</v>
      </c>
      <c r="F272" s="70">
        <v>0.2</v>
      </c>
      <c r="G272" s="26">
        <v>3.14159265358979</v>
      </c>
      <c r="I272" s="28">
        <f t="shared" si="222"/>
        <v>0.35935434690888657</v>
      </c>
      <c r="J272" s="28">
        <f t="shared" si="223"/>
        <v>0.10332443509313621</v>
      </c>
      <c r="K272" s="28">
        <f t="shared" si="224"/>
        <v>2.9716108728884572E-2</v>
      </c>
      <c r="L272" s="28">
        <f t="shared" si="225"/>
        <v>8.5484462139360715E-3</v>
      </c>
      <c r="M272">
        <f t="shared" si="226"/>
        <v>0.93439178129472034</v>
      </c>
      <c r="N272">
        <f t="shared" si="227"/>
        <v>0.21614790529337619</v>
      </c>
      <c r="O272">
        <f t="shared" si="228"/>
        <v>5.8829316422293172E-2</v>
      </c>
      <c r="P272">
        <f t="shared" si="229"/>
        <v>1.7157236477936877E-2</v>
      </c>
      <c r="Q272">
        <f t="shared" si="230"/>
        <v>5.2072341656594912E-3</v>
      </c>
      <c r="R272">
        <f t="shared" si="243"/>
        <v>4.3978392618700477</v>
      </c>
      <c r="S272">
        <f t="shared" si="244"/>
        <v>-4.567853460643323</v>
      </c>
      <c r="T272">
        <f t="shared" si="245"/>
        <v>2.0282904772772907</v>
      </c>
      <c r="U272">
        <f t="shared" si="246"/>
        <v>-0.29782366678612004</v>
      </c>
      <c r="V272">
        <v>0</v>
      </c>
      <c r="W272">
        <f t="shared" si="231"/>
        <v>2.0937637687274089</v>
      </c>
      <c r="X272">
        <f t="shared" si="247"/>
        <v>1.3628869565217392</v>
      </c>
      <c r="Y272">
        <f t="shared" si="232"/>
        <v>2.7481468467156871</v>
      </c>
      <c r="Z272">
        <v>0</v>
      </c>
      <c r="AA272">
        <f t="shared" si="233"/>
        <v>3.2361860157457523</v>
      </c>
      <c r="AB272">
        <f t="shared" si="248"/>
        <v>0.6549999999999998</v>
      </c>
      <c r="AC272">
        <f t="shared" si="249"/>
        <v>-0.55777375199819057</v>
      </c>
      <c r="AD272">
        <f t="shared" si="250"/>
        <v>-0.22060462401173936</v>
      </c>
      <c r="AE272">
        <f t="shared" si="234"/>
        <v>-0.38918918800496494</v>
      </c>
      <c r="AF272">
        <f t="shared" si="251"/>
        <v>2.875</v>
      </c>
      <c r="AH272">
        <f t="shared" si="235"/>
        <v>-6.8242904539741703E-2</v>
      </c>
      <c r="AI272">
        <f t="shared" si="236"/>
        <v>-0.20465476012588835</v>
      </c>
      <c r="AJ272">
        <f t="shared" si="237"/>
        <v>3.8227319817870828</v>
      </c>
      <c r="AL272">
        <f t="shared" si="252"/>
        <v>1.9419453312995629E-21</v>
      </c>
      <c r="AM272">
        <f t="shared" si="253"/>
        <v>1.6049864180182162E-21</v>
      </c>
      <c r="AN272">
        <f t="shared" si="254"/>
        <v>40.526545223578751</v>
      </c>
      <c r="AO272">
        <f t="shared" si="258"/>
        <v>1.0610256652253576</v>
      </c>
      <c r="AP272">
        <f t="shared" si="238"/>
        <v>1.3176580985674746</v>
      </c>
      <c r="AR272">
        <f t="shared" si="255"/>
        <v>1.6882352750087195E-3</v>
      </c>
      <c r="AS272">
        <f t="shared" si="256"/>
        <v>4.9245822972004349</v>
      </c>
      <c r="AY272">
        <f t="shared" si="240"/>
        <v>-6.3656854216205705</v>
      </c>
      <c r="AZ272">
        <f t="shared" si="241"/>
        <v>-1.4411031244201356</v>
      </c>
      <c r="BA272" s="70">
        <v>0.2</v>
      </c>
      <c r="BB272">
        <f t="shared" si="242"/>
        <v>1.3776924045849603</v>
      </c>
      <c r="BC272">
        <f t="shared" si="259"/>
        <v>-6.5652791509429518</v>
      </c>
      <c r="BD272">
        <f t="shared" si="257"/>
        <v>22.435075557775967</v>
      </c>
      <c r="BE272">
        <f t="shared" si="260"/>
        <v>-29.000354708718913</v>
      </c>
      <c r="BG272">
        <f t="shared" si="261"/>
        <v>1.3003127650907014E-3</v>
      </c>
      <c r="BH272">
        <f t="shared" si="207"/>
        <v>4.4434691142356837E-3</v>
      </c>
      <c r="BI272">
        <f t="shared" si="207"/>
        <v>-5.7437818793263842E-3</v>
      </c>
    </row>
    <row r="273" spans="1:69">
      <c r="A273" s="70">
        <v>0.2</v>
      </c>
      <c r="B273" s="24">
        <v>2600</v>
      </c>
      <c r="C273" s="25">
        <v>0.70891999999999999</v>
      </c>
      <c r="D273" s="25"/>
      <c r="E273" s="25">
        <f t="shared" si="221"/>
        <v>3.9141187281550631</v>
      </c>
      <c r="F273" s="70">
        <v>0.2</v>
      </c>
      <c r="G273" s="26">
        <v>3.14159265358979</v>
      </c>
      <c r="I273" s="28">
        <f t="shared" si="222"/>
        <v>0.36711697665563936</v>
      </c>
      <c r="J273" s="28">
        <f t="shared" si="223"/>
        <v>0.10555640846515658</v>
      </c>
      <c r="K273" s="28">
        <f t="shared" si="224"/>
        <v>3.0358024296515278E-2</v>
      </c>
      <c r="L273" s="28">
        <f t="shared" si="225"/>
        <v>8.733106350760968E-3</v>
      </c>
      <c r="M273">
        <f t="shared" si="226"/>
        <v>0.9816141455376064</v>
      </c>
      <c r="N273">
        <f t="shared" si="227"/>
        <v>0.23330224158727875</v>
      </c>
      <c r="O273">
        <f t="shared" si="228"/>
        <v>6.5061161334628026E-2</v>
      </c>
      <c r="P273">
        <f t="shared" si="229"/>
        <v>1.9421233620282752E-2</v>
      </c>
      <c r="Q273">
        <f t="shared" si="230"/>
        <v>6.0297639405109127E-3</v>
      </c>
      <c r="R273">
        <f t="shared" si="243"/>
        <v>4.3978392618700477</v>
      </c>
      <c r="S273">
        <f t="shared" si="244"/>
        <v>-4.567853460643323</v>
      </c>
      <c r="T273">
        <f t="shared" si="245"/>
        <v>2.0282904772772907</v>
      </c>
      <c r="U273">
        <f t="shared" si="246"/>
        <v>-0.29782366678612004</v>
      </c>
      <c r="V273">
        <v>0</v>
      </c>
      <c r="W273">
        <f t="shared" si="231"/>
        <v>2.0885886822295738</v>
      </c>
      <c r="X273">
        <f t="shared" si="247"/>
        <v>1.3628869565217392</v>
      </c>
      <c r="Y273">
        <f t="shared" si="232"/>
        <v>2.8280930877521642</v>
      </c>
      <c r="Z273">
        <v>0</v>
      </c>
      <c r="AA273">
        <f t="shared" si="233"/>
        <v>3.3774696086073339</v>
      </c>
      <c r="AB273">
        <f t="shared" si="248"/>
        <v>0.6549999999999998</v>
      </c>
      <c r="AC273">
        <f t="shared" si="249"/>
        <v>-0.60425489799803977</v>
      </c>
      <c r="AD273">
        <f t="shared" si="250"/>
        <v>-0.23898834267938432</v>
      </c>
      <c r="AE273">
        <f t="shared" si="234"/>
        <v>-0.42162162033871203</v>
      </c>
      <c r="AF273">
        <f t="shared" si="251"/>
        <v>2.875</v>
      </c>
      <c r="AH273">
        <f t="shared" si="235"/>
        <v>-7.0739925745447824E-2</v>
      </c>
      <c r="AI273">
        <f t="shared" si="236"/>
        <v>-0.21994790793502875</v>
      </c>
      <c r="AJ273">
        <f t="shared" si="237"/>
        <v>4.009308826455551</v>
      </c>
      <c r="AL273">
        <f t="shared" si="252"/>
        <v>2.06201959503367E-21</v>
      </c>
      <c r="AM273">
        <f t="shared" si="253"/>
        <v>1.6890343468040482E-21</v>
      </c>
      <c r="AN273">
        <f t="shared" si="254"/>
        <v>40.526545223578751</v>
      </c>
      <c r="AO273">
        <f t="shared" si="258"/>
        <v>1.0610256652253576</v>
      </c>
      <c r="AP273">
        <f t="shared" si="238"/>
        <v>1.3176580985674746</v>
      </c>
      <c r="AR273">
        <f t="shared" si="255"/>
        <v>1.7886575616744623E-3</v>
      </c>
      <c r="AS273">
        <f t="shared" si="256"/>
        <v>5.2175141074044067</v>
      </c>
      <c r="AY273">
        <f t="shared" si="240"/>
        <v>-6.4806583619355198</v>
      </c>
      <c r="AZ273">
        <f t="shared" si="241"/>
        <v>-1.2631442545311131</v>
      </c>
      <c r="BA273" s="70">
        <v>0.2</v>
      </c>
      <c r="BB273">
        <f t="shared" si="242"/>
        <v>1.3776924045849603</v>
      </c>
      <c r="BC273">
        <f t="shared" si="259"/>
        <v>-5.7545462905323657</v>
      </c>
      <c r="BD273">
        <f t="shared" si="257"/>
        <v>23.769594284153683</v>
      </c>
      <c r="BE273">
        <f t="shared" si="260"/>
        <v>-29.524140574686051</v>
      </c>
      <c r="BG273">
        <f t="shared" si="261"/>
        <v>1.1397398079881888E-3</v>
      </c>
      <c r="BH273">
        <f t="shared" si="207"/>
        <v>4.7077825874734967E-3</v>
      </c>
      <c r="BI273">
        <f t="shared" si="207"/>
        <v>-5.8475223954616859E-3</v>
      </c>
    </row>
    <row r="274" spans="1:69">
      <c r="A274" s="70">
        <v>0.2</v>
      </c>
      <c r="B274" s="24">
        <v>2800</v>
      </c>
      <c r="C274" s="25">
        <v>0.72284999999999999</v>
      </c>
      <c r="D274" s="25"/>
      <c r="E274" s="25">
        <f t="shared" si="221"/>
        <v>3.8888125496968482</v>
      </c>
      <c r="F274" s="70">
        <v>0.2</v>
      </c>
      <c r="G274" s="26">
        <v>3.14159265358979</v>
      </c>
      <c r="I274" s="28">
        <f t="shared" si="222"/>
        <v>0.37433068128354252</v>
      </c>
      <c r="J274" s="28">
        <f t="shared" si="223"/>
        <v>0.10763055049799478</v>
      </c>
      <c r="K274" s="28">
        <f t="shared" si="224"/>
        <v>3.0954547569170106E-2</v>
      </c>
      <c r="L274" s="28">
        <f t="shared" si="225"/>
        <v>8.9047084659024528E-3</v>
      </c>
      <c r="M274">
        <f t="shared" si="226"/>
        <v>1.0276229310978344</v>
      </c>
      <c r="N274">
        <f t="shared" si="227"/>
        <v>0.25036006294351887</v>
      </c>
      <c r="O274">
        <f t="shared" si="228"/>
        <v>7.1385571869081524E-2</v>
      </c>
      <c r="P274">
        <f t="shared" si="229"/>
        <v>2.1766165560124062E-2</v>
      </c>
      <c r="Q274">
        <f t="shared" si="230"/>
        <v>6.8992329857904267E-3</v>
      </c>
      <c r="R274">
        <f t="shared" si="243"/>
        <v>4.3978392618700477</v>
      </c>
      <c r="S274">
        <f t="shared" si="244"/>
        <v>-4.5678534606433239</v>
      </c>
      <c r="T274">
        <f t="shared" si="245"/>
        <v>2.0282904772772907</v>
      </c>
      <c r="U274">
        <f t="shared" si="246"/>
        <v>-0.29782366678612004</v>
      </c>
      <c r="V274">
        <v>0</v>
      </c>
      <c r="W274">
        <f t="shared" si="231"/>
        <v>2.0837795458109718</v>
      </c>
      <c r="X274">
        <f t="shared" si="247"/>
        <v>1.3628869565217392</v>
      </c>
      <c r="Y274">
        <f t="shared" si="232"/>
        <v>2.9055114104885886</v>
      </c>
      <c r="Z274">
        <v>0</v>
      </c>
      <c r="AA274">
        <f t="shared" si="233"/>
        <v>3.5140205892546637</v>
      </c>
      <c r="AB274">
        <f t="shared" si="248"/>
        <v>0.6549999999999998</v>
      </c>
      <c r="AC274">
        <f t="shared" si="249"/>
        <v>-0.65073604399788909</v>
      </c>
      <c r="AD274">
        <f t="shared" si="250"/>
        <v>-0.25737206134702934</v>
      </c>
      <c r="AE274">
        <f t="shared" si="234"/>
        <v>-0.45405405267245924</v>
      </c>
      <c r="AF274">
        <f t="shared" si="251"/>
        <v>2.875</v>
      </c>
      <c r="AH274">
        <f t="shared" si="235"/>
        <v>-7.3102768779050795E-2</v>
      </c>
      <c r="AI274">
        <f t="shared" si="236"/>
        <v>-0.23516696425463615</v>
      </c>
      <c r="AJ274">
        <f t="shared" si="237"/>
        <v>4.1910022365392177</v>
      </c>
      <c r="AL274">
        <f t="shared" si="252"/>
        <v>2.1803375133360767E-21</v>
      </c>
      <c r="AM274">
        <f t="shared" si="253"/>
        <v>1.7709916748443317E-21</v>
      </c>
      <c r="AN274">
        <f t="shared" si="254"/>
        <v>40.526545223578751</v>
      </c>
      <c r="AO274">
        <f t="shared" si="258"/>
        <v>1.0610256652253576</v>
      </c>
      <c r="AP274">
        <f t="shared" si="238"/>
        <v>1.3176580985674746</v>
      </c>
      <c r="AR274">
        <f t="shared" si="255"/>
        <v>1.8873861998755575E-3</v>
      </c>
      <c r="AS274">
        <f t="shared" si="256"/>
        <v>5.5055055450370016</v>
      </c>
      <c r="AY274">
        <f t="shared" si="240"/>
        <v>-6.5866467918142497</v>
      </c>
      <c r="AZ274">
        <f t="shared" si="241"/>
        <v>-1.0811412467772481</v>
      </c>
      <c r="BA274" s="70">
        <v>0.2</v>
      </c>
      <c r="BB274">
        <f t="shared" si="242"/>
        <v>1.3776924045849603</v>
      </c>
      <c r="BC274">
        <f t="shared" si="259"/>
        <v>-4.9253894231526241</v>
      </c>
      <c r="BD274">
        <f t="shared" si="257"/>
        <v>25.081605998721411</v>
      </c>
      <c r="BE274">
        <f t="shared" si="260"/>
        <v>-30.006995421874031</v>
      </c>
      <c r="BG274">
        <f t="shared" si="261"/>
        <v>9.7551781009162688E-4</v>
      </c>
      <c r="BH274">
        <f t="shared" si="207"/>
        <v>4.9676383439733436E-3</v>
      </c>
      <c r="BI274">
        <f t="shared" si="207"/>
        <v>-5.9431561540649698E-3</v>
      </c>
    </row>
    <row r="275" spans="1:69" ht="15.75" thickBot="1">
      <c r="A275" s="72">
        <v>0.2</v>
      </c>
      <c r="B275" s="46">
        <v>3000</v>
      </c>
      <c r="C275" s="47">
        <v>0.73585999999999996</v>
      </c>
      <c r="D275" s="47"/>
      <c r="E275" s="47">
        <f t="shared" si="221"/>
        <v>3.8657580833406664</v>
      </c>
      <c r="F275" s="72">
        <v>0.2</v>
      </c>
      <c r="G275" s="48">
        <v>3.14159265358979</v>
      </c>
      <c r="H275" s="35"/>
      <c r="I275" s="50">
        <f t="shared" si="222"/>
        <v>0.38106796033659479</v>
      </c>
      <c r="J275" s="50">
        <f t="shared" si="223"/>
        <v>0.10956770684022193</v>
      </c>
      <c r="K275" s="50">
        <f t="shared" si="224"/>
        <v>3.1511673755619439E-2</v>
      </c>
      <c r="L275" s="50">
        <f t="shared" si="225"/>
        <v>9.0649772037338008E-3</v>
      </c>
      <c r="M275" s="35">
        <f t="shared" si="226"/>
        <v>1.0725518384165647</v>
      </c>
      <c r="N275" s="35">
        <f t="shared" si="227"/>
        <v>0.26733077309101289</v>
      </c>
      <c r="O275" s="35">
        <f t="shared" si="228"/>
        <v>7.7795980112634153E-2</v>
      </c>
      <c r="P275" s="35">
        <f t="shared" si="229"/>
        <v>2.4187656628849807E-2</v>
      </c>
      <c r="Q275" s="35">
        <f t="shared" si="230"/>
        <v>7.8139601236753009E-3</v>
      </c>
      <c r="R275" s="35">
        <f t="shared" si="243"/>
        <v>4.3978392618700477</v>
      </c>
      <c r="S275" s="35">
        <f t="shared" si="244"/>
        <v>-4.567853460643323</v>
      </c>
      <c r="T275" s="35">
        <f t="shared" si="245"/>
        <v>2.0282904772772907</v>
      </c>
      <c r="U275" s="35">
        <f t="shared" si="246"/>
        <v>-0.29782366678612004</v>
      </c>
      <c r="V275" s="35">
        <v>0</v>
      </c>
      <c r="W275" s="35">
        <f t="shared" si="231"/>
        <v>2.0792880264422702</v>
      </c>
      <c r="X275" s="35">
        <f t="shared" si="247"/>
        <v>1.3628869565217392</v>
      </c>
      <c r="Y275" s="35">
        <f t="shared" si="232"/>
        <v>2.9806814427737813</v>
      </c>
      <c r="Z275" s="35">
        <v>0</v>
      </c>
      <c r="AA275" s="35">
        <f t="shared" si="233"/>
        <v>3.6463719774237706</v>
      </c>
      <c r="AB275" s="35">
        <f t="shared" si="248"/>
        <v>0.6549999999999998</v>
      </c>
      <c r="AC275" s="35">
        <f t="shared" si="249"/>
        <v>-0.69721718999773818</v>
      </c>
      <c r="AD275" s="35">
        <f t="shared" si="250"/>
        <v>-0.27575578001467416</v>
      </c>
      <c r="AE275" s="35">
        <f t="shared" si="234"/>
        <v>-0.48648648500620617</v>
      </c>
      <c r="AF275" s="35">
        <f t="shared" si="251"/>
        <v>2.875</v>
      </c>
      <c r="AG275" s="35"/>
      <c r="AH275" s="35">
        <f t="shared" si="235"/>
        <v>-7.5345806260014511E-2</v>
      </c>
      <c r="AI275" s="35">
        <f t="shared" si="236"/>
        <v>-0.25031986546339169</v>
      </c>
      <c r="AJ275" s="35">
        <f t="shared" si="237"/>
        <v>4.3683613872523415</v>
      </c>
      <c r="AK275" s="35"/>
      <c r="AL275" s="35">
        <f t="shared" si="252"/>
        <v>2.2970872187781332E-21</v>
      </c>
      <c r="AM275" s="35">
        <f t="shared" si="253"/>
        <v>1.8510823387786529E-21</v>
      </c>
      <c r="AN275" s="35">
        <f t="shared" si="254"/>
        <v>40.526545223578751</v>
      </c>
      <c r="AO275" s="35">
        <f t="shared" si="258"/>
        <v>1.0610256652253576</v>
      </c>
      <c r="AP275" s="35">
        <f t="shared" si="238"/>
        <v>1.3176580985674746</v>
      </c>
      <c r="AQ275" s="35"/>
      <c r="AR275" s="35">
        <f t="shared" si="255"/>
        <v>1.9846026063395274E-3</v>
      </c>
      <c r="AS275" s="35">
        <f t="shared" si="256"/>
        <v>5.7890858026924015</v>
      </c>
      <c r="AT275" s="35">
        <v>-6.6521217317857158</v>
      </c>
      <c r="AU275" s="35"/>
      <c r="AV275" s="35"/>
      <c r="AW275" s="35"/>
      <c r="AX275" s="35"/>
      <c r="AY275" s="35">
        <f t="shared" si="240"/>
        <v>-6.6848919850902799</v>
      </c>
      <c r="AZ275" s="35">
        <f t="shared" si="241"/>
        <v>-0.89580618239787846</v>
      </c>
      <c r="BA275" s="72">
        <v>0.2</v>
      </c>
      <c r="BB275" s="35">
        <f t="shared" si="242"/>
        <v>1.3776924045849603</v>
      </c>
      <c r="BC275" s="35">
        <f t="shared" si="259"/>
        <v>-4.0810525998609899</v>
      </c>
      <c r="BD275" s="35">
        <f t="shared" si="257"/>
        <v>26.373521560942649</v>
      </c>
      <c r="BE275" s="35">
        <f t="shared" si="260"/>
        <v>-30.454574160803638</v>
      </c>
      <c r="BF275" s="35"/>
      <c r="BG275" s="35">
        <f t="shared" si="261"/>
        <v>8.082892849793999E-4</v>
      </c>
      <c r="BH275" s="35">
        <f t="shared" si="207"/>
        <v>5.2235138762017526E-3</v>
      </c>
      <c r="BI275" s="35">
        <f t="shared" si="207"/>
        <v>-6.0318031611811523E-3</v>
      </c>
      <c r="BJ275" s="35"/>
      <c r="BK275" s="35"/>
      <c r="BL275" s="35"/>
      <c r="BM275" s="35"/>
      <c r="BN275" s="35"/>
      <c r="BO275" s="35"/>
      <c r="BP275" s="35"/>
      <c r="BQ275" s="35"/>
    </row>
    <row r="276" spans="1:69">
      <c r="A276" s="73">
        <v>0.1</v>
      </c>
      <c r="B276" s="24">
        <v>5.4</v>
      </c>
      <c r="C276" s="25">
        <v>5.9112000000000001E-3</v>
      </c>
      <c r="D276" s="25">
        <v>0</v>
      </c>
      <c r="E276" s="25">
        <f t="shared" ref="E276:E305" si="262">(1/(((C276/(0.1*16+0.9*28))*6.022*10^2)/10^3))^(1/3)</f>
        <v>19.599250472645789</v>
      </c>
      <c r="F276" s="73">
        <v>0.1</v>
      </c>
      <c r="G276" s="26">
        <v>3.14159265358979</v>
      </c>
      <c r="I276" s="28">
        <f t="shared" ref="I276:I305" si="263">(G276/6)*(C276*6.023*10^23)/((16*0.1+28*0.9)*10^24)*(0.1*$BM$8^3+0.9*$BN$8^3)</f>
        <v>2.8889635876156628E-3</v>
      </c>
      <c r="J276" s="28">
        <f t="shared" ref="J276:J305" si="264">(G276/6)*(C276*6.023*10^23)/((16*0.1+28*0.9)*10^24)*(0.1*$BM$8^2+0.9*$BN$8^2)</f>
        <v>8.3409839938852195E-4</v>
      </c>
      <c r="K276" s="28">
        <f t="shared" ref="K276:K305" si="265">(G276/6)*(C276*6.023*10^23)/((16*0.1+28*0.9)*10^24)*(0.1*$BM$8^1+0.9*$BN$8^1)</f>
        <v>2.4085444722385935E-4</v>
      </c>
      <c r="L276" s="28">
        <f t="shared" ref="L276:L305" si="266">(G276/6)*(C276*6.023*10^23)/((16*0.1+28*0.9)*10^24)*(0.1*$BM$8^0+0.9*$BN$8^0)</f>
        <v>6.9558842264153917E-5</v>
      </c>
      <c r="M276">
        <f t="shared" si="226"/>
        <v>2.9057365305709126E-3</v>
      </c>
      <c r="N276">
        <f t="shared" si="227"/>
        <v>4.2053790704173756E-6</v>
      </c>
      <c r="O276">
        <f t="shared" si="228"/>
        <v>8.1072652023594545E-9</v>
      </c>
      <c r="P276">
        <f t="shared" si="229"/>
        <v>1.7576316704154271E-11</v>
      </c>
      <c r="Q276">
        <f t="shared" si="230"/>
        <v>4.0483241758870747E-14</v>
      </c>
      <c r="R276">
        <f t="shared" si="243"/>
        <v>4.4189503763217139</v>
      </c>
      <c r="S276">
        <f t="shared" si="244"/>
        <v>-4.5603309666549343</v>
      </c>
      <c r="T276">
        <f t="shared" si="245"/>
        <v>2.0154705106687181</v>
      </c>
      <c r="U276">
        <f t="shared" si="246"/>
        <v>-0.29416724219000356</v>
      </c>
      <c r="V276">
        <v>0</v>
      </c>
      <c r="W276">
        <f t="shared" si="231"/>
        <v>2.3314073576082563</v>
      </c>
      <c r="X276">
        <f t="shared" si="247"/>
        <v>1.3628869565217392</v>
      </c>
      <c r="Y276">
        <f t="shared" si="232"/>
        <v>1.0063305088919234</v>
      </c>
      <c r="Z276">
        <v>0</v>
      </c>
      <c r="AA276">
        <f t="shared" si="233"/>
        <v>1.2821143949640299E-2</v>
      </c>
      <c r="AB276">
        <f t="shared" si="248"/>
        <v>0.6549999999999998</v>
      </c>
      <c r="AC276">
        <f t="shared" si="249"/>
        <v>-1.2549909419959288E-3</v>
      </c>
      <c r="AD276">
        <f t="shared" si="250"/>
        <v>-4.9636040402641361E-4</v>
      </c>
      <c r="AE276">
        <f t="shared" si="234"/>
        <v>-8.7567567301117123E-4</v>
      </c>
      <c r="AF276">
        <f t="shared" si="251"/>
        <v>2.875</v>
      </c>
      <c r="AH276">
        <f t="shared" si="235"/>
        <v>-2.1940916955234224E-4</v>
      </c>
      <c r="AI276">
        <f t="shared" si="236"/>
        <v>-4.9684172392581809E-4</v>
      </c>
      <c r="AJ276">
        <f t="shared" si="237"/>
        <v>1.421490497097898E-2</v>
      </c>
      <c r="AL276">
        <f t="shared" si="252"/>
        <v>5.2314958864925591E-24</v>
      </c>
      <c r="AM276">
        <f t="shared" si="253"/>
        <v>4.6374107374743739E-24</v>
      </c>
      <c r="AN276">
        <f t="shared" si="254"/>
        <v>40.526545223578751</v>
      </c>
      <c r="AO276">
        <f t="shared" si="258"/>
        <v>1.0610256652253576</v>
      </c>
      <c r="AP276">
        <f t="shared" si="238"/>
        <v>1.3176580985674746</v>
      </c>
      <c r="AR276">
        <f t="shared" si="255"/>
        <v>4.6298728561315596E-6</v>
      </c>
      <c r="AS276">
        <f t="shared" si="256"/>
        <v>1.3505339121335759E-2</v>
      </c>
      <c r="AT276">
        <f t="shared" ref="AT276:AT293" si="267">D276-AS276</f>
        <v>-1.3505339121335759E-2</v>
      </c>
      <c r="AY276">
        <f t="shared" ref="AY276:AY305" si="268" xml:space="preserve"> 2.3372*C276^2 - 9.2754*C276</f>
        <v>-5.4747077370469625E-2</v>
      </c>
      <c r="AZ276">
        <f>AY276+AS276</f>
        <v>-4.1241738249133866E-2</v>
      </c>
      <c r="BA276" s="73">
        <v>0.1</v>
      </c>
      <c r="BB276">
        <f>17.5/($BM$6+$BM$7+2*(0.1*$BM$8 +0.9*$BN$8))</f>
        <v>1.3806488260540268</v>
      </c>
      <c r="BC276">
        <f t="shared" si="259"/>
        <v>-0.18781322115579493</v>
      </c>
      <c r="BD276">
        <f t="shared" si="257"/>
        <v>6.1502772454861576E-2</v>
      </c>
      <c r="BE276">
        <f t="shared" si="260"/>
        <v>-0.24931599361065651</v>
      </c>
      <c r="BG276">
        <f t="shared" si="261"/>
        <v>3.7198102823488797E-5</v>
      </c>
      <c r="BH276">
        <f t="shared" si="207"/>
        <v>1.2181178937385932E-5</v>
      </c>
      <c r="BI276">
        <f t="shared" si="207"/>
        <v>-4.9379281760874733E-5</v>
      </c>
    </row>
    <row r="277" spans="1:69">
      <c r="A277" s="73">
        <v>0.1</v>
      </c>
      <c r="B277" s="24">
        <v>15.7</v>
      </c>
      <c r="C277" s="25">
        <v>1.7236999999999999E-2</v>
      </c>
      <c r="D277" s="25">
        <v>-7.5829999999999995E-2</v>
      </c>
      <c r="E277" s="25">
        <f t="shared" si="262"/>
        <v>13.718631390188831</v>
      </c>
      <c r="F277" s="73">
        <v>0.1</v>
      </c>
      <c r="G277" s="26">
        <v>3.14159265358979</v>
      </c>
      <c r="I277" s="28">
        <f t="shared" si="263"/>
        <v>8.4241888888434112E-3</v>
      </c>
      <c r="J277" s="28">
        <f t="shared" si="264"/>
        <v>2.4322225792157179E-3</v>
      </c>
      <c r="K277" s="28">
        <f t="shared" si="265"/>
        <v>7.0232915597470279E-4</v>
      </c>
      <c r="L277" s="28">
        <f t="shared" si="266"/>
        <v>2.0283288741832807E-4</v>
      </c>
      <c r="M277">
        <f t="shared" si="226"/>
        <v>8.5681410844950321E-3</v>
      </c>
      <c r="N277">
        <f t="shared" si="227"/>
        <v>3.6293360557263462E-5</v>
      </c>
      <c r="O277">
        <f t="shared" si="228"/>
        <v>2.0440205700936268E-7</v>
      </c>
      <c r="P277">
        <f t="shared" si="229"/>
        <v>1.29362312355219E-9</v>
      </c>
      <c r="Q277">
        <f t="shared" si="230"/>
        <v>8.72787953021259E-12</v>
      </c>
      <c r="R277">
        <f t="shared" si="243"/>
        <v>4.4189503763217139</v>
      </c>
      <c r="S277">
        <f t="shared" si="244"/>
        <v>-4.5603309666549343</v>
      </c>
      <c r="T277">
        <f t="shared" si="245"/>
        <v>2.0154705106687181</v>
      </c>
      <c r="U277">
        <f t="shared" si="246"/>
        <v>-0.29416724219000356</v>
      </c>
      <c r="V277">
        <v>0</v>
      </c>
      <c r="W277">
        <f t="shared" si="231"/>
        <v>2.3277172074074377</v>
      </c>
      <c r="X277">
        <f t="shared" si="247"/>
        <v>1.3628869565217392</v>
      </c>
      <c r="Y277">
        <f t="shared" si="232"/>
        <v>1.0186362173982986</v>
      </c>
      <c r="Z277">
        <v>0</v>
      </c>
      <c r="AA277">
        <f t="shared" si="233"/>
        <v>3.7697092119450271E-2</v>
      </c>
      <c r="AB277">
        <f t="shared" si="248"/>
        <v>0.6549999999999998</v>
      </c>
      <c r="AC277">
        <f t="shared" si="249"/>
        <v>-3.6487699609881628E-3</v>
      </c>
      <c r="AD277">
        <f t="shared" si="250"/>
        <v>-1.4431219154101282E-3</v>
      </c>
      <c r="AE277">
        <f t="shared" si="234"/>
        <v>-2.5459459381991455E-3</v>
      </c>
      <c r="AF277">
        <f t="shared" si="251"/>
        <v>2.875</v>
      </c>
      <c r="AH277">
        <f t="shared" si="235"/>
        <v>-6.5120336168106665E-4</v>
      </c>
      <c r="AI277">
        <f t="shared" si="236"/>
        <v>-1.4518607159546535E-3</v>
      </c>
      <c r="AJ277">
        <f t="shared" si="237"/>
        <v>4.1764263506773626E-2</v>
      </c>
      <c r="AL277">
        <f t="shared" si="252"/>
        <v>1.5384071208035538E-23</v>
      </c>
      <c r="AM277">
        <f t="shared" si="253"/>
        <v>1.3689934545929702E-23</v>
      </c>
      <c r="AN277">
        <f t="shared" si="254"/>
        <v>40.526545223578751</v>
      </c>
      <c r="AO277">
        <f t="shared" si="258"/>
        <v>1.0610256652253576</v>
      </c>
      <c r="AP277">
        <f t="shared" si="238"/>
        <v>1.3176580985674746</v>
      </c>
      <c r="AR277">
        <f t="shared" si="255"/>
        <v>1.3628697272311156E-5</v>
      </c>
      <c r="AS277">
        <f t="shared" si="256"/>
        <v>3.975490994333164E-2</v>
      </c>
      <c r="AT277">
        <f t="shared" si="267"/>
        <v>-0.11558490994333163</v>
      </c>
      <c r="AY277">
        <f t="shared" si="268"/>
        <v>-0.15918565456421316</v>
      </c>
      <c r="AZ277">
        <f t="shared" ref="AZ277:AZ305" si="269">AY277+AS277</f>
        <v>-0.11943074462088152</v>
      </c>
      <c r="BA277" s="73">
        <v>0.1</v>
      </c>
      <c r="BB277">
        <f t="shared" ref="BB277:BB305" si="270">17.5/($BM$6+$BM$7+2*(0.1*$BM$8 +0.9*$BN$8))</f>
        <v>1.3806488260540268</v>
      </c>
      <c r="BC277">
        <f t="shared" si="259"/>
        <v>-0.54388281882745226</v>
      </c>
      <c r="BD277">
        <f t="shared" si="257"/>
        <v>0.18104226471037413</v>
      </c>
      <c r="BE277">
        <f t="shared" si="260"/>
        <v>-0.72492508353782636</v>
      </c>
      <c r="BG277">
        <f t="shared" si="261"/>
        <v>1.0772089895572436E-4</v>
      </c>
      <c r="BH277">
        <f t="shared" si="207"/>
        <v>3.5857053814690855E-5</v>
      </c>
      <c r="BI277">
        <f t="shared" si="207"/>
        <v>-1.435779527704152E-4</v>
      </c>
    </row>
    <row r="278" spans="1:69">
      <c r="A278" s="73">
        <v>0.1</v>
      </c>
      <c r="B278" s="24">
        <v>31.3</v>
      </c>
      <c r="C278" s="25">
        <v>3.4485000000000002E-2</v>
      </c>
      <c r="D278" s="25">
        <v>-0.185</v>
      </c>
      <c r="E278" s="25">
        <f t="shared" si="262"/>
        <v>10.887327093408347</v>
      </c>
      <c r="F278" s="73">
        <v>0.1</v>
      </c>
      <c r="G278" s="26">
        <v>3.14159265358979</v>
      </c>
      <c r="I278" s="28">
        <f t="shared" si="263"/>
        <v>1.6853753775701402E-2</v>
      </c>
      <c r="J278" s="28">
        <f t="shared" si="264"/>
        <v>4.8659973106836476E-3</v>
      </c>
      <c r="K278" s="28">
        <f t="shared" si="265"/>
        <v>1.4051065117936781E-3</v>
      </c>
      <c r="L278" s="28">
        <f t="shared" si="266"/>
        <v>4.0579521509665514E-4</v>
      </c>
      <c r="M278">
        <f t="shared" si="226"/>
        <v>1.7438222605605864E-2</v>
      </c>
      <c r="N278">
        <f t="shared" si="227"/>
        <v>1.4861485016891735E-4</v>
      </c>
      <c r="O278">
        <f t="shared" si="228"/>
        <v>1.6792459272352835E-6</v>
      </c>
      <c r="P278">
        <f t="shared" si="229"/>
        <v>2.1298151124671261E-8</v>
      </c>
      <c r="Q278">
        <f t="shared" si="230"/>
        <v>2.8781232952468372E-10</v>
      </c>
      <c r="R278">
        <f t="shared" si="243"/>
        <v>4.4189503763217139</v>
      </c>
      <c r="S278">
        <f t="shared" si="244"/>
        <v>-4.5603309666549343</v>
      </c>
      <c r="T278">
        <f t="shared" si="245"/>
        <v>2.0154705106687181</v>
      </c>
      <c r="U278">
        <f t="shared" si="246"/>
        <v>-0.29416724219000356</v>
      </c>
      <c r="V278">
        <v>0</v>
      </c>
      <c r="W278">
        <f t="shared" si="231"/>
        <v>2.3220974974828659</v>
      </c>
      <c r="X278">
        <f t="shared" si="247"/>
        <v>1.3628869565217392</v>
      </c>
      <c r="Y278">
        <f t="shared" si="232"/>
        <v>1.0378335232641061</v>
      </c>
      <c r="Z278">
        <v>0</v>
      </c>
      <c r="AA278">
        <f t="shared" si="233"/>
        <v>7.638428564752188E-2</v>
      </c>
      <c r="AB278">
        <f t="shared" si="248"/>
        <v>0.6549999999999998</v>
      </c>
      <c r="AC278">
        <f t="shared" si="249"/>
        <v>-7.2742993489764022E-3</v>
      </c>
      <c r="AD278">
        <f t="shared" si="250"/>
        <v>-2.8770519714864345E-3</v>
      </c>
      <c r="AE278">
        <f t="shared" si="234"/>
        <v>-5.0756756602314181E-3</v>
      </c>
      <c r="AF278">
        <f t="shared" si="251"/>
        <v>2.875</v>
      </c>
      <c r="AH278">
        <f t="shared" si="235"/>
        <v>-1.3379665846435438E-3</v>
      </c>
      <c r="AI278">
        <f t="shared" si="236"/>
        <v>-2.9163999754023384E-3</v>
      </c>
      <c r="AJ278">
        <f t="shared" si="237"/>
        <v>8.4537356081043985E-2</v>
      </c>
      <c r="AL278">
        <f t="shared" si="252"/>
        <v>3.1189914022495378E-23</v>
      </c>
      <c r="AM278">
        <f t="shared" si="253"/>
        <v>2.7911348317273913E-23</v>
      </c>
      <c r="AN278">
        <f t="shared" si="254"/>
        <v>40.526545223578751</v>
      </c>
      <c r="AO278">
        <f t="shared" si="258"/>
        <v>1.0610256652253576</v>
      </c>
      <c r="AP278">
        <f t="shared" si="238"/>
        <v>1.3176580985674746</v>
      </c>
      <c r="AR278">
        <f t="shared" si="255"/>
        <v>2.7671792819876867E-5</v>
      </c>
      <c r="AS278">
        <f t="shared" si="256"/>
        <v>8.0718619655580817E-2</v>
      </c>
      <c r="AT278">
        <f t="shared" si="267"/>
        <v>-0.2657186196555808</v>
      </c>
      <c r="AY278">
        <f t="shared" si="268"/>
        <v>-0.31708273517612995</v>
      </c>
      <c r="AZ278">
        <f t="shared" si="269"/>
        <v>-0.23636411552054915</v>
      </c>
      <c r="BA278" s="73">
        <v>0.1</v>
      </c>
      <c r="BB278">
        <f t="shared" si="270"/>
        <v>1.3806488260540268</v>
      </c>
      <c r="BC278">
        <f t="shared" si="259"/>
        <v>-1.0763926979359812</v>
      </c>
      <c r="BD278">
        <f t="shared" si="257"/>
        <v>0.36758935506513174</v>
      </c>
      <c r="BE278">
        <f t="shared" si="260"/>
        <v>-1.4439820530011129</v>
      </c>
      <c r="BG278">
        <f t="shared" si="261"/>
        <v>2.1318928459813452E-4</v>
      </c>
      <c r="BH278">
        <f t="shared" si="207"/>
        <v>7.2804388010523223E-5</v>
      </c>
      <c r="BI278">
        <f t="shared" si="207"/>
        <v>-2.8599367260865775E-4</v>
      </c>
    </row>
    <row r="279" spans="1:69">
      <c r="A279" s="73">
        <v>0.1</v>
      </c>
      <c r="B279" s="24">
        <v>45.7</v>
      </c>
      <c r="C279" s="25">
        <v>5.0457000000000002E-2</v>
      </c>
      <c r="D279" s="25">
        <v>-0.29499999999999998</v>
      </c>
      <c r="E279" s="25">
        <f t="shared" si="262"/>
        <v>9.5901236297512487</v>
      </c>
      <c r="F279" s="73">
        <v>0.1</v>
      </c>
      <c r="G279" s="26">
        <v>3.14159265358979</v>
      </c>
      <c r="I279" s="28">
        <f t="shared" si="263"/>
        <v>2.4659702892868372E-2</v>
      </c>
      <c r="J279" s="28">
        <f t="shared" si="264"/>
        <v>7.1197223808950223E-3</v>
      </c>
      <c r="K279" s="28">
        <f t="shared" si="265"/>
        <v>2.055892685677066E-3</v>
      </c>
      <c r="L279" s="28">
        <f t="shared" si="266"/>
        <v>5.9374247261510598E-4</v>
      </c>
      <c r="M279">
        <f t="shared" si="226"/>
        <v>2.5927805015035256E-2</v>
      </c>
      <c r="N279">
        <f t="shared" si="227"/>
        <v>3.2500689141903719E-4</v>
      </c>
      <c r="O279">
        <f t="shared" si="228"/>
        <v>5.3873322579743967E-6</v>
      </c>
      <c r="P279">
        <f t="shared" si="229"/>
        <v>1.0013299849009893E-7</v>
      </c>
      <c r="Q279">
        <f t="shared" si="230"/>
        <v>1.9819553637168141E-9</v>
      </c>
      <c r="R279">
        <f t="shared" si="243"/>
        <v>4.4189503763217139</v>
      </c>
      <c r="S279">
        <f t="shared" si="244"/>
        <v>-4.5603309666549343</v>
      </c>
      <c r="T279">
        <f t="shared" si="245"/>
        <v>2.0154705106687181</v>
      </c>
      <c r="U279">
        <f t="shared" si="246"/>
        <v>-0.29416724219000356</v>
      </c>
      <c r="V279">
        <v>0</v>
      </c>
      <c r="W279">
        <f t="shared" si="231"/>
        <v>2.3168935314047543</v>
      </c>
      <c r="X279">
        <f t="shared" si="247"/>
        <v>1.3628869565217392</v>
      </c>
      <c r="Y279">
        <f t="shared" si="232"/>
        <v>1.0561190270821645</v>
      </c>
      <c r="Z279">
        <v>0</v>
      </c>
      <c r="AA279">
        <f t="shared" si="233"/>
        <v>0.11310237329052067</v>
      </c>
      <c r="AB279">
        <f t="shared" si="248"/>
        <v>0.6549999999999998</v>
      </c>
      <c r="AC279">
        <f t="shared" si="249"/>
        <v>-1.0620941860965545E-2</v>
      </c>
      <c r="AD279">
        <f t="shared" si="250"/>
        <v>-4.2006797155568713E-3</v>
      </c>
      <c r="AE279">
        <f t="shared" si="234"/>
        <v>-7.4108107882612084E-3</v>
      </c>
      <c r="AF279">
        <f t="shared" si="251"/>
        <v>2.875</v>
      </c>
      <c r="AH279">
        <f t="shared" si="235"/>
        <v>-2.0058817831201644E-3</v>
      </c>
      <c r="AI279">
        <f t="shared" si="236"/>
        <v>-4.2870456484291886E-3</v>
      </c>
      <c r="AJ279">
        <f t="shared" si="237"/>
        <v>0.12506523781499104</v>
      </c>
      <c r="AL279">
        <f t="shared" si="252"/>
        <v>4.6224708009098063E-23</v>
      </c>
      <c r="AM279">
        <f t="shared" si="253"/>
        <v>4.1568240816563119E-23</v>
      </c>
      <c r="AN279">
        <f t="shared" si="254"/>
        <v>40.526545223578751</v>
      </c>
      <c r="AO279">
        <f t="shared" si="258"/>
        <v>1.0610256652253576</v>
      </c>
      <c r="AP279">
        <f t="shared" si="238"/>
        <v>1.3176580985674746</v>
      </c>
      <c r="AR279">
        <f t="shared" si="255"/>
        <v>4.1063557806337053E-5</v>
      </c>
      <c r="AS279">
        <f t="shared" si="256"/>
        <v>0.11978239812108518</v>
      </c>
      <c r="AT279">
        <f t="shared" si="267"/>
        <v>-0.41478239812108519</v>
      </c>
      <c r="AY279">
        <f t="shared" si="268"/>
        <v>-0.46205855963811721</v>
      </c>
      <c r="AZ279">
        <f t="shared" si="269"/>
        <v>-0.342276161517032</v>
      </c>
      <c r="BA279" s="73">
        <v>0.1</v>
      </c>
      <c r="BB279">
        <f t="shared" si="270"/>
        <v>1.3806488260540268</v>
      </c>
      <c r="BC279">
        <f t="shared" si="259"/>
        <v>-1.5587119056676753</v>
      </c>
      <c r="BD279">
        <f t="shared" si="257"/>
        <v>0.54548423475723173</v>
      </c>
      <c r="BE279">
        <f t="shared" si="260"/>
        <v>-2.1041961404249072</v>
      </c>
      <c r="BG279">
        <f t="shared" si="261"/>
        <v>3.087169549747822E-4</v>
      </c>
      <c r="BH279">
        <f t="shared" si="207"/>
        <v>1.080380738279326E-4</v>
      </c>
      <c r="BI279">
        <f t="shared" si="207"/>
        <v>-4.1675502880271481E-4</v>
      </c>
    </row>
    <row r="280" spans="1:69">
      <c r="A280" s="73">
        <v>0.1</v>
      </c>
      <c r="B280" s="24">
        <v>61</v>
      </c>
      <c r="C280" s="25">
        <v>6.7419000000000007E-2</v>
      </c>
      <c r="D280" s="25">
        <v>-0.40583000000000002</v>
      </c>
      <c r="E280" s="25">
        <f t="shared" si="262"/>
        <v>8.707040785401853</v>
      </c>
      <c r="F280" s="73">
        <v>0.1</v>
      </c>
      <c r="G280" s="26">
        <v>3.14159265358979</v>
      </c>
      <c r="I280" s="28">
        <f t="shared" si="263"/>
        <v>3.2949491831347336E-2</v>
      </c>
      <c r="J280" s="28">
        <f t="shared" si="264"/>
        <v>9.5131411538054468E-3</v>
      </c>
      <c r="K280" s="28">
        <f t="shared" si="265"/>
        <v>2.747016845544961E-3</v>
      </c>
      <c r="L280" s="28">
        <f t="shared" si="266"/>
        <v>7.9333935353346065E-4</v>
      </c>
      <c r="M280">
        <f t="shared" si="226"/>
        <v>3.5246248377536718E-2</v>
      </c>
      <c r="N280">
        <f t="shared" si="227"/>
        <v>5.936406864072238E-4</v>
      </c>
      <c r="O280">
        <f t="shared" si="228"/>
        <v>1.3184918081899001E-5</v>
      </c>
      <c r="P280">
        <f t="shared" si="229"/>
        <v>3.2799835285313161E-7</v>
      </c>
      <c r="Q280">
        <f t="shared" si="230"/>
        <v>8.6843594815366743E-9</v>
      </c>
      <c r="R280">
        <f t="shared" si="243"/>
        <v>4.4189503763217139</v>
      </c>
      <c r="S280">
        <f t="shared" si="244"/>
        <v>-4.5603309666549361</v>
      </c>
      <c r="T280">
        <f t="shared" si="245"/>
        <v>2.0154705106687185</v>
      </c>
      <c r="U280">
        <f t="shared" si="246"/>
        <v>-0.29416724219000367</v>
      </c>
      <c r="V280">
        <v>0</v>
      </c>
      <c r="W280">
        <f t="shared" si="231"/>
        <v>2.3113670054457685</v>
      </c>
      <c r="X280">
        <f t="shared" si="247"/>
        <v>1.3628869565217392</v>
      </c>
      <c r="Y280">
        <f t="shared" si="232"/>
        <v>1.0760934805654108</v>
      </c>
      <c r="Z280">
        <v>0</v>
      </c>
      <c r="AA280">
        <f t="shared" si="233"/>
        <v>0.15307070185376409</v>
      </c>
      <c r="AB280">
        <f t="shared" si="248"/>
        <v>0.6549999999999998</v>
      </c>
      <c r="AC280">
        <f t="shared" si="249"/>
        <v>-1.4176749529954012E-2</v>
      </c>
      <c r="AD280">
        <f t="shared" si="250"/>
        <v>-5.6070341936317091E-3</v>
      </c>
      <c r="AE280">
        <f t="shared" si="234"/>
        <v>-9.8918918617928609E-3</v>
      </c>
      <c r="AF280">
        <f t="shared" si="251"/>
        <v>2.875</v>
      </c>
      <c r="AH280">
        <f t="shared" si="235"/>
        <v>-2.7495302679491815E-3</v>
      </c>
      <c r="AI280">
        <f t="shared" si="236"/>
        <v>-5.7621247435646963E-3</v>
      </c>
      <c r="AJ280">
        <f t="shared" si="237"/>
        <v>0.16911967731751479</v>
      </c>
      <c r="AL280">
        <f t="shared" si="252"/>
        <v>6.2644075351166171E-23</v>
      </c>
      <c r="AM280">
        <f t="shared" si="253"/>
        <v>5.6608257826857716E-23</v>
      </c>
      <c r="AN280">
        <f t="shared" si="254"/>
        <v>40.526545223578751</v>
      </c>
      <c r="AO280">
        <f t="shared" si="258"/>
        <v>1.0610256652253576</v>
      </c>
      <c r="AP280">
        <f t="shared" si="238"/>
        <v>1.3176580985674746</v>
      </c>
      <c r="AR280">
        <f t="shared" si="255"/>
        <v>5.5721325107367734E-5</v>
      </c>
      <c r="AS280">
        <f t="shared" si="256"/>
        <v>0.16253910533819169</v>
      </c>
      <c r="AT280">
        <f t="shared" si="267"/>
        <v>-0.56836910533819174</v>
      </c>
      <c r="AY280">
        <f t="shared" si="268"/>
        <v>-0.61471486704763079</v>
      </c>
      <c r="AZ280">
        <f t="shared" si="269"/>
        <v>-0.45217576170943907</v>
      </c>
      <c r="BA280" s="73">
        <v>0.1</v>
      </c>
      <c r="BB280">
        <f t="shared" si="270"/>
        <v>1.3806488260540268</v>
      </c>
      <c r="BC280">
        <f t="shared" si="259"/>
        <v>-2.0591902752064151</v>
      </c>
      <c r="BD280">
        <f t="shared" si="257"/>
        <v>0.74019656380482335</v>
      </c>
      <c r="BE280">
        <f t="shared" si="260"/>
        <v>-2.7993868390112384</v>
      </c>
      <c r="BG280">
        <f t="shared" si="261"/>
        <v>4.0784121117179938E-4</v>
      </c>
      <c r="BH280">
        <f t="shared" si="207"/>
        <v>1.466026072103037E-4</v>
      </c>
      <c r="BI280">
        <f t="shared" si="207"/>
        <v>-5.5444381838210303E-4</v>
      </c>
    </row>
    <row r="281" spans="1:69">
      <c r="A281" s="73">
        <v>0.1</v>
      </c>
      <c r="B281" s="24">
        <v>81.3</v>
      </c>
      <c r="C281" s="25">
        <v>8.9795E-2</v>
      </c>
      <c r="D281" s="25">
        <v>-0.54666999999999999</v>
      </c>
      <c r="E281" s="25">
        <f t="shared" si="262"/>
        <v>7.9137190740068979</v>
      </c>
      <c r="F281" s="73">
        <v>0.1</v>
      </c>
      <c r="G281" s="26">
        <v>3.14159265358979</v>
      </c>
      <c r="I281" s="28">
        <f t="shared" si="263"/>
        <v>4.3885249247183046E-2</v>
      </c>
      <c r="J281" s="28">
        <f t="shared" si="264"/>
        <v>1.2670501044304425E-2</v>
      </c>
      <c r="K281" s="28">
        <f t="shared" si="265"/>
        <v>3.6587368196756074E-3</v>
      </c>
      <c r="L281" s="28">
        <f t="shared" si="266"/>
        <v>1.0566443769640175E-3</v>
      </c>
      <c r="M281">
        <f t="shared" si="226"/>
        <v>4.8038566167107291E-2</v>
      </c>
      <c r="N281">
        <f t="shared" si="227"/>
        <v>1.0856182146190723E-3</v>
      </c>
      <c r="O281">
        <f t="shared" si="228"/>
        <v>3.2233272354333979E-5</v>
      </c>
      <c r="P281">
        <f t="shared" si="229"/>
        <v>1.0703745115733798E-6</v>
      </c>
      <c r="Q281">
        <f t="shared" si="230"/>
        <v>3.7802472319103941E-8</v>
      </c>
      <c r="R281">
        <f t="shared" si="243"/>
        <v>4.4189503763217139</v>
      </c>
      <c r="S281">
        <f t="shared" si="244"/>
        <v>-4.5603309666549343</v>
      </c>
      <c r="T281">
        <f t="shared" si="245"/>
        <v>2.0154705106687181</v>
      </c>
      <c r="U281">
        <f t="shared" si="246"/>
        <v>-0.29416724219000356</v>
      </c>
      <c r="V281">
        <v>0</v>
      </c>
      <c r="W281">
        <f t="shared" si="231"/>
        <v>2.304076500501878</v>
      </c>
      <c r="X281">
        <f t="shared" si="247"/>
        <v>1.3628869565217392</v>
      </c>
      <c r="Y281">
        <f t="shared" si="232"/>
        <v>1.1033558689071192</v>
      </c>
      <c r="Z281">
        <v>0</v>
      </c>
      <c r="AA281">
        <f t="shared" si="233"/>
        <v>0.20739391202077667</v>
      </c>
      <c r="AB281">
        <f t="shared" si="248"/>
        <v>0.6549999999999998</v>
      </c>
      <c r="AC281">
        <f t="shared" si="249"/>
        <v>-1.8894585848938706E-2</v>
      </c>
      <c r="AD281">
        <f t="shared" si="250"/>
        <v>-7.4729816383976707E-3</v>
      </c>
      <c r="AE281">
        <f t="shared" si="234"/>
        <v>-1.3183783743668189E-2</v>
      </c>
      <c r="AF281">
        <f t="shared" si="251"/>
        <v>2.875</v>
      </c>
      <c r="AH281">
        <f t="shared" si="235"/>
        <v>-3.7858605589620718E-3</v>
      </c>
      <c r="AI281">
        <f t="shared" si="236"/>
        <v>-7.7466771372485133E-3</v>
      </c>
      <c r="AJ281">
        <f t="shared" si="237"/>
        <v>0.2289201482499108</v>
      </c>
      <c r="AL281">
        <f t="shared" si="252"/>
        <v>8.5079273558307305E-23</v>
      </c>
      <c r="AM281">
        <f t="shared" si="253"/>
        <v>7.7337045720920043E-23</v>
      </c>
      <c r="AN281">
        <f t="shared" si="254"/>
        <v>40.526545223578751</v>
      </c>
      <c r="AO281">
        <f t="shared" si="258"/>
        <v>1.0610256652253576</v>
      </c>
      <c r="AP281">
        <f t="shared" si="238"/>
        <v>1.3176580985674746</v>
      </c>
      <c r="AR281">
        <f t="shared" si="255"/>
        <v>7.5796032798782276E-5</v>
      </c>
      <c r="AS281">
        <f t="shared" si="256"/>
        <v>0.2210970276740479</v>
      </c>
      <c r="AT281">
        <f t="shared" si="267"/>
        <v>-0.76776702767404792</v>
      </c>
      <c r="AY281">
        <f t="shared" si="268"/>
        <v>-0.81403936745916994</v>
      </c>
      <c r="AZ281">
        <f t="shared" si="269"/>
        <v>-0.59294233978512201</v>
      </c>
      <c r="BA281" s="73">
        <v>0.1</v>
      </c>
      <c r="BB281">
        <f t="shared" si="270"/>
        <v>1.3806488260540268</v>
      </c>
      <c r="BC281">
        <f t="shared" si="259"/>
        <v>-2.7002356234836045</v>
      </c>
      <c r="BD281">
        <f t="shared" si="257"/>
        <v>1.0068669924771405</v>
      </c>
      <c r="BE281">
        <f t="shared" si="260"/>
        <v>-3.707102615960745</v>
      </c>
      <c r="BG281">
        <f t="shared" si="261"/>
        <v>5.3480602564539605E-4</v>
      </c>
      <c r="BH281">
        <f t="shared" si="207"/>
        <v>1.9941909139971093E-4</v>
      </c>
      <c r="BI281">
        <f t="shared" si="207"/>
        <v>-7.3422511704510692E-4</v>
      </c>
    </row>
    <row r="282" spans="1:69">
      <c r="A282" s="73">
        <v>0.1</v>
      </c>
      <c r="B282" s="24">
        <v>101.1</v>
      </c>
      <c r="C282" s="25">
        <v>0.11133999999999999</v>
      </c>
      <c r="D282" s="25">
        <v>-0.68416999999999994</v>
      </c>
      <c r="E282" s="25">
        <f t="shared" si="262"/>
        <v>7.3662695823867788</v>
      </c>
      <c r="F282" s="73">
        <v>0.1</v>
      </c>
      <c r="G282" s="26">
        <v>3.14159265358979</v>
      </c>
      <c r="I282" s="28">
        <f t="shared" si="263"/>
        <v>5.4414874449372028E-2</v>
      </c>
      <c r="J282" s="28">
        <f t="shared" si="264"/>
        <v>1.5710602887386325E-2</v>
      </c>
      <c r="K282" s="28">
        <f t="shared" si="265"/>
        <v>4.5365973328435009E-3</v>
      </c>
      <c r="L282" s="28">
        <f t="shared" si="266"/>
        <v>1.3101707771164734E-3</v>
      </c>
      <c r="M282">
        <f t="shared" si="226"/>
        <v>6.0921339481342374E-2</v>
      </c>
      <c r="N282">
        <f t="shared" si="227"/>
        <v>1.7193080427620432E-3</v>
      </c>
      <c r="O282">
        <f t="shared" si="228"/>
        <v>6.3522816214115277E-5</v>
      </c>
      <c r="P282">
        <f t="shared" si="229"/>
        <v>2.6211770192130501E-6</v>
      </c>
      <c r="Q282">
        <f t="shared" si="230"/>
        <v>1.1494986998372703E-7</v>
      </c>
      <c r="R282">
        <f t="shared" si="243"/>
        <v>4.4189503763217139</v>
      </c>
      <c r="S282">
        <f t="shared" si="244"/>
        <v>-4.5603309666549343</v>
      </c>
      <c r="T282">
        <f t="shared" si="245"/>
        <v>2.0154705106687181</v>
      </c>
      <c r="U282">
        <f t="shared" si="246"/>
        <v>-0.29416724219000356</v>
      </c>
      <c r="V282">
        <v>0</v>
      </c>
      <c r="W282">
        <f t="shared" si="231"/>
        <v>2.2970567503670853</v>
      </c>
      <c r="X282">
        <f t="shared" si="247"/>
        <v>1.3628869565217392</v>
      </c>
      <c r="Y282">
        <f t="shared" si="232"/>
        <v>1.1306328874578695</v>
      </c>
      <c r="Z282">
        <v>0</v>
      </c>
      <c r="AA282">
        <f t="shared" si="233"/>
        <v>0.26149501961689325</v>
      </c>
      <c r="AB282">
        <f t="shared" si="248"/>
        <v>0.6549999999999998</v>
      </c>
      <c r="AC282">
        <f t="shared" si="249"/>
        <v>-2.3496219302923779E-2</v>
      </c>
      <c r="AD282">
        <f t="shared" si="250"/>
        <v>-9.2929697864945204E-3</v>
      </c>
      <c r="AE282">
        <f t="shared" si="234"/>
        <v>-1.6394594544709151E-2</v>
      </c>
      <c r="AF282">
        <f t="shared" si="251"/>
        <v>2.875</v>
      </c>
      <c r="AH282">
        <f t="shared" si="235"/>
        <v>-4.844731912635048E-3</v>
      </c>
      <c r="AI282">
        <f t="shared" si="236"/>
        <v>-9.7088906099260883E-3</v>
      </c>
      <c r="AJ282">
        <f t="shared" si="237"/>
        <v>0.28841763757556604</v>
      </c>
      <c r="AL282">
        <f t="shared" si="252"/>
        <v>1.0759105358703108E-22</v>
      </c>
      <c r="AM282">
        <f t="shared" si="253"/>
        <v>9.8304185011884392E-23</v>
      </c>
      <c r="AN282">
        <f t="shared" si="254"/>
        <v>40.526545223578751</v>
      </c>
      <c r="AO282">
        <f t="shared" si="258"/>
        <v>1.0610256652253576</v>
      </c>
      <c r="AP282">
        <f t="shared" si="238"/>
        <v>1.3176580985674746</v>
      </c>
      <c r="AR282">
        <f t="shared" si="255"/>
        <v>9.5983002634625407E-5</v>
      </c>
      <c r="AS282">
        <f t="shared" si="256"/>
        <v>0.27998241868520229</v>
      </c>
      <c r="AT282">
        <f t="shared" si="267"/>
        <v>-0.96415241868520218</v>
      </c>
      <c r="AY282">
        <f t="shared" si="268"/>
        <v>-1.0037497127636799</v>
      </c>
      <c r="AZ282">
        <f t="shared" si="269"/>
        <v>-0.72376729407847762</v>
      </c>
      <c r="BA282" s="73">
        <v>0.1</v>
      </c>
      <c r="BB282">
        <f t="shared" si="270"/>
        <v>1.3806488260540268</v>
      </c>
      <c r="BC282">
        <f t="shared" si="259"/>
        <v>-3.2960072159651799</v>
      </c>
      <c r="BD282">
        <f t="shared" si="257"/>
        <v>1.2750287003570373</v>
      </c>
      <c r="BE282">
        <f t="shared" si="260"/>
        <v>-4.5710359163222165</v>
      </c>
      <c r="BG282">
        <f t="shared" si="261"/>
        <v>6.5280396434247965E-4</v>
      </c>
      <c r="BH282">
        <f t="shared" si="207"/>
        <v>2.5253093688988658E-4</v>
      </c>
      <c r="BI282">
        <f t="shared" si="207"/>
        <v>-9.0533490123236612E-4</v>
      </c>
    </row>
    <row r="283" spans="1:69">
      <c r="A283" s="73">
        <v>0.1</v>
      </c>
      <c r="B283" s="24">
        <v>130.4</v>
      </c>
      <c r="C283" s="25">
        <v>0.14243</v>
      </c>
      <c r="D283" s="25">
        <v>-0.86667000000000005</v>
      </c>
      <c r="E283" s="25">
        <f t="shared" si="262"/>
        <v>6.7857448046032829</v>
      </c>
      <c r="F283" s="73">
        <v>0.1</v>
      </c>
      <c r="G283" s="26">
        <v>3.14159265358979</v>
      </c>
      <c r="I283" s="28">
        <f t="shared" si="263"/>
        <v>6.960939974693782E-2</v>
      </c>
      <c r="J283" s="28">
        <f t="shared" si="264"/>
        <v>2.0097549571137362E-2</v>
      </c>
      <c r="K283" s="28">
        <f t="shared" si="265"/>
        <v>5.8033730745185898E-3</v>
      </c>
      <c r="L283" s="28">
        <f t="shared" si="266"/>
        <v>1.6760160210589122E-3</v>
      </c>
      <c r="M283">
        <f t="shared" si="226"/>
        <v>8.0554636330479656E-2</v>
      </c>
      <c r="N283">
        <f t="shared" si="227"/>
        <v>2.9384215309254218E-3</v>
      </c>
      <c r="O283">
        <f t="shared" si="228"/>
        <v>1.3960033788910795E-4</v>
      </c>
      <c r="P283">
        <f t="shared" si="229"/>
        <v>7.3920132191568344E-6</v>
      </c>
      <c r="Q283">
        <f t="shared" si="230"/>
        <v>4.1556570179457353E-7</v>
      </c>
      <c r="R283">
        <f t="shared" si="243"/>
        <v>4.4189503763217139</v>
      </c>
      <c r="S283">
        <f t="shared" si="244"/>
        <v>-4.5603309666549343</v>
      </c>
      <c r="T283">
        <f t="shared" si="245"/>
        <v>2.0154705106687181</v>
      </c>
      <c r="U283">
        <f t="shared" si="246"/>
        <v>-0.29416724219000356</v>
      </c>
      <c r="V283">
        <v>0</v>
      </c>
      <c r="W283">
        <f t="shared" si="231"/>
        <v>2.2869270668353745</v>
      </c>
      <c r="X283">
        <f t="shared" si="247"/>
        <v>1.3628869565217392</v>
      </c>
      <c r="Y283">
        <f t="shared" si="232"/>
        <v>1.1718756327576882</v>
      </c>
      <c r="Z283">
        <v>0</v>
      </c>
      <c r="AA283">
        <f t="shared" si="233"/>
        <v>0.342845951702619</v>
      </c>
      <c r="AB283">
        <f t="shared" si="248"/>
        <v>0.6549999999999998</v>
      </c>
      <c r="AC283">
        <f t="shared" si="249"/>
        <v>-3.030570719190169E-2</v>
      </c>
      <c r="AD283">
        <f t="shared" si="250"/>
        <v>-1.1986184571304506E-2</v>
      </c>
      <c r="AE283">
        <f t="shared" si="234"/>
        <v>-2.1145945881603099E-2</v>
      </c>
      <c r="AF283">
        <f t="shared" si="251"/>
        <v>2.875</v>
      </c>
      <c r="AH283">
        <f t="shared" si="235"/>
        <v>-6.4818434168302363E-3</v>
      </c>
      <c r="AI283">
        <f t="shared" si="236"/>
        <v>-1.2651331383462649E-2</v>
      </c>
      <c r="AJ283">
        <f t="shared" si="237"/>
        <v>0.37783302773191169</v>
      </c>
      <c r="AL283">
        <f t="shared" si="252"/>
        <v>1.4182277889748653E-22</v>
      </c>
      <c r="AM283">
        <f t="shared" si="253"/>
        <v>1.3042502100063493E-22</v>
      </c>
      <c r="AN283">
        <f t="shared" si="254"/>
        <v>40.526545223578751</v>
      </c>
      <c r="AO283">
        <f t="shared" si="258"/>
        <v>1.0610256652253576</v>
      </c>
      <c r="AP283">
        <f t="shared" si="238"/>
        <v>1.3176580985674746</v>
      </c>
      <c r="AR283">
        <f t="shared" si="255"/>
        <v>1.2674167836469359E-4</v>
      </c>
      <c r="AS283">
        <f t="shared" si="256"/>
        <v>0.36970547578981117</v>
      </c>
      <c r="AT283">
        <f t="shared" si="267"/>
        <v>-1.2363754757898113</v>
      </c>
      <c r="AY283">
        <f t="shared" si="268"/>
        <v>-1.2736820701877198</v>
      </c>
      <c r="AZ283">
        <f t="shared" si="269"/>
        <v>-0.90397659439790867</v>
      </c>
      <c r="BA283" s="73">
        <v>0.1</v>
      </c>
      <c r="BB283">
        <f t="shared" si="270"/>
        <v>1.3806488260540268</v>
      </c>
      <c r="BC283">
        <f t="shared" si="259"/>
        <v>-4.1166731386954165</v>
      </c>
      <c r="BD283">
        <f t="shared" si="257"/>
        <v>1.6836239022606769</v>
      </c>
      <c r="BE283">
        <f t="shared" si="260"/>
        <v>-5.8002970409560941</v>
      </c>
      <c r="BG283">
        <f t="shared" si="261"/>
        <v>8.1534425404939921E-4</v>
      </c>
      <c r="BH283">
        <f t="shared" si="207"/>
        <v>3.3345690280464982E-4</v>
      </c>
      <c r="BI283">
        <f t="shared" si="207"/>
        <v>-1.1488011568540491E-3</v>
      </c>
    </row>
    <row r="284" spans="1:69">
      <c r="A284" s="73">
        <v>0.1</v>
      </c>
      <c r="B284" s="24">
        <v>160.19999999999999</v>
      </c>
      <c r="C284" s="25">
        <v>0.17271</v>
      </c>
      <c r="D284" s="25">
        <v>-1.0416700000000001</v>
      </c>
      <c r="E284" s="25">
        <f t="shared" si="262"/>
        <v>6.3634434090686023</v>
      </c>
      <c r="F284" s="73">
        <v>0.1</v>
      </c>
      <c r="G284" s="26">
        <v>3.14159265358979</v>
      </c>
      <c r="I284" s="28">
        <f t="shared" si="263"/>
        <v>8.4408056099793807E-2</v>
      </c>
      <c r="J284" s="28">
        <f t="shared" si="264"/>
        <v>2.4370201407225543E-2</v>
      </c>
      <c r="K284" s="28">
        <f t="shared" si="265"/>
        <v>7.0371450094790823E-3</v>
      </c>
      <c r="L284" s="28">
        <f t="shared" si="266"/>
        <v>2.0323297549468843E-3</v>
      </c>
      <c r="M284">
        <f t="shared" si="226"/>
        <v>0.10094969443859414</v>
      </c>
      <c r="N284">
        <f t="shared" si="227"/>
        <v>4.5106320377446925E-3</v>
      </c>
      <c r="O284">
        <f t="shared" si="228"/>
        <v>2.6117076011547167E-4</v>
      </c>
      <c r="P284">
        <f t="shared" si="229"/>
        <v>1.6820952269694378E-5</v>
      </c>
      <c r="Q284">
        <f t="shared" si="230"/>
        <v>1.1490605643649232E-6</v>
      </c>
      <c r="R284">
        <f t="shared" si="243"/>
        <v>4.4189503763217139</v>
      </c>
      <c r="S284">
        <f t="shared" si="244"/>
        <v>-4.5603309666549361</v>
      </c>
      <c r="T284">
        <f t="shared" si="245"/>
        <v>2.0154705106687185</v>
      </c>
      <c r="U284">
        <f t="shared" si="246"/>
        <v>-0.29416724219000367</v>
      </c>
      <c r="V284">
        <v>0</v>
      </c>
      <c r="W284">
        <f t="shared" si="231"/>
        <v>2.2770612959334708</v>
      </c>
      <c r="X284">
        <f t="shared" si="247"/>
        <v>1.3628869565217392</v>
      </c>
      <c r="Y284">
        <f t="shared" si="232"/>
        <v>1.2143224576260654</v>
      </c>
      <c r="Z284">
        <v>0</v>
      </c>
      <c r="AA284">
        <f t="shared" si="233"/>
        <v>0.42604314906019608</v>
      </c>
      <c r="AB284">
        <f t="shared" si="248"/>
        <v>0.6549999999999998</v>
      </c>
      <c r="AC284">
        <f t="shared" si="249"/>
        <v>-3.7231397945879215E-2</v>
      </c>
      <c r="AD284">
        <f t="shared" si="250"/>
        <v>-1.4725358652783602E-2</v>
      </c>
      <c r="AE284">
        <f t="shared" si="234"/>
        <v>-2.597837829933141E-2</v>
      </c>
      <c r="AF284">
        <f t="shared" si="251"/>
        <v>2.875</v>
      </c>
      <c r="AH284">
        <f t="shared" si="235"/>
        <v>-8.2045634570140358E-3</v>
      </c>
      <c r="AI284">
        <f t="shared" si="236"/>
        <v>-1.5675829918489623E-2</v>
      </c>
      <c r="AJ284">
        <f t="shared" si="237"/>
        <v>0.46929712726564127</v>
      </c>
      <c r="AL284">
        <f t="shared" si="252"/>
        <v>1.7739356287802491E-22</v>
      </c>
      <c r="AM284">
        <f t="shared" si="253"/>
        <v>1.6399256082927692E-22</v>
      </c>
      <c r="AN284">
        <f t="shared" si="254"/>
        <v>40.526545223578751</v>
      </c>
      <c r="AO284">
        <f t="shared" si="258"/>
        <v>1.0610256652253576</v>
      </c>
      <c r="AP284">
        <f t="shared" si="238"/>
        <v>1.3176580985674746</v>
      </c>
      <c r="AR284">
        <f t="shared" si="255"/>
        <v>1.5875319775579037E-4</v>
      </c>
      <c r="AS284">
        <f t="shared" si="256"/>
        <v>0.4630830778536405</v>
      </c>
      <c r="AT284">
        <f t="shared" si="267"/>
        <v>-1.5047530778536407</v>
      </c>
      <c r="AY284">
        <f t="shared" si="268"/>
        <v>-1.53223859328948</v>
      </c>
      <c r="AZ284">
        <f t="shared" si="269"/>
        <v>-1.0691555154358394</v>
      </c>
      <c r="BA284" s="73">
        <v>0.1</v>
      </c>
      <c r="BB284">
        <f t="shared" si="270"/>
        <v>1.3806488260540268</v>
      </c>
      <c r="BC284">
        <f t="shared" si="259"/>
        <v>-4.8688913172738619</v>
      </c>
      <c r="BD284">
        <f t="shared" si="257"/>
        <v>2.1088617552694577</v>
      </c>
      <c r="BE284">
        <f t="shared" si="260"/>
        <v>-6.9777530725433197</v>
      </c>
      <c r="BG284">
        <f t="shared" si="261"/>
        <v>9.6432785051967949E-4</v>
      </c>
      <c r="BH284">
        <f t="shared" si="207"/>
        <v>4.1767909591393501E-4</v>
      </c>
      <c r="BI284">
        <f t="shared" si="207"/>
        <v>-1.3820069464336145E-3</v>
      </c>
    </row>
    <row r="285" spans="1:69">
      <c r="A285" s="73">
        <v>0.1</v>
      </c>
      <c r="B285" s="24">
        <v>200.3</v>
      </c>
      <c r="C285" s="25">
        <v>0.21087</v>
      </c>
      <c r="D285" s="25">
        <v>-1.24417</v>
      </c>
      <c r="E285" s="25">
        <f t="shared" si="262"/>
        <v>5.9537840955939965</v>
      </c>
      <c r="F285" s="73">
        <v>0.1</v>
      </c>
      <c r="G285" s="26">
        <v>3.14159265358979</v>
      </c>
      <c r="I285" s="28">
        <f t="shared" si="263"/>
        <v>0.10305788193945642</v>
      </c>
      <c r="J285" s="28">
        <f t="shared" si="264"/>
        <v>2.9754758674898095E-2</v>
      </c>
      <c r="K285" s="28">
        <f t="shared" si="265"/>
        <v>8.591991014700099E-3</v>
      </c>
      <c r="L285" s="28">
        <f t="shared" si="266"/>
        <v>2.4813697841795466E-3</v>
      </c>
      <c r="M285">
        <f t="shared" si="226"/>
        <v>0.12860658346849174</v>
      </c>
      <c r="N285">
        <f t="shared" si="227"/>
        <v>7.1065323790813397E-3</v>
      </c>
      <c r="O285">
        <f t="shared" si="228"/>
        <v>5.0562568741456841E-4</v>
      </c>
      <c r="P285">
        <f t="shared" si="229"/>
        <v>3.9916027508246632E-5</v>
      </c>
      <c r="Q285">
        <f t="shared" si="230"/>
        <v>3.337972835637526E-6</v>
      </c>
      <c r="R285">
        <f t="shared" si="243"/>
        <v>4.4189503763217139</v>
      </c>
      <c r="S285">
        <f t="shared" si="244"/>
        <v>-4.5603309666549343</v>
      </c>
      <c r="T285">
        <f t="shared" si="245"/>
        <v>2.0154705106687181</v>
      </c>
      <c r="U285">
        <f t="shared" si="246"/>
        <v>-0.29416724219000356</v>
      </c>
      <c r="V285">
        <v>0</v>
      </c>
      <c r="W285">
        <f t="shared" si="231"/>
        <v>2.264628078707029</v>
      </c>
      <c r="X285">
        <f t="shared" si="247"/>
        <v>1.3628869565217392</v>
      </c>
      <c r="Y285">
        <f t="shared" si="232"/>
        <v>1.2712799813048854</v>
      </c>
      <c r="Z285">
        <v>0</v>
      </c>
      <c r="AA285">
        <f t="shared" si="233"/>
        <v>0.53690530241637036</v>
      </c>
      <c r="AB285">
        <f t="shared" si="248"/>
        <v>0.6549999999999998</v>
      </c>
      <c r="AC285">
        <f t="shared" si="249"/>
        <v>-4.655086771884899E-2</v>
      </c>
      <c r="AD285">
        <f t="shared" si="250"/>
        <v>-1.8411294245646415E-2</v>
      </c>
      <c r="AE285">
        <f t="shared" si="234"/>
        <v>-3.2481080982247702E-2</v>
      </c>
      <c r="AF285">
        <f t="shared" si="251"/>
        <v>2.875</v>
      </c>
      <c r="AH285">
        <f t="shared" si="235"/>
        <v>-1.056431291635981E-2</v>
      </c>
      <c r="AI285">
        <f t="shared" si="236"/>
        <v>-1.9768675742072389E-2</v>
      </c>
      <c r="AJ285">
        <f t="shared" si="237"/>
        <v>0.59133028689734102</v>
      </c>
      <c r="AL285">
        <f t="shared" si="252"/>
        <v>2.2580337965507285E-22</v>
      </c>
      <c r="AM285">
        <f t="shared" si="253"/>
        <v>2.0981034963972647E-22</v>
      </c>
      <c r="AN285">
        <f t="shared" si="254"/>
        <v>40.526545223578751</v>
      </c>
      <c r="AO285">
        <f t="shared" si="258"/>
        <v>1.0610256652253576</v>
      </c>
      <c r="AP285">
        <f t="shared" si="238"/>
        <v>1.3176580985674746</v>
      </c>
      <c r="AR285">
        <f t="shared" si="255"/>
        <v>2.0235409948845938E-4</v>
      </c>
      <c r="AS285">
        <f t="shared" si="256"/>
        <v>0.59026690820783601</v>
      </c>
      <c r="AT285">
        <f t="shared" si="267"/>
        <v>-1.834436908207836</v>
      </c>
      <c r="AY285">
        <f t="shared" si="268"/>
        <v>-1.8519772960933198</v>
      </c>
      <c r="AZ285">
        <f t="shared" si="269"/>
        <v>-1.2617103878854838</v>
      </c>
      <c r="BA285" s="73">
        <v>0.1</v>
      </c>
      <c r="BB285">
        <f t="shared" si="270"/>
        <v>1.3806488260540268</v>
      </c>
      <c r="BC285">
        <f t="shared" si="259"/>
        <v>-5.7457784801172087</v>
      </c>
      <c r="BD285">
        <f t="shared" si="257"/>
        <v>2.6880518154327264</v>
      </c>
      <c r="BE285">
        <f t="shared" si="260"/>
        <v>-8.4338302955499351</v>
      </c>
      <c r="BG285">
        <f t="shared" si="261"/>
        <v>1.13800326403589E-3</v>
      </c>
      <c r="BH285">
        <f t="shared" si="207"/>
        <v>5.3239291254361784E-4</v>
      </c>
      <c r="BI285">
        <f t="shared" si="207"/>
        <v>-1.670396176579508E-3</v>
      </c>
    </row>
    <row r="286" spans="1:69">
      <c r="A286" s="73">
        <v>0.1</v>
      </c>
      <c r="B286" s="24">
        <v>251.7</v>
      </c>
      <c r="C286" s="25">
        <v>0.25496999999999997</v>
      </c>
      <c r="D286" s="25">
        <v>-1.4524999999999999</v>
      </c>
      <c r="E286" s="25">
        <f t="shared" si="262"/>
        <v>5.5885823261489813</v>
      </c>
      <c r="F286" s="73">
        <v>0.1</v>
      </c>
      <c r="G286" s="26">
        <v>3.14159265358979</v>
      </c>
      <c r="I286" s="28">
        <f t="shared" si="263"/>
        <v>0.12461074670699104</v>
      </c>
      <c r="J286" s="28">
        <f t="shared" si="264"/>
        <v>3.597747815876496E-2</v>
      </c>
      <c r="K286" s="28">
        <f t="shared" si="265"/>
        <v>1.0388864935828159E-2</v>
      </c>
      <c r="L286" s="28">
        <f t="shared" si="266"/>
        <v>3.0003075538116326E-3</v>
      </c>
      <c r="M286">
        <f t="shared" si="226"/>
        <v>0.16357366486884245</v>
      </c>
      <c r="N286">
        <f t="shared" si="227"/>
        <v>1.1093095700432633E-2</v>
      </c>
      <c r="O286">
        <f t="shared" si="228"/>
        <v>9.6148299708634995E-4</v>
      </c>
      <c r="P286">
        <f t="shared" si="229"/>
        <v>9.2196119300391732E-5</v>
      </c>
      <c r="Q286">
        <f t="shared" si="230"/>
        <v>9.3511345625740816E-6</v>
      </c>
      <c r="R286">
        <f t="shared" si="243"/>
        <v>4.4189503763217139</v>
      </c>
      <c r="S286">
        <f t="shared" si="244"/>
        <v>-4.5603309666549343</v>
      </c>
      <c r="T286">
        <f t="shared" si="245"/>
        <v>2.0154705106687181</v>
      </c>
      <c r="U286">
        <f t="shared" si="246"/>
        <v>-0.29416724219000356</v>
      </c>
      <c r="V286">
        <v>0</v>
      </c>
      <c r="W286">
        <f t="shared" si="231"/>
        <v>2.2502595021953393</v>
      </c>
      <c r="X286">
        <f t="shared" si="247"/>
        <v>1.3628869565217392</v>
      </c>
      <c r="Y286">
        <f t="shared" si="232"/>
        <v>1.3423734637196287</v>
      </c>
      <c r="Z286">
        <v>0</v>
      </c>
      <c r="AA286">
        <f t="shared" si="233"/>
        <v>0.67414643963872534</v>
      </c>
      <c r="AB286">
        <f t="shared" si="248"/>
        <v>0.6549999999999998</v>
      </c>
      <c r="AC286">
        <f t="shared" si="249"/>
        <v>-5.8496522240810228E-2</v>
      </c>
      <c r="AD286">
        <f t="shared" si="250"/>
        <v>-2.3135909943231163E-2</v>
      </c>
      <c r="AE286">
        <f t="shared" si="234"/>
        <v>-4.0816216092020699E-2</v>
      </c>
      <c r="AF286">
        <f t="shared" si="251"/>
        <v>2.875</v>
      </c>
      <c r="AH286">
        <f t="shared" si="235"/>
        <v>-1.3566184000969731E-2</v>
      </c>
      <c r="AI286">
        <f t="shared" si="236"/>
        <v>-2.5002252327423632E-2</v>
      </c>
      <c r="AJ286">
        <f t="shared" si="237"/>
        <v>0.74286469079773443</v>
      </c>
      <c r="AL286">
        <f t="shared" si="252"/>
        <v>2.8755583006810035E-22</v>
      </c>
      <c r="AM286">
        <f t="shared" si="253"/>
        <v>2.6818343991949548E-22</v>
      </c>
      <c r="AN286">
        <f t="shared" si="254"/>
        <v>40.526545223578751</v>
      </c>
      <c r="AO286">
        <f t="shared" si="258"/>
        <v>1.0610256652253576</v>
      </c>
      <c r="AP286">
        <f t="shared" si="238"/>
        <v>1.3176580985674746</v>
      </c>
      <c r="AR286">
        <f t="shared" si="255"/>
        <v>2.5795317897142319E-4</v>
      </c>
      <c r="AS286">
        <f t="shared" si="256"/>
        <v>0.75244942305964146</v>
      </c>
      <c r="AT286">
        <f t="shared" si="267"/>
        <v>-2.2049494230596416</v>
      </c>
      <c r="AY286">
        <f t="shared" si="268"/>
        <v>-2.21300806505652</v>
      </c>
      <c r="AZ286">
        <f t="shared" si="269"/>
        <v>-1.4605586419968786</v>
      </c>
      <c r="BA286" s="73">
        <v>0.1</v>
      </c>
      <c r="BB286">
        <f t="shared" si="270"/>
        <v>1.3806488260540268</v>
      </c>
      <c r="BC286">
        <f t="shared" si="259"/>
        <v>-6.6513254505253103</v>
      </c>
      <c r="BD286">
        <f t="shared" si="257"/>
        <v>3.4266244804707915</v>
      </c>
      <c r="BE286">
        <f t="shared" si="260"/>
        <v>-10.077949930996102</v>
      </c>
      <c r="BG286">
        <f t="shared" si="261"/>
        <v>1.3173550109972887E-3</v>
      </c>
      <c r="BH286">
        <f t="shared" si="207"/>
        <v>6.7867389195301869E-4</v>
      </c>
      <c r="BI286">
        <f t="shared" si="207"/>
        <v>-1.9960289029503074E-3</v>
      </c>
    </row>
    <row r="287" spans="1:69">
      <c r="A287" s="73">
        <v>0.1</v>
      </c>
      <c r="B287" s="24">
        <v>301</v>
      </c>
      <c r="C287" s="25">
        <v>0.29226000000000002</v>
      </c>
      <c r="D287" s="25">
        <v>-1.6041700000000001</v>
      </c>
      <c r="E287" s="25">
        <f t="shared" si="262"/>
        <v>5.3400036551789798</v>
      </c>
      <c r="F287" s="73">
        <v>0.1</v>
      </c>
      <c r="G287" s="26">
        <v>3.14159265358979</v>
      </c>
      <c r="I287" s="28">
        <f t="shared" si="263"/>
        <v>0.1428353799764098</v>
      </c>
      <c r="J287" s="28">
        <f t="shared" si="264"/>
        <v>4.123927429376259E-2</v>
      </c>
      <c r="K287" s="28">
        <f t="shared" si="265"/>
        <v>1.1908262407911275E-2</v>
      </c>
      <c r="L287" s="28">
        <f t="shared" si="266"/>
        <v>3.4391100352080158E-3</v>
      </c>
      <c r="M287">
        <f t="shared" si="226"/>
        <v>0.19594733794493946</v>
      </c>
      <c r="N287">
        <f t="shared" si="227"/>
        <v>1.5426339721832306E-2</v>
      </c>
      <c r="O287">
        <f t="shared" si="228"/>
        <v>1.5423872186929911E-3</v>
      </c>
      <c r="P287">
        <f t="shared" si="229"/>
        <v>1.7019031346371394E-4</v>
      </c>
      <c r="Q287">
        <f t="shared" si="230"/>
        <v>1.9838860496612654E-5</v>
      </c>
      <c r="R287">
        <f t="shared" si="243"/>
        <v>4.4189503763217139</v>
      </c>
      <c r="S287">
        <f t="shared" si="244"/>
        <v>-4.5603309666549343</v>
      </c>
      <c r="T287">
        <f t="shared" si="245"/>
        <v>2.0154705106687185</v>
      </c>
      <c r="U287">
        <f t="shared" si="246"/>
        <v>-0.29416724219000356</v>
      </c>
      <c r="V287">
        <v>0</v>
      </c>
      <c r="W287">
        <f t="shared" si="231"/>
        <v>2.2381097466823934</v>
      </c>
      <c r="X287">
        <f t="shared" si="247"/>
        <v>1.3628869565217392</v>
      </c>
      <c r="Y287">
        <f t="shared" si="232"/>
        <v>1.4073531116731086</v>
      </c>
      <c r="Z287">
        <v>0</v>
      </c>
      <c r="AA287">
        <f t="shared" si="233"/>
        <v>0.79859091955556627</v>
      </c>
      <c r="AB287">
        <f t="shared" si="248"/>
        <v>0.6549999999999998</v>
      </c>
      <c r="AC287">
        <f t="shared" si="249"/>
        <v>-6.9954124729773068E-2</v>
      </c>
      <c r="AD287">
        <f t="shared" si="250"/>
        <v>-2.7667496594805642E-2</v>
      </c>
      <c r="AE287">
        <f t="shared" si="234"/>
        <v>-4.8810810662289358E-2</v>
      </c>
      <c r="AF287">
        <f t="shared" si="251"/>
        <v>2.875</v>
      </c>
      <c r="AH287">
        <f t="shared" si="235"/>
        <v>-1.6346026727581189E-2</v>
      </c>
      <c r="AI287">
        <f t="shared" si="236"/>
        <v>-2.9967127256769702E-2</v>
      </c>
      <c r="AJ287">
        <f t="shared" si="237"/>
        <v>0.88090675930918261</v>
      </c>
      <c r="AL287">
        <f t="shared" si="252"/>
        <v>3.454844209417957E-22</v>
      </c>
      <c r="AM287">
        <f t="shared" si="253"/>
        <v>3.2262315985583146E-22</v>
      </c>
      <c r="AN287">
        <f t="shared" si="254"/>
        <v>40.526545223578751</v>
      </c>
      <c r="AO287">
        <f t="shared" si="258"/>
        <v>1.0610256652253576</v>
      </c>
      <c r="AP287">
        <f t="shared" si="238"/>
        <v>1.3176580985674746</v>
      </c>
      <c r="AR287">
        <f t="shared" si="255"/>
        <v>3.1002623996045079E-4</v>
      </c>
      <c r="AS287">
        <f t="shared" si="256"/>
        <v>0.90434654196463493</v>
      </c>
      <c r="AT287">
        <f t="shared" si="267"/>
        <v>-2.5085165419646351</v>
      </c>
      <c r="AY287">
        <f t="shared" si="268"/>
        <v>-2.5111943447572798</v>
      </c>
      <c r="AZ287">
        <f t="shared" si="269"/>
        <v>-1.6068478027926449</v>
      </c>
      <c r="BA287" s="73">
        <v>0.1</v>
      </c>
      <c r="BB287">
        <f t="shared" si="270"/>
        <v>1.3806488260540268</v>
      </c>
      <c r="BC287">
        <f t="shared" si="259"/>
        <v>-7.3175204189153229</v>
      </c>
      <c r="BD287">
        <f t="shared" si="257"/>
        <v>4.1183578650700881</v>
      </c>
      <c r="BE287">
        <f t="shared" si="260"/>
        <v>-11.43587828398541</v>
      </c>
      <c r="BG287">
        <f t="shared" si="261"/>
        <v>1.4493009346237518E-3</v>
      </c>
      <c r="BH287">
        <f t="shared" si="207"/>
        <v>8.1567792930681087E-4</v>
      </c>
      <c r="BI287">
        <f t="shared" si="207"/>
        <v>-2.2649788639305625E-3</v>
      </c>
    </row>
    <row r="288" spans="1:69">
      <c r="A288" s="73">
        <v>0.1</v>
      </c>
      <c r="B288" s="24">
        <v>351.8</v>
      </c>
      <c r="C288" s="25">
        <v>0.32606000000000002</v>
      </c>
      <c r="D288" s="25">
        <v>-1.7350000000000001</v>
      </c>
      <c r="E288" s="25">
        <f t="shared" si="262"/>
        <v>5.1487148437985306</v>
      </c>
      <c r="F288" s="73">
        <v>0.1</v>
      </c>
      <c r="G288" s="26">
        <v>3.14159265358979</v>
      </c>
      <c r="I288" s="28">
        <f t="shared" si="263"/>
        <v>0.15935435569393067</v>
      </c>
      <c r="J288" s="28">
        <f t="shared" si="264"/>
        <v>4.6008614850558509E-2</v>
      </c>
      <c r="K288" s="28">
        <f t="shared" si="265"/>
        <v>1.3285458293038906E-2</v>
      </c>
      <c r="L288" s="28">
        <f t="shared" si="266"/>
        <v>3.8368446522956466E-3</v>
      </c>
      <c r="M288">
        <f t="shared" si="226"/>
        <v>0.22776611801808638</v>
      </c>
      <c r="N288">
        <f t="shared" si="227"/>
        <v>2.0237403316441999E-2</v>
      </c>
      <c r="O288">
        <f t="shared" si="228"/>
        <v>2.2705530856156004E-3</v>
      </c>
      <c r="P288">
        <f t="shared" si="229"/>
        <v>2.8050911443744386E-4</v>
      </c>
      <c r="Q288">
        <f t="shared" si="230"/>
        <v>3.6568885668497586E-5</v>
      </c>
      <c r="R288">
        <f t="shared" si="243"/>
        <v>4.4189503763217139</v>
      </c>
      <c r="S288">
        <f t="shared" si="244"/>
        <v>-4.5603309666549343</v>
      </c>
      <c r="T288">
        <f t="shared" si="245"/>
        <v>2.0154705106687181</v>
      </c>
      <c r="U288">
        <f t="shared" si="246"/>
        <v>-0.29416724219000356</v>
      </c>
      <c r="V288">
        <v>0</v>
      </c>
      <c r="W288">
        <f t="shared" si="231"/>
        <v>2.2270970962040462</v>
      </c>
      <c r="X288">
        <f t="shared" si="247"/>
        <v>1.3628869565217392</v>
      </c>
      <c r="Y288">
        <f t="shared" si="232"/>
        <v>1.4704934701504142</v>
      </c>
      <c r="Z288">
        <v>0</v>
      </c>
      <c r="AA288">
        <f t="shared" si="233"/>
        <v>0.91869163209506577</v>
      </c>
      <c r="AB288">
        <f t="shared" si="248"/>
        <v>0.6549999999999998</v>
      </c>
      <c r="AC288">
        <f t="shared" si="249"/>
        <v>-8.1760335813734764E-2</v>
      </c>
      <c r="AD288">
        <f t="shared" si="250"/>
        <v>-3.2336961136387461E-2</v>
      </c>
      <c r="AE288">
        <f t="shared" si="234"/>
        <v>-5.7048648475061109E-2</v>
      </c>
      <c r="AF288">
        <f t="shared" si="251"/>
        <v>2.875</v>
      </c>
      <c r="AH288">
        <f t="shared" si="235"/>
        <v>-1.9065574332782161E-2</v>
      </c>
      <c r="AI288">
        <f t="shared" si="236"/>
        <v>-3.5003065414808021E-2</v>
      </c>
      <c r="AJ288">
        <f t="shared" si="237"/>
        <v>1.014855934631075</v>
      </c>
      <c r="AL288">
        <f t="shared" si="252"/>
        <v>4.0327918818393916E-22</v>
      </c>
      <c r="AM288">
        <f t="shared" si="253"/>
        <v>3.764620026035329E-22</v>
      </c>
      <c r="AN288">
        <f t="shared" si="254"/>
        <v>40.526545223578751</v>
      </c>
      <c r="AO288">
        <f t="shared" si="258"/>
        <v>1.0610256652253576</v>
      </c>
      <c r="AP288">
        <f t="shared" si="238"/>
        <v>1.3176580985674746</v>
      </c>
      <c r="AR288">
        <f t="shared" si="255"/>
        <v>3.618550121892507E-4</v>
      </c>
      <c r="AS288">
        <f t="shared" si="256"/>
        <v>1.0555310705560443</v>
      </c>
      <c r="AT288">
        <f t="shared" si="267"/>
        <v>-2.7905310705560442</v>
      </c>
      <c r="AY288">
        <f t="shared" si="268"/>
        <v>-2.7758572171220801</v>
      </c>
      <c r="AZ288">
        <f t="shared" si="269"/>
        <v>-1.7203261465660358</v>
      </c>
      <c r="BA288" s="73">
        <v>0.1</v>
      </c>
      <c r="BB288">
        <f t="shared" si="270"/>
        <v>1.3806488260540268</v>
      </c>
      <c r="BC288">
        <f t="shared" si="259"/>
        <v>-7.8342962431242542</v>
      </c>
      <c r="BD288">
        <f t="shared" si="257"/>
        <v>4.8068461419741126</v>
      </c>
      <c r="BE288">
        <f t="shared" si="260"/>
        <v>-12.641142385098366</v>
      </c>
      <c r="BG288">
        <f t="shared" si="261"/>
        <v>1.551653048747129E-3</v>
      </c>
      <c r="BH288">
        <f t="shared" si="207"/>
        <v>9.520392438055284E-4</v>
      </c>
      <c r="BI288">
        <f t="shared" si="207"/>
        <v>-2.5036922925526571E-3</v>
      </c>
    </row>
    <row r="289" spans="1:69">
      <c r="A289" s="73">
        <v>0.1</v>
      </c>
      <c r="B289" s="24">
        <v>402.9</v>
      </c>
      <c r="C289" s="25">
        <v>0.35597000000000001</v>
      </c>
      <c r="D289" s="25">
        <v>-1.8216699999999999</v>
      </c>
      <c r="E289" s="25">
        <f t="shared" si="262"/>
        <v>5.0002710648355642</v>
      </c>
      <c r="F289" s="73">
        <v>0.1</v>
      </c>
      <c r="G289" s="26">
        <v>3.14159265358979</v>
      </c>
      <c r="I289" s="28">
        <f t="shared" si="263"/>
        <v>0.17397218302265996</v>
      </c>
      <c r="J289" s="28">
        <f t="shared" si="264"/>
        <v>5.0229057929072299E-2</v>
      </c>
      <c r="K289" s="28">
        <f t="shared" si="265"/>
        <v>1.4504154415055695E-2</v>
      </c>
      <c r="L289" s="28">
        <f t="shared" si="266"/>
        <v>4.1888044865291095E-3</v>
      </c>
      <c r="M289">
        <f t="shared" si="226"/>
        <v>0.25808492393736293</v>
      </c>
      <c r="N289">
        <f t="shared" si="227"/>
        <v>2.5293025976578756E-2</v>
      </c>
      <c r="O289">
        <f t="shared" si="228"/>
        <v>3.1141115582511863E-3</v>
      </c>
      <c r="P289">
        <f t="shared" si="229"/>
        <v>4.2135138218768464E-4</v>
      </c>
      <c r="Q289">
        <f t="shared" si="230"/>
        <v>6.0099170855476558E-5</v>
      </c>
      <c r="R289">
        <f t="shared" si="243"/>
        <v>4.4189503763217139</v>
      </c>
      <c r="S289">
        <f t="shared" si="244"/>
        <v>-4.5603309666549343</v>
      </c>
      <c r="T289">
        <f t="shared" si="245"/>
        <v>2.0154705106687181</v>
      </c>
      <c r="U289">
        <f t="shared" si="246"/>
        <v>-0.29416724219000356</v>
      </c>
      <c r="V289">
        <v>0</v>
      </c>
      <c r="W289">
        <f t="shared" si="231"/>
        <v>2.2173518779848931</v>
      </c>
      <c r="X289">
        <f t="shared" si="247"/>
        <v>1.3628869565217392</v>
      </c>
      <c r="Y289">
        <f t="shared" si="232"/>
        <v>1.5300358964269172</v>
      </c>
      <c r="Z289">
        <v>0</v>
      </c>
      <c r="AA289">
        <f t="shared" si="233"/>
        <v>1.031272354393068</v>
      </c>
      <c r="AB289">
        <f t="shared" si="248"/>
        <v>0.6549999999999998</v>
      </c>
      <c r="AC289">
        <f t="shared" si="249"/>
        <v>-9.363626861669623E-2</v>
      </c>
      <c r="AD289">
        <f t="shared" si="250"/>
        <v>-3.7034001255970742E-2</v>
      </c>
      <c r="AE289">
        <f t="shared" si="234"/>
        <v>-6.5335134936333486E-2</v>
      </c>
      <c r="AF289">
        <f t="shared" si="251"/>
        <v>2.875</v>
      </c>
      <c r="AH289">
        <f t="shared" si="235"/>
        <v>-2.1635802321526336E-2</v>
      </c>
      <c r="AI289">
        <f t="shared" si="236"/>
        <v>-3.9977422655675048E-2</v>
      </c>
      <c r="AJ289">
        <f t="shared" si="237"/>
        <v>1.1411810073980659</v>
      </c>
      <c r="AL289">
        <f t="shared" si="252"/>
        <v>4.5925049746539719E-22</v>
      </c>
      <c r="AM289">
        <f t="shared" si="253"/>
        <v>4.2804204265516091E-22</v>
      </c>
      <c r="AN289">
        <f t="shared" si="254"/>
        <v>40.526545223578751</v>
      </c>
      <c r="AO289">
        <f t="shared" si="258"/>
        <v>1.0610256652253576</v>
      </c>
      <c r="AP289">
        <f t="shared" si="238"/>
        <v>1.3176580985674746</v>
      </c>
      <c r="AR289">
        <f t="shared" si="255"/>
        <v>4.1190237071037154E-4</v>
      </c>
      <c r="AS289">
        <f t="shared" si="256"/>
        <v>1.2015192153621539</v>
      </c>
      <c r="AT289">
        <f t="shared" si="267"/>
        <v>-3.0231892153621538</v>
      </c>
      <c r="AY289">
        <f t="shared" si="268"/>
        <v>-3.0056066792885199</v>
      </c>
      <c r="AZ289">
        <f t="shared" si="269"/>
        <v>-1.804087463926366</v>
      </c>
      <c r="BA289" s="73">
        <v>0.1</v>
      </c>
      <c r="BB289">
        <f t="shared" si="270"/>
        <v>1.3806488260540268</v>
      </c>
      <c r="BC289">
        <f t="shared" si="259"/>
        <v>-8.2157419214481262</v>
      </c>
      <c r="BD289">
        <f t="shared" si="257"/>
        <v>5.4716702956255387</v>
      </c>
      <c r="BE289">
        <f t="shared" si="260"/>
        <v>-13.687412217073664</v>
      </c>
      <c r="BG289">
        <f t="shared" si="261"/>
        <v>1.6272018065850912E-3</v>
      </c>
      <c r="BH289">
        <f t="shared" si="207"/>
        <v>1.0837136652060882E-3</v>
      </c>
      <c r="BI289">
        <f t="shared" si="207"/>
        <v>-2.7109154717911794E-3</v>
      </c>
    </row>
    <row r="290" spans="1:69">
      <c r="A290" s="73">
        <v>0.1</v>
      </c>
      <c r="B290" s="24">
        <v>450.5</v>
      </c>
      <c r="C290" s="25">
        <v>0.38074000000000002</v>
      </c>
      <c r="D290" s="25">
        <v>-1.885</v>
      </c>
      <c r="E290" s="25">
        <f t="shared" si="262"/>
        <v>4.8893956194899522</v>
      </c>
      <c r="F290" s="73">
        <v>0.1</v>
      </c>
      <c r="G290" s="26">
        <v>3.14159265358979</v>
      </c>
      <c r="I290" s="28">
        <f t="shared" si="263"/>
        <v>0.18607795309730468</v>
      </c>
      <c r="J290" s="28">
        <f t="shared" si="264"/>
        <v>5.3724222591552614E-2</v>
      </c>
      <c r="K290" s="28">
        <f t="shared" si="265"/>
        <v>1.5513418973476148E-2</v>
      </c>
      <c r="L290" s="28">
        <f t="shared" si="266"/>
        <v>4.480280417453979E-3</v>
      </c>
      <c r="M290">
        <f t="shared" si="226"/>
        <v>0.28486852729050738</v>
      </c>
      <c r="N290">
        <f t="shared" si="227"/>
        <v>3.0116341593490581E-2</v>
      </c>
      <c r="O290">
        <f t="shared" si="228"/>
        <v>3.9830436700720243E-3</v>
      </c>
      <c r="P290">
        <f t="shared" si="229"/>
        <v>5.779504790447143E-4</v>
      </c>
      <c r="Q290">
        <f t="shared" si="230"/>
        <v>8.8332076506270063E-5</v>
      </c>
      <c r="R290">
        <f t="shared" si="243"/>
        <v>4.4189503763217139</v>
      </c>
      <c r="S290">
        <f t="shared" si="244"/>
        <v>-4.5603309666549361</v>
      </c>
      <c r="T290">
        <f t="shared" si="245"/>
        <v>2.0154705106687185</v>
      </c>
      <c r="U290">
        <f t="shared" si="246"/>
        <v>-0.29416724219000367</v>
      </c>
      <c r="V290">
        <v>0</v>
      </c>
      <c r="W290">
        <f t="shared" si="231"/>
        <v>2.209281364601797</v>
      </c>
      <c r="X290">
        <f t="shared" si="247"/>
        <v>1.3628869565217392</v>
      </c>
      <c r="Y290">
        <f t="shared" si="232"/>
        <v>1.5821633940072606</v>
      </c>
      <c r="Z290">
        <v>0</v>
      </c>
      <c r="AA290">
        <f t="shared" si="233"/>
        <v>1.1293370936626399</v>
      </c>
      <c r="AB290">
        <f t="shared" si="248"/>
        <v>0.6549999999999998</v>
      </c>
      <c r="AC290">
        <f t="shared" si="249"/>
        <v>-0.10469878136466035</v>
      </c>
      <c r="AD290">
        <f t="shared" si="250"/>
        <v>-4.1409326298870244E-2</v>
      </c>
      <c r="AE290">
        <f t="shared" si="234"/>
        <v>-7.3054053831765303E-2</v>
      </c>
      <c r="AF290">
        <f t="shared" si="251"/>
        <v>2.875</v>
      </c>
      <c r="AH290">
        <f t="shared" si="235"/>
        <v>-2.3884028944926004E-2</v>
      </c>
      <c r="AI290">
        <f t="shared" si="236"/>
        <v>-4.453047414037762E-2</v>
      </c>
      <c r="AJ290">
        <f t="shared" si="237"/>
        <v>1.2518846394396663</v>
      </c>
      <c r="AL290">
        <f t="shared" si="252"/>
        <v>5.0947761154662076E-22</v>
      </c>
      <c r="AM290">
        <f t="shared" si="253"/>
        <v>4.7381505809331691E-22</v>
      </c>
      <c r="AN290">
        <f t="shared" si="254"/>
        <v>40.526545223578751</v>
      </c>
      <c r="AO290">
        <f t="shared" si="258"/>
        <v>1.0610256652253576</v>
      </c>
      <c r="AP290">
        <f t="shared" si="238"/>
        <v>1.3176580985674746</v>
      </c>
      <c r="AR290">
        <f t="shared" si="255"/>
        <v>4.5667948553420592E-4</v>
      </c>
      <c r="AS290">
        <f t="shared" si="256"/>
        <v>1.3321340593032787</v>
      </c>
      <c r="AT290">
        <f t="shared" si="267"/>
        <v>-3.2171340593032784</v>
      </c>
      <c r="AY290">
        <f t="shared" si="268"/>
        <v>-3.1927083948692796</v>
      </c>
      <c r="AZ290">
        <f t="shared" si="269"/>
        <v>-1.8605743355660009</v>
      </c>
      <c r="BA290" s="73">
        <v>0.1</v>
      </c>
      <c r="BB290">
        <f t="shared" si="270"/>
        <v>1.3806488260540268</v>
      </c>
      <c r="BC290">
        <f t="shared" si="259"/>
        <v>-8.4729808683510637</v>
      </c>
      <c r="BD290">
        <f t="shared" si="257"/>
        <v>6.0664850539937625</v>
      </c>
      <c r="BE290">
        <f t="shared" si="260"/>
        <v>-14.539465922344823</v>
      </c>
      <c r="BG290">
        <f t="shared" si="261"/>
        <v>1.6781503007231261E-3</v>
      </c>
      <c r="BH290">
        <f t="shared" si="207"/>
        <v>1.201522094274859E-3</v>
      </c>
      <c r="BI290">
        <f t="shared" si="207"/>
        <v>-2.8796723949979842E-3</v>
      </c>
    </row>
    <row r="291" spans="1:69">
      <c r="A291" s="73">
        <v>0.1</v>
      </c>
      <c r="B291" s="24">
        <v>501.3</v>
      </c>
      <c r="C291" s="25">
        <v>0.40439999999999998</v>
      </c>
      <c r="D291" s="25">
        <v>-1.9291700000000001</v>
      </c>
      <c r="E291" s="25">
        <f t="shared" si="262"/>
        <v>4.7921194178846482</v>
      </c>
      <c r="F291" s="73">
        <v>0.1</v>
      </c>
      <c r="G291" s="26">
        <v>3.14159265358979</v>
      </c>
      <c r="I291" s="28">
        <f t="shared" si="263"/>
        <v>0.19764123609956927</v>
      </c>
      <c r="J291" s="28">
        <f t="shared" si="264"/>
        <v>5.7062760981309753E-2</v>
      </c>
      <c r="K291" s="28">
        <f t="shared" si="265"/>
        <v>1.6477456093065487E-2</v>
      </c>
      <c r="L291" s="28">
        <f t="shared" si="266"/>
        <v>4.7586946494153201E-3</v>
      </c>
      <c r="M291">
        <f t="shared" si="226"/>
        <v>0.31198342480384034</v>
      </c>
      <c r="N291">
        <f t="shared" si="227"/>
        <v>3.5320090229076513E-2</v>
      </c>
      <c r="O291">
        <f t="shared" si="228"/>
        <v>4.9820218467010154E-3</v>
      </c>
      <c r="P291">
        <f t="shared" si="229"/>
        <v>7.6978505013561294E-4</v>
      </c>
      <c r="Q291">
        <f t="shared" si="230"/>
        <v>1.2518133237127138E-4</v>
      </c>
      <c r="R291">
        <f t="shared" si="243"/>
        <v>4.4189503763217139</v>
      </c>
      <c r="S291">
        <f t="shared" si="244"/>
        <v>-4.5603309666549343</v>
      </c>
      <c r="T291">
        <f t="shared" si="245"/>
        <v>2.0154705106687181</v>
      </c>
      <c r="U291">
        <f t="shared" si="246"/>
        <v>-0.29416724219000356</v>
      </c>
      <c r="V291">
        <v>0</v>
      </c>
      <c r="W291">
        <f t="shared" si="231"/>
        <v>2.201572509266954</v>
      </c>
      <c r="X291">
        <f t="shared" si="247"/>
        <v>1.3628869565217392</v>
      </c>
      <c r="Y291">
        <f t="shared" si="232"/>
        <v>1.6345105333297074</v>
      </c>
      <c r="Z291">
        <v>0</v>
      </c>
      <c r="AA291">
        <f t="shared" si="233"/>
        <v>1.2273826437966191</v>
      </c>
      <c r="AB291">
        <f t="shared" si="248"/>
        <v>0.6549999999999998</v>
      </c>
      <c r="AC291">
        <f t="shared" si="249"/>
        <v>-0.11650499244862207</v>
      </c>
      <c r="AD291">
        <f t="shared" si="250"/>
        <v>-4.6078790840452064E-2</v>
      </c>
      <c r="AE291">
        <f t="shared" si="234"/>
        <v>-8.1291891644537068E-2</v>
      </c>
      <c r="AF291">
        <f t="shared" si="251"/>
        <v>2.875</v>
      </c>
      <c r="AH291">
        <f t="shared" si="235"/>
        <v>-2.6134137712828201E-2</v>
      </c>
      <c r="AI291">
        <f t="shared" si="236"/>
        <v>-4.9307194109980655E-2</v>
      </c>
      <c r="AJ291">
        <f t="shared" si="237"/>
        <v>1.3632509817434475</v>
      </c>
      <c r="AL291">
        <f t="shared" si="252"/>
        <v>5.6112758828797655E-22</v>
      </c>
      <c r="AM291">
        <f t="shared" si="253"/>
        <v>5.2033967701561095E-22</v>
      </c>
      <c r="AN291">
        <f t="shared" si="254"/>
        <v>40.526545223578751</v>
      </c>
      <c r="AO291">
        <f t="shared" si="258"/>
        <v>1.0610256652253576</v>
      </c>
      <c r="AP291">
        <f t="shared" si="238"/>
        <v>1.3176580985674746</v>
      </c>
      <c r="AR291">
        <f t="shared" si="255"/>
        <v>5.0258282031237554E-4</v>
      </c>
      <c r="AS291">
        <f t="shared" si="256"/>
        <v>1.4660340868511994</v>
      </c>
      <c r="AT291">
        <f t="shared" si="267"/>
        <v>-3.3952040868511997</v>
      </c>
      <c r="AY291">
        <f t="shared" si="268"/>
        <v>-3.3687475678079997</v>
      </c>
      <c r="AZ291">
        <f t="shared" si="269"/>
        <v>-1.9027134809568003</v>
      </c>
      <c r="BA291" s="73">
        <v>0.1</v>
      </c>
      <c r="BB291">
        <f t="shared" si="270"/>
        <v>1.3806488260540268</v>
      </c>
      <c r="BC291">
        <f t="shared" si="259"/>
        <v>-8.6648808456214095</v>
      </c>
      <c r="BD291">
        <f t="shared" si="257"/>
        <v>6.676260406688864</v>
      </c>
      <c r="BE291">
        <f t="shared" si="260"/>
        <v>-15.341141252310276</v>
      </c>
      <c r="BG291">
        <f t="shared" si="261"/>
        <v>1.7161578224641333E-3</v>
      </c>
      <c r="BH291">
        <f t="shared" si="207"/>
        <v>1.3222936040183926E-3</v>
      </c>
      <c r="BI291">
        <f t="shared" si="207"/>
        <v>-3.0384514264825266E-3</v>
      </c>
    </row>
    <row r="292" spans="1:69">
      <c r="A292" s="73">
        <v>0.1</v>
      </c>
      <c r="B292" s="24">
        <v>550.6</v>
      </c>
      <c r="C292" s="25">
        <v>0.42508000000000001</v>
      </c>
      <c r="D292" s="25">
        <v>-1.9624999999999999</v>
      </c>
      <c r="E292" s="25">
        <f t="shared" si="262"/>
        <v>4.7131123264311947</v>
      </c>
      <c r="F292" s="73">
        <v>0.1</v>
      </c>
      <c r="G292" s="26">
        <v>3.14159265358979</v>
      </c>
      <c r="I292" s="28">
        <f t="shared" si="263"/>
        <v>0.20774811236697557</v>
      </c>
      <c r="J292" s="28">
        <f t="shared" si="264"/>
        <v>5.9980807215467745E-2</v>
      </c>
      <c r="K292" s="28">
        <f t="shared" si="265"/>
        <v>1.7320071800297425E-2</v>
      </c>
      <c r="L292" s="28">
        <f t="shared" si="266"/>
        <v>5.0020423382133149E-3</v>
      </c>
      <c r="M292">
        <f t="shared" si="226"/>
        <v>0.3369970388643429</v>
      </c>
      <c r="N292">
        <f t="shared" si="227"/>
        <v>4.0391284797307622E-2</v>
      </c>
      <c r="O292">
        <f t="shared" si="228"/>
        <v>6.0103554481474517E-3</v>
      </c>
      <c r="P292">
        <f t="shared" si="229"/>
        <v>9.7835302585733142E-4</v>
      </c>
      <c r="Q292">
        <f t="shared" si="230"/>
        <v>1.674921064077628E-4</v>
      </c>
      <c r="R292">
        <f t="shared" si="243"/>
        <v>4.4189503763217139</v>
      </c>
      <c r="S292">
        <f t="shared" si="244"/>
        <v>-4.5603309666549343</v>
      </c>
      <c r="T292">
        <f t="shared" si="245"/>
        <v>2.0154705106687181</v>
      </c>
      <c r="U292">
        <f t="shared" si="246"/>
        <v>-0.29416724219000356</v>
      </c>
      <c r="V292">
        <v>0</v>
      </c>
      <c r="W292">
        <f t="shared" si="231"/>
        <v>2.1948345917553493</v>
      </c>
      <c r="X292">
        <f t="shared" si="247"/>
        <v>1.3628869565217392</v>
      </c>
      <c r="Y292">
        <f t="shared" si="232"/>
        <v>1.6824414257981666</v>
      </c>
      <c r="Z292">
        <v>0</v>
      </c>
      <c r="AA292">
        <f t="shared" si="233"/>
        <v>1.3168014596176243</v>
      </c>
      <c r="AB292">
        <f t="shared" si="248"/>
        <v>0.6549999999999998</v>
      </c>
      <c r="AC292">
        <f t="shared" si="249"/>
        <v>-0.12796259493758491</v>
      </c>
      <c r="AD292">
        <f t="shared" si="250"/>
        <v>-5.061037749202655E-2</v>
      </c>
      <c r="AE292">
        <f t="shared" si="234"/>
        <v>-8.9286486214805727E-2</v>
      </c>
      <c r="AF292">
        <f t="shared" si="251"/>
        <v>2.875</v>
      </c>
      <c r="AH292">
        <f t="shared" si="235"/>
        <v>-2.8184432434320394E-2</v>
      </c>
      <c r="AI292">
        <f t="shared" si="236"/>
        <v>-5.3869221858314227E-2</v>
      </c>
      <c r="AJ292">
        <f t="shared" si="237"/>
        <v>1.4654473410068716</v>
      </c>
      <c r="AL292">
        <f t="shared" si="252"/>
        <v>6.0950665045731295E-22</v>
      </c>
      <c r="AM292">
        <f t="shared" si="253"/>
        <v>5.6341246908648447E-22</v>
      </c>
      <c r="AN292">
        <f t="shared" si="254"/>
        <v>40.526545223578751</v>
      </c>
      <c r="AO292">
        <f t="shared" si="258"/>
        <v>1.0610256652253576</v>
      </c>
      <c r="AP292">
        <f t="shared" si="238"/>
        <v>1.3176580985674746</v>
      </c>
      <c r="AR292">
        <f t="shared" si="255"/>
        <v>5.4544724595192724E-4</v>
      </c>
      <c r="AS292">
        <f t="shared" si="256"/>
        <v>1.5910696164417717</v>
      </c>
      <c r="AT292">
        <f t="shared" si="267"/>
        <v>-3.5535696164417718</v>
      </c>
      <c r="AY292">
        <f t="shared" si="268"/>
        <v>-3.5204713374419199</v>
      </c>
      <c r="AZ292">
        <f t="shared" si="269"/>
        <v>-1.9294017210001482</v>
      </c>
      <c r="BA292" s="73">
        <v>0.1</v>
      </c>
      <c r="BB292">
        <f t="shared" si="270"/>
        <v>1.3806488260540268</v>
      </c>
      <c r="BC292">
        <f t="shared" si="259"/>
        <v>-8.7864180199092914</v>
      </c>
      <c r="BD292">
        <f t="shared" si="257"/>
        <v>7.2456671913754738</v>
      </c>
      <c r="BE292">
        <f t="shared" si="260"/>
        <v>-16.032085211284766</v>
      </c>
      <c r="BG292">
        <f t="shared" si="261"/>
        <v>1.7402293562902142E-3</v>
      </c>
      <c r="BH292">
        <f t="shared" si="207"/>
        <v>1.4350697546792381E-3</v>
      </c>
      <c r="BI292">
        <f t="shared" si="207"/>
        <v>-3.1752991109694527E-3</v>
      </c>
    </row>
    <row r="293" spans="1:69">
      <c r="A293" s="74">
        <v>0.1</v>
      </c>
      <c r="B293" s="39">
        <v>598.6</v>
      </c>
      <c r="C293" s="40">
        <v>0.44339000000000001</v>
      </c>
      <c r="D293" s="40">
        <v>-1.97333</v>
      </c>
      <c r="E293" s="40">
        <f t="shared" si="262"/>
        <v>4.6473214831392315</v>
      </c>
      <c r="F293" s="74">
        <v>0.1</v>
      </c>
      <c r="G293" s="41">
        <v>3.14159265358979</v>
      </c>
      <c r="H293" s="44"/>
      <c r="I293" s="43">
        <f t="shared" si="263"/>
        <v>0.2166967054257864</v>
      </c>
      <c r="J293" s="43">
        <f t="shared" si="264"/>
        <v>6.2564435191649198E-2</v>
      </c>
      <c r="K293" s="43">
        <f t="shared" si="265"/>
        <v>1.8066120813808869E-2</v>
      </c>
      <c r="L293" s="43">
        <f t="shared" si="266"/>
        <v>5.2175015346297201E-3</v>
      </c>
      <c r="M293" s="44">
        <f t="shared" si="226"/>
        <v>0.3602344085287939</v>
      </c>
      <c r="N293" s="44">
        <f t="shared" si="227"/>
        <v>4.5323562712290953E-2</v>
      </c>
      <c r="O293" s="44">
        <f t="shared" si="228"/>
        <v>7.057417520439464E-3</v>
      </c>
      <c r="P293" s="44">
        <f t="shared" si="229"/>
        <v>1.2006643538509942E-3</v>
      </c>
      <c r="Q293" s="44">
        <f t="shared" si="230"/>
        <v>2.1470003892354317E-4</v>
      </c>
      <c r="R293" s="44">
        <f t="shared" si="243"/>
        <v>4.4189503763217139</v>
      </c>
      <c r="S293" s="44">
        <f t="shared" si="244"/>
        <v>-4.5603309666549343</v>
      </c>
      <c r="T293" s="44">
        <f t="shared" si="245"/>
        <v>2.0154705106687181</v>
      </c>
      <c r="U293" s="44">
        <f t="shared" si="246"/>
        <v>-0.29416724219000356</v>
      </c>
      <c r="V293" s="44">
        <v>0</v>
      </c>
      <c r="W293" s="44">
        <f t="shared" si="231"/>
        <v>2.1888688630494757</v>
      </c>
      <c r="X293" s="44">
        <f t="shared" si="247"/>
        <v>1.3628869565217392</v>
      </c>
      <c r="Y293" s="44">
        <f t="shared" si="232"/>
        <v>1.7266743077216851</v>
      </c>
      <c r="Z293" s="44">
        <v>0</v>
      </c>
      <c r="AA293" s="44">
        <f t="shared" si="233"/>
        <v>1.3990383493485108</v>
      </c>
      <c r="AB293" s="44">
        <f t="shared" si="248"/>
        <v>0.6549999999999998</v>
      </c>
      <c r="AC293" s="44">
        <f t="shared" si="249"/>
        <v>-0.13911806997754872</v>
      </c>
      <c r="AD293" s="44">
        <f t="shared" si="250"/>
        <v>-5.5022469972261331E-2</v>
      </c>
      <c r="AE293" s="44">
        <f t="shared" si="234"/>
        <v>-9.7070269974905032E-2</v>
      </c>
      <c r="AF293" s="44">
        <f t="shared" si="251"/>
        <v>2.875</v>
      </c>
      <c r="AG293" s="44"/>
      <c r="AH293" s="44">
        <f t="shared" si="235"/>
        <v>-3.0065261093157835E-2</v>
      </c>
      <c r="AI293" s="44">
        <f t="shared" si="236"/>
        <v>-5.8247229482444887E-2</v>
      </c>
      <c r="AJ293" s="44">
        <f t="shared" si="237"/>
        <v>1.5599951244537253</v>
      </c>
      <c r="AK293" s="44"/>
      <c r="AL293" s="44">
        <f t="shared" si="252"/>
        <v>6.5509943169546475E-22</v>
      </c>
      <c r="AM293" s="44">
        <f t="shared" si="253"/>
        <v>6.035514219892875E-22</v>
      </c>
      <c r="AN293" s="44">
        <f t="shared" si="254"/>
        <v>40.526545223578751</v>
      </c>
      <c r="AO293" s="44">
        <f t="shared" si="258"/>
        <v>1.0610256652253576</v>
      </c>
      <c r="AP293" s="44">
        <f t="shared" si="238"/>
        <v>1.3176580985674746</v>
      </c>
      <c r="AQ293" s="44"/>
      <c r="AR293" s="44">
        <f t="shared" si="255"/>
        <v>5.8572473029437904E-4</v>
      </c>
      <c r="AS293" s="44">
        <f t="shared" si="256"/>
        <v>1.7085590382687037</v>
      </c>
      <c r="AT293" s="44">
        <f t="shared" si="267"/>
        <v>-3.6818890382687037</v>
      </c>
      <c r="AU293" s="44"/>
      <c r="AV293" s="44"/>
      <c r="AW293" s="44"/>
      <c r="AX293" s="44"/>
      <c r="AY293" s="44">
        <f t="shared" si="268"/>
        <v>-3.65313849162388</v>
      </c>
      <c r="AZ293" s="44">
        <f t="shared" si="269"/>
        <v>-1.9445794533551763</v>
      </c>
      <c r="BA293" s="74">
        <v>0.1</v>
      </c>
      <c r="BB293" s="44">
        <f t="shared" si="270"/>
        <v>1.3806488260540268</v>
      </c>
      <c r="BC293" s="44">
        <f t="shared" si="259"/>
        <v>-8.8555368040453661</v>
      </c>
      <c r="BD293" s="44">
        <f t="shared" si="257"/>
        <v>7.7807093040951409</v>
      </c>
      <c r="BE293" s="44">
        <f t="shared" si="260"/>
        <v>-16.636246108140508</v>
      </c>
      <c r="BF293" s="44"/>
      <c r="BG293" s="44">
        <f t="shared" si="261"/>
        <v>1.7539189550495873E-3</v>
      </c>
      <c r="BH293" s="44">
        <f t="shared" ref="BH293:BI305" si="271">BD293/($BM$12*10^-15*10^10*10^12*10^-1)</f>
        <v>1.5410396720331038E-3</v>
      </c>
      <c r="BI293" s="44">
        <f t="shared" si="271"/>
        <v>-3.2949586270826911E-3</v>
      </c>
      <c r="BJ293" s="44"/>
      <c r="BK293" s="44"/>
      <c r="BL293" s="44"/>
      <c r="BM293" s="44"/>
      <c r="BN293" s="44"/>
      <c r="BO293" s="44"/>
      <c r="BP293" s="44"/>
      <c r="BQ293" s="44"/>
    </row>
    <row r="294" spans="1:69">
      <c r="A294" s="73">
        <v>0.1</v>
      </c>
      <c r="B294" s="24">
        <v>800</v>
      </c>
      <c r="C294" s="25">
        <v>0.50582000000000005</v>
      </c>
      <c r="D294" s="25"/>
      <c r="E294" s="25">
        <f t="shared" si="262"/>
        <v>4.447671280948466</v>
      </c>
      <c r="F294" s="73">
        <v>0.1</v>
      </c>
      <c r="G294" s="26">
        <v>3.14159265358979</v>
      </c>
      <c r="I294" s="28">
        <f t="shared" si="263"/>
        <v>0.24720793779397662</v>
      </c>
      <c r="J294" s="28">
        <f t="shared" si="264"/>
        <v>7.1373604746701541E-2</v>
      </c>
      <c r="K294" s="28">
        <f t="shared" si="265"/>
        <v>2.0609858657256147E-2</v>
      </c>
      <c r="L294" s="28">
        <f t="shared" si="266"/>
        <v>5.9521338466054837E-3</v>
      </c>
      <c r="M294">
        <f t="shared" si="226"/>
        <v>0.44803112398935119</v>
      </c>
      <c r="N294">
        <f t="shared" si="227"/>
        <v>6.5723682245700174E-2</v>
      </c>
      <c r="O294">
        <f t="shared" si="228"/>
        <v>1.1804317641896885E-2</v>
      </c>
      <c r="P294">
        <f t="shared" si="229"/>
        <v>2.3067950516893476E-3</v>
      </c>
      <c r="Q294">
        <f t="shared" si="230"/>
        <v>4.7281714280211773E-4</v>
      </c>
      <c r="R294">
        <f t="shared" si="243"/>
        <v>4.4189503763217139</v>
      </c>
      <c r="S294">
        <f t="shared" si="244"/>
        <v>-4.5603309666549361</v>
      </c>
      <c r="T294">
        <f t="shared" si="245"/>
        <v>2.0154705106687185</v>
      </c>
      <c r="U294">
        <f t="shared" si="246"/>
        <v>-0.29416724219000367</v>
      </c>
      <c r="V294">
        <v>0</v>
      </c>
      <c r="W294">
        <f t="shared" si="231"/>
        <v>2.1685280414706822</v>
      </c>
      <c r="X294">
        <f t="shared" si="247"/>
        <v>1.3628869565217392</v>
      </c>
      <c r="Y294">
        <f t="shared" si="232"/>
        <v>1.8914412129543701</v>
      </c>
      <c r="Z294">
        <v>0</v>
      </c>
      <c r="AA294">
        <f t="shared" si="233"/>
        <v>1.7032182311360848</v>
      </c>
      <c r="AB294">
        <f t="shared" si="248"/>
        <v>0.6549999999999998</v>
      </c>
      <c r="AC294">
        <f t="shared" si="249"/>
        <v>-0.18592458399939685</v>
      </c>
      <c r="AD294">
        <f t="shared" si="250"/>
        <v>-7.35348746705798E-2</v>
      </c>
      <c r="AE294">
        <f t="shared" si="234"/>
        <v>-0.12972972933498833</v>
      </c>
      <c r="AF294">
        <f t="shared" si="251"/>
        <v>2.875</v>
      </c>
      <c r="AH294">
        <f t="shared" si="235"/>
        <v>-3.6943958283992856E-2</v>
      </c>
      <c r="AI294">
        <f t="shared" si="236"/>
        <v>-7.60572836205618E-2</v>
      </c>
      <c r="AJ294">
        <f t="shared" si="237"/>
        <v>1.9146908666262294</v>
      </c>
      <c r="AL294">
        <f t="shared" si="252"/>
        <v>8.3314002834214413E-22</v>
      </c>
      <c r="AM294">
        <f t="shared" si="253"/>
        <v>7.5618528243921036E-22</v>
      </c>
      <c r="AN294">
        <f t="shared" si="254"/>
        <v>40.526545223578751</v>
      </c>
      <c r="AO294">
        <f t="shared" si="258"/>
        <v>1.0610256652253576</v>
      </c>
      <c r="AP294">
        <f t="shared" si="238"/>
        <v>1.3176580985674746</v>
      </c>
      <c r="AR294">
        <f t="shared" si="255"/>
        <v>7.4193654298054584E-4</v>
      </c>
      <c r="AS294">
        <f t="shared" si="256"/>
        <v>2.1642288958742522</v>
      </c>
      <c r="AY294">
        <f t="shared" si="268"/>
        <v>-4.0937011574267199</v>
      </c>
      <c r="AZ294">
        <f t="shared" si="269"/>
        <v>-1.9294722615524678</v>
      </c>
      <c r="BA294" s="73">
        <v>0.1</v>
      </c>
      <c r="BB294">
        <f t="shared" si="270"/>
        <v>1.3806488260540268</v>
      </c>
      <c r="BC294">
        <f t="shared" si="259"/>
        <v>-8.7867392587541087</v>
      </c>
      <c r="BD294">
        <f t="shared" si="257"/>
        <v>9.8558115518113318</v>
      </c>
      <c r="BE294">
        <f t="shared" si="260"/>
        <v>-18.642550810565439</v>
      </c>
      <c r="BG294">
        <f t="shared" si="261"/>
        <v>1.7402929805415148E-3</v>
      </c>
      <c r="BH294">
        <f t="shared" si="271"/>
        <v>1.9520323929117314E-3</v>
      </c>
      <c r="BI294">
        <f t="shared" si="271"/>
        <v>-3.692325373453246E-3</v>
      </c>
    </row>
    <row r="295" spans="1:69">
      <c r="A295" s="73">
        <v>0.1</v>
      </c>
      <c r="B295" s="24">
        <v>1000</v>
      </c>
      <c r="C295" s="25">
        <v>0.55262999999999995</v>
      </c>
      <c r="D295" s="25"/>
      <c r="E295" s="25">
        <f t="shared" si="262"/>
        <v>4.3183701164247541</v>
      </c>
      <c r="F295" s="73">
        <v>0.1</v>
      </c>
      <c r="G295" s="26">
        <v>3.14159265358979</v>
      </c>
      <c r="I295" s="28">
        <f t="shared" si="263"/>
        <v>0.2700852529814663</v>
      </c>
      <c r="J295" s="28">
        <f t="shared" si="264"/>
        <v>7.7978718103613287E-2</v>
      </c>
      <c r="K295" s="28">
        <f t="shared" si="265"/>
        <v>2.2517152721836749E-2</v>
      </c>
      <c r="L295" s="28">
        <f t="shared" si="266"/>
        <v>6.502960989382761E-3</v>
      </c>
      <c r="M295">
        <f t="shared" si="226"/>
        <v>0.52382752473248495</v>
      </c>
      <c r="N295">
        <f t="shared" si="227"/>
        <v>8.5345998428533437E-2</v>
      </c>
      <c r="O295">
        <f t="shared" si="228"/>
        <v>1.6887483832014175E-2</v>
      </c>
      <c r="P295">
        <f t="shared" si="229"/>
        <v>3.624444377220426E-3</v>
      </c>
      <c r="Q295">
        <f t="shared" si="230"/>
        <v>8.1459647991199979E-4</v>
      </c>
      <c r="R295">
        <f t="shared" si="243"/>
        <v>4.4189503763217139</v>
      </c>
      <c r="S295">
        <f t="shared" si="244"/>
        <v>-4.5603309666549343</v>
      </c>
      <c r="T295">
        <f t="shared" si="245"/>
        <v>2.0154705106687181</v>
      </c>
      <c r="U295">
        <f t="shared" si="246"/>
        <v>-0.29416724219000356</v>
      </c>
      <c r="V295">
        <v>0</v>
      </c>
      <c r="W295">
        <f t="shared" si="231"/>
        <v>2.1532764980123558</v>
      </c>
      <c r="X295">
        <f t="shared" si="247"/>
        <v>1.3628869565217392</v>
      </c>
      <c r="Y295">
        <f t="shared" si="232"/>
        <v>2.0309920091330018</v>
      </c>
      <c r="Z295">
        <v>0</v>
      </c>
      <c r="AA295">
        <f t="shared" si="233"/>
        <v>1.958531870886463</v>
      </c>
      <c r="AB295">
        <f t="shared" si="248"/>
        <v>0.6549999999999998</v>
      </c>
      <c r="AC295">
        <f t="shared" si="249"/>
        <v>-0.23240572999924608</v>
      </c>
      <c r="AD295">
        <f t="shared" si="250"/>
        <v>-9.1918593338224733E-2</v>
      </c>
      <c r="AE295">
        <f t="shared" si="234"/>
        <v>-0.1621621616687354</v>
      </c>
      <c r="AF295">
        <f t="shared" si="251"/>
        <v>2.875</v>
      </c>
      <c r="AH295">
        <f t="shared" si="235"/>
        <v>-4.2573495404653619E-2</v>
      </c>
      <c r="AI295">
        <f t="shared" si="236"/>
        <v>-9.3080167097487301E-2</v>
      </c>
      <c r="AJ295">
        <f t="shared" si="237"/>
        <v>2.2188188486013778</v>
      </c>
      <c r="AL295">
        <f t="shared" si="252"/>
        <v>9.9421783185267731E-22</v>
      </c>
      <c r="AM295">
        <f t="shared" si="253"/>
        <v>8.8904025639937842E-22</v>
      </c>
      <c r="AN295">
        <f t="shared" si="254"/>
        <v>40.526545223578751</v>
      </c>
      <c r="AO295">
        <f t="shared" si="258"/>
        <v>1.0610256652253576</v>
      </c>
      <c r="AP295">
        <f t="shared" si="238"/>
        <v>1.3176580985674746</v>
      </c>
      <c r="AR295">
        <f t="shared" si="255"/>
        <v>8.8189864962363374E-4</v>
      </c>
      <c r="AS295">
        <f t="shared" si="256"/>
        <v>2.5724983609521397</v>
      </c>
      <c r="AY295">
        <f t="shared" si="268"/>
        <v>-4.4120836162213193</v>
      </c>
      <c r="AZ295">
        <f t="shared" si="269"/>
        <v>-1.8395852552691796</v>
      </c>
      <c r="BA295" s="73">
        <v>0.1</v>
      </c>
      <c r="BB295">
        <f t="shared" si="270"/>
        <v>1.3806488260540268</v>
      </c>
      <c r="BC295">
        <f t="shared" si="259"/>
        <v>-8.3773974388692451</v>
      </c>
      <c r="BD295">
        <f t="shared" si="257"/>
        <v>11.715054313904215</v>
      </c>
      <c r="BE295">
        <f t="shared" si="260"/>
        <v>-20.09245175277346</v>
      </c>
      <c r="BG295">
        <f t="shared" si="261"/>
        <v>1.6592191401998901E-3</v>
      </c>
      <c r="BH295">
        <f t="shared" si="271"/>
        <v>2.3202721952672242E-3</v>
      </c>
      <c r="BI295">
        <f t="shared" si="271"/>
        <v>-3.9794913354671141E-3</v>
      </c>
    </row>
    <row r="296" spans="1:69">
      <c r="A296" s="73">
        <v>0.1</v>
      </c>
      <c r="B296" s="24">
        <v>1200</v>
      </c>
      <c r="C296" s="25">
        <v>0.59016999999999997</v>
      </c>
      <c r="D296" s="25"/>
      <c r="E296" s="25">
        <f t="shared" si="262"/>
        <v>4.2247949741975193</v>
      </c>
      <c r="F296" s="73">
        <v>0.1</v>
      </c>
      <c r="G296" s="26">
        <v>3.14159265358979</v>
      </c>
      <c r="I296" s="28">
        <f t="shared" si="263"/>
        <v>0.28843206802394361</v>
      </c>
      <c r="J296" s="28">
        <f t="shared" si="264"/>
        <v>8.3275790426161178E-2</v>
      </c>
      <c r="K296" s="28">
        <f t="shared" si="265"/>
        <v>2.404673655401696E-2</v>
      </c>
      <c r="L296" s="28">
        <f t="shared" si="266"/>
        <v>6.9447052948700284E-3</v>
      </c>
      <c r="M296">
        <f t="shared" si="226"/>
        <v>0.59185392360896305</v>
      </c>
      <c r="N296">
        <f t="shared" si="227"/>
        <v>0.10435354893941783</v>
      </c>
      <c r="O296">
        <f t="shared" si="228"/>
        <v>2.2200373128250923E-2</v>
      </c>
      <c r="P296">
        <f t="shared" si="229"/>
        <v>5.1100072928570994E-3</v>
      </c>
      <c r="Q296">
        <f t="shared" si="230"/>
        <v>1.2301305745743285E-3</v>
      </c>
      <c r="R296">
        <f t="shared" si="243"/>
        <v>4.4189503763217139</v>
      </c>
      <c r="S296">
        <f t="shared" si="244"/>
        <v>-4.5603309666549343</v>
      </c>
      <c r="T296">
        <f t="shared" si="245"/>
        <v>2.0154705106687181</v>
      </c>
      <c r="U296">
        <f t="shared" si="246"/>
        <v>-0.29416724219000356</v>
      </c>
      <c r="V296">
        <v>0</v>
      </c>
      <c r="W296">
        <f t="shared" si="231"/>
        <v>2.1410452879840376</v>
      </c>
      <c r="X296">
        <f t="shared" si="247"/>
        <v>1.3628869565217392</v>
      </c>
      <c r="Y296">
        <f t="shared" si="232"/>
        <v>2.1543562413839084</v>
      </c>
      <c r="Z296">
        <v>0</v>
      </c>
      <c r="AA296">
        <f t="shared" si="233"/>
        <v>2.1827273983634634</v>
      </c>
      <c r="AB296">
        <f t="shared" si="248"/>
        <v>0.6549999999999998</v>
      </c>
      <c r="AC296">
        <f t="shared" si="249"/>
        <v>-0.27888687599909529</v>
      </c>
      <c r="AD296">
        <f t="shared" si="250"/>
        <v>-0.11030231200586968</v>
      </c>
      <c r="AE296">
        <f t="shared" si="234"/>
        <v>-0.19459459400248247</v>
      </c>
      <c r="AF296">
        <f t="shared" si="251"/>
        <v>2.875</v>
      </c>
      <c r="AH296">
        <f t="shared" si="235"/>
        <v>-4.7375215978892465E-2</v>
      </c>
      <c r="AI296">
        <f t="shared" si="236"/>
        <v>-0.10964594074780579</v>
      </c>
      <c r="AJ296">
        <f t="shared" si="237"/>
        <v>2.4908982148393175</v>
      </c>
      <c r="AL296">
        <f t="shared" si="252"/>
        <v>1.1444598057584027E-21</v>
      </c>
      <c r="AM296">
        <f t="shared" si="253"/>
        <v>1.0089972018501326E-21</v>
      </c>
      <c r="AN296">
        <f t="shared" si="254"/>
        <v>40.526545223578751</v>
      </c>
      <c r="AO296">
        <f t="shared" si="258"/>
        <v>1.0610256652253576</v>
      </c>
      <c r="AP296">
        <f t="shared" si="238"/>
        <v>1.3176580985674746</v>
      </c>
      <c r="AR296">
        <f t="shared" si="255"/>
        <v>1.011411737615761E-3</v>
      </c>
      <c r="AS296">
        <f t="shared" si="256"/>
        <v>2.9502880386251751</v>
      </c>
      <c r="AY296">
        <f t="shared" si="268"/>
        <v>-4.6600145881349189</v>
      </c>
      <c r="AZ296">
        <f t="shared" si="269"/>
        <v>-1.7097265495097438</v>
      </c>
      <c r="BA296" s="73">
        <v>0.1</v>
      </c>
      <c r="BB296">
        <f t="shared" si="270"/>
        <v>1.3806488260540268</v>
      </c>
      <c r="BC296">
        <f t="shared" si="259"/>
        <v>-7.7860261034402782</v>
      </c>
      <c r="BD296">
        <f t="shared" si="257"/>
        <v>13.435493347161316</v>
      </c>
      <c r="BE296">
        <f t="shared" si="260"/>
        <v>-21.221519450601594</v>
      </c>
      <c r="BG296">
        <f t="shared" si="261"/>
        <v>1.5420927121093837E-3</v>
      </c>
      <c r="BH296">
        <f t="shared" si="271"/>
        <v>2.661020666896676E-3</v>
      </c>
      <c r="BI296">
        <f t="shared" si="271"/>
        <v>-4.2031133790060597E-3</v>
      </c>
    </row>
    <row r="297" spans="1:69">
      <c r="A297" s="73">
        <v>0.1</v>
      </c>
      <c r="B297" s="24">
        <v>1400</v>
      </c>
      <c r="C297" s="25">
        <v>0.62153999999999998</v>
      </c>
      <c r="D297" s="25"/>
      <c r="E297" s="25">
        <f t="shared" si="262"/>
        <v>4.1524873662033039</v>
      </c>
      <c r="F297" s="73">
        <v>0.1</v>
      </c>
      <c r="G297" s="26">
        <v>3.14159265358979</v>
      </c>
      <c r="I297" s="28">
        <f t="shared" si="263"/>
        <v>0.30376343690733509</v>
      </c>
      <c r="J297" s="28">
        <f t="shared" si="264"/>
        <v>8.7702246439968531E-2</v>
      </c>
      <c r="K297" s="28">
        <f t="shared" si="265"/>
        <v>2.5324921019000805E-2</v>
      </c>
      <c r="L297" s="28">
        <f t="shared" si="266"/>
        <v>7.3138453817942596E-3</v>
      </c>
      <c r="M297">
        <f t="shared" si="226"/>
        <v>0.6543284859729448</v>
      </c>
      <c r="N297">
        <f t="shared" si="227"/>
        <v>0.12285908011546721</v>
      </c>
      <c r="O297">
        <f t="shared" si="228"/>
        <v>2.7683102396876234E-2</v>
      </c>
      <c r="P297">
        <f t="shared" si="229"/>
        <v>6.7347659210587607E-3</v>
      </c>
      <c r="Q297">
        <f t="shared" si="230"/>
        <v>1.7117206992365297E-3</v>
      </c>
      <c r="R297">
        <f t="shared" si="243"/>
        <v>4.4189503763217139</v>
      </c>
      <c r="S297">
        <f t="shared" si="244"/>
        <v>-4.5603309666549343</v>
      </c>
      <c r="T297">
        <f t="shared" si="245"/>
        <v>2.0154705106687181</v>
      </c>
      <c r="U297">
        <f t="shared" si="246"/>
        <v>-0.29416724219000356</v>
      </c>
      <c r="V297">
        <v>0</v>
      </c>
      <c r="W297">
        <f t="shared" si="231"/>
        <v>2.1308243753951097</v>
      </c>
      <c r="X297">
        <f t="shared" si="247"/>
        <v>1.3628869565217392</v>
      </c>
      <c r="Y297">
        <f t="shared" si="232"/>
        <v>2.2662342514184579</v>
      </c>
      <c r="Z297">
        <v>0</v>
      </c>
      <c r="AA297">
        <f t="shared" si="233"/>
        <v>2.3849803707497905</v>
      </c>
      <c r="AB297">
        <f t="shared" si="248"/>
        <v>0.6549999999999998</v>
      </c>
      <c r="AC297">
        <f t="shared" si="249"/>
        <v>-0.32536802199894455</v>
      </c>
      <c r="AD297">
        <f t="shared" si="250"/>
        <v>-0.12868603067351467</v>
      </c>
      <c r="AE297">
        <f t="shared" si="234"/>
        <v>-0.22702702633622962</v>
      </c>
      <c r="AF297">
        <f t="shared" si="251"/>
        <v>2.875</v>
      </c>
      <c r="AH297">
        <f t="shared" si="235"/>
        <v>-5.1581162252924924E-2</v>
      </c>
      <c r="AI297">
        <f t="shared" si="236"/>
        <v>-0.12588273536497815</v>
      </c>
      <c r="AJ297">
        <f t="shared" si="237"/>
        <v>2.7403653485654211</v>
      </c>
      <c r="AL297">
        <f t="shared" si="252"/>
        <v>1.2869033020571478E-21</v>
      </c>
      <c r="AM297">
        <f t="shared" si="253"/>
        <v>1.1196715182661666E-21</v>
      </c>
      <c r="AN297">
        <f t="shared" si="254"/>
        <v>40.526545223578751</v>
      </c>
      <c r="AO297">
        <f t="shared" si="258"/>
        <v>1.0610256652253576</v>
      </c>
      <c r="AP297">
        <f t="shared" si="238"/>
        <v>1.3176580985674746</v>
      </c>
      <c r="AR297">
        <f t="shared" si="255"/>
        <v>1.1334047333827132E-3</v>
      </c>
      <c r="AS297">
        <f t="shared" si="256"/>
        <v>3.3061416072773744</v>
      </c>
      <c r="AY297">
        <f t="shared" si="268"/>
        <v>-4.8621437759764792</v>
      </c>
      <c r="AZ297">
        <f t="shared" si="269"/>
        <v>-1.5560021686991048</v>
      </c>
      <c r="BA297" s="73">
        <v>0.1</v>
      </c>
      <c r="BB297">
        <f t="shared" si="270"/>
        <v>1.3806488260540268</v>
      </c>
      <c r="BC297">
        <f t="shared" si="259"/>
        <v>-7.0859714414418224</v>
      </c>
      <c r="BD297">
        <f t="shared" si="257"/>
        <v>15.056036220127099</v>
      </c>
      <c r="BE297">
        <f t="shared" si="260"/>
        <v>-22.142007661568925</v>
      </c>
      <c r="BG297">
        <f t="shared" si="261"/>
        <v>1.403440570695548E-3</v>
      </c>
      <c r="BH297">
        <f t="shared" si="271"/>
        <v>2.9819838027583877E-3</v>
      </c>
      <c r="BI297">
        <f t="shared" si="271"/>
        <v>-4.3854243734539368E-3</v>
      </c>
    </row>
    <row r="298" spans="1:69">
      <c r="A298" s="73">
        <v>0.1</v>
      </c>
      <c r="B298" s="24">
        <v>1600</v>
      </c>
      <c r="C298" s="25">
        <v>0.64851000000000003</v>
      </c>
      <c r="D298" s="25"/>
      <c r="E298" s="25">
        <f t="shared" si="262"/>
        <v>4.0941063687940895</v>
      </c>
      <c r="F298" s="73">
        <v>0.1</v>
      </c>
      <c r="G298" s="26">
        <v>3.14159265358979</v>
      </c>
      <c r="I298" s="28">
        <f t="shared" si="263"/>
        <v>0.31694440658489537</v>
      </c>
      <c r="J298" s="28">
        <f t="shared" si="264"/>
        <v>9.1507841552891184E-2</v>
      </c>
      <c r="K298" s="28">
        <f t="shared" si="265"/>
        <v>2.6423825546275721E-2</v>
      </c>
      <c r="L298" s="28">
        <f t="shared" si="266"/>
        <v>7.6312093647189164E-3</v>
      </c>
      <c r="M298">
        <f t="shared" si="226"/>
        <v>0.71261585959384333</v>
      </c>
      <c r="N298">
        <f t="shared" si="227"/>
        <v>0.14095368960845975</v>
      </c>
      <c r="O298">
        <f t="shared" si="228"/>
        <v>3.3301198542845897E-2</v>
      </c>
      <c r="P298">
        <f t="shared" si="229"/>
        <v>8.4793595957405876E-3</v>
      </c>
      <c r="Q298">
        <f t="shared" si="230"/>
        <v>2.2535525507785259E-3</v>
      </c>
      <c r="R298">
        <f t="shared" si="243"/>
        <v>4.4189503763217139</v>
      </c>
      <c r="S298">
        <f t="shared" si="244"/>
        <v>-4.5603309666549343</v>
      </c>
      <c r="T298">
        <f t="shared" si="245"/>
        <v>2.0154705106687181</v>
      </c>
      <c r="U298">
        <f t="shared" si="246"/>
        <v>-0.29416724219000356</v>
      </c>
      <c r="V298">
        <v>0</v>
      </c>
      <c r="W298">
        <f t="shared" si="231"/>
        <v>2.1220370622767364</v>
      </c>
      <c r="X298">
        <f t="shared" si="247"/>
        <v>1.3628869565217392</v>
      </c>
      <c r="Y298">
        <f t="shared" si="232"/>
        <v>2.3694896887198724</v>
      </c>
      <c r="Z298">
        <v>0</v>
      </c>
      <c r="AA298">
        <f t="shared" si="233"/>
        <v>2.5708418791445222</v>
      </c>
      <c r="AB298">
        <f t="shared" si="248"/>
        <v>0.6549999999999998</v>
      </c>
      <c r="AC298">
        <f t="shared" si="249"/>
        <v>-0.37184916799879369</v>
      </c>
      <c r="AD298">
        <f t="shared" si="250"/>
        <v>-0.1470697493411596</v>
      </c>
      <c r="AE298">
        <f t="shared" si="234"/>
        <v>-0.25945945866997666</v>
      </c>
      <c r="AF298">
        <f t="shared" si="251"/>
        <v>2.875</v>
      </c>
      <c r="AH298">
        <f t="shared" si="235"/>
        <v>-5.5335150861531741E-2</v>
      </c>
      <c r="AI298">
        <f t="shared" si="236"/>
        <v>-0.1418699646757195</v>
      </c>
      <c r="AJ298">
        <f t="shared" si="237"/>
        <v>2.972932997319917</v>
      </c>
      <c r="AL298">
        <f t="shared" si="252"/>
        <v>1.4234308302923084E-21</v>
      </c>
      <c r="AM298">
        <f t="shared" si="253"/>
        <v>1.2233039811714147E-21</v>
      </c>
      <c r="AN298">
        <f t="shared" si="254"/>
        <v>40.526545223578751</v>
      </c>
      <c r="AO298">
        <f t="shared" si="258"/>
        <v>1.0610256652253576</v>
      </c>
      <c r="AP298">
        <f t="shared" si="238"/>
        <v>1.3176580985674746</v>
      </c>
      <c r="AR298">
        <f t="shared" si="255"/>
        <v>1.2496929457699551E-3</v>
      </c>
      <c r="AS298">
        <f t="shared" si="256"/>
        <v>3.6453543228109591</v>
      </c>
      <c r="AY298">
        <f t="shared" si="268"/>
        <v>-5.0322446215822803</v>
      </c>
      <c r="AZ298">
        <f t="shared" si="269"/>
        <v>-1.3868902987713212</v>
      </c>
      <c r="BA298" s="73">
        <v>0.1</v>
      </c>
      <c r="BB298">
        <f t="shared" si="270"/>
        <v>1.3806488260540268</v>
      </c>
      <c r="BC298">
        <f t="shared" si="259"/>
        <v>-6.3158427714291356</v>
      </c>
      <c r="BD298">
        <f t="shared" si="257"/>
        <v>16.600797315707371</v>
      </c>
      <c r="BE298">
        <f t="shared" si="260"/>
        <v>-22.916640087136511</v>
      </c>
      <c r="BG298">
        <f t="shared" si="261"/>
        <v>1.250909639815634E-3</v>
      </c>
      <c r="BH298">
        <f t="shared" si="271"/>
        <v>3.2879376739368927E-3</v>
      </c>
      <c r="BI298">
        <f t="shared" si="271"/>
        <v>-4.5388473137525269E-3</v>
      </c>
    </row>
    <row r="299" spans="1:69">
      <c r="A299" s="73">
        <v>0.1</v>
      </c>
      <c r="B299" s="24">
        <v>1800</v>
      </c>
      <c r="C299" s="25">
        <v>0.67220000000000002</v>
      </c>
      <c r="D299" s="25"/>
      <c r="E299" s="25">
        <f t="shared" si="262"/>
        <v>4.0454345407595627</v>
      </c>
      <c r="F299" s="73">
        <v>0.1</v>
      </c>
      <c r="G299" s="26">
        <v>3.14159265358979</v>
      </c>
      <c r="I299" s="28">
        <f t="shared" si="263"/>
        <v>0.32852235139992697</v>
      </c>
      <c r="J299" s="28">
        <f t="shared" si="264"/>
        <v>9.4850613085154342E-2</v>
      </c>
      <c r="K299" s="28">
        <f t="shared" si="265"/>
        <v>2.738908502907671E-2</v>
      </c>
      <c r="L299" s="28">
        <f t="shared" si="266"/>
        <v>7.9099766155711626E-3</v>
      </c>
      <c r="M299">
        <f t="shared" si="226"/>
        <v>0.76765841100747845</v>
      </c>
      <c r="N299">
        <f t="shared" si="227"/>
        <v>0.15872138958038681</v>
      </c>
      <c r="O299">
        <f t="shared" si="228"/>
        <v>3.9037215340159914E-2</v>
      </c>
      <c r="P299">
        <f t="shared" si="229"/>
        <v>1.0331338935969492E-2</v>
      </c>
      <c r="Q299">
        <f t="shared" si="230"/>
        <v>2.8515624169140885E-3</v>
      </c>
      <c r="R299">
        <f t="shared" si="243"/>
        <v>4.4189503763217139</v>
      </c>
      <c r="S299">
        <f t="shared" si="244"/>
        <v>-4.5603309666549361</v>
      </c>
      <c r="T299">
        <f t="shared" si="245"/>
        <v>2.0154705106687185</v>
      </c>
      <c r="U299">
        <f t="shared" si="246"/>
        <v>-0.29416724219000367</v>
      </c>
      <c r="V299">
        <v>0</v>
      </c>
      <c r="W299">
        <f t="shared" si="231"/>
        <v>2.1143184324000486</v>
      </c>
      <c r="X299">
        <f t="shared" si="247"/>
        <v>1.3628869565217392</v>
      </c>
      <c r="Y299">
        <f t="shared" si="232"/>
        <v>2.4660722867928984</v>
      </c>
      <c r="Z299">
        <v>0</v>
      </c>
      <c r="AA299">
        <f t="shared" si="233"/>
        <v>2.7440615710878786</v>
      </c>
      <c r="AB299">
        <f t="shared" si="248"/>
        <v>0.6549999999999998</v>
      </c>
      <c r="AC299">
        <f t="shared" si="249"/>
        <v>-0.4183303139986429</v>
      </c>
      <c r="AD299">
        <f t="shared" si="250"/>
        <v>-0.16545346800880453</v>
      </c>
      <c r="AE299">
        <f t="shared" si="234"/>
        <v>-0.2918918910037237</v>
      </c>
      <c r="AF299">
        <f t="shared" si="251"/>
        <v>2.875</v>
      </c>
      <c r="AH299">
        <f t="shared" si="235"/>
        <v>-5.8737047882152268E-2</v>
      </c>
      <c r="AI299">
        <f t="shared" si="236"/>
        <v>-0.1576627734648732</v>
      </c>
      <c r="AJ299">
        <f t="shared" si="237"/>
        <v>3.1924630626579744</v>
      </c>
      <c r="AL299">
        <f t="shared" si="252"/>
        <v>1.555349602554668E-21</v>
      </c>
      <c r="AM299">
        <f t="shared" si="253"/>
        <v>1.3214505820708826E-21</v>
      </c>
      <c r="AN299">
        <f t="shared" si="254"/>
        <v>40.526545223578751</v>
      </c>
      <c r="AO299">
        <f t="shared" si="258"/>
        <v>1.0610256652253576</v>
      </c>
      <c r="AP299">
        <f t="shared" si="238"/>
        <v>1.3176580985674746</v>
      </c>
      <c r="AR299">
        <f t="shared" si="255"/>
        <v>1.3615369227941607E-3</v>
      </c>
      <c r="AS299">
        <f t="shared" si="256"/>
        <v>3.9716032037905671</v>
      </c>
      <c r="AY299">
        <f t="shared" si="268"/>
        <v>-5.1788534223519997</v>
      </c>
      <c r="AZ299">
        <f t="shared" si="269"/>
        <v>-1.2072502185614327</v>
      </c>
      <c r="BA299" s="73">
        <v>0.1</v>
      </c>
      <c r="BB299">
        <f t="shared" si="270"/>
        <v>1.3806488260540268</v>
      </c>
      <c r="BC299">
        <f t="shared" si="259"/>
        <v>-5.4977690542377147</v>
      </c>
      <c r="BD299">
        <f t="shared" si="257"/>
        <v>18.086521628904588</v>
      </c>
      <c r="BE299">
        <f t="shared" si="260"/>
        <v>-23.584290683142303</v>
      </c>
      <c r="BG299">
        <f t="shared" si="261"/>
        <v>1.0888827598014884E-3</v>
      </c>
      <c r="BH299">
        <f t="shared" si="271"/>
        <v>3.5821987777588807E-3</v>
      </c>
      <c r="BI299">
        <f t="shared" si="271"/>
        <v>-4.6710815375603692E-3</v>
      </c>
    </row>
    <row r="300" spans="1:69">
      <c r="A300" s="73">
        <v>0.1</v>
      </c>
      <c r="B300" s="24">
        <v>2000</v>
      </c>
      <c r="C300" s="25">
        <v>0.69335999999999998</v>
      </c>
      <c r="D300" s="25"/>
      <c r="E300" s="25">
        <f t="shared" si="262"/>
        <v>4.0038557254642742</v>
      </c>
      <c r="F300" s="73">
        <v>0.1</v>
      </c>
      <c r="G300" s="26">
        <v>3.14159265358979</v>
      </c>
      <c r="I300" s="28">
        <f t="shared" si="263"/>
        <v>0.33886381667160576</v>
      </c>
      <c r="J300" s="28">
        <f t="shared" si="264"/>
        <v>9.7836389599408838E-2</v>
      </c>
      <c r="K300" s="28">
        <f t="shared" si="265"/>
        <v>2.8251258547695075E-2</v>
      </c>
      <c r="L300" s="28">
        <f t="shared" si="266"/>
        <v>8.1589726066236563E-3</v>
      </c>
      <c r="M300">
        <f t="shared" si="226"/>
        <v>0.82013577070609156</v>
      </c>
      <c r="N300">
        <f t="shared" si="227"/>
        <v>0.17623552915831978</v>
      </c>
      <c r="O300">
        <f t="shared" si="228"/>
        <v>4.4882967221192123E-2</v>
      </c>
      <c r="P300">
        <f t="shared" si="229"/>
        <v>1.2282650759193992E-2</v>
      </c>
      <c r="Q300">
        <f t="shared" si="230"/>
        <v>3.502962308416846E-3</v>
      </c>
      <c r="R300">
        <f t="shared" si="243"/>
        <v>4.4189503763217139</v>
      </c>
      <c r="S300">
        <f t="shared" si="244"/>
        <v>-4.5603309666549361</v>
      </c>
      <c r="T300">
        <f t="shared" si="245"/>
        <v>2.0154705106687185</v>
      </c>
      <c r="U300">
        <f t="shared" si="246"/>
        <v>-0.29416724219000367</v>
      </c>
      <c r="V300">
        <v>0</v>
      </c>
      <c r="W300">
        <f t="shared" si="231"/>
        <v>2.1074241222189296</v>
      </c>
      <c r="X300">
        <f t="shared" si="247"/>
        <v>1.3628869565217392</v>
      </c>
      <c r="Y300">
        <f t="shared" si="232"/>
        <v>2.5573713181021329</v>
      </c>
      <c r="Z300">
        <v>0</v>
      </c>
      <c r="AA300">
        <f t="shared" si="233"/>
        <v>2.907294074916086</v>
      </c>
      <c r="AB300">
        <f t="shared" si="248"/>
        <v>0.6549999999999998</v>
      </c>
      <c r="AC300">
        <f t="shared" si="249"/>
        <v>-0.46481145999849216</v>
      </c>
      <c r="AD300">
        <f t="shared" si="250"/>
        <v>-0.18383718667644947</v>
      </c>
      <c r="AE300">
        <f t="shared" si="234"/>
        <v>-0.3243243233374708</v>
      </c>
      <c r="AF300">
        <f t="shared" si="251"/>
        <v>2.875</v>
      </c>
      <c r="AH300">
        <f t="shared" si="235"/>
        <v>-6.1859146730899262E-2</v>
      </c>
      <c r="AI300">
        <f t="shared" si="236"/>
        <v>-0.17330108124244062</v>
      </c>
      <c r="AJ300">
        <f t="shared" si="237"/>
        <v>3.4016914340048796</v>
      </c>
      <c r="AL300">
        <f t="shared" si="252"/>
        <v>1.6836059144237643E-21</v>
      </c>
      <c r="AM300">
        <f t="shared" si="253"/>
        <v>1.4152377088654836E-21</v>
      </c>
      <c r="AN300">
        <f t="shared" si="254"/>
        <v>40.526545223578751</v>
      </c>
      <c r="AO300">
        <f t="shared" si="258"/>
        <v>1.0610256652253576</v>
      </c>
      <c r="AP300">
        <f t="shared" si="238"/>
        <v>1.3176580985674746</v>
      </c>
      <c r="AR300">
        <f t="shared" si="255"/>
        <v>1.4698491797421633E-3</v>
      </c>
      <c r="AS300">
        <f t="shared" si="256"/>
        <v>4.2875500573078904</v>
      </c>
      <c r="AY300">
        <f t="shared" si="268"/>
        <v>-5.3075869089868792</v>
      </c>
      <c r="AZ300">
        <f t="shared" si="269"/>
        <v>-1.0200368516789888</v>
      </c>
      <c r="BA300" s="73">
        <v>0.1</v>
      </c>
      <c r="BB300">
        <f t="shared" si="270"/>
        <v>1.3806488260540268</v>
      </c>
      <c r="BC300">
        <f t="shared" si="259"/>
        <v>-4.6452068934187096</v>
      </c>
      <c r="BD300">
        <f t="shared" si="257"/>
        <v>19.525330922408916</v>
      </c>
      <c r="BE300">
        <f t="shared" si="260"/>
        <v>-24.170537815827622</v>
      </c>
      <c r="BG300">
        <f t="shared" si="261"/>
        <v>9.2002513238635566E-4</v>
      </c>
      <c r="BH300">
        <f t="shared" si="271"/>
        <v>3.8671679386826927E-3</v>
      </c>
      <c r="BI300">
        <f t="shared" si="271"/>
        <v>-4.7871930710690477E-3</v>
      </c>
    </row>
    <row r="301" spans="1:69">
      <c r="A301" s="73">
        <v>0.1</v>
      </c>
      <c r="B301" s="24">
        <v>2200</v>
      </c>
      <c r="C301" s="25">
        <v>0.71250999999999998</v>
      </c>
      <c r="D301" s="25"/>
      <c r="E301" s="25">
        <f t="shared" si="262"/>
        <v>3.9676591819992382</v>
      </c>
      <c r="F301" s="73">
        <v>0.1</v>
      </c>
      <c r="G301" s="26">
        <v>3.14159265358979</v>
      </c>
      <c r="I301" s="28">
        <f t="shared" si="263"/>
        <v>0.34822294048789343</v>
      </c>
      <c r="J301" s="28">
        <f t="shared" si="264"/>
        <v>0.1005385455657592</v>
      </c>
      <c r="K301" s="28">
        <f t="shared" si="265"/>
        <v>2.9031533731132767E-2</v>
      </c>
      <c r="L301" s="28">
        <f t="shared" si="266"/>
        <v>8.384316331985435E-3</v>
      </c>
      <c r="M301">
        <f t="shared" si="226"/>
        <v>0.87054204806383206</v>
      </c>
      <c r="N301">
        <f t="shared" si="227"/>
        <v>0.1935545139047416</v>
      </c>
      <c r="O301">
        <f t="shared" si="228"/>
        <v>5.0833927938885443E-2</v>
      </c>
      <c r="P301">
        <f t="shared" si="229"/>
        <v>1.4327581374631582E-2</v>
      </c>
      <c r="Q301">
        <f t="shared" si="230"/>
        <v>4.2057059082412085E-3</v>
      </c>
      <c r="R301">
        <f t="shared" si="243"/>
        <v>4.4189503763217139</v>
      </c>
      <c r="S301">
        <f t="shared" si="244"/>
        <v>-4.5603309666549343</v>
      </c>
      <c r="T301">
        <f t="shared" si="245"/>
        <v>2.0154705106687181</v>
      </c>
      <c r="U301">
        <f t="shared" si="246"/>
        <v>-0.29416724219000356</v>
      </c>
      <c r="V301">
        <v>0</v>
      </c>
      <c r="W301">
        <f t="shared" si="231"/>
        <v>2.1011847063414044</v>
      </c>
      <c r="X301">
        <f t="shared" si="247"/>
        <v>1.3628869565217392</v>
      </c>
      <c r="Y301">
        <f t="shared" si="232"/>
        <v>2.6443901490826796</v>
      </c>
      <c r="Z301">
        <v>0</v>
      </c>
      <c r="AA301">
        <f t="shared" si="233"/>
        <v>3.0624490450019644</v>
      </c>
      <c r="AB301">
        <f t="shared" si="248"/>
        <v>0.6549999999999998</v>
      </c>
      <c r="AC301">
        <f t="shared" si="249"/>
        <v>-0.51129260599834125</v>
      </c>
      <c r="AD301">
        <f t="shared" si="250"/>
        <v>-0.20222090534409437</v>
      </c>
      <c r="AE301">
        <f t="shared" si="234"/>
        <v>-0.35675675567121778</v>
      </c>
      <c r="AF301">
        <f t="shared" si="251"/>
        <v>2.875</v>
      </c>
      <c r="AH301">
        <f t="shared" si="235"/>
        <v>-6.4754152525886108E-2</v>
      </c>
      <c r="AI301">
        <f t="shared" si="236"/>
        <v>-0.18881399110802297</v>
      </c>
      <c r="AJ301">
        <f t="shared" si="237"/>
        <v>3.6025870086842953</v>
      </c>
      <c r="AL301">
        <f t="shared" si="252"/>
        <v>1.80888965749653E-21</v>
      </c>
      <c r="AM301">
        <f t="shared" si="253"/>
        <v>1.5054865484703102E-21</v>
      </c>
      <c r="AN301">
        <f t="shared" si="254"/>
        <v>40.526545223578751</v>
      </c>
      <c r="AO301">
        <f t="shared" si="258"/>
        <v>1.0610256652253576</v>
      </c>
      <c r="AP301">
        <f t="shared" si="238"/>
        <v>1.3176580985674746</v>
      </c>
      <c r="AR301">
        <f t="shared" si="255"/>
        <v>1.5752949808739596E-3</v>
      </c>
      <c r="AS301">
        <f t="shared" si="256"/>
        <v>4.5951354592093399</v>
      </c>
      <c r="AY301">
        <f t="shared" si="268"/>
        <v>-5.4222877611662792</v>
      </c>
      <c r="AZ301">
        <f t="shared" si="269"/>
        <v>-0.82715230195693934</v>
      </c>
      <c r="BA301" s="73">
        <v>0.1</v>
      </c>
      <c r="BB301">
        <f t="shared" si="270"/>
        <v>1.3806488260540268</v>
      </c>
      <c r="BC301">
        <f t="shared" si="259"/>
        <v>-3.7668183935051784</v>
      </c>
      <c r="BD301">
        <f t="shared" si="257"/>
        <v>20.926062500759016</v>
      </c>
      <c r="BE301">
        <f t="shared" si="260"/>
        <v>-24.692880894264192</v>
      </c>
      <c r="BG301">
        <f t="shared" si="261"/>
        <v>7.4605236551894994E-4</v>
      </c>
      <c r="BH301">
        <f t="shared" si="271"/>
        <v>4.1445954645987354E-3</v>
      </c>
      <c r="BI301">
        <f t="shared" si="271"/>
        <v>-4.8906478301176852E-3</v>
      </c>
    </row>
    <row r="302" spans="1:69">
      <c r="A302" s="73">
        <v>0.1</v>
      </c>
      <c r="B302" s="24">
        <v>2400</v>
      </c>
      <c r="C302" s="25">
        <v>0.73001000000000005</v>
      </c>
      <c r="D302" s="25"/>
      <c r="E302" s="25">
        <f t="shared" si="262"/>
        <v>3.9356978044517792</v>
      </c>
      <c r="F302" s="73">
        <v>0.1</v>
      </c>
      <c r="G302" s="26">
        <v>3.14159265358979</v>
      </c>
      <c r="I302" s="28">
        <f t="shared" si="263"/>
        <v>0.3567756646019945</v>
      </c>
      <c r="J302" s="28">
        <f t="shared" si="264"/>
        <v>0.1030078786942778</v>
      </c>
      <c r="K302" s="28">
        <f t="shared" si="265"/>
        <v>2.974457893792962E-2</v>
      </c>
      <c r="L302" s="28">
        <f t="shared" si="266"/>
        <v>8.5902440183473743E-3</v>
      </c>
      <c r="M302">
        <f t="shared" si="226"/>
        <v>0.91920591837649601</v>
      </c>
      <c r="N302">
        <f t="shared" si="227"/>
        <v>0.21071032676504081</v>
      </c>
      <c r="O302">
        <f t="shared" si="228"/>
        <v>5.688228264498113E-2</v>
      </c>
      <c r="P302">
        <f t="shared" si="229"/>
        <v>1.6460059068173993E-2</v>
      </c>
      <c r="Q302">
        <f t="shared" si="230"/>
        <v>4.9575936884711513E-3</v>
      </c>
      <c r="R302">
        <f t="shared" si="243"/>
        <v>4.4189503763217139</v>
      </c>
      <c r="S302">
        <f t="shared" si="244"/>
        <v>-4.5603309666549343</v>
      </c>
      <c r="T302">
        <f t="shared" si="245"/>
        <v>2.0154705106687181</v>
      </c>
      <c r="U302">
        <f t="shared" si="246"/>
        <v>-0.29416724219000356</v>
      </c>
      <c r="V302">
        <v>0</v>
      </c>
      <c r="W302">
        <f t="shared" si="231"/>
        <v>2.0954828902653371</v>
      </c>
      <c r="X302">
        <f t="shared" si="247"/>
        <v>1.3628869565217392</v>
      </c>
      <c r="Y302">
        <f t="shared" si="232"/>
        <v>2.727805598468084</v>
      </c>
      <c r="Z302">
        <v>0</v>
      </c>
      <c r="AA302">
        <f t="shared" si="233"/>
        <v>3.2108190638544811</v>
      </c>
      <c r="AB302">
        <f t="shared" si="248"/>
        <v>0.6549999999999998</v>
      </c>
      <c r="AC302">
        <f t="shared" si="249"/>
        <v>-0.55777375199819057</v>
      </c>
      <c r="AD302">
        <f t="shared" si="250"/>
        <v>-0.22060462401173936</v>
      </c>
      <c r="AE302">
        <f t="shared" si="234"/>
        <v>-0.38918918800496494</v>
      </c>
      <c r="AF302">
        <f t="shared" si="251"/>
        <v>2.875</v>
      </c>
      <c r="AH302">
        <f t="shared" si="235"/>
        <v>-6.7457258975955642E-2</v>
      </c>
      <c r="AI302">
        <f t="shared" si="236"/>
        <v>-0.20422093658250898</v>
      </c>
      <c r="AJ302">
        <f t="shared" si="237"/>
        <v>3.7964819285352429</v>
      </c>
      <c r="AL302">
        <f t="shared" si="252"/>
        <v>1.9316615051357169E-21</v>
      </c>
      <c r="AM302">
        <f t="shared" si="253"/>
        <v>1.5927454463635588E-21</v>
      </c>
      <c r="AN302">
        <f t="shared" si="254"/>
        <v>40.526545223578751</v>
      </c>
      <c r="AO302">
        <f t="shared" si="258"/>
        <v>1.0610256652253576</v>
      </c>
      <c r="AP302">
        <f t="shared" si="238"/>
        <v>1.3176580985674746</v>
      </c>
      <c r="AR302">
        <f t="shared" si="255"/>
        <v>1.6783185547105718E-3</v>
      </c>
      <c r="AS302">
        <f t="shared" si="256"/>
        <v>4.8956552240907376</v>
      </c>
      <c r="AY302">
        <f t="shared" si="268"/>
        <v>-5.52560675064628</v>
      </c>
      <c r="AZ302">
        <f t="shared" si="269"/>
        <v>-0.62995152655554243</v>
      </c>
      <c r="BA302" s="73">
        <v>0.1</v>
      </c>
      <c r="BB302">
        <f t="shared" si="270"/>
        <v>1.3806488260540268</v>
      </c>
      <c r="BC302">
        <f t="shared" si="259"/>
        <v>-2.8687739750370835</v>
      </c>
      <c r="BD302">
        <f t="shared" si="257"/>
        <v>22.294617451629517</v>
      </c>
      <c r="BE302">
        <f t="shared" si="260"/>
        <v>-25.163391426666596</v>
      </c>
      <c r="BG302">
        <f t="shared" si="261"/>
        <v>5.6818656665420548E-4</v>
      </c>
      <c r="BH302">
        <f t="shared" si="271"/>
        <v>4.4156501191581531E-3</v>
      </c>
      <c r="BI302">
        <f t="shared" si="271"/>
        <v>-4.9838366858123585E-3</v>
      </c>
    </row>
    <row r="303" spans="1:69">
      <c r="A303" s="73">
        <v>0.1</v>
      </c>
      <c r="B303" s="24">
        <v>2600</v>
      </c>
      <c r="C303" s="25">
        <v>0.74614000000000003</v>
      </c>
      <c r="D303" s="25"/>
      <c r="E303" s="25">
        <f t="shared" si="262"/>
        <v>3.9071304061907064</v>
      </c>
      <c r="F303" s="73">
        <v>0.1</v>
      </c>
      <c r="G303" s="26">
        <v>3.14159265358979</v>
      </c>
      <c r="I303" s="28">
        <f t="shared" si="263"/>
        <v>0.36465883259973453</v>
      </c>
      <c r="J303" s="28">
        <f t="shared" si="264"/>
        <v>0.10528389831502095</v>
      </c>
      <c r="K303" s="28">
        <f t="shared" si="265"/>
        <v>3.0401802891394377E-2</v>
      </c>
      <c r="L303" s="28">
        <f t="shared" si="266"/>
        <v>8.7800505086912655E-3</v>
      </c>
      <c r="M303">
        <f t="shared" si="226"/>
        <v>0.96641046903810435</v>
      </c>
      <c r="N303">
        <f t="shared" si="227"/>
        <v>0.22773935195821066</v>
      </c>
      <c r="O303">
        <f t="shared" si="228"/>
        <v>6.302574197937813E-2</v>
      </c>
      <c r="P303">
        <f t="shared" si="229"/>
        <v>1.8676486229987743E-2</v>
      </c>
      <c r="Q303">
        <f t="shared" si="230"/>
        <v>5.7572644381547189E-3</v>
      </c>
      <c r="R303">
        <f t="shared" si="243"/>
        <v>4.4189503763217139</v>
      </c>
      <c r="S303">
        <f t="shared" si="244"/>
        <v>-4.5603309666549343</v>
      </c>
      <c r="T303">
        <f t="shared" si="245"/>
        <v>2.0154705106687181</v>
      </c>
      <c r="U303">
        <f t="shared" si="246"/>
        <v>-0.29416724219000356</v>
      </c>
      <c r="V303">
        <v>0</v>
      </c>
      <c r="W303">
        <f t="shared" si="231"/>
        <v>2.0902274449335105</v>
      </c>
      <c r="X303">
        <f t="shared" si="247"/>
        <v>1.3628869565217392</v>
      </c>
      <c r="Y303">
        <f t="shared" si="232"/>
        <v>2.8081887474057279</v>
      </c>
      <c r="Z303">
        <v>0</v>
      </c>
      <c r="AA303">
        <f t="shared" si="233"/>
        <v>3.3534856007005969</v>
      </c>
      <c r="AB303">
        <f t="shared" si="248"/>
        <v>0.6549999999999998</v>
      </c>
      <c r="AC303">
        <f t="shared" si="249"/>
        <v>-0.60425489799803977</v>
      </c>
      <c r="AD303">
        <f t="shared" si="250"/>
        <v>-0.23898834267938432</v>
      </c>
      <c r="AE303">
        <f t="shared" si="234"/>
        <v>-0.42162162033871203</v>
      </c>
      <c r="AF303">
        <f t="shared" si="251"/>
        <v>2.875</v>
      </c>
      <c r="AH303">
        <f t="shared" si="235"/>
        <v>-6.9998804766113851E-2</v>
      </c>
      <c r="AI303">
        <f t="shared" si="236"/>
        <v>-0.21953867030403132</v>
      </c>
      <c r="AJ303">
        <f t="shared" si="237"/>
        <v>3.9844917648470384</v>
      </c>
      <c r="AL303">
        <f t="shared" si="252"/>
        <v>2.0523185801369253E-21</v>
      </c>
      <c r="AM303">
        <f t="shared" si="253"/>
        <v>1.6774871029591515E-21</v>
      </c>
      <c r="AN303">
        <f t="shared" si="254"/>
        <v>40.526545223578751</v>
      </c>
      <c r="AO303">
        <f t="shared" si="258"/>
        <v>1.0610256652253576</v>
      </c>
      <c r="AP303">
        <f t="shared" si="238"/>
        <v>1.3176580985674746</v>
      </c>
      <c r="AR303">
        <f t="shared" si="255"/>
        <v>1.7793028477959465E-3</v>
      </c>
      <c r="AS303">
        <f t="shared" si="256"/>
        <v>5.1902264070207762</v>
      </c>
      <c r="AY303">
        <f t="shared" si="268"/>
        <v>-5.6195695206548795</v>
      </c>
      <c r="AZ303">
        <f t="shared" si="269"/>
        <v>-0.42934311363410327</v>
      </c>
      <c r="BA303" s="73">
        <v>0.1</v>
      </c>
      <c r="BB303">
        <f t="shared" si="270"/>
        <v>1.3806488260540268</v>
      </c>
      <c r="BC303">
        <f t="shared" si="259"/>
        <v>-1.9552113120346692</v>
      </c>
      <c r="BD303">
        <f t="shared" si="257"/>
        <v>23.636082798981246</v>
      </c>
      <c r="BE303">
        <f t="shared" si="260"/>
        <v>-25.591294111015912</v>
      </c>
      <c r="BG303">
        <f t="shared" si="261"/>
        <v>3.8724723946022364E-4</v>
      </c>
      <c r="BH303">
        <f t="shared" si="271"/>
        <v>4.6813394333494246E-3</v>
      </c>
      <c r="BI303">
        <f t="shared" si="271"/>
        <v>-5.0685866728096482E-3</v>
      </c>
    </row>
    <row r="304" spans="1:69">
      <c r="A304" s="73">
        <v>0.1</v>
      </c>
      <c r="B304" s="24">
        <v>2800</v>
      </c>
      <c r="C304" s="25">
        <v>0.76112999999999997</v>
      </c>
      <c r="D304" s="25"/>
      <c r="E304" s="25">
        <f t="shared" si="262"/>
        <v>3.8813106232750614</v>
      </c>
      <c r="F304" s="73">
        <v>0.1</v>
      </c>
      <c r="G304" s="26">
        <v>3.14159265358979</v>
      </c>
      <c r="I304" s="28">
        <f t="shared" si="263"/>
        <v>0.37198485171232737</v>
      </c>
      <c r="J304" s="28">
        <f t="shared" si="264"/>
        <v>0.10739905852053487</v>
      </c>
      <c r="K304" s="28">
        <f t="shared" si="265"/>
        <v>3.1012577042816361E-2</v>
      </c>
      <c r="L304" s="28">
        <f t="shared" si="266"/>
        <v>8.9564422811807196E-3</v>
      </c>
      <c r="M304">
        <f t="shared" si="226"/>
        <v>1.01242905685013</v>
      </c>
      <c r="N304">
        <f t="shared" si="227"/>
        <v>0.24469030630356936</v>
      </c>
      <c r="O304">
        <f t="shared" si="228"/>
        <v>6.9269834586062798E-2</v>
      </c>
      <c r="P304">
        <f t="shared" si="229"/>
        <v>2.0976650369939676E-2</v>
      </c>
      <c r="Q304">
        <f t="shared" si="230"/>
        <v>6.6046140398563491E-3</v>
      </c>
      <c r="R304">
        <f t="shared" si="243"/>
        <v>4.4189503763217139</v>
      </c>
      <c r="S304">
        <f t="shared" si="244"/>
        <v>-4.5603309666549343</v>
      </c>
      <c r="T304">
        <f t="shared" si="245"/>
        <v>2.0154705106687181</v>
      </c>
      <c r="U304">
        <f t="shared" si="246"/>
        <v>-0.29416724219000356</v>
      </c>
      <c r="V304">
        <v>0</v>
      </c>
      <c r="W304">
        <f t="shared" si="231"/>
        <v>2.0853434321917819</v>
      </c>
      <c r="X304">
        <f t="shared" si="247"/>
        <v>1.3628869565217392</v>
      </c>
      <c r="Y304">
        <f t="shared" si="232"/>
        <v>2.8860726982032237</v>
      </c>
      <c r="Z304">
        <v>0</v>
      </c>
      <c r="AA304">
        <f t="shared" si="233"/>
        <v>3.4914456461878718</v>
      </c>
      <c r="AB304">
        <f t="shared" si="248"/>
        <v>0.6549999999999998</v>
      </c>
      <c r="AC304">
        <f t="shared" si="249"/>
        <v>-0.65073604399788909</v>
      </c>
      <c r="AD304">
        <f t="shared" si="250"/>
        <v>-0.25737206134702934</v>
      </c>
      <c r="AE304">
        <f t="shared" si="234"/>
        <v>-0.45405405267245924</v>
      </c>
      <c r="AF304">
        <f t="shared" si="251"/>
        <v>2.875</v>
      </c>
      <c r="AH304">
        <f t="shared" si="235"/>
        <v>-7.2408025102393414E-2</v>
      </c>
      <c r="AI304">
        <f t="shared" si="236"/>
        <v>-0.2347833355835908</v>
      </c>
      <c r="AJ304">
        <f t="shared" si="237"/>
        <v>4.1676463699690265</v>
      </c>
      <c r="AL304">
        <f t="shared" si="252"/>
        <v>2.1712435611412145E-21</v>
      </c>
      <c r="AM304">
        <f t="shared" si="253"/>
        <v>1.7601670256065348E-21</v>
      </c>
      <c r="AN304">
        <f t="shared" si="254"/>
        <v>40.526545223578751</v>
      </c>
      <c r="AO304">
        <f t="shared" si="258"/>
        <v>1.0610256652253576</v>
      </c>
      <c r="AP304">
        <f t="shared" si="238"/>
        <v>1.3176580985674746</v>
      </c>
      <c r="AR304">
        <f t="shared" si="255"/>
        <v>1.8786168781382638E-3</v>
      </c>
      <c r="AS304">
        <f t="shared" si="256"/>
        <v>5.4799254335293153</v>
      </c>
      <c r="AY304">
        <f t="shared" si="268"/>
        <v>-5.7058011229093193</v>
      </c>
      <c r="AZ304">
        <f t="shared" si="269"/>
        <v>-0.22587568938000402</v>
      </c>
      <c r="BA304" s="73">
        <v>0.1</v>
      </c>
      <c r="BB304">
        <f t="shared" si="270"/>
        <v>1.3806488260540268</v>
      </c>
      <c r="BC304">
        <f t="shared" si="259"/>
        <v>-1.028628826141567</v>
      </c>
      <c r="BD304">
        <f t="shared" si="257"/>
        <v>24.955360541485451</v>
      </c>
      <c r="BE304">
        <f t="shared" si="260"/>
        <v>-25.983989367627018</v>
      </c>
      <c r="BG304">
        <f t="shared" si="261"/>
        <v>2.0372921888325748E-4</v>
      </c>
      <c r="BH304">
        <f t="shared" si="271"/>
        <v>4.9426342922332051E-3</v>
      </c>
      <c r="BI304">
        <f t="shared" si="271"/>
        <v>-5.1463635111164627E-3</v>
      </c>
    </row>
    <row r="305" spans="1:69" ht="15.75" thickBot="1">
      <c r="A305" s="75">
        <v>0.1</v>
      </c>
      <c r="B305" s="46">
        <v>3000</v>
      </c>
      <c r="C305" s="47">
        <v>0.77512999999999999</v>
      </c>
      <c r="D305" s="47"/>
      <c r="E305" s="47">
        <f t="shared" si="262"/>
        <v>3.8578010979142414</v>
      </c>
      <c r="F305" s="75">
        <v>0.1</v>
      </c>
      <c r="G305" s="48">
        <v>3.14159265358979</v>
      </c>
      <c r="H305" s="35"/>
      <c r="I305" s="50">
        <f t="shared" si="263"/>
        <v>0.37882703100360815</v>
      </c>
      <c r="J305" s="50">
        <f t="shared" si="264"/>
        <v>0.10937452502334974</v>
      </c>
      <c r="K305" s="50">
        <f t="shared" si="265"/>
        <v>3.1583013208253838E-2</v>
      </c>
      <c r="L305" s="50">
        <f t="shared" si="266"/>
        <v>9.12118443027027E-3</v>
      </c>
      <c r="M305" s="35">
        <f t="shared" si="226"/>
        <v>1.0573911464124075</v>
      </c>
      <c r="N305" s="35">
        <f t="shared" si="227"/>
        <v>0.26157046520297117</v>
      </c>
      <c r="O305" s="35">
        <f t="shared" si="228"/>
        <v>7.5607343661119958E-2</v>
      </c>
      <c r="P305" s="35">
        <f t="shared" si="229"/>
        <v>2.3356078960541538E-2</v>
      </c>
      <c r="Q305" s="35">
        <f t="shared" si="230"/>
        <v>7.4979992785313421E-3</v>
      </c>
      <c r="R305" s="35">
        <f t="shared" si="243"/>
        <v>4.4189503763217139</v>
      </c>
      <c r="S305" s="35">
        <f t="shared" si="244"/>
        <v>-4.5603309666549343</v>
      </c>
      <c r="T305" s="35">
        <f t="shared" si="245"/>
        <v>2.0154705106687181</v>
      </c>
      <c r="U305" s="35">
        <f t="shared" si="246"/>
        <v>-0.29416724219000356</v>
      </c>
      <c r="V305" s="35">
        <v>0</v>
      </c>
      <c r="W305" s="35">
        <f t="shared" si="231"/>
        <v>2.0807819793309279</v>
      </c>
      <c r="X305" s="35">
        <f t="shared" si="247"/>
        <v>1.3628869565217392</v>
      </c>
      <c r="Y305" s="35">
        <f t="shared" si="232"/>
        <v>2.9617313811311576</v>
      </c>
      <c r="Z305" s="35">
        <v>0</v>
      </c>
      <c r="AA305" s="35">
        <f t="shared" si="233"/>
        <v>3.625224890133699</v>
      </c>
      <c r="AB305" s="35">
        <f t="shared" si="248"/>
        <v>0.6549999999999998</v>
      </c>
      <c r="AC305" s="35">
        <f t="shared" si="249"/>
        <v>-0.69721718999773818</v>
      </c>
      <c r="AD305" s="35">
        <f t="shared" si="250"/>
        <v>-0.27575578001467416</v>
      </c>
      <c r="AE305" s="35">
        <f t="shared" si="234"/>
        <v>-0.48648648500620617</v>
      </c>
      <c r="AF305" s="35">
        <f t="shared" si="251"/>
        <v>2.875</v>
      </c>
      <c r="AG305" s="35"/>
      <c r="AH305" s="35">
        <f t="shared" si="235"/>
        <v>-7.4698935036860453E-2</v>
      </c>
      <c r="AI305" s="35">
        <f t="shared" si="236"/>
        <v>-0.24996267135567404</v>
      </c>
      <c r="AJ305" s="35">
        <f t="shared" si="237"/>
        <v>4.3464871872748034</v>
      </c>
      <c r="AK305" s="35"/>
      <c r="AL305" s="35">
        <f t="shared" si="252"/>
        <v>2.288619900287524E-21</v>
      </c>
      <c r="AM305" s="35">
        <f t="shared" si="253"/>
        <v>1.8410035797658945E-21</v>
      </c>
      <c r="AN305" s="35">
        <f t="shared" si="254"/>
        <v>40.526545223578751</v>
      </c>
      <c r="AO305" s="35">
        <f t="shared" si="258"/>
        <v>1.0610256652253576</v>
      </c>
      <c r="AP305" s="35">
        <f t="shared" si="238"/>
        <v>1.3176580985674746</v>
      </c>
      <c r="AQ305" s="35"/>
      <c r="AR305" s="35">
        <f t="shared" si="255"/>
        <v>1.9764375491119076E-3</v>
      </c>
      <c r="AS305" s="35">
        <f t="shared" si="256"/>
        <v>5.7652683307594348</v>
      </c>
      <c r="AT305" s="35">
        <v>-5.7539974217857157</v>
      </c>
      <c r="AU305" s="35"/>
      <c r="AV305" s="35"/>
      <c r="AW305" s="35"/>
      <c r="AX305" s="35"/>
      <c r="AY305" s="35">
        <f t="shared" si="268"/>
        <v>-5.7853890667013195</v>
      </c>
      <c r="AZ305" s="35">
        <f t="shared" si="269"/>
        <v>-2.0120735941884682E-2</v>
      </c>
      <c r="BA305" s="75">
        <v>0.1</v>
      </c>
      <c r="BB305" s="35">
        <f t="shared" si="270"/>
        <v>1.3806488260540268</v>
      </c>
      <c r="BC305" s="35">
        <f t="shared" si="259"/>
        <v>-9.1629024131879358E-2</v>
      </c>
      <c r="BD305" s="35">
        <f t="shared" si="257"/>
        <v>26.254800646046057</v>
      </c>
      <c r="BE305" s="35">
        <f t="shared" si="260"/>
        <v>-26.34642967017794</v>
      </c>
      <c r="BF305" s="35"/>
      <c r="BG305" s="35">
        <f t="shared" si="261"/>
        <v>1.8147954868662974E-5</v>
      </c>
      <c r="BH305" s="35">
        <f t="shared" si="271"/>
        <v>5.2000001279552503E-3</v>
      </c>
      <c r="BI305" s="35">
        <f t="shared" si="271"/>
        <v>-5.2181480828239141E-3</v>
      </c>
      <c r="BJ305" s="35"/>
      <c r="BK305" s="35"/>
      <c r="BL305" s="35"/>
      <c r="BM305" s="35"/>
      <c r="BN305" s="35"/>
      <c r="BO305" s="35"/>
      <c r="BP305" s="35"/>
      <c r="BQ305" s="35"/>
    </row>
    <row r="306" spans="1:69">
      <c r="D306" s="25"/>
      <c r="E306" s="25"/>
    </row>
    <row r="307" spans="1:69">
      <c r="D307" s="25"/>
      <c r="E307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3E68-A575-4BE3-91C6-27FB6A2EAC81}">
  <dimension ref="A1:BP330"/>
  <sheetViews>
    <sheetView zoomScale="40" zoomScaleNormal="40" workbookViewId="0">
      <selection activeCell="R67" sqref="R67"/>
    </sheetView>
  </sheetViews>
  <sheetFormatPr baseColWidth="10" defaultRowHeight="15"/>
  <sheetData>
    <row r="1" spans="1:68" ht="15.75" thickBot="1">
      <c r="A1" s="1" t="s">
        <v>0</v>
      </c>
      <c r="H1" s="1" t="s">
        <v>1</v>
      </c>
    </row>
    <row r="2" spans="1:68">
      <c r="A2" s="2" t="s">
        <v>2</v>
      </c>
      <c r="B2" s="2" t="s">
        <v>3</v>
      </c>
      <c r="C2" s="2" t="s">
        <v>4</v>
      </c>
      <c r="D2" s="2" t="s">
        <v>5</v>
      </c>
      <c r="E2" s="2" t="s">
        <v>2</v>
      </c>
      <c r="F2" s="36" t="s">
        <v>7</v>
      </c>
      <c r="G2" s="36"/>
      <c r="H2" s="76" t="s">
        <v>8</v>
      </c>
      <c r="I2" s="76" t="s">
        <v>9</v>
      </c>
      <c r="J2" s="76" t="s">
        <v>10</v>
      </c>
      <c r="K2" s="76" t="s">
        <v>11</v>
      </c>
      <c r="L2" s="77" t="s">
        <v>12</v>
      </c>
      <c r="M2" s="77" t="s">
        <v>13</v>
      </c>
      <c r="N2" s="77" t="s">
        <v>14</v>
      </c>
      <c r="O2" s="77" t="s">
        <v>15</v>
      </c>
      <c r="P2" s="77" t="s">
        <v>16</v>
      </c>
      <c r="Q2" s="78" t="s">
        <v>17</v>
      </c>
      <c r="R2" s="78" t="s">
        <v>18</v>
      </c>
      <c r="S2" s="78" t="s">
        <v>19</v>
      </c>
      <c r="T2" s="78" t="s">
        <v>20</v>
      </c>
      <c r="U2" s="78" t="s">
        <v>21</v>
      </c>
      <c r="V2" s="79" t="s">
        <v>22</v>
      </c>
      <c r="W2" s="79" t="s">
        <v>23</v>
      </c>
      <c r="X2" s="78" t="s">
        <v>24</v>
      </c>
      <c r="Y2" s="78" t="s">
        <v>25</v>
      </c>
      <c r="Z2" s="78" t="s">
        <v>26</v>
      </c>
      <c r="AA2" s="79" t="s">
        <v>27</v>
      </c>
      <c r="AB2" s="78" t="s">
        <v>28</v>
      </c>
      <c r="AC2" s="78" t="s">
        <v>29</v>
      </c>
      <c r="AD2" s="78" t="s">
        <v>30</v>
      </c>
      <c r="AE2" s="80" t="s">
        <v>31</v>
      </c>
      <c r="AF2" s="77"/>
      <c r="AG2" s="78" t="s">
        <v>32</v>
      </c>
      <c r="AH2" s="78" t="s">
        <v>33</v>
      </c>
      <c r="AI2" s="78" t="s">
        <v>34</v>
      </c>
      <c r="AJ2" s="61"/>
      <c r="AK2" s="78" t="s">
        <v>35</v>
      </c>
      <c r="AL2" s="78" t="s">
        <v>36</v>
      </c>
      <c r="AM2" s="81" t="s">
        <v>37</v>
      </c>
      <c r="AN2" s="82" t="s">
        <v>38</v>
      </c>
      <c r="AO2" s="82" t="s">
        <v>39</v>
      </c>
      <c r="AP2" s="61" t="s">
        <v>4</v>
      </c>
      <c r="AQ2" s="37" t="s">
        <v>40</v>
      </c>
      <c r="AR2" s="37" t="s">
        <v>41</v>
      </c>
      <c r="AS2" s="36" t="s">
        <v>42</v>
      </c>
      <c r="AT2" s="36"/>
      <c r="AU2" s="83" t="s">
        <v>43</v>
      </c>
      <c r="AV2" s="84" t="s">
        <v>44</v>
      </c>
      <c r="AW2" s="61"/>
      <c r="AX2" s="83" t="s">
        <v>45</v>
      </c>
      <c r="AY2" s="84" t="s">
        <v>46</v>
      </c>
      <c r="AZ2" s="61" t="s">
        <v>77</v>
      </c>
      <c r="BA2" s="61" t="s">
        <v>47</v>
      </c>
      <c r="BB2" s="85" t="s">
        <v>48</v>
      </c>
      <c r="BC2" s="61" t="s">
        <v>49</v>
      </c>
      <c r="BD2" s="61" t="s">
        <v>50</v>
      </c>
      <c r="BE2" s="61"/>
      <c r="BF2" s="86" t="s">
        <v>51</v>
      </c>
      <c r="BG2" s="37" t="s">
        <v>52</v>
      </c>
      <c r="BH2" s="37" t="s">
        <v>53</v>
      </c>
      <c r="BI2" s="61"/>
      <c r="BJ2" s="61"/>
      <c r="BK2" s="87" t="s">
        <v>54</v>
      </c>
      <c r="BL2" s="88"/>
      <c r="BM2" s="88"/>
      <c r="BN2" s="88"/>
      <c r="BO2" s="89"/>
      <c r="BP2" s="61"/>
    </row>
    <row r="3" spans="1:68">
      <c r="A3" s="23">
        <v>1</v>
      </c>
      <c r="B3" s="24">
        <v>5.5754299999999999</v>
      </c>
      <c r="C3" s="25">
        <v>3.6816000000000002E-3</v>
      </c>
      <c r="D3" s="25">
        <v>0</v>
      </c>
      <c r="E3" s="23">
        <v>1</v>
      </c>
      <c r="F3" s="27">
        <v>3.14159265358979</v>
      </c>
      <c r="G3" s="27"/>
      <c r="H3" s="28">
        <f t="shared" ref="H3:H35" si="0">(F3/6)*(C3*6.023*10^23)/(16*10^24)*$BL$8^3</f>
        <v>3.3434557838119142E-3</v>
      </c>
      <c r="I3" s="28">
        <f t="shared" ref="I3:I35" si="1">(F3/6)*(C3*6.023*10^23)/(16*10^24)*$BL$8^2</f>
        <v>9.3262364959886032E-4</v>
      </c>
      <c r="J3" s="28">
        <f t="shared" ref="J3:J35" si="2">(F3/6)*(C3*6.023*10^23)/(16*10^24)*$BL$8</f>
        <v>2.6014606683371277E-4</v>
      </c>
      <c r="K3" s="28">
        <f t="shared" ref="K3:K35" si="3">(F3/6)*(C3*6.023*10^23)/(16*10^24)*$BL$8^0</f>
        <v>7.2565151139110959E-5</v>
      </c>
      <c r="L3">
        <f>(1/3)*(1/(1-H3)^3-1)</f>
        <v>3.3659383896483446E-3</v>
      </c>
      <c r="M3">
        <f>((3-H3)*H3^2)/(6*(1-H3)^3)</f>
        <v>5.6394963470253631E-6</v>
      </c>
      <c r="N3">
        <f>1/3*(H3^3/(1-H3)^3)</f>
        <v>1.2584296132061389E-8</v>
      </c>
      <c r="O3">
        <f>(6-15*H3+11*H3^2)*H3/(6*(1-H3)^3)+LN(1-H3)</f>
        <v>3.1577417330258539E-11</v>
      </c>
      <c r="P3">
        <f>(12-30*H3+22*H3^2-3*H3^3)*H3/(3*(1-H3)^3)+4*LN(1-H3)</f>
        <v>8.4559095836489462E-14</v>
      </c>
      <c r="Q3">
        <f t="shared" ref="Q3:Q66" si="4">1+3*(I3/H3)*$BL$7+3*(J3/H3)*$BL$7^2+(K3/H3)*$BL$7^3</f>
        <v>4.2456011495526749</v>
      </c>
      <c r="R3">
        <f t="shared" ref="R3:R66" si="5">-3-6*(I3/H3)*$BL$7+(9*(I3/H3)^2-6*J3/H3)*$BL$7^2+(6*(J3/H3)*(I3/H3)-2*K3/H3)*$BL$7^3</f>
        <v>-4.6152390004657953</v>
      </c>
      <c r="S3">
        <f t="shared" ref="S3:S66" si="6">3+3*(I3/H3)*$BL$7+(3*(J3/H3)-12*(I3/H3)^2)*$BL$7^2+((K3/H3)-6*(J3/H3)*(I3/H3)+8*(I3/H3)^3)*$BL$7^3</f>
        <v>2.1189221090456218</v>
      </c>
      <c r="T3">
        <f t="shared" ref="T3:T66" si="7">-1+3*(I3/H3)^2*$BL$7^2-2*(I3/H3)^3*$BL$7^3</f>
        <v>-0.3245210435250897</v>
      </c>
      <c r="U3">
        <v>0</v>
      </c>
      <c r="V3">
        <f>(7-2*H3)/3</f>
        <v>2.3311043628107919</v>
      </c>
      <c r="W3">
        <f t="shared" ref="W3:W66" si="8">($BL$6*$BL$7)/($BL$6+$BL$7)</f>
        <v>1.3628869565217392</v>
      </c>
      <c r="X3">
        <f>1/(1-H3)+(3*I3*W3)/(1-H3)^2+(V3*I3^2*W3^2)/(1-H3)^3</f>
        <v>1.0071972848150119</v>
      </c>
      <c r="Y3">
        <v>0</v>
      </c>
      <c r="Z3">
        <f>L3*Q3+M3*R3+N3*S3+O3*T3+P3*U3</f>
        <v>1.4264430927826479E-2</v>
      </c>
      <c r="AA3">
        <f t="shared" ref="AA3:AA66" si="9">($BL$6-$BL$7)/2</f>
        <v>0.6549999999999998</v>
      </c>
      <c r="AB3">
        <f t="shared" ref="AB3:AB66" si="10">(-(B3/10^25)*F3*$BL$6^2)/(4*1.38*10^-23*305.15)</f>
        <v>-1.2957618792096967E-3</v>
      </c>
      <c r="AC3">
        <f t="shared" ref="AC3:AC66" si="11">(-(B3/10^25)*F3*$BL$7^2)/(4*1.38*10^-23*305.15)</f>
        <v>-5.1248568285573834E-4</v>
      </c>
      <c r="AD3">
        <f>(AB3+AC3)/2</f>
        <v>-9.0412378103271751E-4</v>
      </c>
      <c r="AE3">
        <f t="shared" ref="AE3:AE66" si="12">($BL$6+$BL$7)/2</f>
        <v>2.875</v>
      </c>
      <c r="AG3">
        <f>(LN(X3)-Z3-AD3*(AE3-2*AA3+AA3^2/AE3))/(AE3^3-4*AA3^3+3*(AA3^4/AE3))</f>
        <v>-2.4277878744369768E-4</v>
      </c>
      <c r="AH3">
        <f>AA3^2*(AD3+3*AG3*AA3^2)</f>
        <v>-5.219510808875202E-4</v>
      </c>
      <c r="AI3">
        <f>LN(X3)-AD3*AE3-AG3*AE3^3-AH3*(1/AE3)</f>
        <v>1.5721727484500882E-2</v>
      </c>
      <c r="AK3">
        <f t="shared" ref="AK3:AK66" si="13">-1.380649*10^-23*305.15*(AD3+3*AG3*$BL$5^2-AH3*(1/$BL$5^2))</f>
        <v>5.6140493999347353E-24</v>
      </c>
      <c r="AL3">
        <f t="shared" ref="AL3:AL66" si="14">-1.380649*10^-23*305.15*(3*AG3*$BL$5+AH3*(1/$BL$5^3))</f>
        <v>5.0411242866247527E-24</v>
      </c>
      <c r="AM3">
        <f t="shared" ref="AM3:AM66" si="15">(2*($BL$12*10^-15)^3*(1/$BL$9)*10^8)/(6.62607015*10^-34*($BL$13*10^-15)^2*299792458*10^10)</f>
        <v>40.526545223578751</v>
      </c>
      <c r="AN3">
        <f>1+(7/3)*(1/AM3) +(17/3)*(1/AM3)^2</f>
        <v>1.0610256652253576</v>
      </c>
      <c r="AO3">
        <f>1+(23/2)*(1/AM3)+167/3*(1/AM3)^2</f>
        <v>1.3176580985674746</v>
      </c>
      <c r="AP3">
        <v>3.6816000000000002E-3</v>
      </c>
      <c r="AQ3">
        <f t="shared" ref="AQ3:AQ66" si="16">(AK3/($BL$12*10^-15))*(-1.5*($BL$13/$BL$12)*AN3+(AL3/AK3)*AO3)</f>
        <v>4.985292234112087E-6</v>
      </c>
      <c r="AR3">
        <f t="shared" ref="AR3:AR66" si="17">AQ3*$BL$9</f>
        <v>1.4542097446904958E-2</v>
      </c>
      <c r="AS3">
        <f t="shared" ref="AS3:AS66" si="18">D3-AR3</f>
        <v>-1.4542097446904958E-2</v>
      </c>
      <c r="AU3">
        <f t="shared" ref="AU3:AU35" si="19">-30.559*C3</f>
        <v>-0.11250601440000001</v>
      </c>
      <c r="AV3">
        <f>AR3+AU3</f>
        <v>-9.7963916953095045E-2</v>
      </c>
      <c r="AX3">
        <f t="shared" ref="AX3:AX35" si="20">8.6328*C3^2 - 32.66*C3</f>
        <v>-0.12012404548732723</v>
      </c>
      <c r="AY3">
        <f>AR3+AX3</f>
        <v>-0.10558194804042227</v>
      </c>
      <c r="BA3">
        <f t="shared" ref="BA3:BA35" si="21">17.5/($BL$6+$BL$7+2*$BL$8)</f>
        <v>1.3544891640866874</v>
      </c>
      <c r="BB3">
        <f>((2*$BL$12*10^-15)*AY3)/($BL$9*(BA3-3*(BL$13/$BL$12)))*10^22</f>
        <v>-0.4824763000248723</v>
      </c>
      <c r="BC3">
        <f t="shared" ref="BC3:BC66" si="22">((2*$BL$12*10^-15)*AR3)/($BL$9*(BA3-3*(BL$13/$BL$12)))*10^22</f>
        <v>6.645281225629282E-2</v>
      </c>
      <c r="BD3">
        <f>((2*$BL$12*10^-15)*AX3)/($BL$9*(BA3-3*(BL$13/$BL$12)))*10^22</f>
        <v>-0.54892911228116514</v>
      </c>
      <c r="BF3">
        <f>-BB3/($BL$12*10^-15*10^10*10^12*10^-1)</f>
        <v>9.5558783922533626E-5</v>
      </c>
      <c r="BG3">
        <f t="shared" ref="BG3:BH36" si="23">BC3/($BL$12*10^-15*10^10*10^12*10^-1)</f>
        <v>1.3161578977281208E-5</v>
      </c>
      <c r="BH3">
        <f t="shared" si="23"/>
        <v>-1.0872036289981484E-4</v>
      </c>
      <c r="BK3" s="29"/>
      <c r="BL3" t="s">
        <v>55</v>
      </c>
      <c r="BM3" t="s">
        <v>78</v>
      </c>
      <c r="BN3" t="s">
        <v>57</v>
      </c>
      <c r="BO3" s="30"/>
    </row>
    <row r="4" spans="1:68">
      <c r="A4" s="23">
        <v>1</v>
      </c>
      <c r="B4" s="24">
        <v>16.082909999999998</v>
      </c>
      <c r="C4" s="25">
        <v>1.0822999999999999E-2</v>
      </c>
      <c r="D4" s="25">
        <v>-0.17666999999999999</v>
      </c>
      <c r="E4" s="23">
        <v>1</v>
      </c>
      <c r="F4" s="27">
        <v>3.14159265358979</v>
      </c>
      <c r="G4" s="27"/>
      <c r="H4" s="28">
        <f t="shared" si="0"/>
        <v>9.8289390341689334E-3</v>
      </c>
      <c r="I4" s="28">
        <f t="shared" si="1"/>
        <v>2.7416845283595348E-3</v>
      </c>
      <c r="J4" s="28">
        <f t="shared" si="2"/>
        <v>7.6476555881716457E-4</v>
      </c>
      <c r="K4" s="28">
        <f t="shared" si="3"/>
        <v>2.1332372630883251E-4</v>
      </c>
      <c r="L4">
        <f>(1/3)*(1/(1-H4)^3-1)</f>
        <v>1.0025367617346218E-2</v>
      </c>
      <c r="M4">
        <f t="shared" ref="M4:M67" si="24">((3-H4)*H4^2)/(6*(1-H4)^3)</f>
        <v>4.9593799070394472E-5</v>
      </c>
      <c r="N4">
        <f t="shared" ref="N4:N67" si="25">1/3*(H4^3/(1-H4)^3)</f>
        <v>3.2603782031004096E-7</v>
      </c>
      <c r="O4">
        <f t="shared" ref="O4:O67" si="26">(6-15*H4+11*H4^2)*H4/(6*(1-H4)^3)+LN(1-H4)</f>
        <v>2.4081946263521115E-9</v>
      </c>
      <c r="P4">
        <f t="shared" ref="P4:P67" si="27">(12-30*H4+22*H4^2-3*H4^3)*H4/(3*(1-H4)^3)+4*LN(1-H4)</f>
        <v>1.8960930048272928E-11</v>
      </c>
      <c r="Q4">
        <f t="shared" si="4"/>
        <v>4.245601149552674</v>
      </c>
      <c r="R4">
        <f t="shared" si="5"/>
        <v>-4.6152390004657962</v>
      </c>
      <c r="S4">
        <f t="shared" si="6"/>
        <v>2.1189221090456218</v>
      </c>
      <c r="T4">
        <f t="shared" si="7"/>
        <v>-0.32452104352508987</v>
      </c>
      <c r="U4">
        <v>0</v>
      </c>
      <c r="V4">
        <f t="shared" ref="V4:V61" si="28">(7-2*H4)/3</f>
        <v>2.326780707310554</v>
      </c>
      <c r="W4">
        <f t="shared" si="8"/>
        <v>1.3628869565217392</v>
      </c>
      <c r="X4">
        <f t="shared" ref="X4:X67" si="29">1/(1-H4)+(3*I4*W4)/(1-H4)^2+(V4*I4^2*W4^2)/(1-H4)^3</f>
        <v>1.0213934416468193</v>
      </c>
      <c r="Y4">
        <v>0</v>
      </c>
      <c r="Z4">
        <f t="shared" ref="Z4:Z67" si="30">L4*Q4+M4*R4+N4*S4+O4*T4+P4*U4</f>
        <v>4.2335515112478316E-2</v>
      </c>
      <c r="AA4">
        <f t="shared" si="9"/>
        <v>0.6549999999999998</v>
      </c>
      <c r="AB4">
        <f t="shared" si="10"/>
        <v>-3.7377604390621743E-3</v>
      </c>
      <c r="AC4">
        <f t="shared" si="11"/>
        <v>-1.4783184639852679E-3</v>
      </c>
      <c r="AD4">
        <f t="shared" ref="AD4:AD67" si="31">(AB4+AC4)/2</f>
        <v>-2.6080394515237211E-3</v>
      </c>
      <c r="AE4">
        <f t="shared" si="12"/>
        <v>2.875</v>
      </c>
      <c r="AG4">
        <f t="shared" ref="AG4:AG67" si="32">(LN(X4)-Z4-AD4*(AE4-2*AA4+AA4^2/AE4))/(AE4^3-4*AA4^3+3*(AA4^4/AE4))</f>
        <v>-7.3130506135048645E-4</v>
      </c>
      <c r="AH4">
        <f t="shared" ref="AH4:AH67" si="33">AA4^2*(AD4+3*AG4*AA4^2)</f>
        <v>-1.522731530929873E-3</v>
      </c>
      <c r="AI4">
        <f t="shared" ref="AI4:AI67" si="34">LN(X4)-AD4*AE4-AG4*AE4^3-AH4*(1/AE4)</f>
        <v>4.6574066957312629E-2</v>
      </c>
      <c r="AK4">
        <f t="shared" si="13"/>
        <v>1.659988534821607E-23</v>
      </c>
      <c r="AL4">
        <f t="shared" si="14"/>
        <v>1.5024408963005849E-23</v>
      </c>
      <c r="AM4">
        <f t="shared" si="15"/>
        <v>40.526545223578751</v>
      </c>
      <c r="AN4">
        <f t="shared" ref="AN4:AN67" si="35">1+(7/3)*(1/AM4) +(17/3)*(1/AM4)^2</f>
        <v>1.0610256652253576</v>
      </c>
      <c r="AO4">
        <f t="shared" ref="AO4:AO67" si="36">1+(23/2)*(1/AM4)+167/3*(1/AM4)^2</f>
        <v>1.3176580985674746</v>
      </c>
      <c r="AP4">
        <v>1.0822999999999999E-2</v>
      </c>
      <c r="AQ4">
        <f t="shared" si="16"/>
        <v>1.4771691725562653E-5</v>
      </c>
      <c r="AR4">
        <f t="shared" si="17"/>
        <v>4.3089024763466259E-2</v>
      </c>
      <c r="AS4">
        <f t="shared" si="18"/>
        <v>-0.21975902476346626</v>
      </c>
      <c r="AU4">
        <f t="shared" si="19"/>
        <v>-0.33074005699999998</v>
      </c>
      <c r="AV4">
        <f t="shared" ref="AV4:AV35" si="37">AR4+AU4</f>
        <v>-0.28765103223653371</v>
      </c>
      <c r="AX4">
        <f t="shared" si="20"/>
        <v>-0.35246795686620874</v>
      </c>
      <c r="AY4">
        <f t="shared" ref="AY4:AY35" si="38">AR4+AX4</f>
        <v>-0.30937893210274248</v>
      </c>
      <c r="BA4">
        <f t="shared" si="21"/>
        <v>1.3544891640866874</v>
      </c>
      <c r="BB4">
        <f t="shared" ref="BB4:BB67" si="39">((2*$BL$12*10^-15)*AY4)/($BL$9*(BA4-3*(BL$13/$BL$12)))*10^22</f>
        <v>-1.4137644288342719</v>
      </c>
      <c r="BC4">
        <f t="shared" si="22"/>
        <v>0.19690329289622521</v>
      </c>
      <c r="BD4">
        <f t="shared" ref="BD4:BD67" si="40">((2*$BL$12*10^-15)*AX4)/($BL$9*(BA4-3*(BL$13/$BL$12)))*10^22</f>
        <v>-1.6106677217304974</v>
      </c>
      <c r="BF4">
        <f t="shared" ref="BF4:BF67" si="41">-BB4/($BL$12*10^-15*10^10*10^12*10^-1)</f>
        <v>2.800087995314462E-4</v>
      </c>
      <c r="BG4">
        <f t="shared" si="23"/>
        <v>3.8998473538567084E-5</v>
      </c>
      <c r="BH4">
        <f t="shared" si="23"/>
        <v>-3.1900727307001338E-4</v>
      </c>
      <c r="BK4" s="29" t="s">
        <v>58</v>
      </c>
      <c r="BL4" t="s">
        <v>59</v>
      </c>
      <c r="BO4" s="30"/>
    </row>
    <row r="5" spans="1:68">
      <c r="A5" s="23">
        <v>1</v>
      </c>
      <c r="B5" s="24">
        <v>31.093610000000002</v>
      </c>
      <c r="C5" s="25">
        <v>2.1499999999999998E-2</v>
      </c>
      <c r="D5" s="25">
        <v>-0.47332999999999997</v>
      </c>
      <c r="E5" s="23">
        <v>1</v>
      </c>
      <c r="F5" s="27">
        <v>3.14159265358979</v>
      </c>
      <c r="G5" s="27"/>
      <c r="H5" s="28">
        <f t="shared" si="0"/>
        <v>1.952528774227405E-2</v>
      </c>
      <c r="I5" s="28">
        <f t="shared" si="1"/>
        <v>5.446384307468354E-3</v>
      </c>
      <c r="J5" s="28">
        <f t="shared" si="2"/>
        <v>1.519214590646682E-3</v>
      </c>
      <c r="K5" s="28">
        <f t="shared" si="3"/>
        <v>4.237697602919615E-4</v>
      </c>
      <c r="L5">
        <f t="shared" ref="L5:L68" si="42">(1/3)*(1/(1-H5)^3-1)</f>
        <v>2.0313321099535726E-2</v>
      </c>
      <c r="M5">
        <f t="shared" si="24"/>
        <v>2.0091848057362057E-4</v>
      </c>
      <c r="N5">
        <f t="shared" si="25"/>
        <v>2.6324606142816447E-6</v>
      </c>
      <c r="O5">
        <f t="shared" si="26"/>
        <v>3.8701189954137849E-8</v>
      </c>
      <c r="P5">
        <f t="shared" si="27"/>
        <v>6.0610692853568793E-10</v>
      </c>
      <c r="Q5">
        <f t="shared" si="4"/>
        <v>4.2456011495526749</v>
      </c>
      <c r="R5">
        <f t="shared" si="5"/>
        <v>-4.6152390004657953</v>
      </c>
      <c r="S5">
        <f t="shared" si="6"/>
        <v>2.1189221090456218</v>
      </c>
      <c r="T5">
        <f t="shared" si="7"/>
        <v>-0.3245210435250897</v>
      </c>
      <c r="U5">
        <v>0</v>
      </c>
      <c r="V5">
        <f t="shared" si="28"/>
        <v>2.3203164748384837</v>
      </c>
      <c r="W5">
        <f t="shared" si="8"/>
        <v>1.3628869565217392</v>
      </c>
      <c r="X5">
        <f t="shared" si="29"/>
        <v>1.0432139135702438</v>
      </c>
      <c r="Y5">
        <v>0</v>
      </c>
      <c r="Z5">
        <f t="shared" si="30"/>
        <v>8.5320538023610032E-2</v>
      </c>
      <c r="AA5">
        <f t="shared" si="9"/>
        <v>0.6549999999999998</v>
      </c>
      <c r="AB5">
        <f t="shared" si="10"/>
        <v>-7.2263331303618582E-3</v>
      </c>
      <c r="AC5">
        <f t="shared" si="11"/>
        <v>-2.8580808930073584E-3</v>
      </c>
      <c r="AD5">
        <f t="shared" si="31"/>
        <v>-5.0422070116846081E-3</v>
      </c>
      <c r="AE5">
        <f t="shared" si="12"/>
        <v>2.875</v>
      </c>
      <c r="AG5">
        <f t="shared" si="32"/>
        <v>-1.5053990051819869E-3</v>
      </c>
      <c r="AH5">
        <f t="shared" si="33"/>
        <v>-2.9944951533746877E-3</v>
      </c>
      <c r="AI5">
        <f t="shared" si="34"/>
        <v>9.3617966186396159E-2</v>
      </c>
      <c r="AK5">
        <f t="shared" si="13"/>
        <v>3.3291364746784586E-23</v>
      </c>
      <c r="AL5">
        <f t="shared" si="14"/>
        <v>3.0473491545767692E-23</v>
      </c>
      <c r="AM5">
        <f t="shared" si="15"/>
        <v>40.526545223578751</v>
      </c>
      <c r="AN5">
        <f t="shared" si="35"/>
        <v>1.0610256652253576</v>
      </c>
      <c r="AO5">
        <f t="shared" si="36"/>
        <v>1.3176580985674746</v>
      </c>
      <c r="AP5">
        <v>2.1499999999999998E-2</v>
      </c>
      <c r="AQ5">
        <f t="shared" si="16"/>
        <v>2.9714083785185733E-5</v>
      </c>
      <c r="AR5">
        <f t="shared" si="17"/>
        <v>8.6675982401386784E-2</v>
      </c>
      <c r="AS5">
        <f t="shared" si="18"/>
        <v>-0.56000598240138677</v>
      </c>
      <c r="AU5">
        <f t="shared" si="19"/>
        <v>-0.65701849999999995</v>
      </c>
      <c r="AV5">
        <f t="shared" si="37"/>
        <v>-0.57034251759861321</v>
      </c>
      <c r="AX5">
        <f t="shared" si="20"/>
        <v>-0.69819948819999988</v>
      </c>
      <c r="AY5">
        <f t="shared" si="38"/>
        <v>-0.61152350579861314</v>
      </c>
      <c r="BA5">
        <f t="shared" si="21"/>
        <v>1.3544891640866874</v>
      </c>
      <c r="BB5">
        <f t="shared" si="39"/>
        <v>-2.7944701147491102</v>
      </c>
      <c r="BC5">
        <f t="shared" si="22"/>
        <v>0.39608198244297887</v>
      </c>
      <c r="BD5">
        <f t="shared" si="40"/>
        <v>-3.1905520971920884</v>
      </c>
      <c r="BF5">
        <f t="shared" si="41"/>
        <v>5.5347001678532587E-4</v>
      </c>
      <c r="BG5">
        <f t="shared" si="23"/>
        <v>7.8447609911463432E-5</v>
      </c>
      <c r="BH5">
        <f t="shared" si="23"/>
        <v>-6.3191762669678915E-4</v>
      </c>
      <c r="BK5" s="29" t="s">
        <v>61</v>
      </c>
      <c r="BL5">
        <v>1.091</v>
      </c>
      <c r="BN5" t="s">
        <v>62</v>
      </c>
      <c r="BO5" s="30"/>
    </row>
    <row r="6" spans="1:68">
      <c r="A6" s="23">
        <v>1</v>
      </c>
      <c r="B6" s="24">
        <v>45.503880000000002</v>
      </c>
      <c r="C6" s="25">
        <v>3.2286000000000002E-2</v>
      </c>
      <c r="D6" s="25">
        <v>-0.79166999999999998</v>
      </c>
      <c r="E6" s="23">
        <v>1</v>
      </c>
      <c r="F6" s="27">
        <v>3.14159265358979</v>
      </c>
      <c r="G6" s="27"/>
      <c r="H6" s="28">
        <f t="shared" si="0"/>
        <v>2.9320625118467912E-2</v>
      </c>
      <c r="I6" s="28">
        <f t="shared" si="1"/>
        <v>8.178695988415037E-3</v>
      </c>
      <c r="J6" s="28">
        <f t="shared" si="2"/>
        <v>2.2813656871450596E-3</v>
      </c>
      <c r="K6" s="28">
        <f t="shared" si="3"/>
        <v>6.3636420840866375E-4</v>
      </c>
      <c r="L6">
        <f t="shared" si="42"/>
        <v>3.1127899546276185E-2</v>
      </c>
      <c r="M6">
        <f t="shared" si="24"/>
        <v>4.653969960783766E-4</v>
      </c>
      <c r="N6">
        <f t="shared" si="25"/>
        <v>9.1869428714900207E-6</v>
      </c>
      <c r="O6">
        <f t="shared" si="26"/>
        <v>2.0322160826716229E-7</v>
      </c>
      <c r="P6">
        <f t="shared" si="27"/>
        <v>4.7857093288250496E-9</v>
      </c>
      <c r="Q6">
        <f t="shared" si="4"/>
        <v>4.2456011495526749</v>
      </c>
      <c r="R6">
        <f t="shared" si="5"/>
        <v>-4.6152390004657953</v>
      </c>
      <c r="S6">
        <f t="shared" si="6"/>
        <v>2.1189221090456218</v>
      </c>
      <c r="T6">
        <f t="shared" si="7"/>
        <v>-0.32452104352508987</v>
      </c>
      <c r="U6">
        <v>0</v>
      </c>
      <c r="V6">
        <f t="shared" si="28"/>
        <v>2.3137862499210216</v>
      </c>
      <c r="W6">
        <f t="shared" si="8"/>
        <v>1.3628869565217392</v>
      </c>
      <c r="X6">
        <f t="shared" si="29"/>
        <v>1.0660112380678057</v>
      </c>
      <c r="Y6">
        <v>0</v>
      </c>
      <c r="Z6">
        <f t="shared" si="30"/>
        <v>0.13002812819650639</v>
      </c>
      <c r="AA6">
        <f t="shared" si="9"/>
        <v>0.6549999999999998</v>
      </c>
      <c r="AB6">
        <f t="shared" si="10"/>
        <v>-1.0575362449198095E-2</v>
      </c>
      <c r="AC6">
        <f t="shared" si="11"/>
        <v>-4.1826526410313784E-3</v>
      </c>
      <c r="AD6">
        <f t="shared" si="31"/>
        <v>-7.3790075451147363E-3</v>
      </c>
      <c r="AE6">
        <f t="shared" si="12"/>
        <v>2.875</v>
      </c>
      <c r="AG6">
        <f t="shared" si="32"/>
        <v>-2.3412620525974019E-3</v>
      </c>
      <c r="AH6">
        <f t="shared" si="33"/>
        <v>-4.4585940049120332E-3</v>
      </c>
      <c r="AI6">
        <f t="shared" si="34"/>
        <v>0.14232631315514957</v>
      </c>
      <c r="AK6">
        <f t="shared" si="13"/>
        <v>5.0529024877705721E-23</v>
      </c>
      <c r="AL6">
        <f t="shared" si="14"/>
        <v>4.6749460799238099E-23</v>
      </c>
      <c r="AM6">
        <f t="shared" si="15"/>
        <v>40.526545223578751</v>
      </c>
      <c r="AN6">
        <f t="shared" si="35"/>
        <v>1.0610256652253576</v>
      </c>
      <c r="AO6">
        <f t="shared" si="36"/>
        <v>1.3176580985674746</v>
      </c>
      <c r="AP6">
        <v>3.2286000000000002E-2</v>
      </c>
      <c r="AQ6">
        <f t="shared" si="16"/>
        <v>4.5229289294500441E-5</v>
      </c>
      <c r="AR6">
        <f t="shared" si="17"/>
        <v>0.13193383687205779</v>
      </c>
      <c r="AS6">
        <f t="shared" si="18"/>
        <v>-0.92360383687205783</v>
      </c>
      <c r="AU6">
        <f t="shared" si="19"/>
        <v>-0.98662787400000007</v>
      </c>
      <c r="AV6">
        <f t="shared" si="37"/>
        <v>-0.85469403712794234</v>
      </c>
      <c r="AX6">
        <f t="shared" si="20"/>
        <v>-1.0454620519002913</v>
      </c>
      <c r="AY6">
        <f t="shared" si="38"/>
        <v>-0.91352821502823356</v>
      </c>
      <c r="BA6">
        <f t="shared" si="21"/>
        <v>1.3544891640866874</v>
      </c>
      <c r="BB6">
        <f t="shared" si="39"/>
        <v>-4.174536664036582</v>
      </c>
      <c r="BC6">
        <f t="shared" si="22"/>
        <v>0.60289614506586942</v>
      </c>
      <c r="BD6">
        <f t="shared" si="40"/>
        <v>-4.7774328091024501</v>
      </c>
      <c r="BF6">
        <f t="shared" si="41"/>
        <v>8.2680464726412792E-4</v>
      </c>
      <c r="BG6">
        <f t="shared" si="23"/>
        <v>1.1940902061118428E-4</v>
      </c>
      <c r="BH6">
        <f t="shared" si="23"/>
        <v>-9.4621366787531191E-4</v>
      </c>
      <c r="BK6" s="31" t="s">
        <v>63</v>
      </c>
      <c r="BL6">
        <v>3.53</v>
      </c>
      <c r="BN6" t="s">
        <v>62</v>
      </c>
      <c r="BO6" s="30"/>
    </row>
    <row r="7" spans="1:68">
      <c r="A7" s="23">
        <v>1</v>
      </c>
      <c r="B7" s="24">
        <v>61.815510000000003</v>
      </c>
      <c r="C7" s="25">
        <v>4.5121000000000001E-2</v>
      </c>
      <c r="D7" s="25">
        <v>-1.14333</v>
      </c>
      <c r="E7" s="23">
        <v>1</v>
      </c>
      <c r="F7" s="27">
        <v>3.14159265358979</v>
      </c>
      <c r="G7" s="27"/>
      <c r="H7" s="28">
        <f t="shared" si="0"/>
        <v>4.0976767824146394E-2</v>
      </c>
      <c r="I7" s="28">
        <f t="shared" si="1"/>
        <v>1.143006075987347E-2</v>
      </c>
      <c r="J7" s="28">
        <f t="shared" si="2"/>
        <v>3.1883014671892527E-3</v>
      </c>
      <c r="K7" s="28">
        <f t="shared" si="3"/>
        <v>8.8934490019226017E-4</v>
      </c>
      <c r="L7">
        <f t="shared" si="42"/>
        <v>4.4579257325735755E-2</v>
      </c>
      <c r="M7">
        <f t="shared" si="24"/>
        <v>9.3882606501965212E-4</v>
      </c>
      <c r="N7">
        <f t="shared" si="25"/>
        <v>2.6001862557381231E-5</v>
      </c>
      <c r="O7">
        <f t="shared" si="26"/>
        <v>8.0574421065793267E-7</v>
      </c>
      <c r="P7">
        <f t="shared" si="27"/>
        <v>2.655998759815148E-8</v>
      </c>
      <c r="Q7">
        <f t="shared" si="4"/>
        <v>4.245601149552674</v>
      </c>
      <c r="R7">
        <f t="shared" si="5"/>
        <v>-4.6152390004657962</v>
      </c>
      <c r="S7">
        <f t="shared" si="6"/>
        <v>2.1189221090456218</v>
      </c>
      <c r="T7">
        <f t="shared" si="7"/>
        <v>-0.32452104352508987</v>
      </c>
      <c r="U7">
        <v>0</v>
      </c>
      <c r="V7">
        <f t="shared" si="28"/>
        <v>2.3060154881172354</v>
      </c>
      <c r="W7">
        <f t="shared" si="8"/>
        <v>1.3628869565217392</v>
      </c>
      <c r="X7">
        <f t="shared" si="29"/>
        <v>1.0941746433222459</v>
      </c>
      <c r="Y7">
        <v>0</v>
      </c>
      <c r="Z7">
        <f t="shared" si="30"/>
        <v>0.1849876739189128</v>
      </c>
      <c r="AA7">
        <f t="shared" si="9"/>
        <v>0.6549999999999998</v>
      </c>
      <c r="AB7">
        <f t="shared" si="10"/>
        <v>-1.4366278726825697E-2</v>
      </c>
      <c r="AC7">
        <f t="shared" si="11"/>
        <v>-5.6819947256849645E-3</v>
      </c>
      <c r="AD7">
        <f t="shared" si="31"/>
        <v>-1.002413672625533E-2</v>
      </c>
      <c r="AE7">
        <f t="shared" si="12"/>
        <v>2.875</v>
      </c>
      <c r="AG7">
        <f t="shared" si="32"/>
        <v>-3.4077067149889417E-3</v>
      </c>
      <c r="AH7">
        <f t="shared" si="33"/>
        <v>-6.1822978058980876E-3</v>
      </c>
      <c r="AI7">
        <f t="shared" si="34"/>
        <v>0.20194971042861037</v>
      </c>
      <c r="AK7">
        <f t="shared" si="13"/>
        <v>7.1615708814101167E-23</v>
      </c>
      <c r="AL7">
        <f t="shared" si="14"/>
        <v>6.7047231402511424E-23</v>
      </c>
      <c r="AM7">
        <f t="shared" si="15"/>
        <v>40.526545223578751</v>
      </c>
      <c r="AN7">
        <f t="shared" si="35"/>
        <v>1.0610256652253576</v>
      </c>
      <c r="AO7">
        <f t="shared" si="36"/>
        <v>1.3176580985674746</v>
      </c>
      <c r="AP7">
        <v>4.5121000000000001E-2</v>
      </c>
      <c r="AQ7">
        <f t="shared" si="16"/>
        <v>6.4310040416592083E-5</v>
      </c>
      <c r="AR7">
        <f t="shared" si="17"/>
        <v>0.18759238789519911</v>
      </c>
      <c r="AS7">
        <f t="shared" si="18"/>
        <v>-1.330922387895199</v>
      </c>
      <c r="AU7">
        <f t="shared" si="19"/>
        <v>-1.378852639</v>
      </c>
      <c r="AV7">
        <f t="shared" si="37"/>
        <v>-1.1912602511048009</v>
      </c>
      <c r="AX7">
        <f t="shared" si="20"/>
        <v>-1.456076302415175</v>
      </c>
      <c r="AY7">
        <f t="shared" si="38"/>
        <v>-1.268483914519976</v>
      </c>
      <c r="BA7">
        <f t="shared" si="21"/>
        <v>1.3544891640866874</v>
      </c>
      <c r="BB7">
        <f t="shared" si="39"/>
        <v>-5.7965725872414646</v>
      </c>
      <c r="BC7">
        <f t="shared" si="22"/>
        <v>0.8572382202102844</v>
      </c>
      <c r="BD7">
        <f t="shared" si="40"/>
        <v>-6.653810807451749</v>
      </c>
      <c r="BF7">
        <f t="shared" si="41"/>
        <v>1.1480634951953781E-3</v>
      </c>
      <c r="BG7">
        <f t="shared" si="23"/>
        <v>1.6978376316305891E-4</v>
      </c>
      <c r="BH7">
        <f t="shared" si="23"/>
        <v>-1.3178472583584371E-3</v>
      </c>
      <c r="BK7" s="32" t="s">
        <v>64</v>
      </c>
      <c r="BL7">
        <v>2.2200000000000002</v>
      </c>
      <c r="BN7" t="s">
        <v>62</v>
      </c>
      <c r="BO7" s="30"/>
    </row>
    <row r="8" spans="1:68">
      <c r="A8" s="23">
        <v>1</v>
      </c>
      <c r="B8" s="24">
        <v>81.529560000000004</v>
      </c>
      <c r="C8" s="25">
        <v>6.1442999999999998E-2</v>
      </c>
      <c r="D8" s="25">
        <v>-1.5933299999999999</v>
      </c>
      <c r="E8" s="23">
        <v>1</v>
      </c>
      <c r="F8" s="27">
        <v>3.14159265358979</v>
      </c>
      <c r="G8" s="27"/>
      <c r="H8" s="28">
        <f t="shared" si="0"/>
        <v>5.5799639755746255E-2</v>
      </c>
      <c r="I8" s="28">
        <f t="shared" si="1"/>
        <v>1.5564753069943166E-2</v>
      </c>
      <c r="J8" s="28">
        <f t="shared" si="2"/>
        <v>4.3416326554932124E-3</v>
      </c>
      <c r="K8" s="28">
        <f t="shared" si="3"/>
        <v>1.2110551340287902E-3</v>
      </c>
      <c r="L8">
        <f t="shared" si="42"/>
        <v>6.2658527789269863E-2</v>
      </c>
      <c r="M8">
        <f t="shared" si="24"/>
        <v>1.8150409006382295E-3</v>
      </c>
      <c r="N8">
        <f t="shared" si="25"/>
        <v>6.879873378532993E-5</v>
      </c>
      <c r="O8">
        <f t="shared" si="26"/>
        <v>2.9119525297369164E-6</v>
      </c>
      <c r="P8">
        <f t="shared" si="27"/>
        <v>1.3097643630777256E-7</v>
      </c>
      <c r="Q8">
        <f t="shared" si="4"/>
        <v>4.2456011495526749</v>
      </c>
      <c r="R8">
        <f t="shared" si="5"/>
        <v>-4.6152390004657953</v>
      </c>
      <c r="S8">
        <f t="shared" si="6"/>
        <v>2.1189221090456218</v>
      </c>
      <c r="T8">
        <f t="shared" si="7"/>
        <v>-0.3245210435250897</v>
      </c>
      <c r="U8">
        <v>0</v>
      </c>
      <c r="V8">
        <f t="shared" si="28"/>
        <v>2.2961335734961694</v>
      </c>
      <c r="W8">
        <f t="shared" si="8"/>
        <v>1.3628869565217392</v>
      </c>
      <c r="X8">
        <f t="shared" si="29"/>
        <v>1.1317077425945634</v>
      </c>
      <c r="Y8">
        <v>0</v>
      </c>
      <c r="Z8">
        <f t="shared" si="30"/>
        <v>0.25779110422755463</v>
      </c>
      <c r="AA8">
        <f t="shared" si="9"/>
        <v>0.6549999999999998</v>
      </c>
      <c r="AB8">
        <f t="shared" si="10"/>
        <v>-1.894793690831733E-2</v>
      </c>
      <c r="AC8">
        <f t="shared" si="11"/>
        <v>-7.4940824706843925E-3</v>
      </c>
      <c r="AD8">
        <f t="shared" si="31"/>
        <v>-1.3221009689500862E-2</v>
      </c>
      <c r="AE8">
        <f t="shared" si="12"/>
        <v>2.875</v>
      </c>
      <c r="AG8">
        <f t="shared" si="32"/>
        <v>-4.8791626233720131E-3</v>
      </c>
      <c r="AH8">
        <f t="shared" si="33"/>
        <v>-8.3663555704053712E-3</v>
      </c>
      <c r="AI8">
        <f t="shared" si="34"/>
        <v>0.28059502771137024</v>
      </c>
      <c r="AK8">
        <f t="shared" si="13"/>
        <v>9.9490521154462915E-23</v>
      </c>
      <c r="AL8">
        <f t="shared" si="14"/>
        <v>9.4423360438716344E-23</v>
      </c>
      <c r="AM8">
        <f t="shared" si="15"/>
        <v>40.526545223578751</v>
      </c>
      <c r="AN8">
        <f t="shared" si="35"/>
        <v>1.0610256652253576</v>
      </c>
      <c r="AO8">
        <f t="shared" si="36"/>
        <v>1.3176580985674746</v>
      </c>
      <c r="AP8">
        <v>6.1442999999999998E-2</v>
      </c>
      <c r="AQ8">
        <f t="shared" si="16"/>
        <v>8.9675199632328868E-5</v>
      </c>
      <c r="AR8">
        <f t="shared" si="17"/>
        <v>0.2615825573275033</v>
      </c>
      <c r="AS8">
        <f t="shared" si="18"/>
        <v>-1.8549125573275032</v>
      </c>
      <c r="AU8">
        <f t="shared" si="19"/>
        <v>-1.8776366369999999</v>
      </c>
      <c r="AV8">
        <f t="shared" si="37"/>
        <v>-1.6160540796724967</v>
      </c>
      <c r="AX8">
        <f t="shared" si="20"/>
        <v>-1.9741374687128326</v>
      </c>
      <c r="AY8">
        <f t="shared" si="38"/>
        <v>-1.7125549113853293</v>
      </c>
      <c r="BA8">
        <f t="shared" si="21"/>
        <v>1.3544891640866874</v>
      </c>
      <c r="BB8">
        <f t="shared" si="39"/>
        <v>-7.8258373952172082</v>
      </c>
      <c r="BC8">
        <f t="shared" si="22"/>
        <v>1.1953500267119439</v>
      </c>
      <c r="BD8">
        <f t="shared" si="40"/>
        <v>-9.0211874219291506</v>
      </c>
      <c r="BF8">
        <f t="shared" si="41"/>
        <v>1.549977697606894E-3</v>
      </c>
      <c r="BG8">
        <f t="shared" si="23"/>
        <v>2.3674985674627529E-4</v>
      </c>
      <c r="BH8">
        <f t="shared" si="23"/>
        <v>-1.7867275543531692E-3</v>
      </c>
      <c r="BK8" s="32" t="s">
        <v>65</v>
      </c>
      <c r="BL8">
        <v>3.585</v>
      </c>
      <c r="BM8">
        <v>4</v>
      </c>
      <c r="BN8" t="s">
        <v>62</v>
      </c>
      <c r="BO8" s="30"/>
    </row>
    <row r="9" spans="1:68">
      <c r="A9" s="23">
        <v>1</v>
      </c>
      <c r="B9" s="24">
        <v>102.04418</v>
      </c>
      <c r="C9" s="25">
        <v>7.9156000000000004E-2</v>
      </c>
      <c r="D9" s="25">
        <v>-2.0716700000000001</v>
      </c>
      <c r="E9" s="23">
        <v>1</v>
      </c>
      <c r="F9" s="27">
        <v>3.14159265358979</v>
      </c>
      <c r="G9" s="27"/>
      <c r="H9" s="28">
        <f t="shared" si="0"/>
        <v>7.1885752396625341E-2</v>
      </c>
      <c r="I9" s="28">
        <f t="shared" si="1"/>
        <v>2.005181377869605E-2</v>
      </c>
      <c r="J9" s="28">
        <f t="shared" si="2"/>
        <v>5.5932534947548259E-3</v>
      </c>
      <c r="K9" s="28">
        <f t="shared" si="3"/>
        <v>1.5601822858451397E-3</v>
      </c>
      <c r="L9">
        <f t="shared" si="42"/>
        <v>8.3607496443006468E-2</v>
      </c>
      <c r="M9">
        <f t="shared" si="24"/>
        <v>3.1544096585149495E-3</v>
      </c>
      <c r="N9">
        <f t="shared" si="25"/>
        <v>1.5488269411285922E-4</v>
      </c>
      <c r="O9">
        <f t="shared" si="26"/>
        <v>8.4734178150969175E-6</v>
      </c>
      <c r="P9">
        <f t="shared" si="27"/>
        <v>4.9209426183915994E-7</v>
      </c>
      <c r="Q9">
        <f t="shared" si="4"/>
        <v>4.2456011495526749</v>
      </c>
      <c r="R9">
        <f t="shared" si="5"/>
        <v>-4.6152390004657953</v>
      </c>
      <c r="S9">
        <f t="shared" si="6"/>
        <v>2.1189221090456218</v>
      </c>
      <c r="T9">
        <f t="shared" si="7"/>
        <v>-0.3245210435250897</v>
      </c>
      <c r="U9">
        <v>0</v>
      </c>
      <c r="V9">
        <f t="shared" si="28"/>
        <v>2.2854094984022497</v>
      </c>
      <c r="W9">
        <f t="shared" si="8"/>
        <v>1.3628869565217392</v>
      </c>
      <c r="X9">
        <f t="shared" si="29"/>
        <v>1.1747654745648421</v>
      </c>
      <c r="Y9">
        <v>0</v>
      </c>
      <c r="Z9">
        <f t="shared" si="30"/>
        <v>0.34073116309269802</v>
      </c>
      <c r="AA9">
        <f t="shared" si="9"/>
        <v>0.6549999999999998</v>
      </c>
      <c r="AB9">
        <f t="shared" si="10"/>
        <v>-2.371565214507446E-2</v>
      </c>
      <c r="AC9">
        <f t="shared" si="11"/>
        <v>-9.3797574839526044E-3</v>
      </c>
      <c r="AD9">
        <f t="shared" si="31"/>
        <v>-1.6547704814513533E-2</v>
      </c>
      <c r="AE9">
        <f t="shared" si="12"/>
        <v>2.875</v>
      </c>
      <c r="AG9">
        <f t="shared" si="32"/>
        <v>-6.6265841052748301E-3</v>
      </c>
      <c r="AH9">
        <f t="shared" si="33"/>
        <v>-1.0758494987115334E-2</v>
      </c>
      <c r="AI9">
        <f t="shared" si="34"/>
        <v>0.36985723844361645</v>
      </c>
      <c r="AK9">
        <f t="shared" si="13"/>
        <v>1.3132743208400883E-22</v>
      </c>
      <c r="AL9">
        <f t="shared" si="14"/>
        <v>1.2627994690969498E-22</v>
      </c>
      <c r="AM9">
        <f t="shared" si="15"/>
        <v>40.526545223578751</v>
      </c>
      <c r="AN9">
        <f t="shared" si="35"/>
        <v>1.0610256652253576</v>
      </c>
      <c r="AO9">
        <f t="shared" si="36"/>
        <v>1.3176580985674746</v>
      </c>
      <c r="AP9">
        <v>7.9156000000000004E-2</v>
      </c>
      <c r="AQ9">
        <f t="shared" si="16"/>
        <v>1.1879951447157022E-4</v>
      </c>
      <c r="AR9">
        <f t="shared" si="17"/>
        <v>0.34653818371357031</v>
      </c>
      <c r="AS9">
        <f t="shared" si="18"/>
        <v>-2.4182081837135705</v>
      </c>
      <c r="AU9">
        <f t="shared" si="19"/>
        <v>-2.4189282040000002</v>
      </c>
      <c r="AV9">
        <f t="shared" si="37"/>
        <v>-2.0723900202864298</v>
      </c>
      <c r="AX9">
        <f t="shared" si="20"/>
        <v>-2.5311446638577788</v>
      </c>
      <c r="AY9">
        <f t="shared" si="38"/>
        <v>-2.1846064801442084</v>
      </c>
      <c r="BA9">
        <f t="shared" si="21"/>
        <v>1.3544891640866874</v>
      </c>
      <c r="BB9">
        <f t="shared" si="39"/>
        <v>-9.9829646176522822</v>
      </c>
      <c r="BC9">
        <f t="shared" si="22"/>
        <v>1.5835705231679504</v>
      </c>
      <c r="BD9">
        <f t="shared" si="40"/>
        <v>-11.566535140820234</v>
      </c>
      <c r="BF9">
        <f t="shared" si="41"/>
        <v>1.9772162047241595E-3</v>
      </c>
      <c r="BG9">
        <f t="shared" si="23"/>
        <v>3.1364042843492779E-4</v>
      </c>
      <c r="BH9">
        <f t="shared" si="23"/>
        <v>-2.2908566331590876E-3</v>
      </c>
      <c r="BK9" s="31" t="s">
        <v>66</v>
      </c>
      <c r="BL9">
        <v>2917</v>
      </c>
      <c r="BN9" t="s">
        <v>67</v>
      </c>
      <c r="BO9" s="30"/>
    </row>
    <row r="10" spans="1:68">
      <c r="A10" s="23">
        <v>1</v>
      </c>
      <c r="B10" s="24">
        <v>131.96549999999999</v>
      </c>
      <c r="C10" s="25">
        <v>0.10549</v>
      </c>
      <c r="D10" s="25">
        <v>-2.7716699999999999</v>
      </c>
      <c r="E10" s="23">
        <v>1</v>
      </c>
      <c r="F10" s="27">
        <v>3.14159265358979</v>
      </c>
      <c r="G10" s="27"/>
      <c r="H10" s="28">
        <f t="shared" si="0"/>
        <v>9.5801051345697205E-2</v>
      </c>
      <c r="I10" s="28">
        <f t="shared" si="1"/>
        <v>2.6722747934643569E-2</v>
      </c>
      <c r="J10" s="28">
        <f t="shared" si="2"/>
        <v>7.4540440542938836E-3</v>
      </c>
      <c r="K10" s="28">
        <f t="shared" si="3"/>
        <v>2.0792312564278615E-3</v>
      </c>
      <c r="L10">
        <f t="shared" si="42"/>
        <v>0.11757343267991671</v>
      </c>
      <c r="M10">
        <f t="shared" si="24"/>
        <v>6.0092970244780943E-3</v>
      </c>
      <c r="N10">
        <f t="shared" si="25"/>
        <v>3.9645835768952939E-4</v>
      </c>
      <c r="O10">
        <f t="shared" si="26"/>
        <v>2.9049821457363678E-5</v>
      </c>
      <c r="P10">
        <f t="shared" si="27"/>
        <v>2.2559033851510257E-6</v>
      </c>
      <c r="Q10">
        <f t="shared" si="4"/>
        <v>4.245601149552674</v>
      </c>
      <c r="R10">
        <f t="shared" si="5"/>
        <v>-4.6152390004657962</v>
      </c>
      <c r="S10">
        <f t="shared" si="6"/>
        <v>2.1189221090456218</v>
      </c>
      <c r="T10">
        <f t="shared" si="7"/>
        <v>-0.32452104352508987</v>
      </c>
      <c r="U10">
        <v>0</v>
      </c>
      <c r="V10">
        <f t="shared" si="28"/>
        <v>2.2694659657695353</v>
      </c>
      <c r="W10">
        <f t="shared" si="8"/>
        <v>1.3628869565217392</v>
      </c>
      <c r="X10">
        <f t="shared" si="29"/>
        <v>1.2436626568486178</v>
      </c>
      <c r="Y10">
        <v>0</v>
      </c>
      <c r="Z10">
        <f t="shared" si="30"/>
        <v>0.47226619605100462</v>
      </c>
      <c r="AA10">
        <f t="shared" si="9"/>
        <v>0.6549999999999998</v>
      </c>
      <c r="AB10">
        <f t="shared" si="10"/>
        <v>-3.0669538362215504E-2</v>
      </c>
      <c r="AC10">
        <f t="shared" si="11"/>
        <v>-1.2130083129175495E-2</v>
      </c>
      <c r="AD10">
        <f t="shared" si="31"/>
        <v>-2.13998107456955E-2</v>
      </c>
      <c r="AE10">
        <f t="shared" si="12"/>
        <v>2.875</v>
      </c>
      <c r="AG10">
        <f t="shared" si="32"/>
        <v>-9.5271653635497482E-3</v>
      </c>
      <c r="AH10">
        <f t="shared" si="33"/>
        <v>-1.4441834018145758E-2</v>
      </c>
      <c r="AI10">
        <f t="shared" si="34"/>
        <v>0.51100891548251959</v>
      </c>
      <c r="AK10">
        <f t="shared" si="13"/>
        <v>1.8236901846709117E-22</v>
      </c>
      <c r="AL10">
        <f t="shared" si="14"/>
        <v>1.7822686807054371E-22</v>
      </c>
      <c r="AM10">
        <f t="shared" si="15"/>
        <v>40.526545223578751</v>
      </c>
      <c r="AN10">
        <f t="shared" si="35"/>
        <v>1.0610256652253576</v>
      </c>
      <c r="AO10">
        <f t="shared" si="36"/>
        <v>1.3176580985674746</v>
      </c>
      <c r="AP10">
        <v>0.10549</v>
      </c>
      <c r="AQ10">
        <f t="shared" si="16"/>
        <v>1.6572024803311754E-4</v>
      </c>
      <c r="AR10">
        <f t="shared" si="17"/>
        <v>0.4834059635126039</v>
      </c>
      <c r="AS10">
        <f t="shared" si="18"/>
        <v>-3.2550759635126036</v>
      </c>
      <c r="AU10">
        <f t="shared" si="19"/>
        <v>-3.2236689100000002</v>
      </c>
      <c r="AV10">
        <f t="shared" si="37"/>
        <v>-2.7402629464873964</v>
      </c>
      <c r="AX10">
        <f t="shared" si="20"/>
        <v>-3.3492363921447197</v>
      </c>
      <c r="AY10">
        <f t="shared" si="38"/>
        <v>-2.8658304286321159</v>
      </c>
      <c r="BA10">
        <f t="shared" si="21"/>
        <v>1.3544891640866874</v>
      </c>
      <c r="BB10">
        <f t="shared" si="39"/>
        <v>-13.095943836684556</v>
      </c>
      <c r="BC10">
        <f t="shared" si="22"/>
        <v>2.2090132358253722</v>
      </c>
      <c r="BD10">
        <f t="shared" si="40"/>
        <v>-15.304957072509929</v>
      </c>
      <c r="BF10">
        <f t="shared" si="41"/>
        <v>2.5937698230708173E-3</v>
      </c>
      <c r="BG10">
        <f t="shared" si="23"/>
        <v>4.375150001634724E-4</v>
      </c>
      <c r="BH10">
        <f t="shared" si="23"/>
        <v>-3.0312848232342897E-3</v>
      </c>
      <c r="BK10" s="29" t="s">
        <v>68</v>
      </c>
      <c r="BL10">
        <v>6.0099999999999997E-3</v>
      </c>
      <c r="BN10" t="s">
        <v>69</v>
      </c>
      <c r="BO10" s="30"/>
    </row>
    <row r="11" spans="1:68">
      <c r="A11" s="23">
        <v>1</v>
      </c>
      <c r="B11" s="24">
        <v>161.58661000000001</v>
      </c>
      <c r="C11" s="25">
        <v>0.13073000000000001</v>
      </c>
      <c r="D11" s="25">
        <v>-3.41167</v>
      </c>
      <c r="E11" s="23">
        <v>1</v>
      </c>
      <c r="F11" s="27">
        <v>3.14159265358979</v>
      </c>
      <c r="G11" s="27"/>
      <c r="H11" s="28">
        <f t="shared" si="0"/>
        <v>0.11872283100220871</v>
      </c>
      <c r="I11" s="28">
        <f t="shared" si="1"/>
        <v>3.3116549791411071E-2</v>
      </c>
      <c r="J11" s="28">
        <f t="shared" si="2"/>
        <v>9.2375313225693378E-3</v>
      </c>
      <c r="K11" s="28">
        <f t="shared" si="3"/>
        <v>2.5767172447892154E-3</v>
      </c>
      <c r="L11">
        <f t="shared" si="42"/>
        <v>0.15368037737985785</v>
      </c>
      <c r="M11">
        <f t="shared" si="24"/>
        <v>9.8892810192122253E-3</v>
      </c>
      <c r="N11">
        <f t="shared" si="25"/>
        <v>8.1497431195463248E-4</v>
      </c>
      <c r="O11">
        <f t="shared" si="26"/>
        <v>7.4361995605259912E-5</v>
      </c>
      <c r="P11">
        <f t="shared" si="27"/>
        <v>7.1798098930653254E-6</v>
      </c>
      <c r="Q11">
        <f t="shared" si="4"/>
        <v>4.245601149552674</v>
      </c>
      <c r="R11">
        <f t="shared" si="5"/>
        <v>-4.6152390004657962</v>
      </c>
      <c r="S11">
        <f t="shared" si="6"/>
        <v>2.1189221090456218</v>
      </c>
      <c r="T11">
        <f t="shared" si="7"/>
        <v>-0.32452104352508987</v>
      </c>
      <c r="U11">
        <v>0</v>
      </c>
      <c r="V11">
        <f t="shared" si="28"/>
        <v>2.2541847793318608</v>
      </c>
      <c r="W11">
        <f t="shared" si="8"/>
        <v>1.3628869565217392</v>
      </c>
      <c r="X11">
        <f t="shared" si="29"/>
        <v>1.3157674949466871</v>
      </c>
      <c r="Y11">
        <v>0</v>
      </c>
      <c r="Z11">
        <f t="shared" si="30"/>
        <v>0.60852692647667128</v>
      </c>
      <c r="AA11">
        <f t="shared" si="9"/>
        <v>0.6549999999999998</v>
      </c>
      <c r="AB11">
        <f t="shared" si="10"/>
        <v>-3.7553654055153471E-2</v>
      </c>
      <c r="AC11">
        <f t="shared" si="11"/>
        <v>-1.4852813893492316E-2</v>
      </c>
      <c r="AD11">
        <f t="shared" si="31"/>
        <v>-2.6203233974322893E-2</v>
      </c>
      <c r="AE11">
        <f t="shared" si="12"/>
        <v>2.875</v>
      </c>
      <c r="AG11">
        <f t="shared" si="32"/>
        <v>-1.2666101282766179E-2</v>
      </c>
      <c r="AH11">
        <f t="shared" si="33"/>
        <v>-1.8235903381745064E-2</v>
      </c>
      <c r="AI11">
        <f t="shared" si="34"/>
        <v>0.65709043713247184</v>
      </c>
      <c r="AK11">
        <f t="shared" si="13"/>
        <v>2.363994087027576E-22</v>
      </c>
      <c r="AL11">
        <f t="shared" si="14"/>
        <v>2.3381978007799042E-22</v>
      </c>
      <c r="AM11">
        <f t="shared" si="15"/>
        <v>40.526545223578751</v>
      </c>
      <c r="AN11">
        <f t="shared" si="35"/>
        <v>1.0610256652253576</v>
      </c>
      <c r="AO11">
        <f t="shared" si="36"/>
        <v>1.3176580985674746</v>
      </c>
      <c r="AP11">
        <v>0.13073000000000001</v>
      </c>
      <c r="AQ11">
        <f t="shared" si="16"/>
        <v>2.1554615750863331E-4</v>
      </c>
      <c r="AR11">
        <f t="shared" si="17"/>
        <v>0.62874814145268332</v>
      </c>
      <c r="AS11">
        <f t="shared" si="18"/>
        <v>-4.0404181414526832</v>
      </c>
      <c r="AU11">
        <f t="shared" si="19"/>
        <v>-3.9949780700000006</v>
      </c>
      <c r="AV11">
        <f t="shared" si="37"/>
        <v>-3.3662299285473174</v>
      </c>
      <c r="AX11">
        <f t="shared" si="20"/>
        <v>-4.1221043741408794</v>
      </c>
      <c r="AY11">
        <f t="shared" si="38"/>
        <v>-3.4933562326881962</v>
      </c>
      <c r="BA11">
        <f t="shared" si="21"/>
        <v>1.3544891640866874</v>
      </c>
      <c r="BB11">
        <f t="shared" si="39"/>
        <v>-15.963539422202603</v>
      </c>
      <c r="BC11">
        <f t="shared" si="22"/>
        <v>2.8731812830301746</v>
      </c>
      <c r="BD11">
        <f t="shared" si="40"/>
        <v>-18.836720705232775</v>
      </c>
      <c r="BF11">
        <f t="shared" si="41"/>
        <v>3.1617229990498321E-3</v>
      </c>
      <c r="BG11">
        <f t="shared" si="23"/>
        <v>5.69059473763156E-4</v>
      </c>
      <c r="BH11">
        <f t="shared" si="23"/>
        <v>-3.7307824728129877E-3</v>
      </c>
      <c r="BK11" s="29" t="s">
        <v>70</v>
      </c>
      <c r="BL11">
        <v>-1.3599999999999999E-2</v>
      </c>
      <c r="BN11" t="s">
        <v>69</v>
      </c>
      <c r="BO11" s="30"/>
    </row>
    <row r="12" spans="1:68">
      <c r="A12" s="23">
        <v>1</v>
      </c>
      <c r="B12" s="24">
        <v>202.41570999999999</v>
      </c>
      <c r="C12" s="25">
        <v>0.16183</v>
      </c>
      <c r="D12" s="25">
        <v>-4.17</v>
      </c>
      <c r="E12" s="23">
        <v>1</v>
      </c>
      <c r="F12" s="27">
        <v>3.14159265358979</v>
      </c>
      <c r="G12" s="27"/>
      <c r="H12" s="28">
        <f t="shared" si="0"/>
        <v>0.14696638675963769</v>
      </c>
      <c r="I12" s="28">
        <f t="shared" si="1"/>
        <v>4.0994808022214134E-2</v>
      </c>
      <c r="J12" s="28">
        <f t="shared" si="2"/>
        <v>1.1435092893225701E-2</v>
      </c>
      <c r="K12" s="28">
        <f t="shared" si="3"/>
        <v>3.18970513060689E-3</v>
      </c>
      <c r="L12">
        <f t="shared" si="42"/>
        <v>0.2036741175282534</v>
      </c>
      <c r="M12">
        <f t="shared" si="24"/>
        <v>1.6546008310069905E-2</v>
      </c>
      <c r="N12">
        <f t="shared" si="25"/>
        <v>1.7046466226972182E-3</v>
      </c>
      <c r="O12">
        <f t="shared" si="26"/>
        <v>1.9370610826782708E-4</v>
      </c>
      <c r="P12">
        <f t="shared" si="27"/>
        <v>2.3247168551732145E-5</v>
      </c>
      <c r="Q12">
        <f t="shared" si="4"/>
        <v>4.245601149552674</v>
      </c>
      <c r="R12">
        <f t="shared" si="5"/>
        <v>-4.6152390004657962</v>
      </c>
      <c r="S12">
        <f t="shared" si="6"/>
        <v>2.1189221090456218</v>
      </c>
      <c r="T12">
        <f t="shared" si="7"/>
        <v>-0.32452104352508987</v>
      </c>
      <c r="U12">
        <v>0</v>
      </c>
      <c r="V12">
        <f t="shared" si="28"/>
        <v>2.2353557421602415</v>
      </c>
      <c r="W12">
        <f t="shared" si="8"/>
        <v>1.3628869565217392</v>
      </c>
      <c r="X12">
        <f t="shared" si="29"/>
        <v>1.4138726816449656</v>
      </c>
      <c r="Y12">
        <v>0</v>
      </c>
      <c r="Z12">
        <f t="shared" si="30"/>
        <v>0.79190443636596397</v>
      </c>
      <c r="AA12">
        <f t="shared" si="9"/>
        <v>0.6549999999999998</v>
      </c>
      <c r="AB12">
        <f t="shared" si="10"/>
        <v>-4.7042570845865689E-2</v>
      </c>
      <c r="AC12">
        <f t="shared" si="11"/>
        <v>-1.8605767332758028E-2</v>
      </c>
      <c r="AD12">
        <f t="shared" si="31"/>
        <v>-3.2824169089311857E-2</v>
      </c>
      <c r="AE12">
        <f t="shared" si="12"/>
        <v>2.875</v>
      </c>
      <c r="AG12">
        <f t="shared" si="32"/>
        <v>-1.7051030432089345E-2</v>
      </c>
      <c r="AH12">
        <f t="shared" si="33"/>
        <v>-2.3497752484577455E-2</v>
      </c>
      <c r="AI12">
        <f t="shared" si="34"/>
        <v>0.85407023190051556</v>
      </c>
      <c r="AK12">
        <f t="shared" si="13"/>
        <v>3.1163669770406301E-22</v>
      </c>
      <c r="AL12">
        <f t="shared" si="14"/>
        <v>3.1135601716613811E-22</v>
      </c>
      <c r="AM12">
        <f t="shared" si="15"/>
        <v>40.526545223578751</v>
      </c>
      <c r="AN12">
        <f t="shared" si="35"/>
        <v>1.0610256652253576</v>
      </c>
      <c r="AO12">
        <f t="shared" si="36"/>
        <v>1.3176580985674746</v>
      </c>
      <c r="AP12">
        <v>0.16183</v>
      </c>
      <c r="AQ12">
        <f t="shared" si="16"/>
        <v>2.8496084500045617E-4</v>
      </c>
      <c r="AR12">
        <f t="shared" si="17"/>
        <v>0.83123078486633062</v>
      </c>
      <c r="AS12">
        <f t="shared" si="18"/>
        <v>-5.0012307848663307</v>
      </c>
      <c r="AU12">
        <f t="shared" si="19"/>
        <v>-4.9453629700000006</v>
      </c>
      <c r="AV12">
        <f t="shared" si="37"/>
        <v>-4.1141321851336699</v>
      </c>
      <c r="AX12">
        <f t="shared" si="20"/>
        <v>-5.0592838419360797</v>
      </c>
      <c r="AY12">
        <f t="shared" si="38"/>
        <v>-4.228053057069749</v>
      </c>
      <c r="BA12">
        <f t="shared" si="21"/>
        <v>1.3544891640866874</v>
      </c>
      <c r="BB12">
        <f t="shared" si="39"/>
        <v>-19.320872868370159</v>
      </c>
      <c r="BC12">
        <f t="shared" si="22"/>
        <v>3.7984632883978926</v>
      </c>
      <c r="BD12">
        <f t="shared" si="40"/>
        <v>-23.119336156768053</v>
      </c>
      <c r="BF12">
        <f t="shared" si="41"/>
        <v>3.8266731765439015E-3</v>
      </c>
      <c r="BG12">
        <f t="shared" si="23"/>
        <v>7.5231992243966978E-4</v>
      </c>
      <c r="BH12">
        <f t="shared" si="23"/>
        <v>-4.5789930989835713E-3</v>
      </c>
      <c r="BK12" s="29" t="s">
        <v>71</v>
      </c>
      <c r="BL12">
        <v>5.0489999999999997E-3</v>
      </c>
      <c r="BN12" t="s">
        <v>72</v>
      </c>
      <c r="BO12" s="30"/>
    </row>
    <row r="13" spans="1:68" ht="15.75" thickBot="1">
      <c r="A13" s="23">
        <v>1</v>
      </c>
      <c r="B13" s="24">
        <v>252.85165000000001</v>
      </c>
      <c r="C13" s="25">
        <v>0.19295999999999999</v>
      </c>
      <c r="D13" s="25">
        <v>-4.88</v>
      </c>
      <c r="E13" s="23">
        <v>1</v>
      </c>
      <c r="F13" s="27">
        <v>3.14159265358979</v>
      </c>
      <c r="G13" s="27"/>
      <c r="H13" s="28">
        <f t="shared" si="0"/>
        <v>0.17523718710461397</v>
      </c>
      <c r="I13" s="28">
        <f t="shared" si="1"/>
        <v>4.8880665859027603E-2</v>
      </c>
      <c r="J13" s="28">
        <f t="shared" si="2"/>
        <v>1.3634774298194591E-2</v>
      </c>
      <c r="K13" s="28">
        <f t="shared" si="3"/>
        <v>3.8032843230668316E-3</v>
      </c>
      <c r="L13">
        <f t="shared" si="42"/>
        <v>0.26081041510692138</v>
      </c>
      <c r="M13">
        <f t="shared" si="24"/>
        <v>2.5768911265231717E-2</v>
      </c>
      <c r="N13">
        <f t="shared" si="25"/>
        <v>3.1972040301953956E-3</v>
      </c>
      <c r="O13">
        <f t="shared" si="26"/>
        <v>4.3585989770200673E-4</v>
      </c>
      <c r="P13">
        <f t="shared" si="27"/>
        <v>6.2632468255219287E-5</v>
      </c>
      <c r="Q13">
        <f t="shared" si="4"/>
        <v>4.245601149552674</v>
      </c>
      <c r="R13">
        <f t="shared" si="5"/>
        <v>-4.6152390004657962</v>
      </c>
      <c r="S13">
        <f t="shared" si="6"/>
        <v>2.1189221090456218</v>
      </c>
      <c r="T13">
        <f t="shared" si="7"/>
        <v>-0.32452104352508987</v>
      </c>
      <c r="U13">
        <v>0</v>
      </c>
      <c r="V13">
        <f t="shared" si="28"/>
        <v>2.2165085419302573</v>
      </c>
      <c r="W13">
        <f t="shared" si="8"/>
        <v>1.3628869565217392</v>
      </c>
      <c r="X13">
        <f t="shared" si="29"/>
        <v>1.5238091927090642</v>
      </c>
      <c r="Y13">
        <v>0</v>
      </c>
      <c r="Z13">
        <f t="shared" si="30"/>
        <v>0.99500049452029338</v>
      </c>
      <c r="AA13">
        <f t="shared" si="9"/>
        <v>0.6549999999999998</v>
      </c>
      <c r="AB13">
        <f t="shared" si="10"/>
        <v>-5.876417229976387E-2</v>
      </c>
      <c r="AC13">
        <f t="shared" si="11"/>
        <v>-2.3241767991249131E-2</v>
      </c>
      <c r="AD13">
        <f t="shared" si="31"/>
        <v>-4.1002970145506502E-2</v>
      </c>
      <c r="AE13">
        <f t="shared" si="12"/>
        <v>2.875</v>
      </c>
      <c r="AG13">
        <f t="shared" si="32"/>
        <v>-2.2052631744839481E-2</v>
      </c>
      <c r="AH13">
        <f t="shared" si="33"/>
        <v>-2.9768483591733379E-2</v>
      </c>
      <c r="AI13">
        <f t="shared" si="34"/>
        <v>1.0735025468868509</v>
      </c>
      <c r="AK13">
        <f t="shared" si="13"/>
        <v>3.9914367689164123E-22</v>
      </c>
      <c r="AL13">
        <f t="shared" si="14"/>
        <v>4.006688668009004E-22</v>
      </c>
      <c r="AM13">
        <f t="shared" si="15"/>
        <v>40.526545223578751</v>
      </c>
      <c r="AN13">
        <f t="shared" si="35"/>
        <v>1.0610256652253576</v>
      </c>
      <c r="AO13">
        <f t="shared" si="36"/>
        <v>1.3176580985674746</v>
      </c>
      <c r="AP13">
        <v>0.19295999999999999</v>
      </c>
      <c r="AQ13">
        <f t="shared" si="16"/>
        <v>3.6546915050299244E-4</v>
      </c>
      <c r="AR13">
        <f t="shared" si="17"/>
        <v>1.0660735120172289</v>
      </c>
      <c r="AS13">
        <f t="shared" si="18"/>
        <v>-5.9460735120172288</v>
      </c>
      <c r="AU13">
        <f t="shared" si="19"/>
        <v>-5.89666464</v>
      </c>
      <c r="AV13">
        <f t="shared" si="37"/>
        <v>-4.8305911279827711</v>
      </c>
      <c r="AX13">
        <f t="shared" si="20"/>
        <v>-5.9806437094195193</v>
      </c>
      <c r="AY13">
        <f t="shared" si="38"/>
        <v>-4.9145701974022904</v>
      </c>
      <c r="BA13">
        <f t="shared" si="21"/>
        <v>1.3544891640866874</v>
      </c>
      <c r="BB13">
        <f t="shared" si="39"/>
        <v>-22.458040309574116</v>
      </c>
      <c r="BC13">
        <f t="shared" si="22"/>
        <v>4.8716207001188492</v>
      </c>
      <c r="BD13">
        <f t="shared" si="40"/>
        <v>-27.329661009692966</v>
      </c>
      <c r="BF13">
        <f t="shared" si="41"/>
        <v>4.4480174905078464E-3</v>
      </c>
      <c r="BG13">
        <f t="shared" si="23"/>
        <v>9.6486842941549797E-4</v>
      </c>
      <c r="BH13">
        <f t="shared" si="23"/>
        <v>-5.4128859199233442E-3</v>
      </c>
      <c r="BK13" s="29" t="s">
        <v>73</v>
      </c>
      <c r="BL13">
        <v>-1.047E-2</v>
      </c>
      <c r="BN13" t="s">
        <v>74</v>
      </c>
      <c r="BO13" s="33"/>
    </row>
    <row r="14" spans="1:68" ht="15.75" thickBot="1">
      <c r="A14" s="23">
        <v>1</v>
      </c>
      <c r="B14" s="24">
        <v>302.68716999999998</v>
      </c>
      <c r="C14" s="25">
        <v>0.21693999999999999</v>
      </c>
      <c r="D14" s="25">
        <v>-5.3916700000000004</v>
      </c>
      <c r="E14" s="23">
        <v>1</v>
      </c>
      <c r="F14" s="27">
        <v>3.14159265358979</v>
      </c>
      <c r="G14" s="27"/>
      <c r="H14" s="28">
        <f t="shared" si="0"/>
        <v>0.19701469408413641</v>
      </c>
      <c r="I14" s="28">
        <f t="shared" si="1"/>
        <v>5.4955284263357433E-2</v>
      </c>
      <c r="J14" s="28">
        <f t="shared" si="2"/>
        <v>1.5329228525343776E-2</v>
      </c>
      <c r="K14" s="28">
        <f t="shared" si="3"/>
        <v>4.2759354324529361E-3</v>
      </c>
      <c r="L14">
        <f t="shared" si="42"/>
        <v>0.31047404723839933</v>
      </c>
      <c r="M14">
        <f t="shared" si="24"/>
        <v>3.5022247579473961E-2</v>
      </c>
      <c r="N14">
        <f t="shared" si="25"/>
        <v>4.9232490648069491E-3</v>
      </c>
      <c r="O14">
        <f t="shared" si="26"/>
        <v>7.5818750761391662E-4</v>
      </c>
      <c r="P14">
        <f t="shared" si="27"/>
        <v>1.2289280524679924E-4</v>
      </c>
      <c r="Q14">
        <f t="shared" si="4"/>
        <v>4.2456011495526749</v>
      </c>
      <c r="R14">
        <f t="shared" si="5"/>
        <v>-4.6152390004657953</v>
      </c>
      <c r="S14">
        <f t="shared" si="6"/>
        <v>2.1189221090456218</v>
      </c>
      <c r="T14">
        <f t="shared" si="7"/>
        <v>-0.3245210435250897</v>
      </c>
      <c r="U14">
        <v>0</v>
      </c>
      <c r="V14">
        <f t="shared" si="28"/>
        <v>2.2019902039439092</v>
      </c>
      <c r="W14">
        <f t="shared" si="8"/>
        <v>1.3628869565217392</v>
      </c>
      <c r="X14">
        <f t="shared" si="29"/>
        <v>1.6176886335714056</v>
      </c>
      <c r="Y14">
        <v>0</v>
      </c>
      <c r="Z14">
        <f t="shared" si="30"/>
        <v>1.1666988624394619</v>
      </c>
      <c r="AA14">
        <f t="shared" si="9"/>
        <v>0.6549999999999998</v>
      </c>
      <c r="AB14">
        <f t="shared" si="10"/>
        <v>-7.034623270525589E-2</v>
      </c>
      <c r="AC14">
        <f t="shared" si="11"/>
        <v>-2.7822578887928093E-2</v>
      </c>
      <c r="AD14">
        <f t="shared" si="31"/>
        <v>-4.9084405796591991E-2</v>
      </c>
      <c r="AE14">
        <f t="shared" si="12"/>
        <v>2.875</v>
      </c>
      <c r="AG14">
        <f t="shared" si="32"/>
        <v>-2.6347532395665396E-2</v>
      </c>
      <c r="AH14">
        <f t="shared" si="33"/>
        <v>-3.5607211338886106E-2</v>
      </c>
      <c r="AI14">
        <f t="shared" si="34"/>
        <v>1.2606152592584492</v>
      </c>
      <c r="AK14">
        <f t="shared" si="13"/>
        <v>4.7713784022062958E-22</v>
      </c>
      <c r="AL14">
        <f t="shared" si="14"/>
        <v>4.7883524606427394E-22</v>
      </c>
      <c r="AM14">
        <f t="shared" si="15"/>
        <v>40.526545223578751</v>
      </c>
      <c r="AN14">
        <f t="shared" si="35"/>
        <v>1.0610256652253576</v>
      </c>
      <c r="AO14">
        <f t="shared" si="36"/>
        <v>1.3176580985674746</v>
      </c>
      <c r="AP14">
        <v>0.21693999999999999</v>
      </c>
      <c r="AQ14">
        <f t="shared" si="16"/>
        <v>4.3685035213028903E-4</v>
      </c>
      <c r="AR14">
        <f t="shared" si="17"/>
        <v>1.2742924771640531</v>
      </c>
      <c r="AS14">
        <f t="shared" si="18"/>
        <v>-6.6659624771640535</v>
      </c>
      <c r="AU14">
        <f t="shared" si="19"/>
        <v>-6.6294694600000001</v>
      </c>
      <c r="AV14">
        <f t="shared" si="37"/>
        <v>-5.355176982835947</v>
      </c>
      <c r="AX14">
        <f t="shared" si="20"/>
        <v>-6.678975247833919</v>
      </c>
      <c r="AY14">
        <f t="shared" si="38"/>
        <v>-5.4046827706698659</v>
      </c>
      <c r="BA14">
        <f t="shared" si="21"/>
        <v>1.3544891640866874</v>
      </c>
      <c r="BB14">
        <f t="shared" si="39"/>
        <v>-24.697700642941683</v>
      </c>
      <c r="BC14">
        <f t="shared" si="22"/>
        <v>5.8231158918971442</v>
      </c>
      <c r="BD14">
        <f t="shared" si="40"/>
        <v>-30.520816534838826</v>
      </c>
      <c r="BF14">
        <f t="shared" si="41"/>
        <v>4.8916024248250511E-3</v>
      </c>
      <c r="BG14">
        <f t="shared" si="23"/>
        <v>1.1533206361452057E-3</v>
      </c>
      <c r="BH14">
        <f t="shared" si="23"/>
        <v>-6.0449230609702564E-3</v>
      </c>
      <c r="BK14" s="34" t="s">
        <v>75</v>
      </c>
      <c r="BL14" s="35" t="s">
        <v>76</v>
      </c>
      <c r="BM14" s="35"/>
    </row>
    <row r="15" spans="1:68">
      <c r="A15" s="23">
        <v>1</v>
      </c>
      <c r="B15" s="24">
        <v>352.12240000000003</v>
      </c>
      <c r="C15" s="25">
        <v>0.23588999999999999</v>
      </c>
      <c r="D15" s="25">
        <v>-5.7833300000000003</v>
      </c>
      <c r="E15" s="23">
        <v>1</v>
      </c>
      <c r="F15" s="27">
        <v>3.14159265358979</v>
      </c>
      <c r="G15" s="27"/>
      <c r="H15" s="28">
        <f t="shared" si="0"/>
        <v>0.21422419188488495</v>
      </c>
      <c r="I15" s="28">
        <f t="shared" si="1"/>
        <v>5.9755702059940012E-2</v>
      </c>
      <c r="J15" s="28">
        <f t="shared" si="2"/>
        <v>1.6668257199425388E-2</v>
      </c>
      <c r="K15" s="28">
        <f t="shared" si="3"/>
        <v>4.6494441281521304E-3</v>
      </c>
      <c r="L15">
        <f t="shared" si="42"/>
        <v>0.35370787005824128</v>
      </c>
      <c r="M15">
        <f t="shared" si="24"/>
        <v>4.3917334853147791E-2</v>
      </c>
      <c r="N15">
        <f t="shared" si="25"/>
        <v>6.7544240575619996E-3</v>
      </c>
      <c r="O15">
        <f t="shared" si="26"/>
        <v>1.1353790266331598E-3</v>
      </c>
      <c r="P15">
        <f t="shared" si="27"/>
        <v>2.0063300039530052E-4</v>
      </c>
      <c r="Q15">
        <f t="shared" si="4"/>
        <v>4.2456011495526749</v>
      </c>
      <c r="R15">
        <f t="shared" si="5"/>
        <v>-4.6152390004657953</v>
      </c>
      <c r="S15">
        <f t="shared" si="6"/>
        <v>2.1189221090456218</v>
      </c>
      <c r="T15">
        <f t="shared" si="7"/>
        <v>-0.3245210435250897</v>
      </c>
      <c r="U15">
        <v>0</v>
      </c>
      <c r="V15">
        <f t="shared" si="28"/>
        <v>2.1905172054100768</v>
      </c>
      <c r="W15">
        <f t="shared" si="8"/>
        <v>1.3628869565217392</v>
      </c>
      <c r="X15">
        <f t="shared" si="29"/>
        <v>1.698270297038885</v>
      </c>
      <c r="Y15">
        <v>0</v>
      </c>
      <c r="Z15">
        <f t="shared" si="30"/>
        <v>1.3129571871972523</v>
      </c>
      <c r="AA15">
        <f t="shared" si="9"/>
        <v>0.6549999999999998</v>
      </c>
      <c r="AB15">
        <f t="shared" si="10"/>
        <v>-8.1835263421086532E-2</v>
      </c>
      <c r="AC15">
        <f t="shared" si="11"/>
        <v>-3.2366595690879706E-2</v>
      </c>
      <c r="AD15">
        <f t="shared" si="31"/>
        <v>-5.7100929555983115E-2</v>
      </c>
      <c r="AE15">
        <f t="shared" si="12"/>
        <v>2.875</v>
      </c>
      <c r="AG15">
        <f t="shared" si="32"/>
        <v>-3.0022437110284392E-2</v>
      </c>
      <c r="AH15">
        <f t="shared" si="33"/>
        <v>-4.1075736347517294E-2</v>
      </c>
      <c r="AI15">
        <f t="shared" si="34"/>
        <v>1.4215059902484384</v>
      </c>
      <c r="AK15">
        <f t="shared" si="13"/>
        <v>5.4684156821313741E-22</v>
      </c>
      <c r="AL15">
        <f t="shared" si="14"/>
        <v>5.4725125404957771E-22</v>
      </c>
      <c r="AM15">
        <f t="shared" si="15"/>
        <v>40.526545223578751</v>
      </c>
      <c r="AN15">
        <f t="shared" si="35"/>
        <v>1.0610256652253576</v>
      </c>
      <c r="AO15">
        <f t="shared" si="36"/>
        <v>1.3176580985674746</v>
      </c>
      <c r="AP15">
        <v>0.23588999999999999</v>
      </c>
      <c r="AQ15">
        <f t="shared" si="16"/>
        <v>5.0026781897126568E-4</v>
      </c>
      <c r="AR15">
        <f t="shared" si="17"/>
        <v>1.459281227939182</v>
      </c>
      <c r="AS15">
        <f t="shared" si="18"/>
        <v>-7.2426112279391823</v>
      </c>
      <c r="AU15">
        <f t="shared" si="19"/>
        <v>-7.2085625100000001</v>
      </c>
      <c r="AV15">
        <f t="shared" si="37"/>
        <v>-5.7492812820608181</v>
      </c>
      <c r="AX15">
        <f t="shared" si="20"/>
        <v>-7.2238030817191188</v>
      </c>
      <c r="AY15">
        <f t="shared" si="38"/>
        <v>-5.7645218537799368</v>
      </c>
      <c r="BA15">
        <f t="shared" si="21"/>
        <v>1.3544891640866874</v>
      </c>
      <c r="BB15">
        <f t="shared" si="39"/>
        <v>-26.342052093597065</v>
      </c>
      <c r="BC15">
        <f t="shared" si="22"/>
        <v>6.6684563092385334</v>
      </c>
      <c r="BD15">
        <f t="shared" si="40"/>
        <v>-33.01050840283559</v>
      </c>
      <c r="BF15">
        <f t="shared" si="41"/>
        <v>5.2172810642893775E-3</v>
      </c>
      <c r="BG15">
        <f t="shared" si="23"/>
        <v>1.3207479321129994E-3</v>
      </c>
      <c r="BH15">
        <f t="shared" si="23"/>
        <v>-6.5380289964023751E-3</v>
      </c>
    </row>
    <row r="16" spans="1:68">
      <c r="A16" s="23">
        <v>1</v>
      </c>
      <c r="B16" s="24">
        <v>402.65841</v>
      </c>
      <c r="C16" s="25">
        <v>0.25176999999999999</v>
      </c>
      <c r="D16" s="25">
        <v>-6.07667</v>
      </c>
      <c r="E16" s="23">
        <v>1</v>
      </c>
      <c r="F16" s="27">
        <v>3.14159265358979</v>
      </c>
      <c r="G16" s="27"/>
      <c r="H16" s="28">
        <f t="shared" si="0"/>
        <v>0.22864566022662033</v>
      </c>
      <c r="I16" s="28">
        <f t="shared" si="1"/>
        <v>6.3778426841456154E-2</v>
      </c>
      <c r="J16" s="28">
        <f t="shared" si="2"/>
        <v>1.7790356162191399E-2</v>
      </c>
      <c r="K16" s="28">
        <f t="shared" si="3"/>
        <v>4.9624424441259132E-3</v>
      </c>
      <c r="L16">
        <f t="shared" si="42"/>
        <v>0.39296820403212074</v>
      </c>
      <c r="M16">
        <f t="shared" si="24"/>
        <v>5.2614439785740041E-2</v>
      </c>
      <c r="N16">
        <f t="shared" si="25"/>
        <v>8.6817215320419971E-3</v>
      </c>
      <c r="O16">
        <f t="shared" si="26"/>
        <v>1.5626229362092348E-3</v>
      </c>
      <c r="P16">
        <f t="shared" si="27"/>
        <v>2.9537789004474568E-4</v>
      </c>
      <c r="Q16">
        <f t="shared" si="4"/>
        <v>4.2456011495526749</v>
      </c>
      <c r="R16">
        <f t="shared" si="5"/>
        <v>-4.6152390004657953</v>
      </c>
      <c r="S16">
        <f t="shared" si="6"/>
        <v>2.1189221090456218</v>
      </c>
      <c r="T16">
        <f t="shared" si="7"/>
        <v>-0.32452104352508987</v>
      </c>
      <c r="U16">
        <v>0</v>
      </c>
      <c r="V16">
        <f t="shared" si="28"/>
        <v>2.1809028931822532</v>
      </c>
      <c r="W16">
        <f t="shared" si="8"/>
        <v>1.3628869565217392</v>
      </c>
      <c r="X16">
        <f t="shared" si="29"/>
        <v>1.7706003050049526</v>
      </c>
      <c r="Y16">
        <v>0</v>
      </c>
      <c r="Z16">
        <f t="shared" si="30"/>
        <v>1.4434468319625418</v>
      </c>
      <c r="AA16">
        <f t="shared" si="9"/>
        <v>0.6549999999999998</v>
      </c>
      <c r="AB16">
        <f t="shared" si="10"/>
        <v>-9.3580121716385703E-2</v>
      </c>
      <c r="AC16">
        <f t="shared" si="11"/>
        <v>-3.7011794643006156E-2</v>
      </c>
      <c r="AD16">
        <f t="shared" si="31"/>
        <v>-6.5295958179695926E-2</v>
      </c>
      <c r="AE16">
        <f t="shared" si="12"/>
        <v>2.875</v>
      </c>
      <c r="AG16">
        <f t="shared" si="32"/>
        <v>-3.3295656226859947E-2</v>
      </c>
      <c r="AH16">
        <f t="shared" si="33"/>
        <v>-4.6399038698894161E-2</v>
      </c>
      <c r="AI16">
        <f t="shared" si="34"/>
        <v>1.5664103697292924</v>
      </c>
      <c r="AK16">
        <f t="shared" si="13"/>
        <v>6.1176835297508023E-22</v>
      </c>
      <c r="AL16">
        <f t="shared" si="14"/>
        <v>6.0965714579540683E-22</v>
      </c>
      <c r="AM16">
        <f t="shared" si="15"/>
        <v>40.526545223578751</v>
      </c>
      <c r="AN16">
        <f t="shared" si="35"/>
        <v>1.0610256652253576</v>
      </c>
      <c r="AO16">
        <f t="shared" si="36"/>
        <v>1.3176580985674746</v>
      </c>
      <c r="AP16">
        <v>0.25176999999999999</v>
      </c>
      <c r="AQ16">
        <f t="shared" si="16"/>
        <v>5.5899429610478885E-4</v>
      </c>
      <c r="AR16">
        <f t="shared" si="17"/>
        <v>1.630586361737669</v>
      </c>
      <c r="AS16">
        <f t="shared" si="18"/>
        <v>-7.7072563617376693</v>
      </c>
      <c r="AU16">
        <f t="shared" si="19"/>
        <v>-7.6938394299999997</v>
      </c>
      <c r="AV16">
        <f t="shared" si="37"/>
        <v>-6.0632530682623305</v>
      </c>
      <c r="AX16">
        <f t="shared" si="20"/>
        <v>-7.6755911263008798</v>
      </c>
      <c r="AY16">
        <f t="shared" si="38"/>
        <v>-6.0450047645632106</v>
      </c>
      <c r="BA16">
        <f t="shared" si="21"/>
        <v>1.3544891640866874</v>
      </c>
      <c r="BB16">
        <f t="shared" si="39"/>
        <v>-27.623770791978249</v>
      </c>
      <c r="BC16">
        <f t="shared" si="22"/>
        <v>7.451266900105038</v>
      </c>
      <c r="BD16">
        <f t="shared" si="40"/>
        <v>-35.075037692083285</v>
      </c>
      <c r="BF16">
        <f t="shared" si="41"/>
        <v>5.4711370156423546E-3</v>
      </c>
      <c r="BG16">
        <f t="shared" si="23"/>
        <v>1.4757906318290826E-3</v>
      </c>
      <c r="BH16">
        <f t="shared" si="23"/>
        <v>-6.946927647471437E-3</v>
      </c>
    </row>
    <row r="17" spans="1:68">
      <c r="A17" s="23">
        <v>1</v>
      </c>
      <c r="B17" s="24">
        <v>451.79343</v>
      </c>
      <c r="C17" s="25">
        <v>0.26478000000000002</v>
      </c>
      <c r="D17" s="25">
        <v>-6.3066700000000004</v>
      </c>
      <c r="E17" s="23">
        <v>1</v>
      </c>
      <c r="F17" s="27">
        <v>3.14159265358979</v>
      </c>
      <c r="G17" s="27"/>
      <c r="H17" s="28">
        <f t="shared" si="0"/>
        <v>0.24046072969299173</v>
      </c>
      <c r="I17" s="28">
        <f t="shared" si="1"/>
        <v>6.7074122647975382E-2</v>
      </c>
      <c r="J17" s="28">
        <f t="shared" si="2"/>
        <v>1.8709657642392019E-2</v>
      </c>
      <c r="K17" s="28">
        <f t="shared" si="3"/>
        <v>5.2188724246560719E-3</v>
      </c>
      <c r="L17">
        <f t="shared" si="42"/>
        <v>0.42739229260118128</v>
      </c>
      <c r="M17">
        <f t="shared" si="24"/>
        <v>6.0690812361966232E-2</v>
      </c>
      <c r="N17">
        <f t="shared" si="25"/>
        <v>1.0576951872545912E-2</v>
      </c>
      <c r="O17">
        <f t="shared" si="26"/>
        <v>2.0074583232776444E-3</v>
      </c>
      <c r="P17">
        <f t="shared" si="27"/>
        <v>3.998085975103205E-4</v>
      </c>
      <c r="Q17">
        <f t="shared" si="4"/>
        <v>4.2456011495526749</v>
      </c>
      <c r="R17">
        <f t="shared" si="5"/>
        <v>-4.6152390004657953</v>
      </c>
      <c r="S17">
        <f t="shared" si="6"/>
        <v>2.1189221090456218</v>
      </c>
      <c r="T17">
        <f t="shared" si="7"/>
        <v>-0.3245210435250897</v>
      </c>
      <c r="U17">
        <v>0</v>
      </c>
      <c r="V17">
        <f t="shared" si="28"/>
        <v>2.1730261802046722</v>
      </c>
      <c r="W17">
        <f t="shared" si="8"/>
        <v>1.3628869565217392</v>
      </c>
      <c r="X17">
        <f t="shared" si="29"/>
        <v>1.8334041460172874</v>
      </c>
      <c r="Y17">
        <v>0</v>
      </c>
      <c r="Z17">
        <f t="shared" si="30"/>
        <v>1.5561948792937761</v>
      </c>
      <c r="AA17">
        <f t="shared" si="9"/>
        <v>0.6549999999999998</v>
      </c>
      <c r="AB17">
        <f t="shared" si="10"/>
        <v>-0.10499938190801328</v>
      </c>
      <c r="AC17">
        <f t="shared" si="11"/>
        <v>-4.1528216565051707E-2</v>
      </c>
      <c r="AD17">
        <f t="shared" si="31"/>
        <v>-7.3263799236532492E-2</v>
      </c>
      <c r="AE17">
        <f t="shared" si="12"/>
        <v>2.875</v>
      </c>
      <c r="AG17">
        <f t="shared" si="32"/>
        <v>-3.6109008130759082E-2</v>
      </c>
      <c r="AH17">
        <f t="shared" si="33"/>
        <v>-5.1370939046010013E-2</v>
      </c>
      <c r="AI17">
        <f t="shared" si="34"/>
        <v>1.6927586243924768</v>
      </c>
      <c r="AK17">
        <f t="shared" si="13"/>
        <v>6.7006347998996923E-22</v>
      </c>
      <c r="AL17">
        <f t="shared" si="14"/>
        <v>6.6458172693672907E-22</v>
      </c>
      <c r="AM17">
        <f t="shared" si="15"/>
        <v>40.526545223578751</v>
      </c>
      <c r="AN17">
        <f t="shared" si="35"/>
        <v>1.0610256652253576</v>
      </c>
      <c r="AO17">
        <f t="shared" si="36"/>
        <v>1.3176580985674746</v>
      </c>
      <c r="AP17">
        <v>0.26478000000000002</v>
      </c>
      <c r="AQ17">
        <f t="shared" si="16"/>
        <v>6.1143348396215311E-4</v>
      </c>
      <c r="AR17">
        <f t="shared" si="17"/>
        <v>1.7835514727176005</v>
      </c>
      <c r="AS17">
        <f t="shared" si="18"/>
        <v>-8.0902214727176016</v>
      </c>
      <c r="AU17">
        <f t="shared" si="19"/>
        <v>-8.0914120199999999</v>
      </c>
      <c r="AV17">
        <f t="shared" si="37"/>
        <v>-6.3078605472823996</v>
      </c>
      <c r="AX17">
        <f t="shared" si="20"/>
        <v>-8.0424825866524792</v>
      </c>
      <c r="AY17">
        <f t="shared" si="38"/>
        <v>-6.2589311139348789</v>
      </c>
      <c r="BA17">
        <f t="shared" si="21"/>
        <v>1.3544891640866874</v>
      </c>
      <c r="BB17">
        <f t="shared" si="39"/>
        <v>-28.601346934854064</v>
      </c>
      <c r="BC17">
        <f t="shared" si="22"/>
        <v>8.1502693541063227</v>
      </c>
      <c r="BD17">
        <f t="shared" si="40"/>
        <v>-36.751616288960392</v>
      </c>
      <c r="BF17">
        <f t="shared" si="41"/>
        <v>5.6647547900285332E-3</v>
      </c>
      <c r="BG17">
        <f t="shared" si="23"/>
        <v>1.614234373956491E-3</v>
      </c>
      <c r="BH17">
        <f t="shared" si="23"/>
        <v>-7.2789891639850248E-3</v>
      </c>
    </row>
    <row r="18" spans="1:68">
      <c r="A18" s="23">
        <v>1</v>
      </c>
      <c r="B18" s="24">
        <v>461.10005999999998</v>
      </c>
      <c r="C18" s="25">
        <v>0.26702999999999999</v>
      </c>
      <c r="D18" s="25">
        <v>-6.3449999999999998</v>
      </c>
      <c r="E18" s="23">
        <v>1</v>
      </c>
      <c r="F18" s="27">
        <v>3.14159265358979</v>
      </c>
      <c r="G18" s="27"/>
      <c r="H18" s="28">
        <f t="shared" si="0"/>
        <v>0.24250407375904373</v>
      </c>
      <c r="I18" s="28">
        <f t="shared" si="1"/>
        <v>6.7644093098756963E-2</v>
      </c>
      <c r="J18" s="28">
        <f t="shared" si="2"/>
        <v>1.886864521583179E-2</v>
      </c>
      <c r="K18" s="28">
        <f t="shared" si="3"/>
        <v>5.263220422826162E-3</v>
      </c>
      <c r="L18">
        <f t="shared" si="42"/>
        <v>0.4335650823154964</v>
      </c>
      <c r="M18">
        <f t="shared" si="24"/>
        <v>6.2181443773548201E-2</v>
      </c>
      <c r="N18">
        <f t="shared" si="25"/>
        <v>1.093691800869533E-2</v>
      </c>
      <c r="O18">
        <f t="shared" si="26"/>
        <v>2.0943855081362872E-3</v>
      </c>
      <c r="P18">
        <f t="shared" si="27"/>
        <v>4.2080051811366204E-4</v>
      </c>
      <c r="Q18">
        <f t="shared" si="4"/>
        <v>4.2456011495526749</v>
      </c>
      <c r="R18">
        <f t="shared" si="5"/>
        <v>-4.6152390004657953</v>
      </c>
      <c r="S18">
        <f t="shared" si="6"/>
        <v>2.1189221090456218</v>
      </c>
      <c r="T18">
        <f t="shared" si="7"/>
        <v>-0.3245210435250897</v>
      </c>
      <c r="U18">
        <v>0</v>
      </c>
      <c r="V18">
        <f t="shared" si="28"/>
        <v>2.1716639508273041</v>
      </c>
      <c r="W18">
        <f t="shared" si="8"/>
        <v>1.3628869565217392</v>
      </c>
      <c r="X18">
        <f t="shared" si="29"/>
        <v>1.844607806940012</v>
      </c>
      <c r="Y18">
        <v>0</v>
      </c>
      <c r="Z18">
        <f t="shared" si="30"/>
        <v>1.5762569926784207</v>
      </c>
      <c r="AA18">
        <f t="shared" si="9"/>
        <v>0.6549999999999998</v>
      </c>
      <c r="AB18">
        <f t="shared" si="10"/>
        <v>-0.10716229604699615</v>
      </c>
      <c r="AC18">
        <f t="shared" si="11"/>
        <v>-4.2383668903371023E-2</v>
      </c>
      <c r="AD18">
        <f t="shared" si="31"/>
        <v>-7.4772982475183589E-2</v>
      </c>
      <c r="AE18">
        <f t="shared" si="12"/>
        <v>2.875</v>
      </c>
      <c r="AG18">
        <f t="shared" si="32"/>
        <v>-3.6607559711109482E-2</v>
      </c>
      <c r="AH18">
        <f t="shared" si="33"/>
        <v>-5.2293710261899086E-2</v>
      </c>
      <c r="AI18">
        <f t="shared" si="34"/>
        <v>1.715358162480165</v>
      </c>
      <c r="AK18">
        <f t="shared" si="13"/>
        <v>6.806558375288881E-22</v>
      </c>
      <c r="AL18">
        <f t="shared" si="14"/>
        <v>6.7445016753853727E-22</v>
      </c>
      <c r="AM18">
        <f t="shared" si="15"/>
        <v>40.526545223578751</v>
      </c>
      <c r="AN18">
        <f t="shared" si="35"/>
        <v>1.0610256652253576</v>
      </c>
      <c r="AO18">
        <f t="shared" si="36"/>
        <v>1.3176580985674746</v>
      </c>
      <c r="AP18">
        <v>0.26702999999999999</v>
      </c>
      <c r="AQ18">
        <f t="shared" si="16"/>
        <v>6.2093271033234452E-4</v>
      </c>
      <c r="AR18">
        <f t="shared" si="17"/>
        <v>1.8112607160394489</v>
      </c>
      <c r="AS18">
        <f t="shared" si="18"/>
        <v>-8.1562607160394478</v>
      </c>
      <c r="AU18">
        <f t="shared" si="19"/>
        <v>-8.1601697699999995</v>
      </c>
      <c r="AV18">
        <f t="shared" si="37"/>
        <v>-6.3489090539605506</v>
      </c>
      <c r="AX18">
        <f t="shared" si="20"/>
        <v>-8.1056378155744788</v>
      </c>
      <c r="AY18">
        <f t="shared" si="38"/>
        <v>-6.2943770995350299</v>
      </c>
      <c r="BA18">
        <f t="shared" si="21"/>
        <v>1.3544891640866874</v>
      </c>
      <c r="BB18">
        <f t="shared" si="39"/>
        <v>-28.763323942292384</v>
      </c>
      <c r="BC18">
        <f t="shared" si="22"/>
        <v>8.2768918823182105</v>
      </c>
      <c r="BD18">
        <f t="shared" si="40"/>
        <v>-37.040215824610591</v>
      </c>
      <c r="BF18">
        <f t="shared" si="41"/>
        <v>5.696835797641589E-3</v>
      </c>
      <c r="BG18">
        <f t="shared" si="23"/>
        <v>1.6393131080051913E-3</v>
      </c>
      <c r="BH18">
        <f t="shared" si="23"/>
        <v>-7.3361489056467796E-3</v>
      </c>
    </row>
    <row r="19" spans="1:68">
      <c r="A19" s="23">
        <v>1</v>
      </c>
      <c r="B19" s="24">
        <v>502.42950999999999</v>
      </c>
      <c r="C19" s="25">
        <v>0.27632000000000001</v>
      </c>
      <c r="D19" s="25">
        <v>-6.4950000000000001</v>
      </c>
      <c r="E19" s="23">
        <v>1</v>
      </c>
      <c r="F19" s="27">
        <v>3.14159265358979</v>
      </c>
      <c r="G19" s="27"/>
      <c r="H19" s="28">
        <f t="shared" si="0"/>
        <v>0.25094081436954258</v>
      </c>
      <c r="I19" s="28">
        <f t="shared" si="1"/>
        <v>6.9997437759983988E-2</v>
      </c>
      <c r="J19" s="28">
        <f t="shared" si="2"/>
        <v>1.9525087241278657E-2</v>
      </c>
      <c r="K19" s="28">
        <f t="shared" si="3"/>
        <v>5.4463283797151069E-3</v>
      </c>
      <c r="L19">
        <f t="shared" si="42"/>
        <v>0.45977103696519378</v>
      </c>
      <c r="M19">
        <f t="shared" si="24"/>
        <v>6.8647866361536608E-2</v>
      </c>
      <c r="N19">
        <f t="shared" si="25"/>
        <v>1.2532688695492643E-2</v>
      </c>
      <c r="O19">
        <f t="shared" si="26"/>
        <v>2.4882249135864676E-3</v>
      </c>
      <c r="P19">
        <f t="shared" si="27"/>
        <v>5.1801033188514367E-4</v>
      </c>
      <c r="Q19">
        <f t="shared" si="4"/>
        <v>4.2456011495526749</v>
      </c>
      <c r="R19">
        <f t="shared" si="5"/>
        <v>-4.6152390004657953</v>
      </c>
      <c r="S19">
        <f t="shared" si="6"/>
        <v>2.1189221090456218</v>
      </c>
      <c r="T19">
        <f t="shared" si="7"/>
        <v>-0.3245210435250897</v>
      </c>
      <c r="U19">
        <v>0</v>
      </c>
      <c r="V19">
        <f t="shared" si="28"/>
        <v>2.1660394570869719</v>
      </c>
      <c r="W19">
        <f t="shared" si="8"/>
        <v>1.3628869565217392</v>
      </c>
      <c r="X19">
        <f t="shared" si="29"/>
        <v>1.8919825231076164</v>
      </c>
      <c r="Y19">
        <v>0</v>
      </c>
      <c r="Z19">
        <f t="shared" si="30"/>
        <v>1.6609264427571078</v>
      </c>
      <c r="AA19">
        <f t="shared" si="9"/>
        <v>0.6549999999999998</v>
      </c>
      <c r="AB19">
        <f t="shared" si="10"/>
        <v>-0.11676749704471348</v>
      </c>
      <c r="AC19">
        <f t="shared" si="11"/>
        <v>-4.6182613810813518E-2</v>
      </c>
      <c r="AD19">
        <f t="shared" si="31"/>
        <v>-8.1475055427763496E-2</v>
      </c>
      <c r="AE19">
        <f t="shared" si="12"/>
        <v>2.875</v>
      </c>
      <c r="AG19">
        <f t="shared" si="32"/>
        <v>-3.8702105903803782E-2</v>
      </c>
      <c r="AH19">
        <f t="shared" si="33"/>
        <v>-5.6325649025903403E-2</v>
      </c>
      <c r="AI19">
        <f t="shared" si="34"/>
        <v>1.8111616933491719</v>
      </c>
      <c r="AK19">
        <f t="shared" si="13"/>
        <v>7.2613143894319229E-22</v>
      </c>
      <c r="AL19">
        <f t="shared" si="14"/>
        <v>7.1641338381195678E-22</v>
      </c>
      <c r="AM19">
        <f t="shared" si="15"/>
        <v>40.526545223578751</v>
      </c>
      <c r="AN19">
        <f t="shared" si="35"/>
        <v>1.0610256652253576</v>
      </c>
      <c r="AO19">
        <f t="shared" si="36"/>
        <v>1.3176580985674746</v>
      </c>
      <c r="AP19">
        <v>0.27632000000000001</v>
      </c>
      <c r="AQ19">
        <f t="shared" si="16"/>
        <v>6.6160968414670778E-4</v>
      </c>
      <c r="AR19">
        <f t="shared" si="17"/>
        <v>1.9299154486559467</v>
      </c>
      <c r="AS19">
        <f t="shared" si="18"/>
        <v>-8.4249154486559465</v>
      </c>
      <c r="AU19">
        <f t="shared" si="19"/>
        <v>-8.4440628800000006</v>
      </c>
      <c r="AV19">
        <f t="shared" si="37"/>
        <v>-6.5141474313440542</v>
      </c>
      <c r="AX19">
        <f t="shared" si="20"/>
        <v>-8.3654732454092784</v>
      </c>
      <c r="AY19">
        <f t="shared" si="38"/>
        <v>-6.4355577967533319</v>
      </c>
      <c r="BA19">
        <f t="shared" si="21"/>
        <v>1.3544891640866874</v>
      </c>
      <c r="BB19">
        <f t="shared" si="39"/>
        <v>-29.408475331266001</v>
      </c>
      <c r="BC19">
        <f t="shared" si="22"/>
        <v>8.8191066968367942</v>
      </c>
      <c r="BD19">
        <f t="shared" si="40"/>
        <v>-38.227582028102788</v>
      </c>
      <c r="BF19">
        <f t="shared" si="41"/>
        <v>5.8246138505181223E-3</v>
      </c>
      <c r="BG19">
        <f t="shared" si="23"/>
        <v>1.7467036436594958E-3</v>
      </c>
      <c r="BH19">
        <f t="shared" si="23"/>
        <v>-7.5713174941776165E-3</v>
      </c>
    </row>
    <row r="20" spans="1:68">
      <c r="A20" s="23">
        <v>1</v>
      </c>
      <c r="B20" s="24">
        <v>527.74756000000002</v>
      </c>
      <c r="C20" s="25">
        <v>0.28153</v>
      </c>
      <c r="D20" s="25">
        <v>-6.5783300000000002</v>
      </c>
      <c r="E20" s="23">
        <v>1</v>
      </c>
      <c r="F20" s="27">
        <v>3.14159265358979</v>
      </c>
      <c r="G20" s="27"/>
      <c r="H20" s="28">
        <f t="shared" si="0"/>
        <v>0.25567229107360062</v>
      </c>
      <c r="I20" s="28">
        <f t="shared" si="1"/>
        <v>7.1317236003793763E-2</v>
      </c>
      <c r="J20" s="28">
        <f t="shared" si="2"/>
        <v>1.9893231800221414E-2</v>
      </c>
      <c r="K20" s="28">
        <f t="shared" si="3"/>
        <v>5.5490186332556243E-3</v>
      </c>
      <c r="L20">
        <f t="shared" si="42"/>
        <v>0.47499199109755513</v>
      </c>
      <c r="M20">
        <f t="shared" si="24"/>
        <v>7.2503585896307648E-2</v>
      </c>
      <c r="N20">
        <f t="shared" si="25"/>
        <v>1.3509434647229092E-2</v>
      </c>
      <c r="O20">
        <f t="shared" si="26"/>
        <v>2.7356652103819878E-3</v>
      </c>
      <c r="P20">
        <f t="shared" si="27"/>
        <v>5.8069651942949108E-4</v>
      </c>
      <c r="Q20">
        <f t="shared" si="4"/>
        <v>4.2456011495526749</v>
      </c>
      <c r="R20">
        <f t="shared" si="5"/>
        <v>-4.6152390004657953</v>
      </c>
      <c r="S20">
        <f t="shared" si="6"/>
        <v>2.1189221090456218</v>
      </c>
      <c r="T20">
        <f t="shared" si="7"/>
        <v>-0.3245210435250897</v>
      </c>
      <c r="U20">
        <v>0</v>
      </c>
      <c r="V20">
        <f t="shared" si="28"/>
        <v>2.1628851392842665</v>
      </c>
      <c r="W20">
        <f t="shared" si="8"/>
        <v>1.3628869565217392</v>
      </c>
      <c r="X20">
        <f t="shared" si="29"/>
        <v>1.9193617127289475</v>
      </c>
      <c r="Y20">
        <v>0</v>
      </c>
      <c r="Z20">
        <f t="shared" si="30"/>
        <v>1.7097428249557456</v>
      </c>
      <c r="AA20">
        <f t="shared" si="9"/>
        <v>0.6549999999999998</v>
      </c>
      <c r="AB20">
        <f t="shared" si="10"/>
        <v>-0.12265155693712093</v>
      </c>
      <c r="AC20">
        <f t="shared" si="11"/>
        <v>-4.8509813352880363E-2</v>
      </c>
      <c r="AD20">
        <f t="shared" si="31"/>
        <v>-8.558068514500064E-2</v>
      </c>
      <c r="AE20">
        <f t="shared" si="12"/>
        <v>2.875</v>
      </c>
      <c r="AG20">
        <f t="shared" si="32"/>
        <v>-3.9902671723991145E-2</v>
      </c>
      <c r="AH20">
        <f t="shared" si="33"/>
        <v>-5.8750004076341969E-2</v>
      </c>
      <c r="AI20">
        <f t="shared" si="34"/>
        <v>1.866705941085026</v>
      </c>
      <c r="AK20">
        <f t="shared" si="13"/>
        <v>7.5290903795828749E-22</v>
      </c>
      <c r="AL20">
        <f t="shared" si="14"/>
        <v>7.4083372334821958E-22</v>
      </c>
      <c r="AM20">
        <f t="shared" si="15"/>
        <v>40.526545223578751</v>
      </c>
      <c r="AN20">
        <f t="shared" si="35"/>
        <v>1.0610256652253576</v>
      </c>
      <c r="AO20">
        <f t="shared" si="36"/>
        <v>1.3176580985674746</v>
      </c>
      <c r="AP20">
        <v>0.28153</v>
      </c>
      <c r="AQ20">
        <f t="shared" si="16"/>
        <v>6.8548625252624646E-4</v>
      </c>
      <c r="AR20">
        <f t="shared" si="17"/>
        <v>1.9995633986190608</v>
      </c>
      <c r="AS20">
        <f t="shared" si="18"/>
        <v>-8.5778933986190609</v>
      </c>
      <c r="AU20">
        <f t="shared" si="19"/>
        <v>-8.603275270000001</v>
      </c>
      <c r="AV20">
        <f t="shared" si="37"/>
        <v>-6.6037118713809404</v>
      </c>
      <c r="AX20">
        <f t="shared" si="20"/>
        <v>-8.5105414884384789</v>
      </c>
      <c r="AY20">
        <f t="shared" si="38"/>
        <v>-6.5109780898194183</v>
      </c>
      <c r="BA20">
        <f t="shared" si="21"/>
        <v>1.3544891640866874</v>
      </c>
      <c r="BB20">
        <f t="shared" si="39"/>
        <v>-29.753122353040837</v>
      </c>
      <c r="BC20">
        <f t="shared" si="22"/>
        <v>9.137375925868783</v>
      </c>
      <c r="BD20">
        <f t="shared" si="40"/>
        <v>-38.890498278909611</v>
      </c>
      <c r="BF20">
        <f t="shared" si="41"/>
        <v>5.892874302444214E-3</v>
      </c>
      <c r="BG20">
        <f t="shared" si="23"/>
        <v>1.8097397357632766E-3</v>
      </c>
      <c r="BH20">
        <f t="shared" si="23"/>
        <v>-7.7026140382074884E-3</v>
      </c>
      <c r="BO20" s="36"/>
      <c r="BP20" s="37"/>
    </row>
    <row r="21" spans="1:68">
      <c r="A21" s="23">
        <v>1</v>
      </c>
      <c r="B21" s="24">
        <v>549.56309999999996</v>
      </c>
      <c r="C21" s="25">
        <v>0.28577000000000002</v>
      </c>
      <c r="D21" s="25">
        <v>-6.6416700000000004</v>
      </c>
      <c r="E21" s="23">
        <v>1</v>
      </c>
      <c r="F21" s="27">
        <v>3.14159265358979</v>
      </c>
      <c r="G21" s="27"/>
      <c r="H21" s="28">
        <f t="shared" si="0"/>
        <v>0.25952285944696074</v>
      </c>
      <c r="I21" s="28">
        <f t="shared" si="1"/>
        <v>7.2391313653266592E-2</v>
      </c>
      <c r="J21" s="28">
        <f t="shared" si="2"/>
        <v>2.0192835049725688E-2</v>
      </c>
      <c r="K21" s="28">
        <f t="shared" si="3"/>
        <v>5.6325899720294807E-3</v>
      </c>
      <c r="L21">
        <f t="shared" si="42"/>
        <v>0.48766783985405981</v>
      </c>
      <c r="M21">
        <f t="shared" si="24"/>
        <v>7.5768938185322654E-2</v>
      </c>
      <c r="N21">
        <f t="shared" si="25"/>
        <v>1.4350618878832698E-2</v>
      </c>
      <c r="O21">
        <f t="shared" si="26"/>
        <v>2.952365897569198E-3</v>
      </c>
      <c r="P21">
        <f t="shared" si="27"/>
        <v>6.3652265147240428E-4</v>
      </c>
      <c r="Q21">
        <f t="shared" si="4"/>
        <v>4.2456011495526749</v>
      </c>
      <c r="R21">
        <f t="shared" si="5"/>
        <v>-4.6152390004657953</v>
      </c>
      <c r="S21">
        <f t="shared" si="6"/>
        <v>2.1189221090456218</v>
      </c>
      <c r="T21">
        <f t="shared" si="7"/>
        <v>-0.3245210435250897</v>
      </c>
      <c r="U21">
        <v>0</v>
      </c>
      <c r="V21">
        <f t="shared" si="28"/>
        <v>2.1603180937020263</v>
      </c>
      <c r="W21">
        <f t="shared" si="8"/>
        <v>1.3628869565217392</v>
      </c>
      <c r="X21">
        <f t="shared" si="29"/>
        <v>1.9420882041079182</v>
      </c>
      <c r="Y21">
        <v>0</v>
      </c>
      <c r="Z21">
        <f t="shared" si="30"/>
        <v>1.750201121706382</v>
      </c>
      <c r="AA21">
        <f t="shared" si="9"/>
        <v>0.6549999999999998</v>
      </c>
      <c r="AB21">
        <f t="shared" si="10"/>
        <v>-0.12772161343614866</v>
      </c>
      <c r="AC21">
        <f t="shared" si="11"/>
        <v>-5.0515067102594131E-2</v>
      </c>
      <c r="AD21">
        <f t="shared" si="31"/>
        <v>-8.9118340269371391E-2</v>
      </c>
      <c r="AE21">
        <f t="shared" si="12"/>
        <v>2.875</v>
      </c>
      <c r="AG21">
        <f t="shared" si="32"/>
        <v>-4.0893525049174068E-2</v>
      </c>
      <c r="AH21">
        <f t="shared" si="33"/>
        <v>-6.0814883239804426E-2</v>
      </c>
      <c r="AI21">
        <f t="shared" si="34"/>
        <v>1.9129123302699198</v>
      </c>
      <c r="AK21">
        <f t="shared" si="13"/>
        <v>7.7541116715269365E-22</v>
      </c>
      <c r="AL21">
        <f t="shared" si="14"/>
        <v>7.6119602005751864E-22</v>
      </c>
      <c r="AM21">
        <f t="shared" si="15"/>
        <v>40.526545223578751</v>
      </c>
      <c r="AN21">
        <f t="shared" si="35"/>
        <v>1.0610256652253576</v>
      </c>
      <c r="AO21">
        <f t="shared" si="36"/>
        <v>1.3176580985674746</v>
      </c>
      <c r="AP21">
        <v>0.28577000000000002</v>
      </c>
      <c r="AQ21">
        <f t="shared" si="16"/>
        <v>7.0550906574806563E-4</v>
      </c>
      <c r="AR21">
        <f t="shared" si="17"/>
        <v>2.0579699447871076</v>
      </c>
      <c r="AS21">
        <f t="shared" si="18"/>
        <v>-8.6996399447871084</v>
      </c>
      <c r="AU21">
        <f t="shared" si="19"/>
        <v>-8.7328454300000011</v>
      </c>
      <c r="AV21">
        <f t="shared" si="37"/>
        <v>-6.674875485212894</v>
      </c>
      <c r="AX21">
        <f t="shared" si="20"/>
        <v>-8.6282549656928804</v>
      </c>
      <c r="AY21">
        <f t="shared" si="38"/>
        <v>-6.5702850209057733</v>
      </c>
      <c r="BA21">
        <f t="shared" si="21"/>
        <v>1.3544891640866874</v>
      </c>
      <c r="BB21">
        <f t="shared" si="39"/>
        <v>-30.024136377762368</v>
      </c>
      <c r="BC21">
        <f t="shared" si="22"/>
        <v>9.4042754746590962</v>
      </c>
      <c r="BD21">
        <f t="shared" si="40"/>
        <v>-39.428411852421462</v>
      </c>
      <c r="BF21">
        <f t="shared" si="41"/>
        <v>5.9465510750173036E-3</v>
      </c>
      <c r="BG21">
        <f t="shared" si="23"/>
        <v>1.8626015992590803E-3</v>
      </c>
      <c r="BH21">
        <f t="shared" si="23"/>
        <v>-7.8091526742763836E-3</v>
      </c>
    </row>
    <row r="22" spans="1:68">
      <c r="A22" s="23">
        <v>1</v>
      </c>
      <c r="B22" s="24">
        <v>557.56880999999998</v>
      </c>
      <c r="C22" s="25">
        <v>0.28727000000000003</v>
      </c>
      <c r="D22" s="25">
        <v>-6.6703299999999999</v>
      </c>
      <c r="E22" s="23">
        <v>1</v>
      </c>
      <c r="F22" s="27">
        <v>3.14159265358979</v>
      </c>
      <c r="G22" s="27"/>
      <c r="H22" s="28">
        <f t="shared" si="0"/>
        <v>0.26088508882432876</v>
      </c>
      <c r="I22" s="28">
        <f t="shared" si="1"/>
        <v>7.2771293953787647E-2</v>
      </c>
      <c r="J22" s="28">
        <f t="shared" si="2"/>
        <v>2.0298826765352204E-2</v>
      </c>
      <c r="K22" s="28">
        <f t="shared" si="3"/>
        <v>5.6621553041428744E-3</v>
      </c>
      <c r="L22">
        <f t="shared" si="42"/>
        <v>0.49221566221873908</v>
      </c>
      <c r="M22">
        <f t="shared" si="24"/>
        <v>7.6952303440787226E-2</v>
      </c>
      <c r="N22">
        <f t="shared" si="25"/>
        <v>1.4658536913860005E-2</v>
      </c>
      <c r="O22">
        <f t="shared" si="26"/>
        <v>3.0324880174343871E-3</v>
      </c>
      <c r="P22">
        <f t="shared" si="27"/>
        <v>6.5737095531637202E-4</v>
      </c>
      <c r="Q22">
        <f t="shared" si="4"/>
        <v>4.245601149552674</v>
      </c>
      <c r="R22">
        <f t="shared" si="5"/>
        <v>-4.6152390004657962</v>
      </c>
      <c r="S22">
        <f t="shared" si="6"/>
        <v>2.1189221090456218</v>
      </c>
      <c r="T22">
        <f t="shared" si="7"/>
        <v>-0.32452104352508987</v>
      </c>
      <c r="U22">
        <v>0</v>
      </c>
      <c r="V22">
        <f t="shared" si="28"/>
        <v>2.1594099407837808</v>
      </c>
      <c r="W22">
        <f t="shared" si="8"/>
        <v>1.3628869565217392</v>
      </c>
      <c r="X22">
        <f t="shared" si="29"/>
        <v>1.9502257390769084</v>
      </c>
      <c r="Y22">
        <v>0</v>
      </c>
      <c r="Z22">
        <f t="shared" si="30"/>
        <v>1.7646743011052541</v>
      </c>
      <c r="AA22">
        <f t="shared" si="9"/>
        <v>0.6549999999999998</v>
      </c>
      <c r="AB22">
        <f t="shared" si="10"/>
        <v>-0.12958218631286092</v>
      </c>
      <c r="AC22">
        <f t="shared" si="11"/>
        <v>-5.1250940704467889E-2</v>
      </c>
      <c r="AD22">
        <f t="shared" si="31"/>
        <v>-9.0416563508664408E-2</v>
      </c>
      <c r="AE22">
        <f t="shared" si="12"/>
        <v>2.875</v>
      </c>
      <c r="AG22">
        <f t="shared" si="32"/>
        <v>-4.1246822998429758E-2</v>
      </c>
      <c r="AH22">
        <f t="shared" si="33"/>
        <v>-6.1566940124064481E-2</v>
      </c>
      <c r="AI22">
        <f t="shared" si="34"/>
        <v>1.9294833050822857</v>
      </c>
      <c r="AK22">
        <f t="shared" si="13"/>
        <v>7.8353377404708543E-22</v>
      </c>
      <c r="AL22">
        <f t="shared" si="14"/>
        <v>7.6850766243548695E-22</v>
      </c>
      <c r="AM22">
        <f t="shared" si="15"/>
        <v>40.526545223578751</v>
      </c>
      <c r="AN22">
        <f t="shared" si="35"/>
        <v>1.0610256652253576</v>
      </c>
      <c r="AO22">
        <f t="shared" si="36"/>
        <v>1.3176580985674746</v>
      </c>
      <c r="AP22">
        <v>0.28727000000000003</v>
      </c>
      <c r="AQ22">
        <f t="shared" si="16"/>
        <v>7.1272665248119874E-4</v>
      </c>
      <c r="AR22">
        <f t="shared" si="17"/>
        <v>2.0790236452876569</v>
      </c>
      <c r="AS22">
        <f t="shared" si="18"/>
        <v>-8.7493536452876572</v>
      </c>
      <c r="AU22">
        <f t="shared" si="19"/>
        <v>-8.7786839300000015</v>
      </c>
      <c r="AV22">
        <f t="shared" si="37"/>
        <v>-6.6996602847123441</v>
      </c>
      <c r="AX22">
        <f t="shared" si="20"/>
        <v>-8.6698245561248797</v>
      </c>
      <c r="AY22">
        <f t="shared" si="38"/>
        <v>-6.5908009108372223</v>
      </c>
      <c r="BA22">
        <f t="shared" si="21"/>
        <v>1.3544891640866874</v>
      </c>
      <c r="BB22">
        <f t="shared" si="39"/>
        <v>-30.117887543085185</v>
      </c>
      <c r="BC22">
        <f t="shared" si="22"/>
        <v>9.5004842651565777</v>
      </c>
      <c r="BD22">
        <f t="shared" si="40"/>
        <v>-39.618371808241761</v>
      </c>
      <c r="BF22">
        <f t="shared" si="41"/>
        <v>5.9651193390939166E-3</v>
      </c>
      <c r="BG22">
        <f t="shared" si="23"/>
        <v>1.8816566181732179E-3</v>
      </c>
      <c r="BH22">
        <f t="shared" si="23"/>
        <v>-7.8467759572671339E-3</v>
      </c>
    </row>
    <row r="23" spans="1:68">
      <c r="A23" s="38">
        <v>1</v>
      </c>
      <c r="B23" s="39">
        <v>600</v>
      </c>
      <c r="C23" s="40">
        <v>0.29479</v>
      </c>
      <c r="D23" s="40">
        <v>-6.8010200000000003</v>
      </c>
      <c r="E23" s="38">
        <v>1</v>
      </c>
      <c r="F23" s="42">
        <v>3.14159265358979</v>
      </c>
      <c r="G23" s="42"/>
      <c r="H23" s="43">
        <f t="shared" si="0"/>
        <v>0.26771439876953335</v>
      </c>
      <c r="I23" s="43">
        <f t="shared" si="1"/>
        <v>7.4676261860399815E-2</v>
      </c>
      <c r="J23" s="43">
        <f t="shared" si="2"/>
        <v>2.0830198566359783E-2</v>
      </c>
      <c r="K23" s="43">
        <f t="shared" si="3"/>
        <v>5.8103761691380151E-3</v>
      </c>
      <c r="L23" s="44">
        <f t="shared" si="42"/>
        <v>0.51552899592736579</v>
      </c>
      <c r="M23" s="44">
        <f t="shared" si="24"/>
        <v>8.3114504210517734E-2</v>
      </c>
      <c r="N23" s="44">
        <f t="shared" si="25"/>
        <v>1.6287425819413632E-2</v>
      </c>
      <c r="O23" s="44">
        <f t="shared" si="26"/>
        <v>3.463085253808118E-3</v>
      </c>
      <c r="P23" s="44">
        <f t="shared" si="27"/>
        <v>7.7120578298917053E-4</v>
      </c>
      <c r="Q23" s="44">
        <f t="shared" si="4"/>
        <v>4.2456011495526749</v>
      </c>
      <c r="R23" s="44">
        <f t="shared" si="5"/>
        <v>-4.6152390004657953</v>
      </c>
      <c r="S23" s="44">
        <f t="shared" si="6"/>
        <v>2.1189221090456218</v>
      </c>
      <c r="T23" s="44">
        <f t="shared" si="7"/>
        <v>-0.3245210435250897</v>
      </c>
      <c r="U23" s="44">
        <v>0</v>
      </c>
      <c r="V23" s="44">
        <f t="shared" si="28"/>
        <v>2.154857067486978</v>
      </c>
      <c r="W23" s="44">
        <f t="shared" si="8"/>
        <v>1.3628869565217392</v>
      </c>
      <c r="X23" s="44">
        <f t="shared" si="29"/>
        <v>1.991809030288628</v>
      </c>
      <c r="Y23" s="44">
        <v>0</v>
      </c>
      <c r="Z23" s="44">
        <f t="shared" si="30"/>
        <v>1.8385251390280144</v>
      </c>
      <c r="AA23" s="44">
        <f t="shared" si="9"/>
        <v>0.6549999999999998</v>
      </c>
      <c r="AB23" s="44">
        <f t="shared" si="10"/>
        <v>-0.13944343799954764</v>
      </c>
      <c r="AC23" s="44">
        <f t="shared" si="11"/>
        <v>-5.515115600293484E-2</v>
      </c>
      <c r="AD23" s="44">
        <f t="shared" si="31"/>
        <v>-9.7297297001241234E-2</v>
      </c>
      <c r="AE23" s="44">
        <f t="shared" si="12"/>
        <v>2.875</v>
      </c>
      <c r="AF23" s="44"/>
      <c r="AG23" s="44">
        <f t="shared" si="32"/>
        <v>-4.3040713226233471E-2</v>
      </c>
      <c r="AH23" s="44">
        <f t="shared" si="33"/>
        <v>-6.5509510305162624E-2</v>
      </c>
      <c r="AI23" s="44">
        <f t="shared" si="34"/>
        <v>2.0143643181183783</v>
      </c>
      <c r="AJ23" s="44"/>
      <c r="AK23" s="44">
        <f t="shared" si="13"/>
        <v>8.2555529432751794E-22</v>
      </c>
      <c r="AL23" s="44">
        <f t="shared" si="14"/>
        <v>8.0603509976492107E-22</v>
      </c>
      <c r="AM23" s="44">
        <f t="shared" si="15"/>
        <v>40.526545223578751</v>
      </c>
      <c r="AN23" s="44">
        <f t="shared" si="35"/>
        <v>1.0610256652253576</v>
      </c>
      <c r="AO23" s="44">
        <f t="shared" si="36"/>
        <v>1.3176580985674746</v>
      </c>
      <c r="AP23" s="44">
        <v>0.29479</v>
      </c>
      <c r="AQ23" s="44">
        <f t="shared" si="16"/>
        <v>7.4998820219109464E-4</v>
      </c>
      <c r="AR23" s="44">
        <f t="shared" si="17"/>
        <v>2.1877155857914232</v>
      </c>
      <c r="AS23" s="44">
        <f t="shared" si="18"/>
        <v>-8.9887355857914244</v>
      </c>
      <c r="AT23" s="44"/>
      <c r="AU23" s="44">
        <f t="shared" si="19"/>
        <v>-9.0084876099999995</v>
      </c>
      <c r="AV23" s="44">
        <f t="shared" si="37"/>
        <v>-6.8207720242085763</v>
      </c>
      <c r="AW23" s="44"/>
      <c r="AX23" s="44">
        <f t="shared" si="20"/>
        <v>-8.8776412032135195</v>
      </c>
      <c r="AY23" s="44">
        <f t="shared" si="38"/>
        <v>-6.6899256174220962</v>
      </c>
      <c r="AZ23" s="44"/>
      <c r="BA23" s="44">
        <f t="shared" si="21"/>
        <v>1.3544891640866874</v>
      </c>
      <c r="BB23" s="44">
        <f t="shared" si="39"/>
        <v>-30.570856280276992</v>
      </c>
      <c r="BC23" s="44">
        <f t="shared" si="22"/>
        <v>9.9971722527347531</v>
      </c>
      <c r="BD23" s="44">
        <f t="shared" si="40"/>
        <v>-40.568028533011741</v>
      </c>
      <c r="BE23" s="44"/>
      <c r="BF23" s="44">
        <f t="shared" si="41"/>
        <v>6.0548338839922743E-3</v>
      </c>
      <c r="BG23" s="44">
        <f t="shared" si="23"/>
        <v>1.9800301550276793E-3</v>
      </c>
      <c r="BH23" s="44">
        <f t="shared" si="23"/>
        <v>-8.0348640390199531E-3</v>
      </c>
      <c r="BI23" s="44"/>
      <c r="BJ23" s="44"/>
      <c r="BK23" s="44"/>
      <c r="BL23" s="44"/>
      <c r="BM23" s="44"/>
      <c r="BN23" s="44"/>
      <c r="BO23" s="44"/>
      <c r="BP23" s="44"/>
    </row>
    <row r="24" spans="1:68">
      <c r="A24" s="23">
        <v>1</v>
      </c>
      <c r="B24" s="24">
        <v>800</v>
      </c>
      <c r="C24" s="25">
        <v>0.3231</v>
      </c>
      <c r="E24" s="23">
        <v>1</v>
      </c>
      <c r="F24" s="27">
        <v>3.14159265358979</v>
      </c>
      <c r="G24" s="27"/>
      <c r="H24" s="28">
        <f t="shared" si="0"/>
        <v>0.29342420788505796</v>
      </c>
      <c r="I24" s="28">
        <f t="shared" si="1"/>
        <v>8.1847756732233726E-2</v>
      </c>
      <c r="J24" s="28">
        <f t="shared" si="2"/>
        <v>2.2830615545950832E-2</v>
      </c>
      <c r="K24" s="28">
        <f t="shared" si="3"/>
        <v>6.3683725372247792E-3</v>
      </c>
      <c r="L24">
        <f t="shared" si="42"/>
        <v>0.61160285842523199</v>
      </c>
      <c r="M24">
        <f t="shared" si="24"/>
        <v>0.11009930114040441</v>
      </c>
      <c r="N24">
        <f t="shared" si="25"/>
        <v>2.3872082444495363E-2</v>
      </c>
      <c r="O24">
        <f t="shared" si="26"/>
        <v>5.5963980203723174E-3</v>
      </c>
      <c r="P24">
        <f t="shared" si="27"/>
        <v>1.3716514359605192E-3</v>
      </c>
      <c r="Q24">
        <f t="shared" si="4"/>
        <v>4.245601149552674</v>
      </c>
      <c r="R24">
        <f t="shared" si="5"/>
        <v>-4.6152390004657962</v>
      </c>
      <c r="S24">
        <f t="shared" si="6"/>
        <v>2.1189221090456218</v>
      </c>
      <c r="T24">
        <f t="shared" si="7"/>
        <v>-0.32452104352508987</v>
      </c>
      <c r="U24">
        <v>0</v>
      </c>
      <c r="V24">
        <f t="shared" si="28"/>
        <v>2.1377171947432947</v>
      </c>
      <c r="W24">
        <f t="shared" si="8"/>
        <v>1.3628869565217392</v>
      </c>
      <c r="X24">
        <f t="shared" si="29"/>
        <v>2.1609843316487436</v>
      </c>
      <c r="Y24">
        <v>0</v>
      </c>
      <c r="Z24">
        <f t="shared" si="30"/>
        <v>2.1372541446076916</v>
      </c>
      <c r="AA24">
        <f t="shared" si="9"/>
        <v>0.6549999999999998</v>
      </c>
      <c r="AB24">
        <f t="shared" si="10"/>
        <v>-0.18592458399939685</v>
      </c>
      <c r="AC24">
        <f t="shared" si="11"/>
        <v>-7.35348746705798E-2</v>
      </c>
      <c r="AD24">
        <f t="shared" si="31"/>
        <v>-0.12972972933498833</v>
      </c>
      <c r="AE24">
        <f t="shared" si="12"/>
        <v>2.875</v>
      </c>
      <c r="AG24">
        <f t="shared" si="32"/>
        <v>-5.0119117512193105E-2</v>
      </c>
      <c r="AH24">
        <f t="shared" si="33"/>
        <v>-8.3332439905313152E-2</v>
      </c>
      <c r="AI24">
        <f t="shared" si="34"/>
        <v>2.3635362585400781</v>
      </c>
      <c r="AK24">
        <f t="shared" si="13"/>
        <v>1.0055982632373624E-21</v>
      </c>
      <c r="AL24">
        <f t="shared" si="14"/>
        <v>9.6146455606076064E-22</v>
      </c>
      <c r="AM24">
        <f t="shared" si="15"/>
        <v>40.526545223578751</v>
      </c>
      <c r="AN24">
        <f t="shared" si="35"/>
        <v>1.0610256652253576</v>
      </c>
      <c r="AO24">
        <f t="shared" si="36"/>
        <v>1.3176580985674746</v>
      </c>
      <c r="AP24">
        <v>0.3231</v>
      </c>
      <c r="AQ24">
        <f t="shared" si="16"/>
        <v>9.0823846712046927E-4</v>
      </c>
      <c r="AR24">
        <f t="shared" si="17"/>
        <v>2.6493316085904088</v>
      </c>
      <c r="AS24">
        <f t="shared" si="18"/>
        <v>-2.6493316085904088</v>
      </c>
      <c r="AU24">
        <f t="shared" si="19"/>
        <v>-9.8736128999999995</v>
      </c>
      <c r="AV24">
        <f t="shared" si="37"/>
        <v>-7.2242812914095911</v>
      </c>
      <c r="AX24">
        <f t="shared" si="20"/>
        <v>-9.6512368435919988</v>
      </c>
      <c r="AY24">
        <f t="shared" si="38"/>
        <v>-7.0019052350015905</v>
      </c>
      <c r="BA24">
        <f t="shared" si="21"/>
        <v>1.3544891640866874</v>
      </c>
      <c r="BB24">
        <f>((2*$BL$12*10^-15)*AY24)/($BL$9*(BA24-3*(BL$13/$BL$12)))*10^22</f>
        <v>-31.996505023898397</v>
      </c>
      <c r="BC24">
        <f t="shared" si="22"/>
        <v>12.106612311815526</v>
      </c>
      <c r="BD24">
        <f t="shared" si="40"/>
        <v>-44.103117335713932</v>
      </c>
      <c r="BF24">
        <f t="shared" si="41"/>
        <v>6.3371964792827088E-3</v>
      </c>
      <c r="BG24">
        <f t="shared" si="23"/>
        <v>2.3978237892286645E-3</v>
      </c>
      <c r="BH24">
        <f t="shared" si="23"/>
        <v>-8.7350202685113742E-3</v>
      </c>
    </row>
    <row r="25" spans="1:68">
      <c r="A25" s="23">
        <v>1</v>
      </c>
      <c r="B25" s="24">
        <v>1000</v>
      </c>
      <c r="C25" s="25">
        <v>0.34415000000000001</v>
      </c>
      <c r="E25" s="23">
        <v>1</v>
      </c>
      <c r="F25" s="27">
        <v>3.14159265358979</v>
      </c>
      <c r="G25" s="27"/>
      <c r="H25" s="28">
        <f t="shared" si="0"/>
        <v>0.3125408268141216</v>
      </c>
      <c r="I25" s="28">
        <f t="shared" si="1"/>
        <v>8.7180146949545775E-2</v>
      </c>
      <c r="J25" s="28">
        <f t="shared" si="2"/>
        <v>2.4318032621909562E-2</v>
      </c>
      <c r="K25" s="28">
        <f t="shared" si="3"/>
        <v>6.7832726978827229E-3</v>
      </c>
      <c r="L25">
        <f t="shared" si="42"/>
        <v>0.69264457873343821</v>
      </c>
      <c r="M25">
        <f t="shared" si="24"/>
        <v>0.13466768802884332</v>
      </c>
      <c r="N25">
        <f t="shared" si="25"/>
        <v>3.1322634391342821E-2</v>
      </c>
      <c r="O25">
        <f t="shared" si="26"/>
        <v>7.856582159295078E-3</v>
      </c>
      <c r="P25">
        <f t="shared" si="27"/>
        <v>2.0575224851799856E-3</v>
      </c>
      <c r="Q25">
        <f t="shared" si="4"/>
        <v>4.2456011495526749</v>
      </c>
      <c r="R25">
        <f t="shared" si="5"/>
        <v>-4.6152390004657953</v>
      </c>
      <c r="S25">
        <f t="shared" si="6"/>
        <v>2.1189221090456218</v>
      </c>
      <c r="T25">
        <f t="shared" si="7"/>
        <v>-0.3245210435250897</v>
      </c>
      <c r="U25">
        <v>0</v>
      </c>
      <c r="V25">
        <f t="shared" si="28"/>
        <v>2.124972782123919</v>
      </c>
      <c r="W25">
        <f t="shared" si="8"/>
        <v>1.3628869565217392</v>
      </c>
      <c r="X25">
        <f t="shared" si="29"/>
        <v>2.3011989237746291</v>
      </c>
      <c r="Y25">
        <v>0</v>
      </c>
      <c r="Z25">
        <f t="shared" si="30"/>
        <v>2.3829896500933292</v>
      </c>
      <c r="AA25">
        <f t="shared" si="9"/>
        <v>0.6549999999999998</v>
      </c>
      <c r="AB25">
        <f t="shared" si="10"/>
        <v>-0.23240572999924608</v>
      </c>
      <c r="AC25">
        <f t="shared" si="11"/>
        <v>-9.1918593338224733E-2</v>
      </c>
      <c r="AD25">
        <f t="shared" si="31"/>
        <v>-0.1621621616687354</v>
      </c>
      <c r="AE25">
        <f t="shared" si="12"/>
        <v>2.875</v>
      </c>
      <c r="AG25">
        <f t="shared" si="32"/>
        <v>-5.5693498733570754E-2</v>
      </c>
      <c r="AH25">
        <f t="shared" si="33"/>
        <v>-0.10032486699227322</v>
      </c>
      <c r="AI25">
        <f t="shared" si="34"/>
        <v>2.658024108510098</v>
      </c>
      <c r="AK25">
        <f t="shared" si="13"/>
        <v>1.1659540952810104E-21</v>
      </c>
      <c r="AL25">
        <f t="shared" si="14"/>
        <v>1.0934601580205851E-21</v>
      </c>
      <c r="AM25">
        <f t="shared" si="15"/>
        <v>40.526545223578751</v>
      </c>
      <c r="AN25">
        <f t="shared" si="35"/>
        <v>1.0610256652253576</v>
      </c>
      <c r="AO25">
        <f t="shared" si="36"/>
        <v>1.3176580985674746</v>
      </c>
      <c r="AP25">
        <v>0.34415000000000001</v>
      </c>
      <c r="AQ25">
        <f t="shared" si="16"/>
        <v>1.0475043748015879E-3</v>
      </c>
      <c r="AR25">
        <f t="shared" si="17"/>
        <v>3.0555702612962317</v>
      </c>
      <c r="AS25">
        <f t="shared" si="18"/>
        <v>-3.0555702612962317</v>
      </c>
      <c r="AU25">
        <f t="shared" si="19"/>
        <v>-10.51687985</v>
      </c>
      <c r="AV25">
        <f t="shared" si="37"/>
        <v>-7.4613095887037684</v>
      </c>
      <c r="AX25">
        <f t="shared" si="20"/>
        <v>-10.217476880002</v>
      </c>
      <c r="AY25">
        <f t="shared" si="38"/>
        <v>-7.1619066187057676</v>
      </c>
      <c r="BA25">
        <f t="shared" si="21"/>
        <v>1.3544891640866874</v>
      </c>
      <c r="BB25">
        <f t="shared" si="39"/>
        <v>-32.727661031541835</v>
      </c>
      <c r="BC25">
        <f t="shared" si="22"/>
        <v>13.962995204178485</v>
      </c>
      <c r="BD25">
        <f t="shared" si="40"/>
        <v>-46.690656235720326</v>
      </c>
      <c r="BF25">
        <f t="shared" si="41"/>
        <v>6.4820085227850731E-3</v>
      </c>
      <c r="BG25">
        <f t="shared" si="23"/>
        <v>2.7654971685835781E-3</v>
      </c>
      <c r="BH25">
        <f t="shared" si="23"/>
        <v>-9.2475056913686529E-3</v>
      </c>
    </row>
    <row r="26" spans="1:68">
      <c r="A26" s="23">
        <v>1</v>
      </c>
      <c r="B26" s="24">
        <v>1200</v>
      </c>
      <c r="C26" s="25">
        <v>0.36099999999999999</v>
      </c>
      <c r="E26" s="23">
        <v>1</v>
      </c>
      <c r="F26" s="27">
        <v>3.14159265358979</v>
      </c>
      <c r="G26" s="27"/>
      <c r="H26" s="28">
        <f t="shared" si="0"/>
        <v>0.32784320348655505</v>
      </c>
      <c r="I26" s="28">
        <f t="shared" si="1"/>
        <v>9.1448592325398884E-2</v>
      </c>
      <c r="J26" s="28">
        <f t="shared" si="2"/>
        <v>2.5508672894114057E-2</v>
      </c>
      <c r="K26" s="28">
        <f t="shared" si="3"/>
        <v>7.1153899286231677E-3</v>
      </c>
      <c r="L26">
        <f t="shared" si="42"/>
        <v>0.76432445236565061</v>
      </c>
      <c r="M26">
        <f t="shared" si="24"/>
        <v>0.15762724101044484</v>
      </c>
      <c r="N26">
        <f t="shared" si="25"/>
        <v>3.867813424499509E-2</v>
      </c>
      <c r="O26">
        <f t="shared" si="26"/>
        <v>1.0213494538543089E-2</v>
      </c>
      <c r="P26">
        <f t="shared" si="27"/>
        <v>2.8128878468860474E-3</v>
      </c>
      <c r="Q26">
        <f t="shared" si="4"/>
        <v>4.245601149552674</v>
      </c>
      <c r="R26">
        <f t="shared" si="5"/>
        <v>-4.6152390004657962</v>
      </c>
      <c r="S26">
        <f t="shared" si="6"/>
        <v>2.1189221090456218</v>
      </c>
      <c r="T26">
        <f t="shared" si="7"/>
        <v>-0.32452104352508987</v>
      </c>
      <c r="U26">
        <v>0</v>
      </c>
      <c r="V26">
        <f t="shared" si="28"/>
        <v>2.1147711976756298</v>
      </c>
      <c r="W26">
        <f t="shared" si="8"/>
        <v>1.3628869565217392</v>
      </c>
      <c r="X26">
        <f t="shared" si="29"/>
        <v>2.4235159344052204</v>
      </c>
      <c r="Y26">
        <v>0</v>
      </c>
      <c r="Z26">
        <f t="shared" si="30"/>
        <v>2.5961708432302668</v>
      </c>
      <c r="AA26">
        <f t="shared" si="9"/>
        <v>0.6549999999999998</v>
      </c>
      <c r="AB26">
        <f t="shared" si="10"/>
        <v>-0.27888687599909529</v>
      </c>
      <c r="AC26">
        <f t="shared" si="11"/>
        <v>-0.11030231200586968</v>
      </c>
      <c r="AD26">
        <f t="shared" si="31"/>
        <v>-0.19459459400248247</v>
      </c>
      <c r="AE26">
        <f t="shared" si="12"/>
        <v>2.875</v>
      </c>
      <c r="AG26">
        <f t="shared" si="32"/>
        <v>-6.0327214919995695E-2</v>
      </c>
      <c r="AH26">
        <f t="shared" si="33"/>
        <v>-0.11679787074458137</v>
      </c>
      <c r="AI26">
        <f t="shared" si="34"/>
        <v>2.918900295831873</v>
      </c>
      <c r="AK26">
        <f t="shared" si="13"/>
        <v>1.3139969503999953E-21</v>
      </c>
      <c r="AL26">
        <f t="shared" si="14"/>
        <v>1.2107994638589199E-21</v>
      </c>
      <c r="AM26">
        <f t="shared" si="15"/>
        <v>40.526545223578751</v>
      </c>
      <c r="AN26">
        <f t="shared" si="35"/>
        <v>1.0610256652253576</v>
      </c>
      <c r="AO26">
        <f t="shared" si="36"/>
        <v>1.3176580985674746</v>
      </c>
      <c r="AP26">
        <v>0.36099999999999999</v>
      </c>
      <c r="AQ26">
        <f t="shared" si="16"/>
        <v>1.1748968468320046E-3</v>
      </c>
      <c r="AR26">
        <f t="shared" si="17"/>
        <v>3.4271741022089577</v>
      </c>
      <c r="AS26">
        <f t="shared" si="18"/>
        <v>-3.4271741022089577</v>
      </c>
      <c r="AU26">
        <f t="shared" si="19"/>
        <v>-11.031798999999999</v>
      </c>
      <c r="AV26">
        <f t="shared" si="37"/>
        <v>-7.6046248977910418</v>
      </c>
      <c r="AX26">
        <f t="shared" si="20"/>
        <v>-10.665224871199998</v>
      </c>
      <c r="AY26">
        <f t="shared" si="38"/>
        <v>-7.2380507689910401</v>
      </c>
      <c r="BA26">
        <f t="shared" si="21"/>
        <v>1.3544891640866874</v>
      </c>
      <c r="BB26">
        <f t="shared" si="39"/>
        <v>-33.07561585317584</v>
      </c>
      <c r="BC26">
        <f t="shared" si="22"/>
        <v>15.661107898310265</v>
      </c>
      <c r="BD26">
        <f t="shared" si="40"/>
        <v>-48.736723751486103</v>
      </c>
      <c r="BF26">
        <f t="shared" si="41"/>
        <v>6.5509241143148818E-3</v>
      </c>
      <c r="BG26">
        <f t="shared" si="23"/>
        <v>3.1018237073302166E-3</v>
      </c>
      <c r="BH26">
        <f t="shared" si="23"/>
        <v>-9.6527478216450989E-3</v>
      </c>
    </row>
    <row r="27" spans="1:68">
      <c r="A27" s="23">
        <v>1</v>
      </c>
      <c r="B27" s="24">
        <v>1400</v>
      </c>
      <c r="C27" s="25">
        <v>0.37512000000000001</v>
      </c>
      <c r="E27" s="23">
        <v>1</v>
      </c>
      <c r="F27" s="27">
        <v>3.14159265358979</v>
      </c>
      <c r="G27" s="27"/>
      <c r="H27" s="28">
        <f t="shared" si="0"/>
        <v>0.34066632269217867</v>
      </c>
      <c r="I27" s="28">
        <f t="shared" si="1"/>
        <v>9.5025473554303672E-2</v>
      </c>
      <c r="J27" s="28">
        <f t="shared" si="2"/>
        <v>2.6506408243878291E-2</v>
      </c>
      <c r="K27" s="28">
        <f t="shared" si="3"/>
        <v>7.3936982549172364E-3</v>
      </c>
      <c r="L27">
        <f t="shared" si="42"/>
        <v>0.82962182120138994</v>
      </c>
      <c r="M27">
        <f t="shared" si="24"/>
        <v>0.17945857332619286</v>
      </c>
      <c r="N27">
        <f t="shared" si="25"/>
        <v>4.5978052902717628E-2</v>
      </c>
      <c r="O27">
        <f t="shared" si="26"/>
        <v>1.26547261636758E-2</v>
      </c>
      <c r="P27">
        <f t="shared" si="27"/>
        <v>3.6293820339574623E-3</v>
      </c>
      <c r="Q27">
        <f t="shared" si="4"/>
        <v>4.2456011495526749</v>
      </c>
      <c r="R27">
        <f t="shared" si="5"/>
        <v>-4.6152390004657953</v>
      </c>
      <c r="S27">
        <f t="shared" si="6"/>
        <v>2.1189221090456218</v>
      </c>
      <c r="T27">
        <f t="shared" si="7"/>
        <v>-0.3245210435250897</v>
      </c>
      <c r="U27">
        <v>0</v>
      </c>
      <c r="V27">
        <f t="shared" si="28"/>
        <v>2.1062224515385477</v>
      </c>
      <c r="W27">
        <f t="shared" si="8"/>
        <v>1.3628869565217392</v>
      </c>
      <c r="X27">
        <f t="shared" si="29"/>
        <v>2.5336718966409366</v>
      </c>
      <c r="Y27">
        <v>0</v>
      </c>
      <c r="Z27">
        <f t="shared" si="30"/>
        <v>2.7873163390898861</v>
      </c>
      <c r="AA27">
        <f t="shared" si="9"/>
        <v>0.6549999999999998</v>
      </c>
      <c r="AB27">
        <f t="shared" si="10"/>
        <v>-0.32536802199894455</v>
      </c>
      <c r="AC27">
        <f t="shared" si="11"/>
        <v>-0.12868603067351467</v>
      </c>
      <c r="AD27">
        <f t="shared" si="31"/>
        <v>-0.22702702633622962</v>
      </c>
      <c r="AE27">
        <f t="shared" si="12"/>
        <v>2.875</v>
      </c>
      <c r="AG27">
        <f t="shared" si="32"/>
        <v>-6.431722732264282E-2</v>
      </c>
      <c r="AH27">
        <f t="shared" si="33"/>
        <v>-0.13291542940913337</v>
      </c>
      <c r="AI27">
        <f t="shared" si="34"/>
        <v>3.1570172335348401</v>
      </c>
      <c r="AK27">
        <f t="shared" si="13"/>
        <v>1.4536139477040642E-21</v>
      </c>
      <c r="AL27">
        <f t="shared" si="14"/>
        <v>1.318109361864481E-21</v>
      </c>
      <c r="AM27">
        <f t="shared" si="15"/>
        <v>40.526545223578751</v>
      </c>
      <c r="AN27">
        <f t="shared" si="35"/>
        <v>1.0610256652253576</v>
      </c>
      <c r="AO27">
        <f t="shared" si="36"/>
        <v>1.3176580985674746</v>
      </c>
      <c r="AP27">
        <v>0.37512000000000001</v>
      </c>
      <c r="AQ27">
        <f t="shared" si="16"/>
        <v>1.2941642422721312E-3</v>
      </c>
      <c r="AR27">
        <f t="shared" si="17"/>
        <v>3.7750770947078065</v>
      </c>
      <c r="AS27">
        <f t="shared" si="18"/>
        <v>-3.7750770947078065</v>
      </c>
      <c r="AU27">
        <f t="shared" si="19"/>
        <v>-11.46329208</v>
      </c>
      <c r="AV27">
        <f t="shared" si="37"/>
        <v>-7.6882149852921939</v>
      </c>
      <c r="AX27">
        <f t="shared" si="20"/>
        <v>-11.03665462368768</v>
      </c>
      <c r="AY27">
        <f t="shared" si="38"/>
        <v>-7.2615775289798732</v>
      </c>
      <c r="BA27">
        <f t="shared" si="21"/>
        <v>1.3544891640866874</v>
      </c>
      <c r="BB27">
        <f t="shared" si="39"/>
        <v>-33.183125747827901</v>
      </c>
      <c r="BC27">
        <f t="shared" si="22"/>
        <v>17.250915168433394</v>
      </c>
      <c r="BD27">
        <f t="shared" si="40"/>
        <v>-50.434040916261296</v>
      </c>
      <c r="BF27">
        <f t="shared" si="41"/>
        <v>6.5722174188607447E-3</v>
      </c>
      <c r="BG27">
        <f t="shared" si="23"/>
        <v>3.4166993797649821E-3</v>
      </c>
      <c r="BH27">
        <f t="shared" si="23"/>
        <v>-9.9889167986257268E-3</v>
      </c>
    </row>
    <row r="28" spans="1:68">
      <c r="A28" s="23">
        <v>1</v>
      </c>
      <c r="B28" s="24">
        <v>1600</v>
      </c>
      <c r="C28" s="25">
        <v>0.38732</v>
      </c>
      <c r="E28" s="23">
        <v>1</v>
      </c>
      <c r="F28" s="27">
        <v>3.14159265358979</v>
      </c>
      <c r="G28" s="27"/>
      <c r="H28" s="28">
        <f t="shared" si="0"/>
        <v>0.35174578829477143</v>
      </c>
      <c r="I28" s="28">
        <f t="shared" si="1"/>
        <v>9.8115979998541547E-2</v>
      </c>
      <c r="J28" s="28">
        <f t="shared" si="2"/>
        <v>2.7368474197640599E-2</v>
      </c>
      <c r="K28" s="28">
        <f t="shared" si="3"/>
        <v>7.6341629561061646E-3</v>
      </c>
      <c r="L28">
        <f t="shared" si="42"/>
        <v>0.8902757833466679</v>
      </c>
      <c r="M28">
        <f t="shared" si="24"/>
        <v>0.20046113829358</v>
      </c>
      <c r="N28">
        <f t="shared" si="25"/>
        <v>5.3251202848943836E-2</v>
      </c>
      <c r="O28">
        <f t="shared" si="26"/>
        <v>1.5173619466822719E-2</v>
      </c>
      <c r="P28">
        <f t="shared" si="27"/>
        <v>4.5018188960512795E-3</v>
      </c>
      <c r="Q28">
        <f t="shared" si="4"/>
        <v>4.2456011495526749</v>
      </c>
      <c r="R28">
        <f t="shared" si="5"/>
        <v>-4.6152390004657953</v>
      </c>
      <c r="S28">
        <f t="shared" si="6"/>
        <v>2.1189221090456218</v>
      </c>
      <c r="T28">
        <f t="shared" si="7"/>
        <v>-0.3245210435250897</v>
      </c>
      <c r="U28">
        <v>0</v>
      </c>
      <c r="V28">
        <f t="shared" si="28"/>
        <v>2.098836141136819</v>
      </c>
      <c r="W28">
        <f t="shared" si="8"/>
        <v>1.3628869565217392</v>
      </c>
      <c r="X28">
        <f t="shared" si="29"/>
        <v>2.6349897336680468</v>
      </c>
      <c r="Y28">
        <v>0</v>
      </c>
      <c r="Z28">
        <f t="shared" si="30"/>
        <v>2.9624908178916978</v>
      </c>
      <c r="AA28">
        <f t="shared" si="9"/>
        <v>0.6549999999999998</v>
      </c>
      <c r="AB28">
        <f t="shared" si="10"/>
        <v>-0.37184916799879369</v>
      </c>
      <c r="AC28">
        <f t="shared" si="11"/>
        <v>-0.1470697493411596</v>
      </c>
      <c r="AD28">
        <f t="shared" si="31"/>
        <v>-0.25945945866997666</v>
      </c>
      <c r="AE28">
        <f t="shared" si="12"/>
        <v>2.875</v>
      </c>
      <c r="AG28">
        <f t="shared" si="32"/>
        <v>-6.7837258431551153E-2</v>
      </c>
      <c r="AH28">
        <f t="shared" si="33"/>
        <v>-0.14877347034766489</v>
      </c>
      <c r="AI28">
        <f t="shared" si="34"/>
        <v>3.3786348738216887</v>
      </c>
      <c r="AK28">
        <f t="shared" si="13"/>
        <v>1.5870790539419146E-21</v>
      </c>
      <c r="AL28">
        <f t="shared" si="14"/>
        <v>1.4180965841495155E-21</v>
      </c>
      <c r="AM28">
        <f t="shared" si="15"/>
        <v>40.526545223578751</v>
      </c>
      <c r="AN28">
        <f t="shared" si="35"/>
        <v>1.0610256652253576</v>
      </c>
      <c r="AO28">
        <f t="shared" si="36"/>
        <v>1.3176580985674746</v>
      </c>
      <c r="AP28">
        <v>0.38732</v>
      </c>
      <c r="AQ28">
        <f t="shared" si="16"/>
        <v>1.4074993531679278E-3</v>
      </c>
      <c r="AR28">
        <f t="shared" si="17"/>
        <v>4.1056756131908454</v>
      </c>
      <c r="AS28">
        <f t="shared" si="18"/>
        <v>-4.1056756131908454</v>
      </c>
      <c r="AU28">
        <f t="shared" si="19"/>
        <v>-11.836111880000001</v>
      </c>
      <c r="AV28">
        <f t="shared" si="37"/>
        <v>-7.7304362668091553</v>
      </c>
      <c r="AX28">
        <f t="shared" si="20"/>
        <v>-11.354806320897278</v>
      </c>
      <c r="AY28">
        <f t="shared" si="38"/>
        <v>-7.2491307077064331</v>
      </c>
      <c r="BA28">
        <f t="shared" si="21"/>
        <v>1.3544891640866874</v>
      </c>
      <c r="BB28">
        <f t="shared" si="39"/>
        <v>-33.126247688779578</v>
      </c>
      <c r="BC28">
        <f t="shared" si="22"/>
        <v>18.761646434069199</v>
      </c>
      <c r="BD28">
        <f t="shared" si="40"/>
        <v>-51.88789412284877</v>
      </c>
      <c r="BF28">
        <f t="shared" si="41"/>
        <v>6.5609522061357848E-3</v>
      </c>
      <c r="BG28">
        <f t="shared" si="23"/>
        <v>3.715913336119865E-3</v>
      </c>
      <c r="BH28">
        <f t="shared" si="23"/>
        <v>-1.0276865542255648E-2</v>
      </c>
    </row>
    <row r="29" spans="1:68">
      <c r="A29" s="23">
        <v>1</v>
      </c>
      <c r="B29" s="24">
        <v>1800</v>
      </c>
      <c r="C29" s="25">
        <v>0.39809</v>
      </c>
      <c r="E29" s="23">
        <v>1</v>
      </c>
      <c r="F29" s="27">
        <v>3.14159265358979</v>
      </c>
      <c r="G29" s="27"/>
      <c r="H29" s="28">
        <f t="shared" si="0"/>
        <v>0.36152659522427338</v>
      </c>
      <c r="I29" s="28">
        <f t="shared" si="1"/>
        <v>0.10084423855628268</v>
      </c>
      <c r="J29" s="28">
        <f t="shared" si="2"/>
        <v>2.8129494715838962E-2</v>
      </c>
      <c r="K29" s="28">
        <f t="shared" si="3"/>
        <v>7.846442040680324E-3</v>
      </c>
      <c r="L29">
        <f t="shared" si="42"/>
        <v>0.94737522048691525</v>
      </c>
      <c r="M29">
        <f t="shared" si="24"/>
        <v>0.22082769416239872</v>
      </c>
      <c r="N29">
        <f t="shared" si="25"/>
        <v>6.0516118341200603E-2</v>
      </c>
      <c r="O29">
        <f t="shared" si="26"/>
        <v>1.7765235984929073E-2</v>
      </c>
      <c r="P29">
        <f t="shared" si="27"/>
        <v>5.4263852794660394E-3</v>
      </c>
      <c r="Q29">
        <f t="shared" si="4"/>
        <v>4.2456011495526749</v>
      </c>
      <c r="R29">
        <f t="shared" si="5"/>
        <v>-4.6152390004657953</v>
      </c>
      <c r="S29">
        <f t="shared" si="6"/>
        <v>2.1189221090456218</v>
      </c>
      <c r="T29">
        <f t="shared" si="7"/>
        <v>-0.3245210435250897</v>
      </c>
      <c r="U29">
        <v>0</v>
      </c>
      <c r="V29">
        <f t="shared" si="28"/>
        <v>2.0923156031838177</v>
      </c>
      <c r="W29">
        <f t="shared" si="8"/>
        <v>1.3628869565217392</v>
      </c>
      <c r="X29">
        <f t="shared" si="29"/>
        <v>2.7295429649265932</v>
      </c>
      <c r="Y29">
        <v>0</v>
      </c>
      <c r="Z29">
        <f t="shared" si="30"/>
        <v>3.1254684868622236</v>
      </c>
      <c r="AA29">
        <f t="shared" si="9"/>
        <v>0.6549999999999998</v>
      </c>
      <c r="AB29">
        <f t="shared" si="10"/>
        <v>-0.4183303139986429</v>
      </c>
      <c r="AC29">
        <f t="shared" si="11"/>
        <v>-0.16545346800880453</v>
      </c>
      <c r="AD29">
        <f t="shared" si="31"/>
        <v>-0.2918918910037237</v>
      </c>
      <c r="AE29">
        <f t="shared" si="12"/>
        <v>2.875</v>
      </c>
      <c r="AG29">
        <f t="shared" si="32"/>
        <v>-7.0996299453498127E-2</v>
      </c>
      <c r="AH29">
        <f t="shared" si="33"/>
        <v>-0.16443217712602409</v>
      </c>
      <c r="AI29">
        <f t="shared" si="34"/>
        <v>3.5876499349944582</v>
      </c>
      <c r="AK29">
        <f t="shared" si="13"/>
        <v>1.7158189259618159E-21</v>
      </c>
      <c r="AL29">
        <f t="shared" si="14"/>
        <v>1.5124592988629524E-21</v>
      </c>
      <c r="AM29">
        <f t="shared" si="15"/>
        <v>40.526545223578751</v>
      </c>
      <c r="AN29">
        <f t="shared" si="35"/>
        <v>1.0610256652253576</v>
      </c>
      <c r="AO29">
        <f t="shared" si="36"/>
        <v>1.3176580985674746</v>
      </c>
      <c r="AP29">
        <v>0.39809</v>
      </c>
      <c r="AQ29">
        <f t="shared" si="16"/>
        <v>1.5162779084261565E-3</v>
      </c>
      <c r="AR29">
        <f t="shared" si="17"/>
        <v>4.4229826588790981</v>
      </c>
      <c r="AS29">
        <f t="shared" si="18"/>
        <v>-4.4229826588790981</v>
      </c>
      <c r="AU29">
        <f t="shared" si="19"/>
        <v>-12.16523231</v>
      </c>
      <c r="AV29">
        <f t="shared" si="37"/>
        <v>-7.7422496511209022</v>
      </c>
      <c r="AX29">
        <f t="shared" si="20"/>
        <v>-11.633530825082319</v>
      </c>
      <c r="AY29">
        <f t="shared" si="38"/>
        <v>-7.2105481662032211</v>
      </c>
      <c r="BA29">
        <f t="shared" si="21"/>
        <v>1.3544891640866874</v>
      </c>
      <c r="BB29">
        <f t="shared" si="39"/>
        <v>-32.949937607221898</v>
      </c>
      <c r="BC29">
        <f t="shared" si="22"/>
        <v>20.211639848823008</v>
      </c>
      <c r="BD29">
        <f t="shared" si="40"/>
        <v>-53.16157745604491</v>
      </c>
      <c r="BF29">
        <f t="shared" si="41"/>
        <v>6.5260324038862935E-3</v>
      </c>
      <c r="BG29">
        <f t="shared" si="23"/>
        <v>4.0030976131556761E-3</v>
      </c>
      <c r="BH29">
        <f t="shared" si="23"/>
        <v>-1.0529130017041971E-2</v>
      </c>
    </row>
    <row r="30" spans="1:68">
      <c r="A30" s="23">
        <v>1</v>
      </c>
      <c r="B30" s="24">
        <v>2000</v>
      </c>
      <c r="C30" s="25">
        <v>0.40775</v>
      </c>
      <c r="E30" s="23">
        <v>1</v>
      </c>
      <c r="F30" s="27">
        <v>3.14159265358979</v>
      </c>
      <c r="G30" s="27"/>
      <c r="H30" s="28">
        <f t="shared" si="0"/>
        <v>0.37029935241452305</v>
      </c>
      <c r="I30" s="28">
        <f t="shared" si="1"/>
        <v>0.10329131169163823</v>
      </c>
      <c r="J30" s="28">
        <f t="shared" si="2"/>
        <v>2.8812081364473704E-2</v>
      </c>
      <c r="K30" s="28">
        <f t="shared" si="3"/>
        <v>8.0368427794905734E-3</v>
      </c>
      <c r="L30">
        <f t="shared" si="42"/>
        <v>1.0016514807730224</v>
      </c>
      <c r="M30">
        <f t="shared" si="24"/>
        <v>0.24069027783369776</v>
      </c>
      <c r="N30">
        <f t="shared" si="25"/>
        <v>6.7785247036482602E-2</v>
      </c>
      <c r="O30">
        <f t="shared" si="26"/>
        <v>2.042565329657936E-2</v>
      </c>
      <c r="P30">
        <f t="shared" si="27"/>
        <v>6.4001139437135368E-3</v>
      </c>
      <c r="Q30">
        <f t="shared" si="4"/>
        <v>4.2456011495526749</v>
      </c>
      <c r="R30">
        <f t="shared" si="5"/>
        <v>-4.6152390004657953</v>
      </c>
      <c r="S30">
        <f t="shared" si="6"/>
        <v>2.1189221090456218</v>
      </c>
      <c r="T30">
        <f t="shared" si="7"/>
        <v>-0.3245210435250897</v>
      </c>
      <c r="U30">
        <v>0</v>
      </c>
      <c r="V30">
        <f t="shared" si="28"/>
        <v>2.086467098390318</v>
      </c>
      <c r="W30">
        <f t="shared" si="8"/>
        <v>1.3628869565217392</v>
      </c>
      <c r="X30">
        <f t="shared" si="29"/>
        <v>2.8187208637105661</v>
      </c>
      <c r="Y30">
        <v>0</v>
      </c>
      <c r="Z30">
        <f t="shared" si="30"/>
        <v>3.2787726252202876</v>
      </c>
      <c r="AA30">
        <f t="shared" si="9"/>
        <v>0.6549999999999998</v>
      </c>
      <c r="AB30">
        <f t="shared" si="10"/>
        <v>-0.46481145999849216</v>
      </c>
      <c r="AC30">
        <f t="shared" si="11"/>
        <v>-0.18383718667644947</v>
      </c>
      <c r="AD30">
        <f t="shared" si="31"/>
        <v>-0.3243243233374708</v>
      </c>
      <c r="AE30">
        <f t="shared" si="12"/>
        <v>2.875</v>
      </c>
      <c r="AG30">
        <f t="shared" si="32"/>
        <v>-7.3867686013787473E-2</v>
      </c>
      <c r="AH30">
        <f t="shared" si="33"/>
        <v>-0.17993204474894559</v>
      </c>
      <c r="AI30">
        <f t="shared" si="34"/>
        <v>3.7866681288515851</v>
      </c>
      <c r="AK30">
        <f t="shared" si="13"/>
        <v>1.8407935014977833E-21</v>
      </c>
      <c r="AL30">
        <f t="shared" si="14"/>
        <v>1.6023401323391077E-21</v>
      </c>
      <c r="AM30">
        <f t="shared" si="15"/>
        <v>40.526545223578751</v>
      </c>
      <c r="AN30">
        <f t="shared" si="35"/>
        <v>1.0610256652253576</v>
      </c>
      <c r="AO30">
        <f t="shared" si="36"/>
        <v>1.3176580985674746</v>
      </c>
      <c r="AP30">
        <v>0.40775</v>
      </c>
      <c r="AQ30">
        <f t="shared" si="16"/>
        <v>1.6214255784986716E-3</v>
      </c>
      <c r="AR30">
        <f t="shared" si="17"/>
        <v>4.7296984124806247</v>
      </c>
      <c r="AS30">
        <f t="shared" si="18"/>
        <v>-4.7296984124806247</v>
      </c>
      <c r="AU30">
        <f t="shared" si="19"/>
        <v>-12.46043225</v>
      </c>
      <c r="AV30">
        <f t="shared" si="37"/>
        <v>-7.7307338375193755</v>
      </c>
      <c r="AX30">
        <f t="shared" si="20"/>
        <v>-11.88182513245</v>
      </c>
      <c r="AY30">
        <f t="shared" si="38"/>
        <v>-7.1521267199693757</v>
      </c>
      <c r="BA30">
        <f t="shared" si="21"/>
        <v>1.3544891640866874</v>
      </c>
      <c r="BB30">
        <f t="shared" si="39"/>
        <v>-32.682969969816526</v>
      </c>
      <c r="BC30">
        <f t="shared" si="22"/>
        <v>21.61323438940062</v>
      </c>
      <c r="BD30">
        <f t="shared" si="40"/>
        <v>-54.296204359217157</v>
      </c>
      <c r="BF30">
        <f t="shared" si="41"/>
        <v>6.4731570548260103E-3</v>
      </c>
      <c r="BG30">
        <f t="shared" si="23"/>
        <v>4.2806960565261679E-3</v>
      </c>
      <c r="BH30">
        <f t="shared" si="23"/>
        <v>-1.075385311135218E-2</v>
      </c>
    </row>
    <row r="31" spans="1:68">
      <c r="A31" s="23">
        <v>1</v>
      </c>
      <c r="B31" s="24">
        <v>2200</v>
      </c>
      <c r="C31" s="25">
        <v>0.41653000000000001</v>
      </c>
      <c r="E31" s="23">
        <v>1</v>
      </c>
      <c r="F31" s="27">
        <v>3.14159265358979</v>
      </c>
      <c r="G31" s="27"/>
      <c r="H31" s="28">
        <f t="shared" si="0"/>
        <v>0.37827293503671672</v>
      </c>
      <c r="I31" s="28">
        <f t="shared" si="1"/>
        <v>0.10551546305068805</v>
      </c>
      <c r="J31" s="28">
        <f t="shared" si="2"/>
        <v>2.9432486206607548E-2</v>
      </c>
      <c r="K31" s="28">
        <f t="shared" si="3"/>
        <v>8.2098985234609623E-3</v>
      </c>
      <c r="L31">
        <f t="shared" si="42"/>
        <v>1.0536761323682478</v>
      </c>
      <c r="M31">
        <f t="shared" si="24"/>
        <v>0.26016414608784411</v>
      </c>
      <c r="N31">
        <f t="shared" si="25"/>
        <v>7.5074981257324883E-2</v>
      </c>
      <c r="O31">
        <f t="shared" si="26"/>
        <v>2.3154553021992597E-2</v>
      </c>
      <c r="P31">
        <f t="shared" si="27"/>
        <v>7.4217115638661735E-3</v>
      </c>
      <c r="Q31">
        <f t="shared" si="4"/>
        <v>4.245601149552674</v>
      </c>
      <c r="R31">
        <f t="shared" si="5"/>
        <v>-4.6152390004657962</v>
      </c>
      <c r="S31">
        <f t="shared" si="6"/>
        <v>2.1189221090456218</v>
      </c>
      <c r="T31">
        <f t="shared" si="7"/>
        <v>-0.32452104352508987</v>
      </c>
      <c r="U31">
        <v>0</v>
      </c>
      <c r="V31">
        <f t="shared" si="28"/>
        <v>2.0811513766421887</v>
      </c>
      <c r="W31">
        <f t="shared" si="8"/>
        <v>1.3628869565217392</v>
      </c>
      <c r="X31">
        <f t="shared" si="29"/>
        <v>2.9035925744344002</v>
      </c>
      <c r="Y31">
        <v>0</v>
      </c>
      <c r="Z31">
        <f t="shared" si="30"/>
        <v>3.4243327832046271</v>
      </c>
      <c r="AA31">
        <f t="shared" si="9"/>
        <v>0.6549999999999998</v>
      </c>
      <c r="AB31">
        <f t="shared" si="10"/>
        <v>-0.51129260599834125</v>
      </c>
      <c r="AC31">
        <f t="shared" si="11"/>
        <v>-0.20222090534409437</v>
      </c>
      <c r="AD31">
        <f t="shared" si="31"/>
        <v>-0.35675675567121778</v>
      </c>
      <c r="AE31">
        <f t="shared" si="12"/>
        <v>2.875</v>
      </c>
      <c r="AG31">
        <f t="shared" si="32"/>
        <v>-7.6508665761715416E-2</v>
      </c>
      <c r="AH31">
        <f t="shared" si="33"/>
        <v>-0.19530468464429521</v>
      </c>
      <c r="AI31">
        <f t="shared" si="34"/>
        <v>3.9776833545943826</v>
      </c>
      <c r="AK31">
        <f t="shared" si="13"/>
        <v>1.9627521322941507E-21</v>
      </c>
      <c r="AL31">
        <f t="shared" si="14"/>
        <v>1.6886310476776685E-21</v>
      </c>
      <c r="AM31">
        <f t="shared" si="15"/>
        <v>40.526545223578751</v>
      </c>
      <c r="AN31">
        <f t="shared" si="35"/>
        <v>1.0610256652253576</v>
      </c>
      <c r="AO31">
        <f t="shared" si="36"/>
        <v>1.3176580985674746</v>
      </c>
      <c r="AP31">
        <v>0.41653000000000001</v>
      </c>
      <c r="AQ31">
        <f t="shared" si="16"/>
        <v>1.7236649652201477E-3</v>
      </c>
      <c r="AR31">
        <f t="shared" si="17"/>
        <v>5.0279307035471712</v>
      </c>
      <c r="AS31">
        <f t="shared" si="18"/>
        <v>-5.0279307035471712</v>
      </c>
      <c r="AU31">
        <f t="shared" si="19"/>
        <v>-12.728740270000001</v>
      </c>
      <c r="AV31">
        <f t="shared" si="37"/>
        <v>-7.70080956645283</v>
      </c>
      <c r="AX31">
        <f t="shared" si="20"/>
        <v>-12.106102818758478</v>
      </c>
      <c r="AY31">
        <f t="shared" si="38"/>
        <v>-7.0781721152113066</v>
      </c>
      <c r="BA31">
        <f t="shared" si="21"/>
        <v>1.3544891640866874</v>
      </c>
      <c r="BB31">
        <f t="shared" si="39"/>
        <v>-32.345020682692045</v>
      </c>
      <c r="BC31">
        <f t="shared" si="22"/>
        <v>22.976062174001068</v>
      </c>
      <c r="BD31">
        <f t="shared" si="40"/>
        <v>-55.32108285669311</v>
      </c>
      <c r="BF31">
        <f t="shared" si="41"/>
        <v>6.4062231496716275E-3</v>
      </c>
      <c r="BG31">
        <f t="shared" si="23"/>
        <v>4.5506163941376647E-3</v>
      </c>
      <c r="BH31">
        <f t="shared" si="23"/>
        <v>-1.095683954380929E-2</v>
      </c>
    </row>
    <row r="32" spans="1:68">
      <c r="A32" s="23">
        <v>1</v>
      </c>
      <c r="B32" s="24">
        <v>2400</v>
      </c>
      <c r="C32" s="25">
        <v>0.42459999999999998</v>
      </c>
      <c r="E32" s="23">
        <v>1</v>
      </c>
      <c r="F32" s="27">
        <v>3.14159265358979</v>
      </c>
      <c r="G32" s="27"/>
      <c r="H32" s="28">
        <f t="shared" si="0"/>
        <v>0.38560172908695634</v>
      </c>
      <c r="I32" s="28">
        <f t="shared" si="1"/>
        <v>0.10755975706749131</v>
      </c>
      <c r="J32" s="28">
        <f t="shared" si="2"/>
        <v>3.0002721636678192E-2</v>
      </c>
      <c r="K32" s="28">
        <f t="shared" si="3"/>
        <v>8.3689600102310156E-3</v>
      </c>
      <c r="L32">
        <f t="shared" si="42"/>
        <v>1.1039049963531853</v>
      </c>
      <c r="M32">
        <f t="shared" si="24"/>
        <v>0.27934987937916328</v>
      </c>
      <c r="N32">
        <f t="shared" si="25"/>
        <v>8.2403509600868147E-2</v>
      </c>
      <c r="O32">
        <f t="shared" si="26"/>
        <v>2.5953975596531009E-2</v>
      </c>
      <c r="P32">
        <f t="shared" si="27"/>
        <v>8.4910950313386024E-3</v>
      </c>
      <c r="Q32">
        <f t="shared" si="4"/>
        <v>4.2456011495526749</v>
      </c>
      <c r="R32">
        <f t="shared" si="5"/>
        <v>-4.6152390004657953</v>
      </c>
      <c r="S32">
        <f t="shared" si="6"/>
        <v>2.1189221090456218</v>
      </c>
      <c r="T32">
        <f t="shared" si="7"/>
        <v>-0.3245210435250897</v>
      </c>
      <c r="U32">
        <v>0</v>
      </c>
      <c r="V32">
        <f t="shared" si="28"/>
        <v>2.0762655139420292</v>
      </c>
      <c r="W32">
        <f t="shared" si="8"/>
        <v>1.3628869565217392</v>
      </c>
      <c r="X32">
        <f t="shared" si="29"/>
        <v>2.9849987743188757</v>
      </c>
      <c r="Y32">
        <v>0</v>
      </c>
      <c r="Z32">
        <f t="shared" si="30"/>
        <v>3.5636578705399162</v>
      </c>
      <c r="AA32">
        <f t="shared" si="9"/>
        <v>0.6549999999999998</v>
      </c>
      <c r="AB32">
        <f t="shared" si="10"/>
        <v>-0.55777375199819057</v>
      </c>
      <c r="AC32">
        <f t="shared" si="11"/>
        <v>-0.22060462401173936</v>
      </c>
      <c r="AD32">
        <f t="shared" si="31"/>
        <v>-0.38918918800496494</v>
      </c>
      <c r="AE32">
        <f t="shared" si="12"/>
        <v>2.875</v>
      </c>
      <c r="AG32">
        <f t="shared" si="32"/>
        <v>-7.8964813984197454E-2</v>
      </c>
      <c r="AH32">
        <f t="shared" si="33"/>
        <v>-0.21057526290906592</v>
      </c>
      <c r="AI32">
        <f t="shared" si="34"/>
        <v>4.1622557506436948</v>
      </c>
      <c r="AK32">
        <f t="shared" si="13"/>
        <v>2.0822913829464696E-21</v>
      </c>
      <c r="AL32">
        <f t="shared" si="14"/>
        <v>1.7720421434536176E-21</v>
      </c>
      <c r="AM32">
        <f t="shared" si="15"/>
        <v>40.526545223578751</v>
      </c>
      <c r="AN32">
        <f t="shared" si="35"/>
        <v>1.0610256652253576</v>
      </c>
      <c r="AO32">
        <f t="shared" si="36"/>
        <v>1.3176580985674746</v>
      </c>
      <c r="AP32">
        <v>0.42459999999999998</v>
      </c>
      <c r="AQ32">
        <f t="shared" si="16"/>
        <v>1.8235713373805881E-3</v>
      </c>
      <c r="AR32">
        <f t="shared" si="17"/>
        <v>5.3193575911391751</v>
      </c>
      <c r="AS32">
        <f t="shared" si="18"/>
        <v>-5.3193575911391751</v>
      </c>
      <c r="AU32">
        <f t="shared" si="19"/>
        <v>-12.975351399999999</v>
      </c>
      <c r="AV32">
        <f t="shared" si="37"/>
        <v>-7.6559938088608241</v>
      </c>
      <c r="AX32">
        <f t="shared" si="20"/>
        <v>-12.311070270751998</v>
      </c>
      <c r="AY32">
        <f t="shared" si="38"/>
        <v>-6.9917126796128226</v>
      </c>
      <c r="BA32">
        <f t="shared" si="21"/>
        <v>1.3544891640866874</v>
      </c>
      <c r="BB32">
        <f t="shared" si="39"/>
        <v>-31.949928251040522</v>
      </c>
      <c r="BC32">
        <f t="shared" si="22"/>
        <v>24.307791404828698</v>
      </c>
      <c r="BD32">
        <f t="shared" si="40"/>
        <v>-56.257719655869217</v>
      </c>
      <c r="BF32">
        <f t="shared" si="41"/>
        <v>6.3279715292217315E-3</v>
      </c>
      <c r="BG32">
        <f t="shared" si="23"/>
        <v>4.8143773826161019E-3</v>
      </c>
      <c r="BH32">
        <f t="shared" si="23"/>
        <v>-1.1142348911837833E-2</v>
      </c>
    </row>
    <row r="33" spans="1:68">
      <c r="A33" s="23">
        <v>1</v>
      </c>
      <c r="B33" s="24">
        <v>2600</v>
      </c>
      <c r="C33" s="25">
        <v>0.43206</v>
      </c>
      <c r="E33" s="23">
        <v>1</v>
      </c>
      <c r="F33" s="27">
        <v>3.14159265358979</v>
      </c>
      <c r="G33" s="27"/>
      <c r="H33" s="28">
        <f t="shared" si="0"/>
        <v>0.39237654985706638</v>
      </c>
      <c r="I33" s="28">
        <f t="shared" si="1"/>
        <v>0.10944952576208267</v>
      </c>
      <c r="J33" s="28">
        <f t="shared" si="2"/>
        <v>3.0529853769060721E-2</v>
      </c>
      <c r="K33" s="28">
        <f t="shared" si="3"/>
        <v>8.5159982619416232E-3</v>
      </c>
      <c r="L33">
        <f t="shared" si="42"/>
        <v>1.1525173429630327</v>
      </c>
      <c r="M33">
        <f t="shared" si="24"/>
        <v>0.29826077147041902</v>
      </c>
      <c r="N33">
        <f t="shared" si="25"/>
        <v>8.9760300675969962E-2</v>
      </c>
      <c r="O33">
        <f t="shared" si="26"/>
        <v>2.8816016279698708E-2</v>
      </c>
      <c r="P33">
        <f t="shared" si="27"/>
        <v>9.6045538386853035E-3</v>
      </c>
      <c r="Q33">
        <f t="shared" si="4"/>
        <v>4.2456011495526749</v>
      </c>
      <c r="R33">
        <f t="shared" si="5"/>
        <v>-4.6152390004657953</v>
      </c>
      <c r="S33">
        <f t="shared" si="6"/>
        <v>2.1189221090456218</v>
      </c>
      <c r="T33">
        <f t="shared" si="7"/>
        <v>-0.3245210435250897</v>
      </c>
      <c r="U33">
        <v>0</v>
      </c>
      <c r="V33">
        <f t="shared" si="28"/>
        <v>2.0717489667619557</v>
      </c>
      <c r="W33">
        <f t="shared" si="8"/>
        <v>1.3628869565217392</v>
      </c>
      <c r="X33">
        <f t="shared" si="29"/>
        <v>3.0633065403595681</v>
      </c>
      <c r="Y33">
        <v>0</v>
      </c>
      <c r="Z33">
        <f t="shared" si="30"/>
        <v>3.6974278933075246</v>
      </c>
      <c r="AA33">
        <f t="shared" si="9"/>
        <v>0.6549999999999998</v>
      </c>
      <c r="AB33">
        <f t="shared" si="10"/>
        <v>-0.60425489799803977</v>
      </c>
      <c r="AC33">
        <f t="shared" si="11"/>
        <v>-0.23898834267938432</v>
      </c>
      <c r="AD33">
        <f t="shared" si="31"/>
        <v>-0.42162162033871203</v>
      </c>
      <c r="AE33">
        <f t="shared" si="12"/>
        <v>2.875</v>
      </c>
      <c r="AG33">
        <f t="shared" si="32"/>
        <v>-8.1254523269207707E-2</v>
      </c>
      <c r="AH33">
        <f t="shared" si="33"/>
        <v>-0.22575393569770516</v>
      </c>
      <c r="AI33">
        <f t="shared" si="34"/>
        <v>4.3410859971866351</v>
      </c>
      <c r="AK33">
        <f t="shared" si="13"/>
        <v>2.199652006010533E-21</v>
      </c>
      <c r="AL33">
        <f t="shared" si="14"/>
        <v>1.8528599905564563E-21</v>
      </c>
      <c r="AM33">
        <f t="shared" si="15"/>
        <v>40.526545223578751</v>
      </c>
      <c r="AN33">
        <f t="shared" si="35"/>
        <v>1.0610256652253576</v>
      </c>
      <c r="AO33">
        <f t="shared" si="36"/>
        <v>1.3176580985674746</v>
      </c>
      <c r="AP33">
        <v>0.43206</v>
      </c>
      <c r="AQ33">
        <f t="shared" si="16"/>
        <v>1.921376853295275E-3</v>
      </c>
      <c r="AR33">
        <f t="shared" si="17"/>
        <v>5.6046562810623168</v>
      </c>
      <c r="AS33">
        <f t="shared" si="18"/>
        <v>-5.6046562810623168</v>
      </c>
      <c r="AU33">
        <f t="shared" si="19"/>
        <v>-13.203321540000001</v>
      </c>
      <c r="AV33">
        <f t="shared" si="37"/>
        <v>-7.5986652589376842</v>
      </c>
      <c r="AX33">
        <f t="shared" si="20"/>
        <v>-12.499544377369919</v>
      </c>
      <c r="AY33">
        <f t="shared" si="38"/>
        <v>-6.8948880963076018</v>
      </c>
      <c r="BA33">
        <f t="shared" si="21"/>
        <v>1.3544891640866874</v>
      </c>
      <c r="BB33">
        <f t="shared" si="39"/>
        <v>-31.507470353913373</v>
      </c>
      <c r="BC33">
        <f t="shared" si="22"/>
        <v>25.611516699453503</v>
      </c>
      <c r="BD33">
        <f t="shared" si="40"/>
        <v>-57.118987053366887</v>
      </c>
      <c r="BF33">
        <f t="shared" si="41"/>
        <v>6.2403387510226527E-3</v>
      </c>
      <c r="BG33">
        <f t="shared" si="23"/>
        <v>5.0725919388895828E-3</v>
      </c>
      <c r="BH33">
        <f t="shared" si="23"/>
        <v>-1.1312930689912237E-2</v>
      </c>
    </row>
    <row r="34" spans="1:68">
      <c r="A34" s="23">
        <v>1</v>
      </c>
      <c r="B34" s="24">
        <v>2800</v>
      </c>
      <c r="C34" s="25">
        <v>0.43901000000000001</v>
      </c>
      <c r="E34" s="23">
        <v>1</v>
      </c>
      <c r="F34" s="27">
        <v>3.14159265358979</v>
      </c>
      <c r="G34" s="27"/>
      <c r="H34" s="28">
        <f t="shared" si="0"/>
        <v>0.39868821263887122</v>
      </c>
      <c r="I34" s="28">
        <f t="shared" si="1"/>
        <v>0.11121010115449684</v>
      </c>
      <c r="J34" s="28">
        <f t="shared" si="2"/>
        <v>3.1020948718130225E-2</v>
      </c>
      <c r="K34" s="28">
        <f t="shared" si="3"/>
        <v>8.6529843007336748E-3</v>
      </c>
      <c r="L34">
        <f t="shared" si="42"/>
        <v>1.1997988253073504</v>
      </c>
      <c r="M34">
        <f t="shared" si="24"/>
        <v>0.31696316744776765</v>
      </c>
      <c r="N34">
        <f t="shared" si="25"/>
        <v>9.7158271696681023E-2</v>
      </c>
      <c r="O34">
        <f t="shared" si="26"/>
        <v>3.1742440053773913E-2</v>
      </c>
      <c r="P34">
        <f t="shared" si="27"/>
        <v>1.0762187157601133E-2</v>
      </c>
      <c r="Q34">
        <f t="shared" si="4"/>
        <v>4.245601149552674</v>
      </c>
      <c r="R34">
        <f t="shared" si="5"/>
        <v>-4.6152390004657962</v>
      </c>
      <c r="S34">
        <f t="shared" si="6"/>
        <v>2.1189221090456218</v>
      </c>
      <c r="T34">
        <f t="shared" si="7"/>
        <v>-0.32452104352508987</v>
      </c>
      <c r="U34">
        <v>0</v>
      </c>
      <c r="V34">
        <f t="shared" si="28"/>
        <v>2.0675411915740858</v>
      </c>
      <c r="W34">
        <f t="shared" si="8"/>
        <v>1.3628869565217392</v>
      </c>
      <c r="X34">
        <f t="shared" si="29"/>
        <v>3.1390381741503597</v>
      </c>
      <c r="Y34">
        <v>0</v>
      </c>
      <c r="Z34">
        <f t="shared" si="30"/>
        <v>3.8265762200452018</v>
      </c>
      <c r="AA34">
        <f t="shared" si="9"/>
        <v>0.6549999999999998</v>
      </c>
      <c r="AB34">
        <f t="shared" si="10"/>
        <v>-0.65073604399788909</v>
      </c>
      <c r="AC34">
        <f t="shared" si="11"/>
        <v>-0.25737206134702934</v>
      </c>
      <c r="AD34">
        <f t="shared" si="31"/>
        <v>-0.45405405267245924</v>
      </c>
      <c r="AE34">
        <f t="shared" si="12"/>
        <v>2.875</v>
      </c>
      <c r="AG34">
        <f t="shared" si="32"/>
        <v>-8.3406368539332962E-2</v>
      </c>
      <c r="AH34">
        <f t="shared" si="33"/>
        <v>-0.24085648172104626</v>
      </c>
      <c r="AI34">
        <f t="shared" si="34"/>
        <v>4.5151395822741023</v>
      </c>
      <c r="AK34">
        <f t="shared" si="13"/>
        <v>2.3152080372475957E-21</v>
      </c>
      <c r="AL34">
        <f t="shared" si="14"/>
        <v>1.9315298086037092E-21</v>
      </c>
      <c r="AM34">
        <f t="shared" si="15"/>
        <v>40.526545223578751</v>
      </c>
      <c r="AN34">
        <f t="shared" si="35"/>
        <v>1.0610256652253576</v>
      </c>
      <c r="AO34">
        <f t="shared" si="36"/>
        <v>1.3176580985674746</v>
      </c>
      <c r="AP34">
        <v>0.43901000000000001</v>
      </c>
      <c r="AQ34">
        <f t="shared" si="16"/>
        <v>2.0174421966209304E-3</v>
      </c>
      <c r="AR34">
        <f t="shared" si="17"/>
        <v>5.8848788875432536</v>
      </c>
      <c r="AS34">
        <f t="shared" si="18"/>
        <v>-5.8848788875432536</v>
      </c>
      <c r="AU34">
        <f t="shared" si="19"/>
        <v>-13.415706590000001</v>
      </c>
      <c r="AV34">
        <f t="shared" si="37"/>
        <v>-7.5308277024567474</v>
      </c>
      <c r="AX34">
        <f t="shared" si="20"/>
        <v>-12.674268954352719</v>
      </c>
      <c r="AY34">
        <f t="shared" si="38"/>
        <v>-6.7893900668094656</v>
      </c>
      <c r="BA34">
        <f t="shared" si="21"/>
        <v>1.3544891640866874</v>
      </c>
      <c r="BB34">
        <f t="shared" si="39"/>
        <v>-31.025377535236753</v>
      </c>
      <c r="BC34">
        <f t="shared" si="22"/>
        <v>26.892045889031316</v>
      </c>
      <c r="BD34">
        <f t="shared" si="40"/>
        <v>-57.917423424268065</v>
      </c>
      <c r="BF34">
        <f t="shared" si="41"/>
        <v>6.1448559190407509E-3</v>
      </c>
      <c r="BG34">
        <f t="shared" si="23"/>
        <v>5.326212297292794E-3</v>
      </c>
      <c r="BH34">
        <f t="shared" si="23"/>
        <v>-1.1471068216333544E-2</v>
      </c>
    </row>
    <row r="35" spans="1:68" ht="15.75" thickBot="1">
      <c r="A35" s="45">
        <v>1</v>
      </c>
      <c r="B35" s="46">
        <v>3000</v>
      </c>
      <c r="C35" s="47">
        <v>0.44552999999999998</v>
      </c>
      <c r="D35" s="35"/>
      <c r="E35" s="45">
        <v>1</v>
      </c>
      <c r="F35" s="49">
        <v>3.14159265358979</v>
      </c>
      <c r="G35" s="49"/>
      <c r="H35" s="50">
        <f t="shared" si="0"/>
        <v>0.40460936966583061</v>
      </c>
      <c r="I35" s="50">
        <f t="shared" si="1"/>
        <v>0.11286174886076167</v>
      </c>
      <c r="J35" s="50">
        <f t="shared" si="2"/>
        <v>3.14816593753868E-2</v>
      </c>
      <c r="K35" s="50">
        <f t="shared" si="3"/>
        <v>8.7814949443198887E-3</v>
      </c>
      <c r="L35" s="35">
        <f t="shared" si="42"/>
        <v>1.245996203462304</v>
      </c>
      <c r="M35" s="35">
        <f t="shared" si="24"/>
        <v>0.33551919083511461</v>
      </c>
      <c r="N35" s="35">
        <f t="shared" si="25"/>
        <v>0.1046117734478422</v>
      </c>
      <c r="O35" s="35">
        <f t="shared" si="26"/>
        <v>3.4736384018004829E-2</v>
      </c>
      <c r="P35" s="35">
        <f t="shared" si="27"/>
        <v>1.196482492895079E-2</v>
      </c>
      <c r="Q35" s="35">
        <f t="shared" si="4"/>
        <v>4.2456011495526749</v>
      </c>
      <c r="R35" s="35">
        <f t="shared" si="5"/>
        <v>-4.6152390004657953</v>
      </c>
      <c r="S35" s="35">
        <f t="shared" si="6"/>
        <v>2.1189221090456218</v>
      </c>
      <c r="T35" s="35">
        <f t="shared" si="7"/>
        <v>-0.3245210435250897</v>
      </c>
      <c r="U35" s="35">
        <v>0</v>
      </c>
      <c r="V35" s="35">
        <f t="shared" si="28"/>
        <v>2.0635937535561131</v>
      </c>
      <c r="W35" s="35">
        <f t="shared" si="8"/>
        <v>1.3628869565217392</v>
      </c>
      <c r="X35" s="35">
        <f t="shared" si="29"/>
        <v>3.212638190650781</v>
      </c>
      <c r="Y35" s="35">
        <v>0</v>
      </c>
      <c r="Z35" s="35">
        <f t="shared" si="30"/>
        <v>3.9518931708461724</v>
      </c>
      <c r="AA35" s="35">
        <f t="shared" si="9"/>
        <v>0.6549999999999998</v>
      </c>
      <c r="AB35" s="35">
        <f t="shared" si="10"/>
        <v>-0.69721718999773818</v>
      </c>
      <c r="AC35" s="35">
        <f t="shared" si="11"/>
        <v>-0.27575578001467416</v>
      </c>
      <c r="AD35" s="35">
        <f t="shared" si="31"/>
        <v>-0.48648648500620617</v>
      </c>
      <c r="AE35" s="35">
        <f t="shared" si="12"/>
        <v>2.875</v>
      </c>
      <c r="AF35" s="35"/>
      <c r="AG35" s="35">
        <f t="shared" si="32"/>
        <v>-8.5444956102508185E-2</v>
      </c>
      <c r="AH35" s="35">
        <f t="shared" si="33"/>
        <v>-0.255896488271107</v>
      </c>
      <c r="AI35" s="35">
        <f t="shared" si="34"/>
        <v>4.6852344846090244</v>
      </c>
      <c r="AJ35" s="35"/>
      <c r="AK35" s="35">
        <f t="shared" si="13"/>
        <v>2.4292815646385508E-21</v>
      </c>
      <c r="AL35" s="35">
        <f t="shared" si="14"/>
        <v>2.0084349830962193E-21</v>
      </c>
      <c r="AM35" s="35">
        <f t="shared" si="15"/>
        <v>40.526545223578751</v>
      </c>
      <c r="AN35" s="35">
        <f t="shared" si="35"/>
        <v>1.0610256652253576</v>
      </c>
      <c r="AO35" s="35">
        <f t="shared" si="36"/>
        <v>1.3176580985674746</v>
      </c>
      <c r="AP35" s="35">
        <v>0.44552999999999998</v>
      </c>
      <c r="AQ35" s="35">
        <f t="shared" si="16"/>
        <v>2.1120779576346577E-3</v>
      </c>
      <c r="AR35" s="35">
        <f t="shared" si="17"/>
        <v>6.1609314024202968</v>
      </c>
      <c r="AS35" s="35">
        <f t="shared" si="18"/>
        <v>-6.1609314024202968</v>
      </c>
      <c r="AT35" s="35"/>
      <c r="AU35" s="35">
        <f t="shared" si="19"/>
        <v>-13.614951270000001</v>
      </c>
      <c r="AV35" s="35">
        <f t="shared" si="37"/>
        <v>-7.4540198675797038</v>
      </c>
      <c r="AW35" s="35"/>
      <c r="AX35" s="35">
        <f t="shared" si="20"/>
        <v>-12.837425063286478</v>
      </c>
      <c r="AY35" s="35">
        <f t="shared" si="38"/>
        <v>-6.6764936608661811</v>
      </c>
      <c r="AZ35" s="35"/>
      <c r="BA35" s="35">
        <f t="shared" si="21"/>
        <v>1.3544891640866874</v>
      </c>
      <c r="BB35" s="35">
        <f t="shared" si="39"/>
        <v>-30.509476462784786</v>
      </c>
      <c r="BC35" s="35">
        <f t="shared" si="22"/>
        <v>28.153519071354534</v>
      </c>
      <c r="BD35" s="35">
        <f t="shared" si="40"/>
        <v>-58.66299553413932</v>
      </c>
      <c r="BE35" s="35"/>
      <c r="BF35" s="35">
        <f t="shared" si="41"/>
        <v>6.0426770573944908E-3</v>
      </c>
      <c r="BG35" s="35">
        <f t="shared" si="23"/>
        <v>5.5760584415437782E-3</v>
      </c>
      <c r="BH35" s="35">
        <f t="shared" si="23"/>
        <v>-1.1618735498938269E-2</v>
      </c>
      <c r="BI35" s="35"/>
      <c r="BJ35" s="35"/>
      <c r="BK35" s="35"/>
      <c r="BL35" s="35"/>
      <c r="BM35" s="35"/>
      <c r="BN35" s="35"/>
      <c r="BO35" s="35"/>
      <c r="BP35" s="35"/>
    </row>
    <row r="36" spans="1:68">
      <c r="A36" s="90">
        <v>0.9</v>
      </c>
      <c r="B36" s="24">
        <v>5.6</v>
      </c>
      <c r="C36" s="25">
        <v>4.3604000000000004E-3</v>
      </c>
      <c r="D36" s="25">
        <v>0</v>
      </c>
      <c r="E36" s="90">
        <v>0.9</v>
      </c>
      <c r="F36" s="27">
        <v>3.14159265358979</v>
      </c>
      <c r="G36" s="27"/>
      <c r="H36" s="28">
        <f t="shared" ref="H36:H64" si="43">(F36/6)*(C36*6.023*10^23)/((16*0.898+44*0.102)*10^24)*(0.898*$BL$8^3+0.102*$BM$8^3)</f>
        <v>3.4934616310262944E-3</v>
      </c>
      <c r="I36" s="28">
        <f t="shared" ref="I36:I64" si="44">(F36/6)*(C36*6.023*10^23)/((16*0.898+44*0.102)*10^24)*(0.898*$BL$8^2+0.102*$BM$8^2)</f>
        <v>9.606888825661364E-4</v>
      </c>
      <c r="J36" s="28">
        <f t="shared" ref="J36:J64" si="45">(F36/6)*(C36*6.023*10^23)/((16*0.898+44*0.102)*10^24)*(0.898*$BL$8^1+0.102*$BM$8^1)</f>
        <v>2.6453023314071481E-4</v>
      </c>
      <c r="K36" s="28">
        <f t="shared" ref="K36:K64" si="46">(F36/6)*(C36*6.023*10^23)/((16*0.898+44*0.102)*10^24)*(0.898*$BL$8^0+0.102*$BM$8^0)</f>
        <v>7.2926982971142633E-5</v>
      </c>
      <c r="L36">
        <f t="shared" si="42"/>
        <v>3.5180130449538418E-3</v>
      </c>
      <c r="M36">
        <f t="shared" si="24"/>
        <v>6.159358421193883E-6</v>
      </c>
      <c r="N36">
        <f t="shared" si="25"/>
        <v>1.4361712241009617E-8</v>
      </c>
      <c r="O36">
        <f t="shared" si="26"/>
        <v>3.7655421315785365E-11</v>
      </c>
      <c r="P36">
        <f t="shared" si="27"/>
        <v>1.0541394146468264E-13</v>
      </c>
      <c r="Q36">
        <f t="shared" si="4"/>
        <v>4.1794303631272429</v>
      </c>
      <c r="R36">
        <f t="shared" si="5"/>
        <v>-4.637598171095342</v>
      </c>
      <c r="S36">
        <f t="shared" si="6"/>
        <v>2.1603100625914569</v>
      </c>
      <c r="T36">
        <f t="shared" si="7"/>
        <v>-0.33696031160055145</v>
      </c>
      <c r="U36">
        <v>0</v>
      </c>
      <c r="V36">
        <f t="shared" si="28"/>
        <v>2.331004358912649</v>
      </c>
      <c r="W36">
        <f t="shared" si="8"/>
        <v>1.3628869565217392</v>
      </c>
      <c r="X36">
        <f t="shared" si="29"/>
        <v>1.0074652665700521</v>
      </c>
      <c r="Y36">
        <v>0</v>
      </c>
      <c r="Z36">
        <f t="shared" si="30"/>
        <v>1.4674756921671649E-2</v>
      </c>
      <c r="AA36">
        <f t="shared" si="9"/>
        <v>0.6549999999999998</v>
      </c>
      <c r="AB36">
        <f t="shared" si="10"/>
        <v>-1.3014720879957779E-3</v>
      </c>
      <c r="AC36">
        <f t="shared" si="11"/>
        <v>-5.1474412269405839E-4</v>
      </c>
      <c r="AD36">
        <f t="shared" si="31"/>
        <v>-9.0810810534491815E-4</v>
      </c>
      <c r="AE36">
        <f t="shared" si="12"/>
        <v>2.875</v>
      </c>
      <c r="AG36">
        <f t="shared" si="32"/>
        <v>-2.4879956579432547E-4</v>
      </c>
      <c r="AH36">
        <f t="shared" si="33"/>
        <v>-5.2698505327922153E-4</v>
      </c>
      <c r="AI36">
        <f t="shared" si="34"/>
        <v>1.6144040572006555E-2</v>
      </c>
      <c r="AK36">
        <f t="shared" si="13"/>
        <v>5.7035950410685378E-24</v>
      </c>
      <c r="AL36">
        <f t="shared" si="14"/>
        <v>5.1404784592705567E-24</v>
      </c>
      <c r="AM36">
        <f t="shared" si="15"/>
        <v>40.526545223578751</v>
      </c>
      <c r="AN36">
        <f t="shared" si="35"/>
        <v>1.0610256652253576</v>
      </c>
      <c r="AO36">
        <f t="shared" si="36"/>
        <v>1.3176580985674746</v>
      </c>
      <c r="AP36" s="91">
        <v>4.3604000000000004E-3</v>
      </c>
      <c r="AQ36">
        <f t="shared" si="16"/>
        <v>5.0697536599723107E-6</v>
      </c>
      <c r="AR36">
        <f t="shared" si="17"/>
        <v>1.4788471426139231E-2</v>
      </c>
      <c r="AS36">
        <f t="shared" si="18"/>
        <v>-1.4788471426139231E-2</v>
      </c>
      <c r="AX36">
        <f t="shared" ref="AX36:AX64" si="47" xml:space="preserve"> 1.945*C36^2 - 26.473*C36</f>
        <v>-0.11539588874352881</v>
      </c>
      <c r="AY36">
        <f>AX36+AR36</f>
        <v>-0.10060741731738958</v>
      </c>
      <c r="AZ36">
        <v>0.89800000000000002</v>
      </c>
      <c r="BA36">
        <f>17.5/($BL$6+$BL$7+2*(0.898*$BL$8 +0.102*$BM$8))</f>
        <v>1.345671474686766</v>
      </c>
      <c r="BB36">
        <f t="shared" si="39"/>
        <v>-0.46028001157144699</v>
      </c>
      <c r="BC36">
        <f>((2*$BL$12*10^-15)*AR36)/($BL$9*(BA36-3*(BL$13/$BL$12)))*10^22</f>
        <v>6.7657415135442933E-2</v>
      </c>
      <c r="BD36">
        <f>((2*$BL$12*10^-15)*AX36)/($BL$9*(BA36-3*(BL$13/$BL$12)))*10^22</f>
        <v>-0.52793742670688992</v>
      </c>
      <c r="BF36">
        <f t="shared" si="41"/>
        <v>9.1162608748553579E-5</v>
      </c>
      <c r="BG36">
        <f t="shared" si="23"/>
        <v>1.340016144492829E-5</v>
      </c>
      <c r="BH36">
        <f t="shared" si="23"/>
        <v>-1.0456277019348186E-4</v>
      </c>
    </row>
    <row r="37" spans="1:68">
      <c r="A37" s="90">
        <v>0.9</v>
      </c>
      <c r="B37" s="24">
        <v>15.5</v>
      </c>
      <c r="C37" s="25">
        <v>1.2312999999999999E-2</v>
      </c>
      <c r="D37" s="25">
        <v>-0.17499999999999999</v>
      </c>
      <c r="E37" s="90">
        <v>0.9</v>
      </c>
      <c r="F37" s="27">
        <v>3.14159265358979</v>
      </c>
      <c r="G37" s="27"/>
      <c r="H37" s="28">
        <f t="shared" si="43"/>
        <v>9.8649190585328762E-3</v>
      </c>
      <c r="I37" s="28">
        <f t="shared" si="44"/>
        <v>2.7128158451144011E-3</v>
      </c>
      <c r="J37" s="28">
        <f t="shared" si="45"/>
        <v>7.4698668944629416E-4</v>
      </c>
      <c r="K37" s="28">
        <f t="shared" si="46"/>
        <v>2.0593292847529562E-4</v>
      </c>
      <c r="L37">
        <f t="shared" si="42"/>
        <v>1.0062800398782379E-2</v>
      </c>
      <c r="M37">
        <f t="shared" si="24"/>
        <v>4.9962397029516943E-5</v>
      </c>
      <c r="N37">
        <f t="shared" si="25"/>
        <v>3.2966738245904431E-7</v>
      </c>
      <c r="O37">
        <f t="shared" si="26"/>
        <v>2.4439346917731752E-9</v>
      </c>
      <c r="P37">
        <f t="shared" si="27"/>
        <v>1.931263482468637E-11</v>
      </c>
      <c r="Q37">
        <f t="shared" si="4"/>
        <v>4.1794303631272429</v>
      </c>
      <c r="R37">
        <f t="shared" si="5"/>
        <v>-4.637598171095342</v>
      </c>
      <c r="S37">
        <f t="shared" si="6"/>
        <v>2.1603100625914564</v>
      </c>
      <c r="T37">
        <f t="shared" si="7"/>
        <v>-0.33696031160055145</v>
      </c>
      <c r="U37">
        <v>0</v>
      </c>
      <c r="V37">
        <f t="shared" si="28"/>
        <v>2.3267567206276447</v>
      </c>
      <c r="W37">
        <f t="shared" si="8"/>
        <v>1.3628869565217392</v>
      </c>
      <c r="X37">
        <f t="shared" si="29"/>
        <v>1.0213098760766373</v>
      </c>
      <c r="Y37">
        <v>0</v>
      </c>
      <c r="Z37">
        <f t="shared" si="30"/>
        <v>4.1825779363927014E-2</v>
      </c>
      <c r="AA37">
        <f t="shared" si="9"/>
        <v>0.6549999999999998</v>
      </c>
      <c r="AB37">
        <f t="shared" si="10"/>
        <v>-3.6022888149883137E-3</v>
      </c>
      <c r="AC37">
        <f t="shared" si="11"/>
        <v>-1.4247381967424832E-3</v>
      </c>
      <c r="AD37">
        <f t="shared" si="31"/>
        <v>-2.5135135058653984E-3</v>
      </c>
      <c r="AE37">
        <f t="shared" si="12"/>
        <v>2.875</v>
      </c>
      <c r="AG37">
        <f t="shared" si="32"/>
        <v>-7.1965991894414115E-4</v>
      </c>
      <c r="AH37">
        <f t="shared" si="33"/>
        <v>-1.475747236746244E-3</v>
      </c>
      <c r="AI37">
        <f t="shared" si="34"/>
        <v>4.592741255003021E-2</v>
      </c>
      <c r="AK37">
        <f t="shared" si="13"/>
        <v>1.6192754516812136E-23</v>
      </c>
      <c r="AL37">
        <f t="shared" si="14"/>
        <v>1.4711398800840691E-23</v>
      </c>
      <c r="AM37">
        <f t="shared" si="15"/>
        <v>40.526545223578751</v>
      </c>
      <c r="AN37">
        <f t="shared" si="35"/>
        <v>1.0610256652253576</v>
      </c>
      <c r="AO37">
        <f t="shared" si="36"/>
        <v>1.3176580985674746</v>
      </c>
      <c r="AP37" s="91">
        <v>1.2312999999999999E-2</v>
      </c>
      <c r="AQ37">
        <f t="shared" si="16"/>
        <v>1.4423878326720414E-5</v>
      </c>
      <c r="AR37">
        <f t="shared" si="17"/>
        <v>4.207445307904345E-2</v>
      </c>
      <c r="AS37">
        <f t="shared" si="18"/>
        <v>-0.21707445307904344</v>
      </c>
      <c r="AX37">
        <f t="shared" si="47"/>
        <v>-0.32566716761029496</v>
      </c>
      <c r="AY37">
        <f t="shared" ref="AY37:AY61" si="48">AX37+AR37</f>
        <v>-0.28359271453125151</v>
      </c>
      <c r="BA37">
        <f t="shared" ref="BA37:BA64" si="49">17.5/($BL$6+$BL$7+2*(0.898*$BL$8 +0.102*$BM$8))</f>
        <v>1.345671474686766</v>
      </c>
      <c r="BB37">
        <f t="shared" si="39"/>
        <v>-1.2974397058044802</v>
      </c>
      <c r="BC37">
        <f t="shared" si="22"/>
        <v>0.19249107338666452</v>
      </c>
      <c r="BD37">
        <f t="shared" si="40"/>
        <v>-1.4899307791911445</v>
      </c>
      <c r="BF37">
        <f t="shared" si="41"/>
        <v>2.5696963870162014E-4</v>
      </c>
      <c r="BG37">
        <f t="shared" ref="BG37:BH96" si="50">BC37/($BL$12*10^-15*10^10*10^12*10^-1)</f>
        <v>3.8124593659470097E-5</v>
      </c>
      <c r="BH37">
        <f t="shared" si="50"/>
        <v>-2.950942323610902E-4</v>
      </c>
    </row>
    <row r="38" spans="1:68">
      <c r="A38" s="90">
        <v>0.9</v>
      </c>
      <c r="B38" s="24">
        <v>30.6</v>
      </c>
      <c r="C38" s="25">
        <v>2.5069999999999999E-2</v>
      </c>
      <c r="D38" s="25">
        <v>-0.48749999999999999</v>
      </c>
      <c r="E38" s="90">
        <v>0.9</v>
      </c>
      <c r="F38" s="27">
        <v>3.14159265358979</v>
      </c>
      <c r="G38" s="27"/>
      <c r="H38" s="28">
        <f t="shared" si="43"/>
        <v>2.0085561666321704E-2</v>
      </c>
      <c r="I38" s="28">
        <f t="shared" si="44"/>
        <v>5.5234543358253898E-3</v>
      </c>
      <c r="J38" s="28">
        <f t="shared" si="45"/>
        <v>1.5209093075951099E-3</v>
      </c>
      <c r="K38" s="28">
        <f t="shared" si="46"/>
        <v>4.192916849570097E-4</v>
      </c>
      <c r="L38">
        <f t="shared" si="42"/>
        <v>2.0920268911098328E-2</v>
      </c>
      <c r="M38">
        <f t="shared" si="24"/>
        <v>2.1293940454654713E-4</v>
      </c>
      <c r="N38">
        <f t="shared" si="25"/>
        <v>2.8705572792225086E-6</v>
      </c>
      <c r="O38">
        <f t="shared" si="26"/>
        <v>4.341744982983009E-8</v>
      </c>
      <c r="P38">
        <f t="shared" si="27"/>
        <v>6.9953355608110002E-10</v>
      </c>
      <c r="Q38">
        <f t="shared" si="4"/>
        <v>4.1794303631272429</v>
      </c>
      <c r="R38">
        <f t="shared" si="5"/>
        <v>-4.637598171095342</v>
      </c>
      <c r="S38">
        <f t="shared" si="6"/>
        <v>2.1603100625914555</v>
      </c>
      <c r="T38">
        <f t="shared" si="7"/>
        <v>-0.33696031160055101</v>
      </c>
      <c r="U38">
        <v>0</v>
      </c>
      <c r="V38">
        <f t="shared" si="28"/>
        <v>2.3199429588891189</v>
      </c>
      <c r="W38">
        <f t="shared" si="8"/>
        <v>1.3628869565217392</v>
      </c>
      <c r="X38">
        <f t="shared" si="29"/>
        <v>1.0441558000691429</v>
      </c>
      <c r="Y38">
        <v>0</v>
      </c>
      <c r="Z38">
        <f t="shared" si="30"/>
        <v>8.6453466362570175E-2</v>
      </c>
      <c r="AA38">
        <f t="shared" si="9"/>
        <v>0.6549999999999998</v>
      </c>
      <c r="AB38">
        <f t="shared" si="10"/>
        <v>-7.1116153379769285E-3</v>
      </c>
      <c r="AC38">
        <f t="shared" si="11"/>
        <v>-2.8127089561496769E-3</v>
      </c>
      <c r="AD38">
        <f t="shared" si="31"/>
        <v>-4.9621621470633025E-3</v>
      </c>
      <c r="AE38">
        <f t="shared" si="12"/>
        <v>2.875</v>
      </c>
      <c r="AG38">
        <f t="shared" si="32"/>
        <v>-1.5215029684193678E-3</v>
      </c>
      <c r="AH38">
        <f t="shared" si="33"/>
        <v>-2.9690463101452735E-3</v>
      </c>
      <c r="AI38">
        <f t="shared" si="34"/>
        <v>9.4664137340111518E-2</v>
      </c>
      <c r="AK38">
        <f t="shared" si="13"/>
        <v>3.328647926672773E-23</v>
      </c>
      <c r="AL38">
        <f t="shared" si="14"/>
        <v>3.0612990204086132E-23</v>
      </c>
      <c r="AM38">
        <f t="shared" si="15"/>
        <v>40.526545223578751</v>
      </c>
      <c r="AN38">
        <f t="shared" si="35"/>
        <v>1.0610256652253576</v>
      </c>
      <c r="AO38">
        <f t="shared" si="36"/>
        <v>1.3176580985674746</v>
      </c>
      <c r="AP38" s="91">
        <v>2.5069999999999999E-2</v>
      </c>
      <c r="AQ38">
        <f t="shared" si="16"/>
        <v>2.9747295866772439E-5</v>
      </c>
      <c r="AR38">
        <f t="shared" si="17"/>
        <v>8.6772862043375198E-2</v>
      </c>
      <c r="AS38">
        <f t="shared" si="18"/>
        <v>-0.57427286204337524</v>
      </c>
      <c r="AX38">
        <f t="shared" si="47"/>
        <v>-0.66245566796949995</v>
      </c>
      <c r="AY38">
        <f t="shared" si="48"/>
        <v>-0.57568280592612475</v>
      </c>
      <c r="BA38">
        <f t="shared" si="49"/>
        <v>1.345671474686766</v>
      </c>
      <c r="BB38">
        <f t="shared" si="39"/>
        <v>-2.6337550017533338</v>
      </c>
      <c r="BC38">
        <f t="shared" si="22"/>
        <v>0.39698677304689023</v>
      </c>
      <c r="BD38">
        <f t="shared" si="40"/>
        <v>-3.0307417748002239</v>
      </c>
      <c r="BF38">
        <f t="shared" si="41"/>
        <v>5.216389387509079E-4</v>
      </c>
      <c r="BG38">
        <f t="shared" si="50"/>
        <v>7.8626811853216519E-5</v>
      </c>
      <c r="BH38">
        <f t="shared" si="50"/>
        <v>-6.0026575060412432E-4</v>
      </c>
    </row>
    <row r="39" spans="1:68">
      <c r="A39" s="90">
        <v>0.9</v>
      </c>
      <c r="B39" s="24">
        <v>45</v>
      </c>
      <c r="C39" s="25">
        <v>3.7973E-2</v>
      </c>
      <c r="D39" s="25">
        <v>-0.79666999999999999</v>
      </c>
      <c r="E39" s="90">
        <v>0.9</v>
      </c>
      <c r="F39" s="27">
        <v>3.14159265358979</v>
      </c>
      <c r="G39" s="27"/>
      <c r="H39" s="28">
        <f t="shared" si="43"/>
        <v>3.042317643219921E-2</v>
      </c>
      <c r="I39" s="28">
        <f t="shared" si="44"/>
        <v>8.3662597325208435E-3</v>
      </c>
      <c r="J39" s="28">
        <f t="shared" si="45"/>
        <v>2.3036892356325936E-3</v>
      </c>
      <c r="K39" s="28">
        <f t="shared" si="46"/>
        <v>6.3509226776515876E-4</v>
      </c>
      <c r="L39">
        <f t="shared" si="42"/>
        <v>3.2372651862428103E-2</v>
      </c>
      <c r="M39">
        <f t="shared" si="24"/>
        <v>5.0258063366873898E-4</v>
      </c>
      <c r="N39">
        <f t="shared" si="25"/>
        <v>1.0297830430357564E-5</v>
      </c>
      <c r="O39">
        <f t="shared" si="26"/>
        <v>2.3641392868020694E-7</v>
      </c>
      <c r="P39">
        <f t="shared" si="27"/>
        <v>5.777578568344488E-9</v>
      </c>
      <c r="Q39">
        <f t="shared" si="4"/>
        <v>4.1794303631272429</v>
      </c>
      <c r="R39">
        <f t="shared" si="5"/>
        <v>-4.637598171095342</v>
      </c>
      <c r="S39">
        <f t="shared" si="6"/>
        <v>2.1603100625914564</v>
      </c>
      <c r="T39">
        <f t="shared" si="7"/>
        <v>-0.33696031160055145</v>
      </c>
      <c r="U39">
        <v>0</v>
      </c>
      <c r="V39">
        <f t="shared" si="28"/>
        <v>2.3130512157118672</v>
      </c>
      <c r="W39">
        <f t="shared" si="8"/>
        <v>1.3628869565217392</v>
      </c>
      <c r="X39">
        <f t="shared" si="29"/>
        <v>1.0680948627792755</v>
      </c>
      <c r="Y39">
        <v>0</v>
      </c>
      <c r="Z39">
        <f t="shared" si="30"/>
        <v>0.13299064394584012</v>
      </c>
      <c r="AA39">
        <f t="shared" si="9"/>
        <v>0.6549999999999998</v>
      </c>
      <c r="AB39">
        <f t="shared" si="10"/>
        <v>-1.0458257849966072E-2</v>
      </c>
      <c r="AC39">
        <f t="shared" si="11"/>
        <v>-4.1363367002201128E-3</v>
      </c>
      <c r="AD39">
        <f t="shared" si="31"/>
        <v>-7.2972972750930919E-3</v>
      </c>
      <c r="AE39">
        <f t="shared" si="12"/>
        <v>2.875</v>
      </c>
      <c r="AG39">
        <f t="shared" si="32"/>
        <v>-2.3916260025818835E-3</v>
      </c>
      <c r="AH39">
        <f t="shared" si="33"/>
        <v>-4.4513485924878929E-3</v>
      </c>
      <c r="AI39">
        <f t="shared" si="34"/>
        <v>0.14523839982209721</v>
      </c>
      <c r="AK39">
        <f t="shared" si="13"/>
        <v>5.0968103232411847E-23</v>
      </c>
      <c r="AL39">
        <f t="shared" si="14"/>
        <v>4.7420438754443015E-23</v>
      </c>
      <c r="AM39">
        <f t="shared" si="15"/>
        <v>40.526545223578751</v>
      </c>
      <c r="AN39">
        <f t="shared" si="35"/>
        <v>1.0610256652253576</v>
      </c>
      <c r="AO39">
        <f t="shared" si="36"/>
        <v>1.3176580985674746</v>
      </c>
      <c r="AP39" s="91">
        <v>3.7973E-2</v>
      </c>
      <c r="AQ39">
        <f t="shared" si="16"/>
        <v>4.5691405881348645E-5</v>
      </c>
      <c r="AR39">
        <f t="shared" si="17"/>
        <v>0.13328183095589399</v>
      </c>
      <c r="AS39">
        <f t="shared" si="18"/>
        <v>-0.92995183095589395</v>
      </c>
      <c r="AX39">
        <f t="shared" si="47"/>
        <v>-1.0024546387220949</v>
      </c>
      <c r="AY39">
        <f t="shared" si="48"/>
        <v>-0.86917280776620098</v>
      </c>
      <c r="BA39">
        <f t="shared" si="49"/>
        <v>1.345671474686766</v>
      </c>
      <c r="BB39">
        <f t="shared" si="39"/>
        <v>-3.9764749029797901</v>
      </c>
      <c r="BC39">
        <f t="shared" si="22"/>
        <v>0.60976580385827039</v>
      </c>
      <c r="BD39">
        <f t="shared" si="40"/>
        <v>-4.5862407068380611</v>
      </c>
      <c r="BF39">
        <f t="shared" si="41"/>
        <v>7.8757672865513765E-4</v>
      </c>
      <c r="BG39">
        <f t="shared" si="50"/>
        <v>1.2076961851025359E-4</v>
      </c>
      <c r="BH39">
        <f t="shared" si="50"/>
        <v>-9.0834634716539136E-4</v>
      </c>
    </row>
    <row r="40" spans="1:68">
      <c r="A40" s="90">
        <v>0.9</v>
      </c>
      <c r="B40" s="24">
        <v>60</v>
      </c>
      <c r="C40" s="25">
        <v>5.2197E-2</v>
      </c>
      <c r="D40" s="25">
        <v>-1.1466700000000001</v>
      </c>
      <c r="E40" s="90">
        <v>0.9</v>
      </c>
      <c r="F40" s="27">
        <v>3.14159265358979</v>
      </c>
      <c r="G40" s="27"/>
      <c r="H40" s="28">
        <f t="shared" si="43"/>
        <v>4.1819148875029681E-2</v>
      </c>
      <c r="I40" s="28">
        <f t="shared" si="44"/>
        <v>1.1500109531993534E-2</v>
      </c>
      <c r="J40" s="28">
        <f t="shared" si="45"/>
        <v>3.1666096182106887E-3</v>
      </c>
      <c r="K40" s="28">
        <f t="shared" si="46"/>
        <v>8.7298636137618816E-4</v>
      </c>
      <c r="L40">
        <f t="shared" si="42"/>
        <v>4.5576855096350156E-2</v>
      </c>
      <c r="M40">
        <f t="shared" si="24"/>
        <v>9.8012482213465611E-4</v>
      </c>
      <c r="N40">
        <f t="shared" si="25"/>
        <v>2.7711615966531463E-5</v>
      </c>
      <c r="O40">
        <f t="shared" si="26"/>
        <v>8.7652981723557177E-7</v>
      </c>
      <c r="P40">
        <f t="shared" si="27"/>
        <v>2.949068791946452E-8</v>
      </c>
      <c r="Q40">
        <f t="shared" si="4"/>
        <v>4.1794303631272429</v>
      </c>
      <c r="R40">
        <f t="shared" si="5"/>
        <v>-4.637598171095342</v>
      </c>
      <c r="S40">
        <f t="shared" si="6"/>
        <v>2.1603100625914551</v>
      </c>
      <c r="T40">
        <f t="shared" si="7"/>
        <v>-0.33696031160055101</v>
      </c>
      <c r="U40">
        <v>0</v>
      </c>
      <c r="V40">
        <f t="shared" si="28"/>
        <v>2.3054539007499804</v>
      </c>
      <c r="W40">
        <f t="shared" si="8"/>
        <v>1.3628869565217392</v>
      </c>
      <c r="X40">
        <f t="shared" si="29"/>
        <v>1.0955020258725445</v>
      </c>
      <c r="Y40">
        <v>0</v>
      </c>
      <c r="Z40">
        <f t="shared" si="30"/>
        <v>0.18599943729002247</v>
      </c>
      <c r="AA40">
        <f t="shared" si="9"/>
        <v>0.6549999999999998</v>
      </c>
      <c r="AB40">
        <f t="shared" si="10"/>
        <v>-1.3944343799954764E-2</v>
      </c>
      <c r="AC40">
        <f t="shared" si="11"/>
        <v>-5.5151156002934834E-3</v>
      </c>
      <c r="AD40">
        <f t="shared" si="31"/>
        <v>-9.7297297001241231E-3</v>
      </c>
      <c r="AE40">
        <f t="shared" si="12"/>
        <v>2.875</v>
      </c>
      <c r="AG40">
        <f t="shared" si="32"/>
        <v>-3.4210234208904584E-3</v>
      </c>
      <c r="AH40">
        <f t="shared" si="33"/>
        <v>-6.063343148079603E-3</v>
      </c>
      <c r="AI40">
        <f t="shared" si="34"/>
        <v>0.20259076917883159</v>
      </c>
      <c r="AK40">
        <f t="shared" si="13"/>
        <v>7.0996740667996739E-23</v>
      </c>
      <c r="AL40">
        <f t="shared" si="14"/>
        <v>6.684493380287241E-23</v>
      </c>
      <c r="AM40">
        <f t="shared" si="15"/>
        <v>40.526545223578751</v>
      </c>
      <c r="AN40">
        <f t="shared" si="35"/>
        <v>1.0610256652253576</v>
      </c>
      <c r="AO40">
        <f t="shared" si="36"/>
        <v>1.3176580985674746</v>
      </c>
      <c r="AP40" s="91">
        <v>5.2197E-2</v>
      </c>
      <c r="AQ40">
        <f t="shared" si="16"/>
        <v>6.3852650171192585E-5</v>
      </c>
      <c r="AR40">
        <f t="shared" si="17"/>
        <v>0.18625818054936877</v>
      </c>
      <c r="AS40">
        <f t="shared" si="18"/>
        <v>-1.3329281805493689</v>
      </c>
      <c r="AX40">
        <f t="shared" si="47"/>
        <v>-1.376511976356495</v>
      </c>
      <c r="AY40">
        <f t="shared" si="48"/>
        <v>-1.1902537958071262</v>
      </c>
      <c r="BA40">
        <f t="shared" si="49"/>
        <v>1.345671474686766</v>
      </c>
      <c r="BB40">
        <f t="shared" si="39"/>
        <v>-5.4454238615304265</v>
      </c>
      <c r="BC40">
        <f t="shared" si="22"/>
        <v>0.85213317054031834</v>
      </c>
      <c r="BD40">
        <f t="shared" si="40"/>
        <v>-6.2975570320707455</v>
      </c>
      <c r="BF40">
        <f t="shared" si="41"/>
        <v>1.0785153221490248E-3</v>
      </c>
      <c r="BG40">
        <f t="shared" si="50"/>
        <v>1.6877266202026508E-4</v>
      </c>
      <c r="BH40">
        <f t="shared" si="50"/>
        <v>-1.24728798416929E-3</v>
      </c>
    </row>
    <row r="41" spans="1:68">
      <c r="A41" s="90">
        <v>0.9</v>
      </c>
      <c r="B41" s="24">
        <v>81</v>
      </c>
      <c r="C41" s="25">
        <v>7.3396000000000003E-2</v>
      </c>
      <c r="D41" s="25">
        <v>-1.64333</v>
      </c>
      <c r="E41" s="90">
        <v>0.9</v>
      </c>
      <c r="F41" s="27">
        <v>3.14159265358979</v>
      </c>
      <c r="G41" s="27"/>
      <c r="H41" s="28">
        <f t="shared" si="43"/>
        <v>5.8803345993671652E-2</v>
      </c>
      <c r="I41" s="28">
        <f t="shared" si="44"/>
        <v>1.6170700216682907E-2</v>
      </c>
      <c r="J41" s="28">
        <f t="shared" si="45"/>
        <v>4.4526788807439464E-3</v>
      </c>
      <c r="K41" s="28">
        <f t="shared" si="46"/>
        <v>1.2275361990069682E-3</v>
      </c>
      <c r="L41">
        <f t="shared" si="42"/>
        <v>6.6461908971697348E-2</v>
      </c>
      <c r="M41">
        <f t="shared" si="24"/>
        <v>2.0329924539810949E-3</v>
      </c>
      <c r="N41">
        <f t="shared" si="25"/>
        <v>8.129123804838701E-5</v>
      </c>
      <c r="O41">
        <f t="shared" si="26"/>
        <v>3.6281592500700399E-6</v>
      </c>
      <c r="P41">
        <f t="shared" si="27"/>
        <v>1.7204660862635279E-7</v>
      </c>
      <c r="Q41">
        <f t="shared" si="4"/>
        <v>4.1794303631272429</v>
      </c>
      <c r="R41">
        <f t="shared" si="5"/>
        <v>-4.637598171095342</v>
      </c>
      <c r="S41">
        <f t="shared" si="6"/>
        <v>2.1603100625914551</v>
      </c>
      <c r="T41">
        <f t="shared" si="7"/>
        <v>-0.33696031160055101</v>
      </c>
      <c r="U41">
        <v>0</v>
      </c>
      <c r="V41">
        <f t="shared" si="28"/>
        <v>2.2941311026708857</v>
      </c>
      <c r="W41">
        <f t="shared" si="8"/>
        <v>1.3628869565217392</v>
      </c>
      <c r="X41">
        <f t="shared" si="29"/>
        <v>1.1384498098965457</v>
      </c>
      <c r="Y41">
        <v>0</v>
      </c>
      <c r="Z41">
        <f t="shared" si="30"/>
        <v>0.26851910999516243</v>
      </c>
      <c r="AA41">
        <f t="shared" si="9"/>
        <v>0.6549999999999998</v>
      </c>
      <c r="AB41">
        <f t="shared" si="10"/>
        <v>-1.8824864129938931E-2</v>
      </c>
      <c r="AC41">
        <f t="shared" si="11"/>
        <v>-7.4454060603962044E-3</v>
      </c>
      <c r="AD41">
        <f t="shared" si="31"/>
        <v>-1.3135135095167567E-2</v>
      </c>
      <c r="AE41">
        <f t="shared" si="12"/>
        <v>2.875</v>
      </c>
      <c r="AG41">
        <f t="shared" si="32"/>
        <v>-5.0953297706180789E-3</v>
      </c>
      <c r="AH41">
        <f t="shared" si="33"/>
        <v>-8.4488779871717077E-3</v>
      </c>
      <c r="AI41">
        <f t="shared" si="34"/>
        <v>0.2914535194695112</v>
      </c>
      <c r="AK41">
        <f t="shared" si="13"/>
        <v>1.0208868471599168E-22</v>
      </c>
      <c r="AL41">
        <f t="shared" si="14"/>
        <v>9.7671885455322536E-23</v>
      </c>
      <c r="AM41">
        <f t="shared" si="15"/>
        <v>40.526545223578751</v>
      </c>
      <c r="AN41">
        <f t="shared" si="35"/>
        <v>1.0610256652253576</v>
      </c>
      <c r="AO41">
        <f t="shared" si="36"/>
        <v>1.3176580985674746</v>
      </c>
      <c r="AP41" s="91">
        <v>7.3396000000000003E-2</v>
      </c>
      <c r="AQ41">
        <f t="shared" si="16"/>
        <v>9.2221300643633453E-5</v>
      </c>
      <c r="AR41">
        <f t="shared" si="17"/>
        <v>0.26900953397747879</v>
      </c>
      <c r="AS41">
        <f t="shared" si="18"/>
        <v>-1.9123395339774787</v>
      </c>
      <c r="AX41">
        <f t="shared" si="47"/>
        <v>-1.9325346458728798</v>
      </c>
      <c r="AY41">
        <f t="shared" si="48"/>
        <v>-1.6635251118954011</v>
      </c>
      <c r="BA41">
        <f t="shared" si="49"/>
        <v>1.345671474686766</v>
      </c>
      <c r="BB41">
        <f t="shared" si="39"/>
        <v>-7.6106452006124794</v>
      </c>
      <c r="BC41">
        <f t="shared" si="22"/>
        <v>1.2307214986084505</v>
      </c>
      <c r="BD41">
        <f t="shared" si="40"/>
        <v>-8.841366699220929</v>
      </c>
      <c r="BF41">
        <f t="shared" si="41"/>
        <v>1.5073569420900137E-3</v>
      </c>
      <c r="BG41">
        <f t="shared" si="50"/>
        <v>2.4375549586224014E-4</v>
      </c>
      <c r="BH41">
        <f t="shared" si="50"/>
        <v>-1.7511124379522537E-3</v>
      </c>
    </row>
    <row r="42" spans="1:68">
      <c r="A42" s="90">
        <v>0.9</v>
      </c>
      <c r="B42" s="24">
        <v>101</v>
      </c>
      <c r="C42" s="25">
        <v>9.4741000000000006E-2</v>
      </c>
      <c r="D42" s="25">
        <v>-2.15917</v>
      </c>
      <c r="E42" s="90">
        <v>0.9</v>
      </c>
      <c r="F42" s="27">
        <v>3.14159265358979</v>
      </c>
      <c r="G42" s="27"/>
      <c r="H42" s="28">
        <f t="shared" si="43"/>
        <v>7.5904515270402276E-2</v>
      </c>
      <c r="I42" s="28">
        <f t="shared" si="44"/>
        <v>2.0873457807356735E-2</v>
      </c>
      <c r="J42" s="28">
        <f t="shared" si="45"/>
        <v>5.7476054531658697E-3</v>
      </c>
      <c r="K42" s="28">
        <f t="shared" si="46"/>
        <v>1.5845278629641828E-3</v>
      </c>
      <c r="L42">
        <f t="shared" si="42"/>
        <v>8.9070840254688616E-2</v>
      </c>
      <c r="M42">
        <f t="shared" si="24"/>
        <v>3.5581559392462133E-3</v>
      </c>
      <c r="N42">
        <f t="shared" si="25"/>
        <v>1.8472727941711662E-4</v>
      </c>
      <c r="O42">
        <f t="shared" si="26"/>
        <v>1.0680047643929491E-5</v>
      </c>
      <c r="P42">
        <f t="shared" si="27"/>
        <v>6.5528677156700965E-7</v>
      </c>
      <c r="Q42">
        <f t="shared" si="4"/>
        <v>4.1794303631272429</v>
      </c>
      <c r="R42">
        <f t="shared" si="5"/>
        <v>-4.637598171095342</v>
      </c>
      <c r="S42">
        <f t="shared" si="6"/>
        <v>2.1603100625914564</v>
      </c>
      <c r="T42">
        <f t="shared" si="7"/>
        <v>-0.33696031160055145</v>
      </c>
      <c r="U42">
        <v>0</v>
      </c>
      <c r="V42">
        <f t="shared" si="28"/>
        <v>2.2827303231530651</v>
      </c>
      <c r="W42">
        <f t="shared" si="8"/>
        <v>1.3628869565217392</v>
      </c>
      <c r="X42">
        <f t="shared" si="29"/>
        <v>1.1844208786167074</v>
      </c>
      <c r="Y42">
        <v>0</v>
      </c>
      <c r="Z42">
        <f t="shared" si="30"/>
        <v>0.35615954620175955</v>
      </c>
      <c r="AA42">
        <f t="shared" si="9"/>
        <v>0.6549999999999998</v>
      </c>
      <c r="AB42">
        <f t="shared" si="10"/>
        <v>-2.3472978729923853E-2</v>
      </c>
      <c r="AC42">
        <f t="shared" si="11"/>
        <v>-9.2837779271606972E-3</v>
      </c>
      <c r="AD42">
        <f t="shared" si="31"/>
        <v>-1.6378378328542276E-2</v>
      </c>
      <c r="AE42">
        <f t="shared" si="12"/>
        <v>2.875</v>
      </c>
      <c r="AG42">
        <f t="shared" si="32"/>
        <v>-6.95653046219929E-3</v>
      </c>
      <c r="AH42">
        <f t="shared" si="33"/>
        <v>-1.0868041896562437E-2</v>
      </c>
      <c r="AI42">
        <f t="shared" si="34"/>
        <v>0.38543467857379793</v>
      </c>
      <c r="AK42">
        <f t="shared" si="13"/>
        <v>1.3519006481542637E-22</v>
      </c>
      <c r="AL42">
        <f t="shared" si="14"/>
        <v>1.3118508502330341E-22</v>
      </c>
      <c r="AM42">
        <f t="shared" si="15"/>
        <v>40.526545223578751</v>
      </c>
      <c r="AN42">
        <f t="shared" si="35"/>
        <v>1.0610256652253576</v>
      </c>
      <c r="AO42">
        <f t="shared" si="36"/>
        <v>1.3176580985674746</v>
      </c>
      <c r="AP42" s="91">
        <v>9.4741000000000006E-2</v>
      </c>
      <c r="AQ42">
        <f t="shared" si="16"/>
        <v>1.2260448371280652E-4</v>
      </c>
      <c r="AR42">
        <f t="shared" si="17"/>
        <v>0.35763727899025666</v>
      </c>
      <c r="AS42">
        <f t="shared" si="18"/>
        <v>-2.5168072789902567</v>
      </c>
      <c r="AX42">
        <f t="shared" si="47"/>
        <v>-2.4906204509774552</v>
      </c>
      <c r="AY42">
        <f t="shared" si="48"/>
        <v>-2.1329831719871986</v>
      </c>
      <c r="BA42">
        <f t="shared" si="49"/>
        <v>1.345671474686766</v>
      </c>
      <c r="BB42">
        <f t="shared" si="39"/>
        <v>-9.7584208526767799</v>
      </c>
      <c r="BC42">
        <f t="shared" si="22"/>
        <v>1.6361943811031856</v>
      </c>
      <c r="BD42">
        <f t="shared" si="40"/>
        <v>-11.394615233779964</v>
      </c>
      <c r="BF42">
        <f t="shared" si="41"/>
        <v>1.9327432863293285E-3</v>
      </c>
      <c r="BG42">
        <f t="shared" si="50"/>
        <v>3.2406305824978919E-4</v>
      </c>
      <c r="BH42">
        <f t="shared" si="50"/>
        <v>-2.2568063445791175E-3</v>
      </c>
    </row>
    <row r="43" spans="1:68">
      <c r="A43" s="90">
        <v>0.9</v>
      </c>
      <c r="B43" s="24">
        <v>131</v>
      </c>
      <c r="C43" s="25">
        <v>0.12773000000000001</v>
      </c>
      <c r="D43" s="25">
        <v>-2.8725000000000001</v>
      </c>
      <c r="E43" s="90">
        <v>0.9</v>
      </c>
      <c r="F43" s="27">
        <v>3.14159265358979</v>
      </c>
      <c r="G43" s="27"/>
      <c r="H43" s="28">
        <f t="shared" si="43"/>
        <v>0.10233461474428687</v>
      </c>
      <c r="I43" s="28">
        <f t="shared" si="44"/>
        <v>2.8141636310928489E-2</v>
      </c>
      <c r="J43" s="28">
        <f t="shared" si="45"/>
        <v>7.7489328224620438E-3</v>
      </c>
      <c r="K43" s="28">
        <f t="shared" si="46"/>
        <v>2.1362635388735085E-3</v>
      </c>
      <c r="L43">
        <f t="shared" si="42"/>
        <v>0.12749089981917866</v>
      </c>
      <c r="M43">
        <f t="shared" si="24"/>
        <v>6.9919556371512573E-3</v>
      </c>
      <c r="N43">
        <f t="shared" si="25"/>
        <v>4.938590149696499E-4</v>
      </c>
      <c r="O43">
        <f t="shared" si="26"/>
        <v>3.8707622116676554E-5</v>
      </c>
      <c r="P43">
        <f t="shared" si="27"/>
        <v>3.2138723619623555E-6</v>
      </c>
      <c r="Q43">
        <f t="shared" si="4"/>
        <v>4.1794303631272429</v>
      </c>
      <c r="R43">
        <f t="shared" si="5"/>
        <v>-4.637598171095342</v>
      </c>
      <c r="S43">
        <f t="shared" si="6"/>
        <v>2.1603100625914551</v>
      </c>
      <c r="T43">
        <f t="shared" si="7"/>
        <v>-0.33696031160055101</v>
      </c>
      <c r="U43">
        <v>0</v>
      </c>
      <c r="V43">
        <f t="shared" si="28"/>
        <v>2.2651102568371422</v>
      </c>
      <c r="W43">
        <f t="shared" si="8"/>
        <v>1.3628869565217392</v>
      </c>
      <c r="X43">
        <f t="shared" si="29"/>
        <v>1.2613984869615702</v>
      </c>
      <c r="Y43">
        <v>0</v>
      </c>
      <c r="Z43">
        <f t="shared" si="30"/>
        <v>0.50146730271858697</v>
      </c>
      <c r="AA43">
        <f t="shared" si="9"/>
        <v>0.6549999999999998</v>
      </c>
      <c r="AB43">
        <f t="shared" si="10"/>
        <v>-3.0445150629901233E-2</v>
      </c>
      <c r="AC43">
        <f t="shared" si="11"/>
        <v>-1.2041335727307438E-2</v>
      </c>
      <c r="AD43">
        <f t="shared" si="31"/>
        <v>-2.1243243178604335E-2</v>
      </c>
      <c r="AE43">
        <f t="shared" si="12"/>
        <v>2.875</v>
      </c>
      <c r="AG43">
        <f t="shared" si="32"/>
        <v>-1.0197692313693666E-2</v>
      </c>
      <c r="AH43">
        <f t="shared" si="33"/>
        <v>-1.474491911863526E-2</v>
      </c>
      <c r="AI43">
        <f t="shared" si="34"/>
        <v>0.54075862143815057</v>
      </c>
      <c r="AK43">
        <f t="shared" si="13"/>
        <v>1.9072411115115697E-22</v>
      </c>
      <c r="AL43">
        <f t="shared" si="14"/>
        <v>1.8845627691401734E-22</v>
      </c>
      <c r="AM43">
        <f t="shared" si="15"/>
        <v>40.526545223578751</v>
      </c>
      <c r="AN43">
        <f t="shared" si="35"/>
        <v>1.0610256652253576</v>
      </c>
      <c r="AO43">
        <f t="shared" si="36"/>
        <v>1.3176580985674746</v>
      </c>
      <c r="AP43" s="91">
        <v>0.12773000000000001</v>
      </c>
      <c r="AQ43">
        <f t="shared" si="16"/>
        <v>1.7385126324093254E-4</v>
      </c>
      <c r="AR43">
        <f t="shared" si="17"/>
        <v>0.50712413487380026</v>
      </c>
      <c r="AS43">
        <f t="shared" si="18"/>
        <v>-3.3796241348738003</v>
      </c>
      <c r="AX43">
        <f t="shared" si="47"/>
        <v>-3.3496637066095003</v>
      </c>
      <c r="AY43">
        <f t="shared" si="48"/>
        <v>-2.8425395717357</v>
      </c>
      <c r="BA43">
        <f t="shared" si="49"/>
        <v>1.345671474686766</v>
      </c>
      <c r="BB43">
        <f t="shared" si="39"/>
        <v>-13.004648979739377</v>
      </c>
      <c r="BC43">
        <f t="shared" si="22"/>
        <v>2.3200983475353292</v>
      </c>
      <c r="BD43">
        <f t="shared" si="40"/>
        <v>-15.324747327274704</v>
      </c>
      <c r="BF43">
        <f t="shared" si="41"/>
        <v>2.575688053028199E-3</v>
      </c>
      <c r="BG43">
        <f t="shared" si="50"/>
        <v>4.5951640870178832E-4</v>
      </c>
      <c r="BH43">
        <f t="shared" si="50"/>
        <v>-3.0352044617299868E-3</v>
      </c>
    </row>
    <row r="44" spans="1:68">
      <c r="A44" s="90">
        <v>0.9</v>
      </c>
      <c r="B44" s="24">
        <v>161</v>
      </c>
      <c r="C44" s="25">
        <v>0.15975</v>
      </c>
      <c r="D44" s="25">
        <v>-3.55</v>
      </c>
      <c r="E44" s="90">
        <v>0.9</v>
      </c>
      <c r="F44" s="27">
        <v>3.14159265358979</v>
      </c>
      <c r="G44" s="27"/>
      <c r="H44" s="28">
        <f t="shared" si="43"/>
        <v>0.12798837160729531</v>
      </c>
      <c r="I44" s="28">
        <f t="shared" si="44"/>
        <v>3.5196323500123902E-2</v>
      </c>
      <c r="J44" s="28">
        <f t="shared" si="45"/>
        <v>9.6914743473601479E-3</v>
      </c>
      <c r="K44" s="28">
        <f t="shared" si="46"/>
        <v>2.6717928469039615E-3</v>
      </c>
      <c r="L44">
        <f t="shared" si="42"/>
        <v>0.16937017510440588</v>
      </c>
      <c r="M44">
        <f t="shared" si="24"/>
        <v>1.1825217617127815E-2</v>
      </c>
      <c r="N44">
        <f t="shared" si="25"/>
        <v>1.0539583696359204E-3</v>
      </c>
      <c r="O44">
        <f t="shared" si="26"/>
        <v>1.0387751259285927E-4</v>
      </c>
      <c r="P44">
        <f t="shared" si="27"/>
        <v>1.0826803956698328E-5</v>
      </c>
      <c r="Q44">
        <f t="shared" si="4"/>
        <v>4.1794303631272429</v>
      </c>
      <c r="R44">
        <f t="shared" si="5"/>
        <v>-4.637598171095342</v>
      </c>
      <c r="S44">
        <f t="shared" si="6"/>
        <v>2.1603100625914569</v>
      </c>
      <c r="T44">
        <f t="shared" si="7"/>
        <v>-0.33696031160055145</v>
      </c>
      <c r="U44">
        <v>0</v>
      </c>
      <c r="V44">
        <f t="shared" si="28"/>
        <v>2.2480077522618029</v>
      </c>
      <c r="W44">
        <f t="shared" si="8"/>
        <v>1.3628869565217392</v>
      </c>
      <c r="X44">
        <f t="shared" si="29"/>
        <v>1.3438237144703538</v>
      </c>
      <c r="Y44">
        <v>0</v>
      </c>
      <c r="Z44">
        <f t="shared" si="30"/>
        <v>0.65527211911800087</v>
      </c>
      <c r="AA44">
        <f t="shared" si="9"/>
        <v>0.6549999999999998</v>
      </c>
      <c r="AB44">
        <f t="shared" si="10"/>
        <v>-3.7417322529878616E-2</v>
      </c>
      <c r="AC44">
        <f t="shared" si="11"/>
        <v>-1.4798893527454181E-2</v>
      </c>
      <c r="AD44">
        <f t="shared" si="31"/>
        <v>-2.6108108028666401E-2</v>
      </c>
      <c r="AE44">
        <f t="shared" si="12"/>
        <v>2.875</v>
      </c>
      <c r="AG44">
        <f t="shared" si="32"/>
        <v>-1.3796518318444808E-2</v>
      </c>
      <c r="AH44">
        <f t="shared" si="33"/>
        <v>-1.8819293962355557E-2</v>
      </c>
      <c r="AI44">
        <f t="shared" si="34"/>
        <v>0.70498165496706933</v>
      </c>
      <c r="AK44">
        <f t="shared" si="13"/>
        <v>2.5093985639371597E-22</v>
      </c>
      <c r="AL44">
        <f t="shared" si="14"/>
        <v>2.5130015573088734E-22</v>
      </c>
      <c r="AM44">
        <f t="shared" si="15"/>
        <v>40.526545223578751</v>
      </c>
      <c r="AN44">
        <f t="shared" si="35"/>
        <v>1.0610256652253576</v>
      </c>
      <c r="AO44">
        <f t="shared" si="36"/>
        <v>1.3176580985674746</v>
      </c>
      <c r="AP44" s="91">
        <v>0.15975</v>
      </c>
      <c r="AQ44">
        <f t="shared" si="16"/>
        <v>2.2961261719296123E-4</v>
      </c>
      <c r="AR44">
        <f t="shared" si="17"/>
        <v>0.66978000435186791</v>
      </c>
      <c r="AS44">
        <f t="shared" si="18"/>
        <v>-4.2197800043518674</v>
      </c>
      <c r="AX44">
        <f t="shared" si="47"/>
        <v>-4.1794252284374993</v>
      </c>
      <c r="AY44">
        <f t="shared" si="48"/>
        <v>-3.5096452240856313</v>
      </c>
      <c r="BA44">
        <f t="shared" si="49"/>
        <v>1.345671474686766</v>
      </c>
      <c r="BB44">
        <f t="shared" si="39"/>
        <v>-16.056664482873959</v>
      </c>
      <c r="BC44">
        <f t="shared" si="22"/>
        <v>3.0642506921814752</v>
      </c>
      <c r="BD44">
        <f t="shared" si="40"/>
        <v>-19.120915175055437</v>
      </c>
      <c r="BF44">
        <f t="shared" si="41"/>
        <v>3.1801672574517646E-3</v>
      </c>
      <c r="BG44">
        <f t="shared" si="50"/>
        <v>6.0690249399514263E-4</v>
      </c>
      <c r="BH44">
        <f t="shared" si="50"/>
        <v>-3.7870697514469078E-3</v>
      </c>
    </row>
    <row r="45" spans="1:68">
      <c r="A45" s="90">
        <v>0.9</v>
      </c>
      <c r="B45" s="24">
        <v>202</v>
      </c>
      <c r="C45" s="25">
        <v>0.1983</v>
      </c>
      <c r="D45" s="25">
        <v>-4.3133400000000002</v>
      </c>
      <c r="E45" s="90">
        <v>0.9</v>
      </c>
      <c r="F45" s="27">
        <v>3.14159265358979</v>
      </c>
      <c r="G45" s="27"/>
      <c r="H45" s="28">
        <f t="shared" si="43"/>
        <v>0.15887382841769424</v>
      </c>
      <c r="I45" s="28">
        <f t="shared" si="44"/>
        <v>4.3689708607665537E-2</v>
      </c>
      <c r="J45" s="28">
        <f t="shared" si="45"/>
        <v>1.2030168157004801E-2</v>
      </c>
      <c r="K45" s="28">
        <f t="shared" si="46"/>
        <v>3.3165353461098936E-3</v>
      </c>
      <c r="L45">
        <f t="shared" si="42"/>
        <v>0.22680501516764734</v>
      </c>
      <c r="M45">
        <f t="shared" si="24"/>
        <v>2.008447822104948E-2</v>
      </c>
      <c r="N45">
        <f t="shared" si="25"/>
        <v>2.2462205154182417E-3</v>
      </c>
      <c r="O45">
        <f t="shared" si="26"/>
        <v>2.7663745151065844E-4</v>
      </c>
      <c r="P45">
        <f t="shared" si="27"/>
        <v>3.5952847778020214E-5</v>
      </c>
      <c r="Q45">
        <f t="shared" si="4"/>
        <v>4.1794303631272429</v>
      </c>
      <c r="R45">
        <f t="shared" si="5"/>
        <v>-4.637598171095342</v>
      </c>
      <c r="S45">
        <f t="shared" si="6"/>
        <v>2.1603100625914551</v>
      </c>
      <c r="T45">
        <f t="shared" si="7"/>
        <v>-0.33696031160055101</v>
      </c>
      <c r="U45">
        <v>0</v>
      </c>
      <c r="V45">
        <f t="shared" si="28"/>
        <v>2.2274174477215372</v>
      </c>
      <c r="W45">
        <f t="shared" si="8"/>
        <v>1.3628869565217392</v>
      </c>
      <c r="X45">
        <f t="shared" si="29"/>
        <v>1.4546394240346419</v>
      </c>
      <c r="Y45">
        <v>0</v>
      </c>
      <c r="Z45">
        <f t="shared" si="30"/>
        <v>0.85953134437625289</v>
      </c>
      <c r="AA45">
        <f t="shared" si="9"/>
        <v>0.6549999999999998</v>
      </c>
      <c r="AB45">
        <f t="shared" si="10"/>
        <v>-4.6945957459847705E-2</v>
      </c>
      <c r="AC45">
        <f t="shared" si="11"/>
        <v>-1.8567555854321394E-2</v>
      </c>
      <c r="AD45">
        <f t="shared" si="31"/>
        <v>-3.2756756657084551E-2</v>
      </c>
      <c r="AE45">
        <f t="shared" si="12"/>
        <v>2.875</v>
      </c>
      <c r="AG45">
        <f t="shared" si="32"/>
        <v>-1.8773063986295888E-2</v>
      </c>
      <c r="AH45">
        <f t="shared" si="33"/>
        <v>-2.441971601397834E-2</v>
      </c>
      <c r="AI45">
        <f t="shared" si="34"/>
        <v>0.92354447369204151</v>
      </c>
      <c r="AK45">
        <f t="shared" si="13"/>
        <v>3.3399587310104823E-22</v>
      </c>
      <c r="AL45">
        <f t="shared" si="14"/>
        <v>3.3809281453726258E-22</v>
      </c>
      <c r="AM45">
        <f t="shared" si="15"/>
        <v>40.526545223578751</v>
      </c>
      <c r="AN45">
        <f t="shared" si="35"/>
        <v>1.0610256652253576</v>
      </c>
      <c r="AO45">
        <f t="shared" si="36"/>
        <v>1.3176580985674746</v>
      </c>
      <c r="AP45" s="91">
        <v>0.1983</v>
      </c>
      <c r="AQ45">
        <f t="shared" si="16"/>
        <v>3.0655379419548633E-4</v>
      </c>
      <c r="AR45">
        <f t="shared" si="17"/>
        <v>0.89421741766823359</v>
      </c>
      <c r="AS45">
        <f t="shared" si="18"/>
        <v>-5.2075574176682338</v>
      </c>
      <c r="AX45">
        <f t="shared" si="47"/>
        <v>-5.1731128789500005</v>
      </c>
      <c r="AY45">
        <f t="shared" si="48"/>
        <v>-4.2788954612817669</v>
      </c>
      <c r="BA45">
        <f t="shared" si="49"/>
        <v>1.345671474686766</v>
      </c>
      <c r="BB45">
        <f t="shared" si="39"/>
        <v>-19.575992555484923</v>
      </c>
      <c r="BC45">
        <f t="shared" si="22"/>
        <v>4.0910542614692709</v>
      </c>
      <c r="BD45">
        <f t="shared" si="40"/>
        <v>-23.667046816954194</v>
      </c>
      <c r="BF45">
        <f t="shared" si="41"/>
        <v>3.877201932161799E-3</v>
      </c>
      <c r="BG45">
        <f t="shared" si="50"/>
        <v>8.1027020429179461E-4</v>
      </c>
      <c r="BH45">
        <f t="shared" si="50"/>
        <v>-4.6874721364535939E-3</v>
      </c>
    </row>
    <row r="46" spans="1:68">
      <c r="A46" s="90">
        <v>0.9</v>
      </c>
      <c r="B46" s="24">
        <v>252</v>
      </c>
      <c r="C46" s="25">
        <v>0.23546</v>
      </c>
      <c r="D46" s="25">
        <v>-4.9850000000000003</v>
      </c>
      <c r="E46" s="90">
        <v>0.9</v>
      </c>
      <c r="F46" s="27">
        <v>3.14159265358979</v>
      </c>
      <c r="G46" s="27"/>
      <c r="H46" s="28">
        <f t="shared" si="43"/>
        <v>0.18864564618875587</v>
      </c>
      <c r="I46" s="28">
        <f t="shared" si="44"/>
        <v>5.1876847144533174E-2</v>
      </c>
      <c r="J46" s="28">
        <f t="shared" si="45"/>
        <v>1.428453552318886E-2</v>
      </c>
      <c r="K46" s="28">
        <f t="shared" si="46"/>
        <v>3.9380303207011379E-3</v>
      </c>
      <c r="L46">
        <f t="shared" si="42"/>
        <v>0.29075639157560884</v>
      </c>
      <c r="M46">
        <f t="shared" si="24"/>
        <v>3.1219518365011044E-2</v>
      </c>
      <c r="N46">
        <f t="shared" si="25"/>
        <v>4.1897430736080443E-3</v>
      </c>
      <c r="O46">
        <f t="shared" si="26"/>
        <v>6.1667982246732533E-4</v>
      </c>
      <c r="P46">
        <f t="shared" si="27"/>
        <v>9.5588921412259609E-5</v>
      </c>
      <c r="Q46">
        <f t="shared" si="4"/>
        <v>4.1794303631272429</v>
      </c>
      <c r="R46">
        <f t="shared" si="5"/>
        <v>-4.637598171095342</v>
      </c>
      <c r="S46">
        <f t="shared" si="6"/>
        <v>2.1603100625914551</v>
      </c>
      <c r="T46">
        <f t="shared" si="7"/>
        <v>-0.33696031160055101</v>
      </c>
      <c r="U46">
        <v>0</v>
      </c>
      <c r="V46">
        <f t="shared" si="28"/>
        <v>2.2075695692074961</v>
      </c>
      <c r="W46">
        <f t="shared" si="8"/>
        <v>1.3628869565217392</v>
      </c>
      <c r="X46">
        <f t="shared" si="29"/>
        <v>1.5753739350749303</v>
      </c>
      <c r="Y46">
        <v>0</v>
      </c>
      <c r="Z46">
        <f t="shared" si="30"/>
        <v>1.0792558574488131</v>
      </c>
      <c r="AA46">
        <f t="shared" si="9"/>
        <v>0.6549999999999998</v>
      </c>
      <c r="AB46">
        <f t="shared" si="10"/>
        <v>-5.8566243959810013E-2</v>
      </c>
      <c r="AC46">
        <f t="shared" si="11"/>
        <v>-2.3163485521232634E-2</v>
      </c>
      <c r="AD46">
        <f t="shared" si="31"/>
        <v>-4.0864864740521326E-2</v>
      </c>
      <c r="AE46">
        <f t="shared" si="12"/>
        <v>2.875</v>
      </c>
      <c r="AG46">
        <f t="shared" si="32"/>
        <v>-2.4295684622594457E-2</v>
      </c>
      <c r="AH46">
        <f t="shared" si="33"/>
        <v>-3.0947818349042734E-2</v>
      </c>
      <c r="AI46">
        <f t="shared" si="34"/>
        <v>1.1600982852283426</v>
      </c>
      <c r="AK46">
        <f t="shared" si="13"/>
        <v>4.2813233126587457E-22</v>
      </c>
      <c r="AL46">
        <f t="shared" si="14"/>
        <v>4.3542515540712949E-22</v>
      </c>
      <c r="AM46">
        <f t="shared" si="15"/>
        <v>40.526545223578751</v>
      </c>
      <c r="AN46">
        <f t="shared" si="35"/>
        <v>1.0610256652253576</v>
      </c>
      <c r="AO46">
        <f t="shared" si="36"/>
        <v>1.3176580985674746</v>
      </c>
      <c r="AP46" s="91">
        <v>0.23546</v>
      </c>
      <c r="AQ46">
        <f t="shared" si="16"/>
        <v>3.9348841598724633E-4</v>
      </c>
      <c r="AR46">
        <f t="shared" si="17"/>
        <v>1.1478057094347975</v>
      </c>
      <c r="AS46">
        <f t="shared" si="18"/>
        <v>-6.1328057094347983</v>
      </c>
      <c r="AX46">
        <f t="shared" si="47"/>
        <v>-6.1254990344379996</v>
      </c>
      <c r="AY46">
        <f t="shared" si="48"/>
        <v>-4.9776933250032016</v>
      </c>
      <c r="BA46">
        <f t="shared" si="49"/>
        <v>1.345671474686766</v>
      </c>
      <c r="BB46">
        <f t="shared" si="39"/>
        <v>-22.773000265016993</v>
      </c>
      <c r="BC46">
        <f t="shared" si="22"/>
        <v>5.2512234118259675</v>
      </c>
      <c r="BD46">
        <f t="shared" si="40"/>
        <v>-28.024223676842958</v>
      </c>
      <c r="BF46">
        <f t="shared" si="41"/>
        <v>4.510398151122399E-3</v>
      </c>
      <c r="BG46">
        <f t="shared" si="50"/>
        <v>1.040052171088526E-3</v>
      </c>
      <c r="BH46">
        <f t="shared" si="50"/>
        <v>-5.5504503222109248E-3</v>
      </c>
    </row>
    <row r="47" spans="1:68">
      <c r="A47" s="90">
        <v>0.9</v>
      </c>
      <c r="B47" s="24">
        <v>302</v>
      </c>
      <c r="C47" s="25">
        <v>0.26382</v>
      </c>
      <c r="D47" s="25">
        <v>-5.4641700000000002</v>
      </c>
      <c r="E47" s="90">
        <v>0.9</v>
      </c>
      <c r="F47" s="27">
        <v>3.14159265358979</v>
      </c>
      <c r="G47" s="27"/>
      <c r="H47" s="28">
        <f t="shared" si="43"/>
        <v>0.21136708730789761</v>
      </c>
      <c r="I47" s="28">
        <f t="shared" si="44"/>
        <v>5.8125158471378321E-2</v>
      </c>
      <c r="J47" s="28">
        <f t="shared" si="45"/>
        <v>1.6005037635809412E-2</v>
      </c>
      <c r="K47" s="28">
        <f t="shared" si="46"/>
        <v>4.4123467221921942E-3</v>
      </c>
      <c r="L47">
        <f t="shared" si="42"/>
        <v>0.34626773292770796</v>
      </c>
      <c r="M47">
        <f t="shared" si="24"/>
        <v>4.233408039655278E-2</v>
      </c>
      <c r="N47">
        <f t="shared" si="25"/>
        <v>6.4175038790885092E-3</v>
      </c>
      <c r="O47">
        <f t="shared" si="26"/>
        <v>1.0636805631897561E-3</v>
      </c>
      <c r="P47">
        <f t="shared" si="27"/>
        <v>1.8537494462878001E-4</v>
      </c>
      <c r="Q47">
        <f t="shared" si="4"/>
        <v>4.1794303631272429</v>
      </c>
      <c r="R47">
        <f t="shared" si="5"/>
        <v>-4.637598171095342</v>
      </c>
      <c r="S47">
        <f t="shared" si="6"/>
        <v>2.1603100625914569</v>
      </c>
      <c r="T47">
        <f t="shared" si="7"/>
        <v>-0.33696031160055145</v>
      </c>
      <c r="U47">
        <v>0</v>
      </c>
      <c r="V47">
        <f t="shared" si="28"/>
        <v>2.192421941794735</v>
      </c>
      <c r="W47">
        <f t="shared" si="8"/>
        <v>1.3628869565217392</v>
      </c>
      <c r="X47">
        <f t="shared" si="29"/>
        <v>1.678184210390709</v>
      </c>
      <c r="Y47">
        <v>0</v>
      </c>
      <c r="Z47">
        <f t="shared" si="30"/>
        <v>1.2643788030199399</v>
      </c>
      <c r="AA47">
        <f t="shared" si="9"/>
        <v>0.6549999999999998</v>
      </c>
      <c r="AB47">
        <f t="shared" si="10"/>
        <v>-7.0186530459772301E-2</v>
      </c>
      <c r="AC47">
        <f t="shared" si="11"/>
        <v>-2.7759415188143868E-2</v>
      </c>
      <c r="AD47">
        <f t="shared" si="31"/>
        <v>-4.8972972823958086E-2</v>
      </c>
      <c r="AE47">
        <f t="shared" si="12"/>
        <v>2.875</v>
      </c>
      <c r="AG47">
        <f t="shared" si="32"/>
        <v>-2.9026131178721732E-2</v>
      </c>
      <c r="AH47">
        <f t="shared" si="33"/>
        <v>-3.7038492176553313E-2</v>
      </c>
      <c r="AI47">
        <f t="shared" si="34"/>
        <v>1.3611600895531768</v>
      </c>
      <c r="AK47">
        <f t="shared" si="13"/>
        <v>5.1189950726645428E-22</v>
      </c>
      <c r="AL47">
        <f t="shared" si="14"/>
        <v>5.2041480523677602E-22</v>
      </c>
      <c r="AM47">
        <f t="shared" si="15"/>
        <v>40.526545223578751</v>
      </c>
      <c r="AN47">
        <f t="shared" si="35"/>
        <v>1.0610256652253576</v>
      </c>
      <c r="AO47">
        <f t="shared" si="36"/>
        <v>1.3176580985674746</v>
      </c>
      <c r="AP47" s="91">
        <v>0.26382</v>
      </c>
      <c r="AQ47">
        <f t="shared" si="16"/>
        <v>4.7042391203756676E-4</v>
      </c>
      <c r="AR47">
        <f t="shared" si="17"/>
        <v>1.3722265514135823</v>
      </c>
      <c r="AS47">
        <f t="shared" si="18"/>
        <v>-6.836396551413582</v>
      </c>
      <c r="AX47">
        <f t="shared" si="47"/>
        <v>-6.8487329297819999</v>
      </c>
      <c r="AY47">
        <f t="shared" si="48"/>
        <v>-5.476506378368418</v>
      </c>
      <c r="BA47">
        <f t="shared" si="49"/>
        <v>1.345671474686766</v>
      </c>
      <c r="BB47">
        <f t="shared" si="39"/>
        <v>-25.055075325652169</v>
      </c>
      <c r="BC47">
        <f t="shared" si="22"/>
        <v>6.2779511670668793</v>
      </c>
      <c r="BD47">
        <f t="shared" si="40"/>
        <v>-31.333026492719043</v>
      </c>
      <c r="BF47">
        <f t="shared" si="41"/>
        <v>4.9623837048231667E-3</v>
      </c>
      <c r="BG47">
        <f t="shared" si="50"/>
        <v>1.2434048657292294E-3</v>
      </c>
      <c r="BH47">
        <f t="shared" si="50"/>
        <v>-6.2057885705523947E-3</v>
      </c>
    </row>
    <row r="48" spans="1:68">
      <c r="A48" s="90">
        <v>0.9</v>
      </c>
      <c r="B48" s="24">
        <v>351.5</v>
      </c>
      <c r="C48" s="25">
        <v>0.28591</v>
      </c>
      <c r="D48" s="25">
        <v>-5.8433299999999999</v>
      </c>
      <c r="E48" s="90">
        <v>0.9</v>
      </c>
      <c r="F48" s="27">
        <v>3.14159265358979</v>
      </c>
      <c r="G48" s="27"/>
      <c r="H48" s="28">
        <f t="shared" si="43"/>
        <v>0.22906513506254644</v>
      </c>
      <c r="I48" s="28">
        <f t="shared" si="44"/>
        <v>6.2992055411082465E-2</v>
      </c>
      <c r="J48" s="28">
        <f t="shared" si="45"/>
        <v>1.7345160755265973E-2</v>
      </c>
      <c r="K48" s="28">
        <f t="shared" si="46"/>
        <v>4.7817983903493677E-3</v>
      </c>
      <c r="L48">
        <f t="shared" si="42"/>
        <v>0.3941544171642053</v>
      </c>
      <c r="M48">
        <f t="shared" si="24"/>
        <v>5.2885911153997517E-2</v>
      </c>
      <c r="N48">
        <f t="shared" si="25"/>
        <v>8.7438492580154681E-3</v>
      </c>
      <c r="O48">
        <f t="shared" si="26"/>
        <v>1.5768412143283839E-3</v>
      </c>
      <c r="P48">
        <f t="shared" si="27"/>
        <v>2.9863182355205353E-4</v>
      </c>
      <c r="Q48">
        <f t="shared" si="4"/>
        <v>4.1794303631272429</v>
      </c>
      <c r="R48">
        <f t="shared" si="5"/>
        <v>-4.637598171095342</v>
      </c>
      <c r="S48">
        <f t="shared" si="6"/>
        <v>2.1603100625914569</v>
      </c>
      <c r="T48">
        <f t="shared" si="7"/>
        <v>-0.33696031160055145</v>
      </c>
      <c r="U48">
        <v>0</v>
      </c>
      <c r="V48">
        <f t="shared" si="28"/>
        <v>2.1806232432916359</v>
      </c>
      <c r="W48">
        <f t="shared" si="8"/>
        <v>1.3628869565217392</v>
      </c>
      <c r="X48">
        <f t="shared" si="29"/>
        <v>1.7655458612677115</v>
      </c>
      <c r="Y48">
        <v>0</v>
      </c>
      <c r="Z48">
        <f t="shared" si="30"/>
        <v>1.4204354266432606</v>
      </c>
      <c r="AA48">
        <f t="shared" si="9"/>
        <v>0.6549999999999998</v>
      </c>
      <c r="AB48">
        <f t="shared" si="10"/>
        <v>-8.1690614094734978E-2</v>
      </c>
      <c r="AC48">
        <f t="shared" si="11"/>
        <v>-3.2309385558385993E-2</v>
      </c>
      <c r="AD48">
        <f t="shared" si="31"/>
        <v>-5.6999999826560482E-2</v>
      </c>
      <c r="AE48">
        <f t="shared" si="12"/>
        <v>2.875</v>
      </c>
      <c r="AG48">
        <f t="shared" si="32"/>
        <v>-3.3035862727149569E-2</v>
      </c>
      <c r="AH48">
        <f t="shared" si="33"/>
        <v>-4.2696410481800812E-2</v>
      </c>
      <c r="AI48">
        <f t="shared" si="34"/>
        <v>1.532239239253125</v>
      </c>
      <c r="AK48">
        <f t="shared" si="13"/>
        <v>5.8601430259570054E-22</v>
      </c>
      <c r="AL48">
        <f t="shared" si="14"/>
        <v>5.9406229623224989E-22</v>
      </c>
      <c r="AM48">
        <f t="shared" si="15"/>
        <v>40.526545223578751</v>
      </c>
      <c r="AN48">
        <f t="shared" si="35"/>
        <v>1.0610256652253576</v>
      </c>
      <c r="AO48">
        <f t="shared" si="36"/>
        <v>1.3176580985674746</v>
      </c>
      <c r="AP48" s="91">
        <v>0.28591</v>
      </c>
      <c r="AQ48">
        <f t="shared" si="16"/>
        <v>5.3809000641417374E-4</v>
      </c>
      <c r="AR48">
        <f t="shared" si="17"/>
        <v>1.5696085487101448</v>
      </c>
      <c r="AS48">
        <f t="shared" si="18"/>
        <v>-7.4129385487101445</v>
      </c>
      <c r="AX48">
        <f t="shared" si="47"/>
        <v>-7.4099023228454994</v>
      </c>
      <c r="AY48">
        <f t="shared" si="48"/>
        <v>-5.8402937741353549</v>
      </c>
      <c r="BA48">
        <f t="shared" si="49"/>
        <v>1.345671474686766</v>
      </c>
      <c r="BB48">
        <f t="shared" si="39"/>
        <v>-26.719406556866574</v>
      </c>
      <c r="BC48">
        <f t="shared" si="22"/>
        <v>7.1809759183438784</v>
      </c>
      <c r="BD48">
        <f t="shared" si="40"/>
        <v>-33.900382475210449</v>
      </c>
      <c r="BF48">
        <f t="shared" si="41"/>
        <v>5.2920195200765645E-3</v>
      </c>
      <c r="BG48">
        <f t="shared" si="50"/>
        <v>1.4222570644372903E-3</v>
      </c>
      <c r="BH48">
        <f t="shared" si="50"/>
        <v>-6.7142765845138539E-3</v>
      </c>
    </row>
    <row r="49" spans="1:68">
      <c r="A49" s="90">
        <v>0.9</v>
      </c>
      <c r="B49" s="24">
        <v>402</v>
      </c>
      <c r="C49" s="25">
        <v>0.30424000000000001</v>
      </c>
      <c r="D49" s="25">
        <v>-6.1141699999999997</v>
      </c>
      <c r="E49" s="90">
        <v>0.9</v>
      </c>
      <c r="F49" s="27">
        <v>3.14159265358979</v>
      </c>
      <c r="G49" s="27"/>
      <c r="H49" s="28">
        <f t="shared" si="43"/>
        <v>0.24375074915682954</v>
      </c>
      <c r="I49" s="28">
        <f t="shared" si="44"/>
        <v>6.7030544361049743E-2</v>
      </c>
      <c r="J49" s="28">
        <f t="shared" si="45"/>
        <v>1.8457177811836312E-2</v>
      </c>
      <c r="K49" s="28">
        <f t="shared" si="46"/>
        <v>5.0883646681819166E-3</v>
      </c>
      <c r="L49">
        <f t="shared" si="42"/>
        <v>0.43736402957054327</v>
      </c>
      <c r="M49">
        <f t="shared" si="24"/>
        <v>6.3105074586247673E-2</v>
      </c>
      <c r="N49">
        <f t="shared" si="25"/>
        <v>1.1161479101565258E-2</v>
      </c>
      <c r="O49">
        <f t="shared" si="26"/>
        <v>2.1489828583182713E-3</v>
      </c>
      <c r="P49">
        <f t="shared" si="27"/>
        <v>4.3407475515877536E-4</v>
      </c>
      <c r="Q49">
        <f t="shared" si="4"/>
        <v>4.1794303631272429</v>
      </c>
      <c r="R49">
        <f t="shared" si="5"/>
        <v>-4.637598171095342</v>
      </c>
      <c r="S49">
        <f t="shared" si="6"/>
        <v>2.1603100625914551</v>
      </c>
      <c r="T49">
        <f t="shared" si="7"/>
        <v>-0.33696031160055101</v>
      </c>
      <c r="U49">
        <v>0</v>
      </c>
      <c r="V49">
        <f t="shared" si="28"/>
        <v>2.1708328338954472</v>
      </c>
      <c r="W49">
        <f t="shared" si="8"/>
        <v>1.3628869565217392</v>
      </c>
      <c r="X49">
        <f t="shared" si="29"/>
        <v>1.84341188663335</v>
      </c>
      <c r="Y49">
        <v>0</v>
      </c>
      <c r="Z49">
        <f t="shared" si="30"/>
        <v>1.5586646601217449</v>
      </c>
      <c r="AA49">
        <f t="shared" si="9"/>
        <v>0.6549999999999998</v>
      </c>
      <c r="AB49">
        <f t="shared" si="10"/>
        <v>-9.3427103459696917E-2</v>
      </c>
      <c r="AC49">
        <f t="shared" si="11"/>
        <v>-3.6951274521966344E-2</v>
      </c>
      <c r="AD49">
        <f t="shared" si="31"/>
        <v>-6.5189188990831634E-2</v>
      </c>
      <c r="AE49">
        <f t="shared" si="12"/>
        <v>2.875</v>
      </c>
      <c r="AG49">
        <f t="shared" si="32"/>
        <v>-3.6585003327617008E-2</v>
      </c>
      <c r="AH49">
        <f t="shared" si="33"/>
        <v>-4.8169567912606404E-2</v>
      </c>
      <c r="AI49">
        <f t="shared" si="34"/>
        <v>1.6851857060576272</v>
      </c>
      <c r="AK49">
        <f t="shared" si="13"/>
        <v>6.545370688460952E-22</v>
      </c>
      <c r="AL49">
        <f t="shared" si="14"/>
        <v>6.6075913236870562E-22</v>
      </c>
      <c r="AM49">
        <f t="shared" si="15"/>
        <v>40.526545223578751</v>
      </c>
      <c r="AN49">
        <f t="shared" si="35"/>
        <v>1.0610256652253576</v>
      </c>
      <c r="AO49">
        <f t="shared" si="36"/>
        <v>1.3176580985674746</v>
      </c>
      <c r="AP49" s="91">
        <v>0.30424000000000001</v>
      </c>
      <c r="AQ49">
        <f t="shared" si="16"/>
        <v>6.0028686442631677E-4</v>
      </c>
      <c r="AR49">
        <f t="shared" si="17"/>
        <v>1.7510367835315661</v>
      </c>
      <c r="AS49">
        <f t="shared" si="18"/>
        <v>-7.8652067835315655</v>
      </c>
      <c r="AX49">
        <f t="shared" si="47"/>
        <v>-7.8741124735680001</v>
      </c>
      <c r="AY49">
        <f t="shared" si="48"/>
        <v>-6.1230756900364343</v>
      </c>
      <c r="BA49">
        <f t="shared" si="49"/>
        <v>1.345671474686766</v>
      </c>
      <c r="BB49">
        <f t="shared" si="39"/>
        <v>-28.013136850255663</v>
      </c>
      <c r="BC49">
        <f t="shared" si="22"/>
        <v>8.0110120354578509</v>
      </c>
      <c r="BD49">
        <f t="shared" si="40"/>
        <v>-36.024148885713508</v>
      </c>
      <c r="BF49">
        <f t="shared" si="41"/>
        <v>5.548254476184524E-3</v>
      </c>
      <c r="BG49">
        <f t="shared" si="50"/>
        <v>1.5866532056759458E-3</v>
      </c>
      <c r="BH49">
        <f t="shared" si="50"/>
        <v>-7.1349076818604694E-3</v>
      </c>
    </row>
    <row r="50" spans="1:68">
      <c r="A50" s="90">
        <v>0.9</v>
      </c>
      <c r="B50" s="24">
        <v>451.6</v>
      </c>
      <c r="C50" s="25">
        <v>0.31934000000000001</v>
      </c>
      <c r="D50" s="25">
        <v>-6.3041700000000001</v>
      </c>
      <c r="E50" s="90">
        <v>0.9</v>
      </c>
      <c r="F50" s="27">
        <v>3.14159265358979</v>
      </c>
      <c r="G50" s="27"/>
      <c r="H50" s="28">
        <f t="shared" si="43"/>
        <v>0.25584855454819205</v>
      </c>
      <c r="I50" s="28">
        <f t="shared" si="44"/>
        <v>7.0357395596429215E-2</v>
      </c>
      <c r="J50" s="28">
        <f t="shared" si="45"/>
        <v>1.9373242053746412E-2</v>
      </c>
      <c r="K50" s="28">
        <f t="shared" si="46"/>
        <v>5.3409097197515557E-3</v>
      </c>
      <c r="L50">
        <f t="shared" si="42"/>
        <v>0.47556651923400173</v>
      </c>
      <c r="M50">
        <f t="shared" si="24"/>
        <v>7.2650527463396675E-2</v>
      </c>
      <c r="N50">
        <f t="shared" si="25"/>
        <v>1.3547016488088499E-2</v>
      </c>
      <c r="O50">
        <f t="shared" si="26"/>
        <v>2.7452771591740532E-3</v>
      </c>
      <c r="P50">
        <f t="shared" si="27"/>
        <v>5.8315487594229332E-4</v>
      </c>
      <c r="Q50">
        <f t="shared" si="4"/>
        <v>4.1794303631272429</v>
      </c>
      <c r="R50">
        <f t="shared" si="5"/>
        <v>-4.637598171095342</v>
      </c>
      <c r="S50">
        <f t="shared" si="6"/>
        <v>2.1603100625914551</v>
      </c>
      <c r="T50">
        <f t="shared" si="7"/>
        <v>-0.33696031160055101</v>
      </c>
      <c r="U50">
        <v>0</v>
      </c>
      <c r="V50">
        <f t="shared" si="28"/>
        <v>2.1627676303012051</v>
      </c>
      <c r="W50">
        <f t="shared" si="8"/>
        <v>1.3628869565217392</v>
      </c>
      <c r="X50">
        <f t="shared" si="29"/>
        <v>1.911549233420641</v>
      </c>
      <c r="Y50">
        <v>0</v>
      </c>
      <c r="Z50">
        <f t="shared" si="30"/>
        <v>1.6790139034702871</v>
      </c>
      <c r="AA50">
        <f t="shared" si="9"/>
        <v>0.6549999999999998</v>
      </c>
      <c r="AB50">
        <f t="shared" si="10"/>
        <v>-0.10495442766765953</v>
      </c>
      <c r="AC50">
        <f t="shared" si="11"/>
        <v>-4.1510436751542291E-2</v>
      </c>
      <c r="AD50">
        <f t="shared" si="31"/>
        <v>-7.3232432209600906E-2</v>
      </c>
      <c r="AE50">
        <f t="shared" si="12"/>
        <v>2.875</v>
      </c>
      <c r="AG50">
        <f t="shared" si="32"/>
        <v>-3.966254212436373E-2</v>
      </c>
      <c r="AH50">
        <f t="shared" si="33"/>
        <v>-5.331969833300703E-2</v>
      </c>
      <c r="AI50">
        <f t="shared" si="34"/>
        <v>1.8195308916583157</v>
      </c>
      <c r="AK50">
        <f t="shared" si="13"/>
        <v>7.1649348104498498E-22</v>
      </c>
      <c r="AL50">
        <f t="shared" si="14"/>
        <v>7.1990490322869852E-22</v>
      </c>
      <c r="AM50">
        <f t="shared" si="15"/>
        <v>40.526545223578751</v>
      </c>
      <c r="AN50">
        <f t="shared" si="35"/>
        <v>1.0610256652253576</v>
      </c>
      <c r="AO50">
        <f t="shared" si="36"/>
        <v>1.3176580985674746</v>
      </c>
      <c r="AP50" s="91">
        <v>0.31934000000000001</v>
      </c>
      <c r="AQ50">
        <f t="shared" si="16"/>
        <v>6.5622091553090489E-4</v>
      </c>
      <c r="AR50">
        <f t="shared" si="17"/>
        <v>1.9141964106036495</v>
      </c>
      <c r="AS50">
        <f t="shared" si="18"/>
        <v>-8.2183664106036503</v>
      </c>
      <c r="AX50">
        <f t="shared" si="47"/>
        <v>-8.255540540758</v>
      </c>
      <c r="AY50">
        <f t="shared" si="48"/>
        <v>-6.3413441301543507</v>
      </c>
      <c r="BA50">
        <f t="shared" si="49"/>
        <v>1.345671474686766</v>
      </c>
      <c r="BB50">
        <f t="shared" si="39"/>
        <v>-29.01171730110072</v>
      </c>
      <c r="BC50">
        <f t="shared" si="22"/>
        <v>8.7574690764910557</v>
      </c>
      <c r="BD50">
        <f t="shared" si="40"/>
        <v>-37.76918637759178</v>
      </c>
      <c r="BF50">
        <f t="shared" si="41"/>
        <v>5.7460323432562332E-3</v>
      </c>
      <c r="BG50">
        <f t="shared" si="50"/>
        <v>1.7344957568807796E-3</v>
      </c>
      <c r="BH50">
        <f t="shared" si="50"/>
        <v>-7.4805281001370134E-3</v>
      </c>
    </row>
    <row r="51" spans="1:68">
      <c r="A51" s="90">
        <v>0.9</v>
      </c>
      <c r="B51" s="24">
        <v>502</v>
      </c>
      <c r="C51" s="25">
        <v>0.33251999999999998</v>
      </c>
      <c r="D51" s="25">
        <v>-6.5274999999999999</v>
      </c>
      <c r="E51" s="90">
        <v>0.9</v>
      </c>
      <c r="F51" s="27">
        <v>3.14159265358979</v>
      </c>
      <c r="G51" s="27"/>
      <c r="H51" s="28">
        <f t="shared" si="43"/>
        <v>0.26640809594277204</v>
      </c>
      <c r="I51" s="28">
        <f t="shared" si="44"/>
        <v>7.3261229985985596E-2</v>
      </c>
      <c r="J51" s="28">
        <f t="shared" si="45"/>
        <v>2.0172826603969927E-2</v>
      </c>
      <c r="K51" s="28">
        <f t="shared" si="46"/>
        <v>5.5613430826447902E-3</v>
      </c>
      <c r="L51">
        <f t="shared" si="42"/>
        <v>0.5110023734323641</v>
      </c>
      <c r="M51">
        <f t="shared" si="24"/>
        <v>8.1905615247734209E-2</v>
      </c>
      <c r="N51">
        <f t="shared" si="25"/>
        <v>1.5964576843225341E-2</v>
      </c>
      <c r="O51">
        <f t="shared" si="26"/>
        <v>3.3768642091553391E-3</v>
      </c>
      <c r="P51">
        <f t="shared" si="27"/>
        <v>7.4817927861414724E-4</v>
      </c>
      <c r="Q51">
        <f t="shared" si="4"/>
        <v>4.1794303631272429</v>
      </c>
      <c r="R51">
        <f t="shared" si="5"/>
        <v>-4.637598171095342</v>
      </c>
      <c r="S51">
        <f t="shared" si="6"/>
        <v>2.1603100625914569</v>
      </c>
      <c r="T51">
        <f t="shared" si="7"/>
        <v>-0.33696031160055145</v>
      </c>
      <c r="U51">
        <v>0</v>
      </c>
      <c r="V51">
        <f t="shared" si="28"/>
        <v>2.155727936038152</v>
      </c>
      <c r="W51">
        <f t="shared" si="8"/>
        <v>1.3628869565217392</v>
      </c>
      <c r="X51">
        <f t="shared" si="29"/>
        <v>1.9741971421132529</v>
      </c>
      <c r="Y51">
        <v>0</v>
      </c>
      <c r="Z51">
        <f t="shared" si="30"/>
        <v>1.789204070461262</v>
      </c>
      <c r="AA51">
        <f t="shared" si="9"/>
        <v>0.6549999999999998</v>
      </c>
      <c r="AB51">
        <f t="shared" si="10"/>
        <v>-0.11666767645962153</v>
      </c>
      <c r="AC51">
        <f t="shared" si="11"/>
        <v>-4.6143133855788818E-2</v>
      </c>
      <c r="AD51">
        <f t="shared" si="31"/>
        <v>-8.1405405157705168E-2</v>
      </c>
      <c r="AE51">
        <f t="shared" si="12"/>
        <v>2.875</v>
      </c>
      <c r="AG51">
        <f t="shared" si="32"/>
        <v>-4.2462688066815607E-2</v>
      </c>
      <c r="AH51">
        <f t="shared" si="33"/>
        <v>-5.8372313224893488E-2</v>
      </c>
      <c r="AI51">
        <f t="shared" si="34"/>
        <v>1.9435751446572633</v>
      </c>
      <c r="AK51">
        <f t="shared" si="13"/>
        <v>7.7516847412944023E-22</v>
      </c>
      <c r="AL51">
        <f t="shared" si="14"/>
        <v>7.7490924626140957E-22</v>
      </c>
      <c r="AM51">
        <f t="shared" si="15"/>
        <v>40.526545223578751</v>
      </c>
      <c r="AN51">
        <f t="shared" si="35"/>
        <v>1.0610256652253576</v>
      </c>
      <c r="AO51">
        <f t="shared" si="36"/>
        <v>1.3176580985674746</v>
      </c>
      <c r="AP51" s="91">
        <v>0.33251999999999998</v>
      </c>
      <c r="AQ51">
        <f t="shared" si="16"/>
        <v>7.0892922310307981E-4</v>
      </c>
      <c r="AR51">
        <f t="shared" si="17"/>
        <v>2.0679465437916837</v>
      </c>
      <c r="AS51">
        <f t="shared" si="18"/>
        <v>-8.5954465437916845</v>
      </c>
      <c r="AX51">
        <f t="shared" si="47"/>
        <v>-8.5877441844719993</v>
      </c>
      <c r="AY51">
        <f t="shared" si="48"/>
        <v>-6.5197976406803155</v>
      </c>
      <c r="BA51">
        <f t="shared" si="49"/>
        <v>1.345671474686766</v>
      </c>
      <c r="BB51">
        <f t="shared" si="39"/>
        <v>-29.82814402270845</v>
      </c>
      <c r="BC51">
        <f t="shared" si="22"/>
        <v>9.4608775822441196</v>
      </c>
      <c r="BD51">
        <f t="shared" si="40"/>
        <v>-39.289021604952566</v>
      </c>
      <c r="BF51">
        <f t="shared" si="41"/>
        <v>5.9077330209365122E-3</v>
      </c>
      <c r="BG51">
        <f t="shared" si="50"/>
        <v>1.8738121573072131E-3</v>
      </c>
      <c r="BH51">
        <f t="shared" si="50"/>
        <v>-7.7815451782437244E-3</v>
      </c>
    </row>
    <row r="52" spans="1:68">
      <c r="A52" s="92">
        <v>0.9</v>
      </c>
      <c r="B52" s="39">
        <v>600</v>
      </c>
      <c r="C52" s="40">
        <v>0.35376000000000002</v>
      </c>
      <c r="D52" s="40">
        <v>-6.7908400000000002</v>
      </c>
      <c r="E52" s="92">
        <v>0.9</v>
      </c>
      <c r="F52" s="42">
        <v>3.14159265358979</v>
      </c>
      <c r="G52" s="42"/>
      <c r="H52" s="43">
        <f t="shared" si="43"/>
        <v>0.28342514140717867</v>
      </c>
      <c r="I52" s="43">
        <f t="shared" si="44"/>
        <v>7.7940853842903501E-2</v>
      </c>
      <c r="J52" s="43">
        <f t="shared" si="45"/>
        <v>2.1461383193252744E-2</v>
      </c>
      <c r="K52" s="43">
        <f t="shared" si="46"/>
        <v>5.916578638627515E-3</v>
      </c>
      <c r="L52" s="44">
        <f t="shared" si="42"/>
        <v>0.57259542284389453</v>
      </c>
      <c r="M52" s="44">
        <f t="shared" si="24"/>
        <v>9.8846767314593187E-2</v>
      </c>
      <c r="N52" s="44">
        <f t="shared" si="25"/>
        <v>2.0625722067009848E-2</v>
      </c>
      <c r="O52" s="44">
        <f t="shared" si="26"/>
        <v>4.6597280774646199E-3</v>
      </c>
      <c r="P52" s="44">
        <f t="shared" si="27"/>
        <v>1.1013677294560154E-3</v>
      </c>
      <c r="Q52" s="44">
        <f t="shared" si="4"/>
        <v>4.1794303631272429</v>
      </c>
      <c r="R52" s="44">
        <f t="shared" si="5"/>
        <v>-4.6375981710953411</v>
      </c>
      <c r="S52" s="44">
        <f t="shared" si="6"/>
        <v>2.1603100625914551</v>
      </c>
      <c r="T52" s="44">
        <f t="shared" si="7"/>
        <v>-0.33696031160055101</v>
      </c>
      <c r="U52" s="44">
        <v>0</v>
      </c>
      <c r="V52" s="44">
        <f t="shared" si="28"/>
        <v>2.1443832390618809</v>
      </c>
      <c r="W52" s="44">
        <f t="shared" si="8"/>
        <v>1.3628869565217392</v>
      </c>
      <c r="X52" s="44">
        <f t="shared" si="29"/>
        <v>2.0819047132116277</v>
      </c>
      <c r="Y52" s="44">
        <v>0</v>
      </c>
      <c r="Z52" s="44">
        <f t="shared" si="30"/>
        <v>1.9776989202092308</v>
      </c>
      <c r="AA52" s="44">
        <f t="shared" si="9"/>
        <v>0.6549999999999998</v>
      </c>
      <c r="AB52" s="44">
        <f t="shared" si="10"/>
        <v>-0.13944343799954764</v>
      </c>
      <c r="AC52" s="44">
        <f t="shared" si="11"/>
        <v>-5.515115600293484E-2</v>
      </c>
      <c r="AD52" s="44">
        <f t="shared" si="31"/>
        <v>-9.7297297001241234E-2</v>
      </c>
      <c r="AE52" s="44">
        <f t="shared" si="12"/>
        <v>2.875</v>
      </c>
      <c r="AF52" s="44"/>
      <c r="AG52" s="44">
        <f t="shared" si="32"/>
        <v>-4.7198699727270928E-2</v>
      </c>
      <c r="AH52" s="44">
        <f t="shared" si="33"/>
        <v>-6.7805497860302488E-2</v>
      </c>
      <c r="AI52" s="44">
        <f t="shared" si="34"/>
        <v>2.1582118653151467</v>
      </c>
      <c r="AJ52" s="44"/>
      <c r="AK52" s="44">
        <f t="shared" si="13"/>
        <v>8.7998188608757992E-22</v>
      </c>
      <c r="AL52" s="44">
        <f t="shared" si="14"/>
        <v>8.7081977780010098E-22</v>
      </c>
      <c r="AM52" s="44">
        <f t="shared" si="15"/>
        <v>40.526545223578751</v>
      </c>
      <c r="AN52" s="44">
        <f t="shared" si="35"/>
        <v>1.0610256652253576</v>
      </c>
      <c r="AO52" s="44">
        <f t="shared" si="36"/>
        <v>1.3176580985674746</v>
      </c>
      <c r="AP52" s="93">
        <v>0.35376000000000002</v>
      </c>
      <c r="AQ52" s="44">
        <f t="shared" si="16"/>
        <v>8.0247190608366764E-4</v>
      </c>
      <c r="AR52" s="44">
        <f t="shared" si="17"/>
        <v>2.3408105500460583</v>
      </c>
      <c r="AS52" s="44">
        <f t="shared" si="18"/>
        <v>-9.131650550046059</v>
      </c>
      <c r="AT52" s="44"/>
      <c r="AU52" s="44"/>
      <c r="AV52" s="44"/>
      <c r="AW52" s="44"/>
      <c r="AX52" s="44">
        <f t="shared" si="47"/>
        <v>-9.1216792423680015</v>
      </c>
      <c r="AY52" s="44">
        <f t="shared" si="48"/>
        <v>-6.7808686923219437</v>
      </c>
      <c r="AZ52" s="44"/>
      <c r="BA52" s="44">
        <f t="shared" si="49"/>
        <v>1.345671474686766</v>
      </c>
      <c r="BB52" s="44">
        <f t="shared" si="39"/>
        <v>-31.022546879621942</v>
      </c>
      <c r="BC52" s="44">
        <f t="shared" si="22"/>
        <v>10.709233332794597</v>
      </c>
      <c r="BD52" s="44">
        <f t="shared" si="40"/>
        <v>-41.731780212416531</v>
      </c>
      <c r="BE52" s="44"/>
      <c r="BF52" s="44">
        <f t="shared" si="41"/>
        <v>6.1442952821592275E-3</v>
      </c>
      <c r="BG52" s="44">
        <f t="shared" si="50"/>
        <v>2.1210602758555352E-3</v>
      </c>
      <c r="BH52" s="44">
        <f t="shared" si="50"/>
        <v>-8.2653555580147614E-3</v>
      </c>
      <c r="BI52" s="44"/>
      <c r="BJ52" s="44"/>
      <c r="BK52" s="44"/>
      <c r="BL52" s="44"/>
      <c r="BM52" s="44"/>
      <c r="BN52" s="44"/>
      <c r="BO52" s="44"/>
      <c r="BP52" s="44"/>
    </row>
    <row r="53" spans="1:68">
      <c r="A53" s="90">
        <v>0.9</v>
      </c>
      <c r="B53" s="24">
        <v>800</v>
      </c>
      <c r="C53" s="25">
        <v>0.38617000000000001</v>
      </c>
      <c r="E53" s="90">
        <v>0.9</v>
      </c>
      <c r="F53" s="27">
        <v>3.14159265358979</v>
      </c>
      <c r="G53" s="27"/>
      <c r="H53" s="28">
        <f t="shared" si="43"/>
        <v>0.30939135814453345</v>
      </c>
      <c r="I53" s="28">
        <f t="shared" si="44"/>
        <v>8.5081466328906702E-2</v>
      </c>
      <c r="J53" s="28">
        <f t="shared" si="45"/>
        <v>2.3427584655524681E-2</v>
      </c>
      <c r="K53" s="28">
        <f t="shared" si="46"/>
        <v>6.4586306334203612E-3</v>
      </c>
      <c r="L53">
        <f t="shared" si="42"/>
        <v>0.67867180980504238</v>
      </c>
      <c r="M53">
        <f t="shared" si="24"/>
        <v>0.13032256362473135</v>
      </c>
      <c r="N53">
        <f t="shared" si="25"/>
        <v>2.9971415633993893E-2</v>
      </c>
      <c r="O53">
        <f t="shared" si="26"/>
        <v>7.4363852751584969E-3</v>
      </c>
      <c r="P53">
        <f t="shared" si="27"/>
        <v>1.9268501350868661E-3</v>
      </c>
      <c r="Q53">
        <f t="shared" si="4"/>
        <v>4.1794303631272429</v>
      </c>
      <c r="R53">
        <f t="shared" si="5"/>
        <v>-4.6375981710953429</v>
      </c>
      <c r="S53">
        <f t="shared" si="6"/>
        <v>2.1603100625914551</v>
      </c>
      <c r="T53">
        <f t="shared" si="7"/>
        <v>-0.33696031160055101</v>
      </c>
      <c r="U53">
        <v>0</v>
      </c>
      <c r="V53">
        <f t="shared" si="28"/>
        <v>2.1270724279036446</v>
      </c>
      <c r="W53">
        <f t="shared" si="8"/>
        <v>1.3628869565217392</v>
      </c>
      <c r="X53">
        <f t="shared" si="29"/>
        <v>2.2642062659790074</v>
      </c>
      <c r="Y53">
        <v>0</v>
      </c>
      <c r="Z53">
        <f t="shared" si="30"/>
        <v>2.2943196698639294</v>
      </c>
      <c r="AA53">
        <f t="shared" si="9"/>
        <v>0.6549999999999998</v>
      </c>
      <c r="AB53">
        <f t="shared" si="10"/>
        <v>-0.18592458399939685</v>
      </c>
      <c r="AC53">
        <f t="shared" si="11"/>
        <v>-7.35348746705798E-2</v>
      </c>
      <c r="AD53">
        <f t="shared" si="31"/>
        <v>-0.12972972933498833</v>
      </c>
      <c r="AE53">
        <f t="shared" si="12"/>
        <v>2.875</v>
      </c>
      <c r="AG53">
        <f t="shared" si="32"/>
        <v>-5.4954724588231425E-2</v>
      </c>
      <c r="AH53">
        <f t="shared" si="33"/>
        <v>-8.6002600971338772E-2</v>
      </c>
      <c r="AI53">
        <f t="shared" si="34"/>
        <v>2.5260372261699051</v>
      </c>
      <c r="AK53">
        <f t="shared" si="13"/>
        <v>1.068894671769217E-21</v>
      </c>
      <c r="AL53">
        <f t="shared" si="14"/>
        <v>1.0368070920328268E-21</v>
      </c>
      <c r="AM53">
        <f t="shared" si="15"/>
        <v>40.526545223578751</v>
      </c>
      <c r="AN53">
        <f t="shared" si="35"/>
        <v>1.0610256652253576</v>
      </c>
      <c r="AO53">
        <f t="shared" si="36"/>
        <v>1.3176580985674746</v>
      </c>
      <c r="AP53">
        <v>0.38617000000000001</v>
      </c>
      <c r="AQ53">
        <f t="shared" si="16"/>
        <v>9.6927535837932775E-4</v>
      </c>
      <c r="AR53">
        <f t="shared" si="17"/>
        <v>2.827376220392499</v>
      </c>
      <c r="AS53">
        <f t="shared" si="18"/>
        <v>-2.827376220392499</v>
      </c>
      <c r="AX53">
        <f t="shared" si="47"/>
        <v>-9.9330258719894999</v>
      </c>
      <c r="AY53">
        <f t="shared" si="48"/>
        <v>-7.1056496515970009</v>
      </c>
      <c r="BA53">
        <f t="shared" si="49"/>
        <v>1.345671474686766</v>
      </c>
      <c r="BB53">
        <f t="shared" si="39"/>
        <v>-32.508423246189501</v>
      </c>
      <c r="BC53">
        <f t="shared" si="22"/>
        <v>12.935276484969011</v>
      </c>
      <c r="BD53">
        <f t="shared" si="40"/>
        <v>-45.44369973115851</v>
      </c>
      <c r="BF53">
        <f t="shared" si="41"/>
        <v>6.4385865015229747E-3</v>
      </c>
      <c r="BG53">
        <f t="shared" si="50"/>
        <v>2.5619482045888316E-3</v>
      </c>
      <c r="BH53">
        <f t="shared" si="50"/>
        <v>-9.0005347061118072E-3</v>
      </c>
    </row>
    <row r="54" spans="1:68">
      <c r="A54" s="90">
        <v>0.9</v>
      </c>
      <c r="B54" s="24">
        <v>1000</v>
      </c>
      <c r="C54" s="25">
        <v>0.41028999999999999</v>
      </c>
      <c r="E54" s="90">
        <v>0.9</v>
      </c>
      <c r="F54" s="27">
        <v>3.14159265358979</v>
      </c>
      <c r="G54" s="27"/>
      <c r="H54" s="28">
        <f t="shared" si="43"/>
        <v>0.32871579960411385</v>
      </c>
      <c r="I54" s="28">
        <f t="shared" si="44"/>
        <v>9.0395615454559222E-2</v>
      </c>
      <c r="J54" s="28">
        <f t="shared" si="45"/>
        <v>2.4890860782337366E-2</v>
      </c>
      <c r="K54" s="28">
        <f t="shared" si="46"/>
        <v>6.8620337224176917E-3</v>
      </c>
      <c r="L54">
        <f t="shared" si="42"/>
        <v>0.76861052454776424</v>
      </c>
      <c r="M54">
        <f t="shared" si="24"/>
        <v>0.15903427226945838</v>
      </c>
      <c r="N54">
        <f t="shared" si="25"/>
        <v>3.9140034568965643E-2</v>
      </c>
      <c r="O54">
        <f t="shared" si="26"/>
        <v>1.0365127299745203E-2</v>
      </c>
      <c r="P54">
        <f t="shared" si="27"/>
        <v>2.862665919370011E-3</v>
      </c>
      <c r="Q54">
        <f t="shared" si="4"/>
        <v>4.1794303631272429</v>
      </c>
      <c r="R54">
        <f t="shared" si="5"/>
        <v>-4.637598171095342</v>
      </c>
      <c r="S54">
        <f t="shared" si="6"/>
        <v>2.1603100625914551</v>
      </c>
      <c r="T54">
        <f t="shared" si="7"/>
        <v>-0.33696031160055101</v>
      </c>
      <c r="U54">
        <v>0</v>
      </c>
      <c r="V54">
        <f t="shared" si="28"/>
        <v>2.1141894669305907</v>
      </c>
      <c r="W54">
        <f t="shared" si="8"/>
        <v>1.3628869565217392</v>
      </c>
      <c r="X54">
        <f t="shared" si="29"/>
        <v>2.4159555057547895</v>
      </c>
      <c r="Y54">
        <v>0</v>
      </c>
      <c r="Z54">
        <f t="shared" si="30"/>
        <v>2.5558790875005766</v>
      </c>
      <c r="AA54">
        <f t="shared" si="9"/>
        <v>0.6549999999999998</v>
      </c>
      <c r="AB54">
        <f t="shared" si="10"/>
        <v>-0.23240572999924608</v>
      </c>
      <c r="AC54">
        <f t="shared" si="11"/>
        <v>-9.1918593338224733E-2</v>
      </c>
      <c r="AD54">
        <f t="shared" si="31"/>
        <v>-0.1621621616687354</v>
      </c>
      <c r="AE54">
        <f t="shared" si="12"/>
        <v>2.875</v>
      </c>
      <c r="AG54">
        <f t="shared" si="32"/>
        <v>-6.113439355737061E-2</v>
      </c>
      <c r="AH54">
        <f t="shared" si="33"/>
        <v>-0.10332926029685767</v>
      </c>
      <c r="AI54">
        <f t="shared" si="34"/>
        <v>2.8370293592600113</v>
      </c>
      <c r="AK54">
        <f t="shared" si="13"/>
        <v>1.2371735091272317E-21</v>
      </c>
      <c r="AL54">
        <f t="shared" si="14"/>
        <v>1.1782335499724835E-21</v>
      </c>
      <c r="AM54">
        <f t="shared" si="15"/>
        <v>40.526545223578751</v>
      </c>
      <c r="AN54">
        <f t="shared" si="35"/>
        <v>1.0610256652253576</v>
      </c>
      <c r="AO54">
        <f t="shared" si="36"/>
        <v>1.3176580985674746</v>
      </c>
      <c r="AP54">
        <v>0.41028999999999999</v>
      </c>
      <c r="AQ54">
        <f t="shared" si="16"/>
        <v>1.1161814406775096E-3</v>
      </c>
      <c r="AR54">
        <f t="shared" si="17"/>
        <v>3.2559012624562955</v>
      </c>
      <c r="AS54">
        <f t="shared" si="18"/>
        <v>-3.2559012624562955</v>
      </c>
      <c r="AX54">
        <f t="shared" si="47"/>
        <v>-10.534189985425499</v>
      </c>
      <c r="AY54">
        <f t="shared" si="48"/>
        <v>-7.2782887229692035</v>
      </c>
      <c r="BA54">
        <f t="shared" si="49"/>
        <v>1.345671474686766</v>
      </c>
      <c r="BB54">
        <f t="shared" si="39"/>
        <v>-33.298248846405428</v>
      </c>
      <c r="BC54">
        <f t="shared" si="22"/>
        <v>14.895783141228106</v>
      </c>
      <c r="BD54">
        <f t="shared" si="40"/>
        <v>-48.194031987633537</v>
      </c>
      <c r="BF54">
        <f t="shared" si="41"/>
        <v>6.5950185871272386E-3</v>
      </c>
      <c r="BG54">
        <f t="shared" si="50"/>
        <v>2.950244234745119E-3</v>
      </c>
      <c r="BH54">
        <f t="shared" si="50"/>
        <v>-9.5452628218723589E-3</v>
      </c>
    </row>
    <row r="55" spans="1:68">
      <c r="A55" s="90">
        <v>0.9</v>
      </c>
      <c r="B55" s="24">
        <v>1200</v>
      </c>
      <c r="C55" s="25">
        <v>0.42963000000000001</v>
      </c>
      <c r="E55" s="90">
        <v>0.9</v>
      </c>
      <c r="F55" s="27">
        <v>3.14159265358979</v>
      </c>
      <c r="G55" s="27"/>
      <c r="H55" s="28">
        <f t="shared" si="43"/>
        <v>0.34421060465503772</v>
      </c>
      <c r="I55" s="28">
        <f t="shared" si="44"/>
        <v>9.4656628891131342E-2</v>
      </c>
      <c r="J55" s="28">
        <f t="shared" si="45"/>
        <v>2.6064151010055336E-2</v>
      </c>
      <c r="K55" s="28">
        <f t="shared" si="46"/>
        <v>7.1854920864810575E-3</v>
      </c>
      <c r="L55">
        <f t="shared" si="42"/>
        <v>0.84857984976036804</v>
      </c>
      <c r="M55">
        <f t="shared" si="24"/>
        <v>0.18595065222348087</v>
      </c>
      <c r="N55">
        <f t="shared" si="25"/>
        <v>4.8201251612821627E-2</v>
      </c>
      <c r="O55">
        <f t="shared" si="26"/>
        <v>1.3416062663327233E-2</v>
      </c>
      <c r="P55">
        <f t="shared" si="27"/>
        <v>3.890104764972202E-3</v>
      </c>
      <c r="Q55">
        <f t="shared" si="4"/>
        <v>4.1794303631272429</v>
      </c>
      <c r="R55">
        <f t="shared" si="5"/>
        <v>-4.637598171095342</v>
      </c>
      <c r="S55">
        <f t="shared" si="6"/>
        <v>2.1603100625914551</v>
      </c>
      <c r="T55">
        <f t="shared" si="7"/>
        <v>-0.33696031160055101</v>
      </c>
      <c r="U55">
        <v>0</v>
      </c>
      <c r="V55">
        <f t="shared" si="28"/>
        <v>2.1038595968966418</v>
      </c>
      <c r="W55">
        <f t="shared" si="8"/>
        <v>1.3628869565217392</v>
      </c>
      <c r="X55">
        <f t="shared" si="29"/>
        <v>2.5489482368749017</v>
      </c>
      <c r="Y55">
        <v>0</v>
      </c>
      <c r="Z55">
        <f t="shared" si="30"/>
        <v>2.7838249531940291</v>
      </c>
      <c r="AA55">
        <f t="shared" si="9"/>
        <v>0.6549999999999998</v>
      </c>
      <c r="AB55">
        <f t="shared" si="10"/>
        <v>-0.27888687599909529</v>
      </c>
      <c r="AC55">
        <f t="shared" si="11"/>
        <v>-0.11030231200586968</v>
      </c>
      <c r="AD55">
        <f t="shared" si="31"/>
        <v>-0.19459459400248247</v>
      </c>
      <c r="AE55">
        <f t="shared" si="12"/>
        <v>2.875</v>
      </c>
      <c r="AG55">
        <f t="shared" si="32"/>
        <v>-6.6336083907918647E-2</v>
      </c>
      <c r="AH55">
        <f t="shared" si="33"/>
        <v>-0.12011589219878635</v>
      </c>
      <c r="AI55">
        <f t="shared" si="34"/>
        <v>3.1133086479415994</v>
      </c>
      <c r="AK55">
        <f t="shared" si="13"/>
        <v>1.3926509477767972E-21</v>
      </c>
      <c r="AL55">
        <f t="shared" si="14"/>
        <v>1.3044223370070256E-21</v>
      </c>
      <c r="AM55">
        <f t="shared" si="15"/>
        <v>40.526545223578751</v>
      </c>
      <c r="AN55">
        <f t="shared" si="35"/>
        <v>1.0610256652253576</v>
      </c>
      <c r="AO55">
        <f t="shared" si="36"/>
        <v>1.3176580985674746</v>
      </c>
      <c r="AP55">
        <v>0.42963000000000001</v>
      </c>
      <c r="AQ55">
        <f t="shared" si="16"/>
        <v>1.2507431009294444E-3</v>
      </c>
      <c r="AR55">
        <f t="shared" si="17"/>
        <v>3.6484176254111893</v>
      </c>
      <c r="AS55">
        <f t="shared" si="18"/>
        <v>-3.6484176254111893</v>
      </c>
      <c r="AX55">
        <f t="shared" si="47"/>
        <v>-11.014583122729499</v>
      </c>
      <c r="AY55">
        <f t="shared" si="48"/>
        <v>-7.3661654973183097</v>
      </c>
      <c r="BA55">
        <f t="shared" si="49"/>
        <v>1.345671474686766</v>
      </c>
      <c r="BB55">
        <f t="shared" si="39"/>
        <v>-33.700286030072171</v>
      </c>
      <c r="BC55">
        <f t="shared" si="22"/>
        <v>16.691549704968661</v>
      </c>
      <c r="BD55">
        <f t="shared" si="40"/>
        <v>-50.391835735040836</v>
      </c>
      <c r="BF55">
        <f t="shared" si="41"/>
        <v>6.6746456783664428E-3</v>
      </c>
      <c r="BG55">
        <f t="shared" si="50"/>
        <v>3.3059120033607963E-3</v>
      </c>
      <c r="BH55">
        <f t="shared" si="50"/>
        <v>-9.9805576817272399E-3</v>
      </c>
    </row>
    <row r="56" spans="1:68">
      <c r="A56" s="90">
        <v>0.9</v>
      </c>
      <c r="B56" s="24">
        <v>1400</v>
      </c>
      <c r="C56" s="25">
        <v>0.44585000000000002</v>
      </c>
      <c r="E56" s="90">
        <v>0.9</v>
      </c>
      <c r="F56" s="27">
        <v>3.14159265358979</v>
      </c>
      <c r="G56" s="27"/>
      <c r="H56" s="28">
        <f t="shared" si="43"/>
        <v>0.35720573071118999</v>
      </c>
      <c r="I56" s="28">
        <f t="shared" si="44"/>
        <v>9.8230239953240941E-2</v>
      </c>
      <c r="J56" s="28">
        <f t="shared" si="45"/>
        <v>2.7048161738782606E-2</v>
      </c>
      <c r="K56" s="28">
        <f t="shared" si="46"/>
        <v>7.4567689564452649E-3</v>
      </c>
      <c r="L56">
        <f t="shared" si="42"/>
        <v>0.92172166187118343</v>
      </c>
      <c r="M56">
        <f t="shared" si="24"/>
        <v>0.21160842403154603</v>
      </c>
      <c r="N56">
        <f t="shared" si="25"/>
        <v>5.7202895139599946E-2</v>
      </c>
      <c r="O56">
        <f t="shared" si="26"/>
        <v>1.6574514804730878E-2</v>
      </c>
      <c r="P56">
        <f t="shared" si="27"/>
        <v>4.9984533475144755E-3</v>
      </c>
      <c r="Q56">
        <f t="shared" si="4"/>
        <v>4.1794303631272429</v>
      </c>
      <c r="R56">
        <f t="shared" si="5"/>
        <v>-4.637598171095342</v>
      </c>
      <c r="S56">
        <f t="shared" si="6"/>
        <v>2.1603100625914551</v>
      </c>
      <c r="T56">
        <f t="shared" si="7"/>
        <v>-0.33696031160055101</v>
      </c>
      <c r="U56">
        <v>0</v>
      </c>
      <c r="V56">
        <f t="shared" si="28"/>
        <v>2.0951961795258733</v>
      </c>
      <c r="W56">
        <f t="shared" si="8"/>
        <v>1.3628869565217392</v>
      </c>
      <c r="X56">
        <f t="shared" si="29"/>
        <v>2.6691336325554391</v>
      </c>
      <c r="Y56">
        <v>0</v>
      </c>
      <c r="Z56">
        <f t="shared" si="30"/>
        <v>2.9889076960056724</v>
      </c>
      <c r="AA56">
        <f t="shared" si="9"/>
        <v>0.6549999999999998</v>
      </c>
      <c r="AB56">
        <f t="shared" si="10"/>
        <v>-0.32536802199894455</v>
      </c>
      <c r="AC56">
        <f t="shared" si="11"/>
        <v>-0.12868603067351467</v>
      </c>
      <c r="AD56">
        <f t="shared" si="31"/>
        <v>-0.22702702633622962</v>
      </c>
      <c r="AE56">
        <f t="shared" si="12"/>
        <v>2.875</v>
      </c>
      <c r="AG56">
        <f t="shared" si="32"/>
        <v>-7.0865450531873833E-2</v>
      </c>
      <c r="AH56">
        <f t="shared" si="33"/>
        <v>-0.13653127544252502</v>
      </c>
      <c r="AI56">
        <f t="shared" si="34"/>
        <v>3.3659690912819582</v>
      </c>
      <c r="AK56">
        <f t="shared" si="13"/>
        <v>1.5393279035511198E-21</v>
      </c>
      <c r="AL56">
        <f t="shared" si="14"/>
        <v>1.4201357951409418E-21</v>
      </c>
      <c r="AM56">
        <f t="shared" si="15"/>
        <v>40.526545223578751</v>
      </c>
      <c r="AN56">
        <f t="shared" si="35"/>
        <v>1.0610256652253576</v>
      </c>
      <c r="AO56">
        <f t="shared" si="36"/>
        <v>1.3176580985674746</v>
      </c>
      <c r="AP56">
        <v>0.44585000000000002</v>
      </c>
      <c r="AQ56">
        <f t="shared" si="16"/>
        <v>1.3768184326717397E-3</v>
      </c>
      <c r="AR56">
        <f t="shared" si="17"/>
        <v>4.0161793681034652</v>
      </c>
      <c r="AS56">
        <f t="shared" si="18"/>
        <v>-4.0161793681034652</v>
      </c>
      <c r="AX56">
        <f t="shared" si="47"/>
        <v>-11.4163556272375</v>
      </c>
      <c r="AY56">
        <f t="shared" si="48"/>
        <v>-7.4001762591340352</v>
      </c>
      <c r="BA56">
        <f t="shared" si="49"/>
        <v>1.345671474686766</v>
      </c>
      <c r="BB56">
        <f t="shared" si="39"/>
        <v>-33.855885629579923</v>
      </c>
      <c r="BC56">
        <f t="shared" si="22"/>
        <v>18.374063615925387</v>
      </c>
      <c r="BD56">
        <f t="shared" si="40"/>
        <v>-52.229949245505317</v>
      </c>
      <c r="BF56">
        <f t="shared" si="41"/>
        <v>6.7054635828045009E-3</v>
      </c>
      <c r="BG56">
        <f t="shared" si="50"/>
        <v>3.639149062373814E-3</v>
      </c>
      <c r="BH56">
        <f t="shared" si="50"/>
        <v>-1.0344612645178317E-2</v>
      </c>
    </row>
    <row r="57" spans="1:68">
      <c r="A57" s="90">
        <v>0.9</v>
      </c>
      <c r="B57" s="24">
        <v>1600</v>
      </c>
      <c r="C57" s="25">
        <v>0.45988000000000001</v>
      </c>
      <c r="E57" s="90">
        <v>0.9</v>
      </c>
      <c r="F57" s="27">
        <v>3.14159265358979</v>
      </c>
      <c r="G57" s="27"/>
      <c r="H57" s="28">
        <f t="shared" si="43"/>
        <v>0.36844627439601224</v>
      </c>
      <c r="I57" s="28">
        <f t="shared" si="44"/>
        <v>0.1013213474255836</v>
      </c>
      <c r="J57" s="28">
        <f t="shared" si="45"/>
        <v>2.7899312819179869E-2</v>
      </c>
      <c r="K57" s="28">
        <f t="shared" si="46"/>
        <v>7.6914184315129497E-3</v>
      </c>
      <c r="L57">
        <f t="shared" si="42"/>
        <v>0.98993476022875049</v>
      </c>
      <c r="M57">
        <f t="shared" si="24"/>
        <v>0.23636241853572001</v>
      </c>
      <c r="N57">
        <f t="shared" si="25"/>
        <v>6.6186642263386816E-2</v>
      </c>
      <c r="O57">
        <f t="shared" si="26"/>
        <v>1.9835166775556634E-2</v>
      </c>
      <c r="P57">
        <f t="shared" si="27"/>
        <v>6.1820018320468684E-3</v>
      </c>
      <c r="Q57">
        <f t="shared" si="4"/>
        <v>4.1794303631272429</v>
      </c>
      <c r="R57">
        <f t="shared" si="5"/>
        <v>-4.637598171095342</v>
      </c>
      <c r="S57">
        <f t="shared" si="6"/>
        <v>2.1603100625914551</v>
      </c>
      <c r="T57">
        <f t="shared" si="7"/>
        <v>-0.33696031160055101</v>
      </c>
      <c r="U57">
        <v>0</v>
      </c>
      <c r="V57">
        <f t="shared" si="28"/>
        <v>2.0877024837359919</v>
      </c>
      <c r="W57">
        <f t="shared" si="8"/>
        <v>1.3628869565217392</v>
      </c>
      <c r="X57">
        <f t="shared" si="29"/>
        <v>2.7800651404608101</v>
      </c>
      <c r="Y57">
        <v>0</v>
      </c>
      <c r="Z57">
        <f t="shared" si="30"/>
        <v>3.177509479811595</v>
      </c>
      <c r="AA57">
        <f t="shared" si="9"/>
        <v>0.6549999999999998</v>
      </c>
      <c r="AB57">
        <f t="shared" si="10"/>
        <v>-0.37184916799879369</v>
      </c>
      <c r="AC57">
        <f t="shared" si="11"/>
        <v>-0.1470697493411596</v>
      </c>
      <c r="AD57">
        <f t="shared" si="31"/>
        <v>-0.25945945866997666</v>
      </c>
      <c r="AE57">
        <f t="shared" si="12"/>
        <v>2.875</v>
      </c>
      <c r="AG57">
        <f t="shared" si="32"/>
        <v>-7.4907413011515586E-2</v>
      </c>
      <c r="AH57">
        <f t="shared" si="33"/>
        <v>-0.15267752028252232</v>
      </c>
      <c r="AI57">
        <f t="shared" si="34"/>
        <v>3.6016007111814994</v>
      </c>
      <c r="AK57">
        <f t="shared" si="13"/>
        <v>1.6796249092274582E-21</v>
      </c>
      <c r="AL57">
        <f t="shared" si="14"/>
        <v>1.5282551159311028E-21</v>
      </c>
      <c r="AM57">
        <f t="shared" si="15"/>
        <v>40.526545223578751</v>
      </c>
      <c r="AN57">
        <f t="shared" si="35"/>
        <v>1.0610256652253576</v>
      </c>
      <c r="AO57">
        <f t="shared" si="36"/>
        <v>1.3176580985674746</v>
      </c>
      <c r="AP57">
        <v>0.45988000000000001</v>
      </c>
      <c r="AQ57">
        <f t="shared" si="16"/>
        <v>1.4967415619526326E-3</v>
      </c>
      <c r="AR57">
        <f t="shared" si="17"/>
        <v>4.3659951362158296</v>
      </c>
      <c r="AS57">
        <f t="shared" si="18"/>
        <v>-4.3659951362158296</v>
      </c>
      <c r="AX57">
        <f t="shared" si="47"/>
        <v>-11.763055939992</v>
      </c>
      <c r="AY57">
        <f t="shared" si="48"/>
        <v>-7.3970608037761707</v>
      </c>
      <c r="BA57">
        <f t="shared" si="49"/>
        <v>1.345671474686766</v>
      </c>
      <c r="BB57">
        <f t="shared" si="39"/>
        <v>-33.84163238795616</v>
      </c>
      <c r="BC57">
        <f t="shared" si="22"/>
        <v>19.974474501006355</v>
      </c>
      <c r="BD57">
        <f t="shared" si="40"/>
        <v>-53.816106888962508</v>
      </c>
      <c r="BF57">
        <f t="shared" si="41"/>
        <v>6.7026405997140347E-3</v>
      </c>
      <c r="BG57">
        <f t="shared" si="50"/>
        <v>3.9561248764124288E-3</v>
      </c>
      <c r="BH57">
        <f t="shared" si="50"/>
        <v>-1.0658765476126462E-2</v>
      </c>
    </row>
    <row r="58" spans="1:68">
      <c r="A58" s="90">
        <v>0.9</v>
      </c>
      <c r="B58" s="24">
        <v>1800</v>
      </c>
      <c r="C58" s="25">
        <v>0.47227000000000002</v>
      </c>
      <c r="E58" s="90">
        <v>0.9</v>
      </c>
      <c r="F58" s="27">
        <v>3.14159265358979</v>
      </c>
      <c r="G58" s="27"/>
      <c r="H58" s="28">
        <f t="shared" si="43"/>
        <v>0.37837288425024945</v>
      </c>
      <c r="I58" s="28">
        <f t="shared" si="44"/>
        <v>0.1040511280087857</v>
      </c>
      <c r="J58" s="28">
        <f t="shared" si="45"/>
        <v>2.8650970829594846E-2</v>
      </c>
      <c r="K58" s="28">
        <f t="shared" si="46"/>
        <v>7.8986391725028721E-3</v>
      </c>
      <c r="L58">
        <f t="shared" si="42"/>
        <v>1.0543452769060924</v>
      </c>
      <c r="M58">
        <f t="shared" si="24"/>
        <v>0.26041729879995762</v>
      </c>
      <c r="N58">
        <f t="shared" si="25"/>
        <v>7.5170754729868838E-2</v>
      </c>
      <c r="O58">
        <f t="shared" si="26"/>
        <v>2.3190786321726775E-2</v>
      </c>
      <c r="P58">
        <f t="shared" si="27"/>
        <v>7.4354194516812466E-3</v>
      </c>
      <c r="Q58">
        <f t="shared" si="4"/>
        <v>4.1794303631272429</v>
      </c>
      <c r="R58">
        <f t="shared" si="5"/>
        <v>-4.637598171095342</v>
      </c>
      <c r="S58">
        <f t="shared" si="6"/>
        <v>2.1603100625914551</v>
      </c>
      <c r="T58">
        <f t="shared" si="7"/>
        <v>-0.33696031160055101</v>
      </c>
      <c r="U58">
        <v>0</v>
      </c>
      <c r="V58">
        <f t="shared" si="28"/>
        <v>2.0810847438331668</v>
      </c>
      <c r="W58">
        <f t="shared" si="8"/>
        <v>1.3628869565217392</v>
      </c>
      <c r="X58">
        <f t="shared" si="29"/>
        <v>2.8838584944636163</v>
      </c>
      <c r="Y58">
        <v>0</v>
      </c>
      <c r="Z58">
        <f t="shared" si="30"/>
        <v>3.3534296381551498</v>
      </c>
      <c r="AA58">
        <f t="shared" si="9"/>
        <v>0.6549999999999998</v>
      </c>
      <c r="AB58">
        <f t="shared" si="10"/>
        <v>-0.4183303139986429</v>
      </c>
      <c r="AC58">
        <f t="shared" si="11"/>
        <v>-0.16545346800880453</v>
      </c>
      <c r="AD58">
        <f t="shared" si="31"/>
        <v>-0.2918918910037237</v>
      </c>
      <c r="AE58">
        <f t="shared" si="12"/>
        <v>2.875</v>
      </c>
      <c r="AG58">
        <f t="shared" si="32"/>
        <v>-7.8572005421294291E-2</v>
      </c>
      <c r="AH58">
        <f t="shared" si="33"/>
        <v>-0.16861538614296509</v>
      </c>
      <c r="AI58">
        <f t="shared" si="34"/>
        <v>3.8241265244898091</v>
      </c>
      <c r="AK58">
        <f t="shared" si="13"/>
        <v>1.8149822724278585E-21</v>
      </c>
      <c r="AL58">
        <f t="shared" si="14"/>
        <v>1.6304947162195044E-21</v>
      </c>
      <c r="AM58">
        <f t="shared" si="15"/>
        <v>40.526545223578751</v>
      </c>
      <c r="AN58">
        <f t="shared" si="35"/>
        <v>1.0610256652253576</v>
      </c>
      <c r="AO58">
        <f t="shared" si="36"/>
        <v>1.3176580985674746</v>
      </c>
      <c r="AP58">
        <v>0.47227000000000002</v>
      </c>
      <c r="AQ58">
        <f t="shared" si="16"/>
        <v>1.6119013811555184E-3</v>
      </c>
      <c r="AR58">
        <f t="shared" si="17"/>
        <v>4.7019163288306469</v>
      </c>
      <c r="AS58">
        <f t="shared" si="18"/>
        <v>-4.7019163288306469</v>
      </c>
      <c r="AX58">
        <f t="shared" si="47"/>
        <v>-12.068592946609499</v>
      </c>
      <c r="AY58">
        <f t="shared" si="48"/>
        <v>-7.3666766177788521</v>
      </c>
      <c r="BA58">
        <f t="shared" si="49"/>
        <v>1.345671474686766</v>
      </c>
      <c r="BB58">
        <f t="shared" si="39"/>
        <v>-33.702624411652437</v>
      </c>
      <c r="BC58">
        <f t="shared" si="22"/>
        <v>21.51131755439738</v>
      </c>
      <c r="BD58">
        <f t="shared" si="40"/>
        <v>-55.213941966049809</v>
      </c>
      <c r="BF58">
        <f t="shared" si="41"/>
        <v>6.6751088159343313E-3</v>
      </c>
      <c r="BG58">
        <f t="shared" si="50"/>
        <v>4.2605105079020359E-3</v>
      </c>
      <c r="BH58">
        <f t="shared" si="50"/>
        <v>-1.0935619323836366E-2</v>
      </c>
    </row>
    <row r="59" spans="1:68">
      <c r="A59" s="90">
        <v>0.9</v>
      </c>
      <c r="B59" s="24">
        <v>2000</v>
      </c>
      <c r="C59" s="25">
        <v>0.4834</v>
      </c>
      <c r="E59" s="90">
        <v>0.9</v>
      </c>
      <c r="F59" s="27">
        <v>3.14159265358979</v>
      </c>
      <c r="G59" s="27"/>
      <c r="H59" s="28">
        <f t="shared" si="43"/>
        <v>0.38729000835659799</v>
      </c>
      <c r="I59" s="28">
        <f t="shared" si="44"/>
        <v>0.10650330378691637</v>
      </c>
      <c r="J59" s="28">
        <f t="shared" si="45"/>
        <v>2.9326189042340495E-2</v>
      </c>
      <c r="K59" s="28">
        <f t="shared" si="46"/>
        <v>8.0847866177989024E-3</v>
      </c>
      <c r="L59">
        <f t="shared" si="42"/>
        <v>1.1158183899187304</v>
      </c>
      <c r="M59">
        <f t="shared" si="24"/>
        <v>0.28395377955304002</v>
      </c>
      <c r="N59">
        <f t="shared" si="25"/>
        <v>8.4182677761959673E-2</v>
      </c>
      <c r="O59">
        <f t="shared" si="26"/>
        <v>2.6641532724263117E-2</v>
      </c>
      <c r="P59">
        <f t="shared" si="27"/>
        <v>8.7568009753218323E-3</v>
      </c>
      <c r="Q59">
        <f t="shared" si="4"/>
        <v>4.1794303631272429</v>
      </c>
      <c r="R59">
        <f t="shared" si="5"/>
        <v>-4.637598171095342</v>
      </c>
      <c r="S59">
        <f t="shared" si="6"/>
        <v>2.1603100625914551</v>
      </c>
      <c r="T59">
        <f t="shared" si="7"/>
        <v>-0.33696031160055101</v>
      </c>
      <c r="U59">
        <v>0</v>
      </c>
      <c r="V59">
        <f t="shared" si="28"/>
        <v>2.0751399944289344</v>
      </c>
      <c r="W59">
        <f t="shared" si="8"/>
        <v>1.3628869565217392</v>
      </c>
      <c r="X59">
        <f t="shared" si="29"/>
        <v>2.9821065525385291</v>
      </c>
      <c r="Y59">
        <v>0</v>
      </c>
      <c r="Z59">
        <f t="shared" si="30"/>
        <v>3.5195052765280779</v>
      </c>
      <c r="AA59">
        <f t="shared" si="9"/>
        <v>0.6549999999999998</v>
      </c>
      <c r="AB59">
        <f t="shared" si="10"/>
        <v>-0.46481145999849216</v>
      </c>
      <c r="AC59">
        <f t="shared" si="11"/>
        <v>-0.18383718667644947</v>
      </c>
      <c r="AD59">
        <f t="shared" si="31"/>
        <v>-0.3243243233374708</v>
      </c>
      <c r="AE59">
        <f t="shared" si="12"/>
        <v>2.875</v>
      </c>
      <c r="AG59">
        <f t="shared" si="32"/>
        <v>-8.194356120618658E-2</v>
      </c>
      <c r="AH59">
        <f t="shared" si="33"/>
        <v>-0.18439144088550943</v>
      </c>
      <c r="AI59">
        <f t="shared" si="34"/>
        <v>4.0364784313279527</v>
      </c>
      <c r="AK59">
        <f t="shared" si="13"/>
        <v>1.9465038885065547E-21</v>
      </c>
      <c r="AL59">
        <f t="shared" si="14"/>
        <v>1.7281685769628047E-21</v>
      </c>
      <c r="AM59">
        <f t="shared" si="15"/>
        <v>40.526545223578751</v>
      </c>
      <c r="AN59">
        <f t="shared" si="35"/>
        <v>1.0610256652253576</v>
      </c>
      <c r="AO59">
        <f t="shared" si="36"/>
        <v>1.3176580985674746</v>
      </c>
      <c r="AP59">
        <v>0.4834</v>
      </c>
      <c r="AQ59">
        <f t="shared" si="16"/>
        <v>1.723362379439582E-3</v>
      </c>
      <c r="AR59">
        <f t="shared" si="17"/>
        <v>5.0270480608252601</v>
      </c>
      <c r="AS59">
        <f t="shared" si="18"/>
        <v>-5.0270480608252601</v>
      </c>
      <c r="AX59">
        <f t="shared" si="47"/>
        <v>-12.342549235799998</v>
      </c>
      <c r="AY59">
        <f t="shared" si="48"/>
        <v>-7.3155011749747381</v>
      </c>
      <c r="BA59">
        <f t="shared" si="49"/>
        <v>1.345671474686766</v>
      </c>
      <c r="BB59">
        <f t="shared" si="39"/>
        <v>-33.46849621281654</v>
      </c>
      <c r="BC59">
        <f t="shared" si="22"/>
        <v>22.998798709913125</v>
      </c>
      <c r="BD59">
        <f t="shared" si="40"/>
        <v>-56.467294922729657</v>
      </c>
      <c r="BF59">
        <f t="shared" si="41"/>
        <v>6.6287376139466305E-3</v>
      </c>
      <c r="BG59">
        <f t="shared" si="50"/>
        <v>4.5551195701947168E-3</v>
      </c>
      <c r="BH59">
        <f t="shared" si="50"/>
        <v>-1.1183857184141346E-2</v>
      </c>
    </row>
    <row r="60" spans="1:68">
      <c r="A60" s="90">
        <v>0.9</v>
      </c>
      <c r="B60" s="24">
        <v>2200</v>
      </c>
      <c r="C60" s="25">
        <v>0.49352000000000001</v>
      </c>
      <c r="E60" s="90">
        <v>0.9</v>
      </c>
      <c r="F60" s="27">
        <v>3.14159265358979</v>
      </c>
      <c r="G60" s="27"/>
      <c r="H60" s="28">
        <f t="shared" si="43"/>
        <v>0.39539794150630597</v>
      </c>
      <c r="I60" s="28">
        <f t="shared" si="44"/>
        <v>0.10873295507844224</v>
      </c>
      <c r="J60" s="28">
        <f t="shared" si="45"/>
        <v>2.9940134083938526E-2</v>
      </c>
      <c r="K60" s="28">
        <f t="shared" si="46"/>
        <v>8.2540419768641193E-3</v>
      </c>
      <c r="L60">
        <f t="shared" si="42"/>
        <v>1.1749046742580798</v>
      </c>
      <c r="M60">
        <f t="shared" si="24"/>
        <v>0.30707896812578572</v>
      </c>
      <c r="N60">
        <f t="shared" si="25"/>
        <v>9.3233737169842734E-2</v>
      </c>
      <c r="O60">
        <f t="shared" si="26"/>
        <v>3.0184189467645561E-2</v>
      </c>
      <c r="P60">
        <f t="shared" si="27"/>
        <v>1.0143474602894997E-2</v>
      </c>
      <c r="Q60">
        <f t="shared" si="4"/>
        <v>4.1794303631272429</v>
      </c>
      <c r="R60">
        <f t="shared" si="5"/>
        <v>-4.637598171095342</v>
      </c>
      <c r="S60">
        <f t="shared" si="6"/>
        <v>2.1603100625914569</v>
      </c>
      <c r="T60">
        <f t="shared" si="7"/>
        <v>-0.33696031160055145</v>
      </c>
      <c r="U60">
        <v>0</v>
      </c>
      <c r="V60">
        <f t="shared" si="28"/>
        <v>2.0697347056624626</v>
      </c>
      <c r="W60">
        <f t="shared" si="8"/>
        <v>1.3628869565217392</v>
      </c>
      <c r="X60">
        <f t="shared" si="29"/>
        <v>3.0758340548513288</v>
      </c>
      <c r="Y60">
        <v>0</v>
      </c>
      <c r="Z60">
        <f t="shared" si="30"/>
        <v>3.6775663151049436</v>
      </c>
      <c r="AA60">
        <f t="shared" si="9"/>
        <v>0.6549999999999998</v>
      </c>
      <c r="AB60">
        <f t="shared" si="10"/>
        <v>-0.51129260599834125</v>
      </c>
      <c r="AC60">
        <f t="shared" si="11"/>
        <v>-0.20222090534409437</v>
      </c>
      <c r="AD60">
        <f t="shared" si="31"/>
        <v>-0.35675675567121778</v>
      </c>
      <c r="AE60">
        <f t="shared" si="12"/>
        <v>2.875</v>
      </c>
      <c r="AG60">
        <f t="shared" si="32"/>
        <v>-8.5075977508194817E-2</v>
      </c>
      <c r="AH60">
        <f t="shared" si="33"/>
        <v>-0.20003544583027122</v>
      </c>
      <c r="AI60">
        <f t="shared" si="34"/>
        <v>4.2405469347104257</v>
      </c>
      <c r="AK60">
        <f t="shared" si="13"/>
        <v>2.0748952522370542E-21</v>
      </c>
      <c r="AL60">
        <f t="shared" si="14"/>
        <v>1.8221164577395328E-21</v>
      </c>
      <c r="AM60">
        <f t="shared" si="15"/>
        <v>40.526545223578751</v>
      </c>
      <c r="AN60">
        <f t="shared" si="35"/>
        <v>1.0610256652253576</v>
      </c>
      <c r="AO60">
        <f t="shared" si="36"/>
        <v>1.3176580985674746</v>
      </c>
      <c r="AP60">
        <v>0.49352000000000001</v>
      </c>
      <c r="AQ60">
        <f t="shared" si="16"/>
        <v>1.8318048672485443E-3</v>
      </c>
      <c r="AR60">
        <f t="shared" si="17"/>
        <v>5.343374797764004</v>
      </c>
      <c r="AS60">
        <f t="shared" si="18"/>
        <v>-5.343374797764004</v>
      </c>
      <c r="AX60">
        <f t="shared" si="47"/>
        <v>-12.591226888671999</v>
      </c>
      <c r="AY60">
        <f t="shared" si="48"/>
        <v>-7.2478520909079949</v>
      </c>
      <c r="BA60">
        <f t="shared" si="49"/>
        <v>1.345671474686766</v>
      </c>
      <c r="BB60">
        <f t="shared" si="39"/>
        <v>-33.159000928797788</v>
      </c>
      <c r="BC60">
        <f t="shared" si="22"/>
        <v>24.445996918760862</v>
      </c>
      <c r="BD60">
        <f t="shared" si="40"/>
        <v>-57.60499784755865</v>
      </c>
      <c r="BF60">
        <f t="shared" si="41"/>
        <v>6.5674392808076423E-3</v>
      </c>
      <c r="BG60">
        <f t="shared" si="50"/>
        <v>4.8417502314836332E-3</v>
      </c>
      <c r="BH60">
        <f t="shared" si="50"/>
        <v>-1.1409189512291276E-2</v>
      </c>
    </row>
    <row r="61" spans="1:68">
      <c r="A61" s="90">
        <v>0.9</v>
      </c>
      <c r="B61" s="24">
        <v>2400</v>
      </c>
      <c r="C61" s="25">
        <v>0.50280999999999998</v>
      </c>
      <c r="E61" s="90">
        <v>0.9</v>
      </c>
      <c r="F61" s="27">
        <v>3.14159265358979</v>
      </c>
      <c r="G61" s="27"/>
      <c r="H61" s="28">
        <f t="shared" si="43"/>
        <v>0.4028408959490713</v>
      </c>
      <c r="I61" s="28">
        <f t="shared" si="44"/>
        <v>0.11077973971265914</v>
      </c>
      <c r="J61" s="28">
        <f t="shared" si="45"/>
        <v>3.0503725925484539E-2</v>
      </c>
      <c r="K61" s="28">
        <f t="shared" si="46"/>
        <v>8.4094157205119296E-3</v>
      </c>
      <c r="L61">
        <f t="shared" si="42"/>
        <v>1.2320062659137547</v>
      </c>
      <c r="M61">
        <f t="shared" si="24"/>
        <v>0.32987107698100837</v>
      </c>
      <c r="N61">
        <f t="shared" si="25"/>
        <v>0.10233147441097908</v>
      </c>
      <c r="O61">
        <f t="shared" si="26"/>
        <v>3.38157630556849E-2</v>
      </c>
      <c r="P61">
        <f t="shared" si="27"/>
        <v>1.1593143716214893E-2</v>
      </c>
      <c r="Q61">
        <f t="shared" si="4"/>
        <v>4.1794303631272429</v>
      </c>
      <c r="R61">
        <f t="shared" si="5"/>
        <v>-4.637598171095342</v>
      </c>
      <c r="S61">
        <f t="shared" si="6"/>
        <v>2.1603100625914551</v>
      </c>
      <c r="T61">
        <f t="shared" si="7"/>
        <v>-0.33696031160055101</v>
      </c>
      <c r="U61">
        <v>0</v>
      </c>
      <c r="V61">
        <f t="shared" si="28"/>
        <v>2.0647727360339525</v>
      </c>
      <c r="W61">
        <f t="shared" si="8"/>
        <v>1.3628869565217392</v>
      </c>
      <c r="X61">
        <f t="shared" si="29"/>
        <v>3.1657895450180176</v>
      </c>
      <c r="Y61">
        <v>0</v>
      </c>
      <c r="Z61">
        <f t="shared" si="30"/>
        <v>3.828948035852191</v>
      </c>
      <c r="AA61">
        <f t="shared" si="9"/>
        <v>0.6549999999999998</v>
      </c>
      <c r="AB61">
        <f t="shared" si="10"/>
        <v>-0.55777375199819057</v>
      </c>
      <c r="AC61">
        <f t="shared" si="11"/>
        <v>-0.22060462401173936</v>
      </c>
      <c r="AD61">
        <f t="shared" si="31"/>
        <v>-0.38918918800496494</v>
      </c>
      <c r="AE61">
        <f t="shared" si="12"/>
        <v>2.875</v>
      </c>
      <c r="AG61">
        <f t="shared" si="32"/>
        <v>-8.8008691236425587E-2</v>
      </c>
      <c r="AH61">
        <f t="shared" si="33"/>
        <v>-0.21556917753965629</v>
      </c>
      <c r="AI61">
        <f t="shared" si="34"/>
        <v>4.4377116454838887</v>
      </c>
      <c r="AK61">
        <f t="shared" si="13"/>
        <v>2.2006725789922756E-21</v>
      </c>
      <c r="AL61">
        <f t="shared" si="14"/>
        <v>1.9129528164029155E-21</v>
      </c>
      <c r="AM61">
        <f t="shared" si="15"/>
        <v>40.526545223578751</v>
      </c>
      <c r="AN61">
        <f t="shared" si="35"/>
        <v>1.0610256652253576</v>
      </c>
      <c r="AO61">
        <f t="shared" si="36"/>
        <v>1.3176580985674746</v>
      </c>
      <c r="AP61">
        <v>0.50280999999999998</v>
      </c>
      <c r="AQ61">
        <f t="shared" si="16"/>
        <v>1.9377266324081895E-3</v>
      </c>
      <c r="AR61">
        <f t="shared" si="17"/>
        <v>5.6523485867346883</v>
      </c>
      <c r="AS61">
        <f t="shared" si="18"/>
        <v>-5.6523485867346883</v>
      </c>
      <c r="AX61">
        <f t="shared" si="47"/>
        <v>-12.819158322085499</v>
      </c>
      <c r="AY61">
        <f t="shared" si="48"/>
        <v>-7.1668097353508111</v>
      </c>
      <c r="BA61">
        <f t="shared" si="49"/>
        <v>1.345671474686766</v>
      </c>
      <c r="BB61">
        <f t="shared" si="39"/>
        <v>-32.788231284289779</v>
      </c>
      <c r="BC61">
        <f t="shared" si="22"/>
        <v>25.859555311916424</v>
      </c>
      <c r="BD61">
        <f t="shared" si="40"/>
        <v>-58.647786596206195</v>
      </c>
      <c r="BF61">
        <f t="shared" si="41"/>
        <v>6.4940050077816952E-3</v>
      </c>
      <c r="BG61">
        <f t="shared" si="50"/>
        <v>5.1217182237901417E-3</v>
      </c>
      <c r="BH61">
        <f t="shared" si="50"/>
        <v>-1.1615723231571834E-2</v>
      </c>
    </row>
    <row r="62" spans="1:68">
      <c r="A62" s="90">
        <v>0.9</v>
      </c>
      <c r="B62" s="24">
        <v>2600</v>
      </c>
      <c r="C62" s="25">
        <v>0.51141999999999999</v>
      </c>
      <c r="E62" s="90">
        <v>0.9</v>
      </c>
      <c r="F62" s="27">
        <v>3.14159265358979</v>
      </c>
      <c r="G62" s="27"/>
      <c r="H62" s="28">
        <f t="shared" si="43"/>
        <v>0.40973904855964294</v>
      </c>
      <c r="I62" s="28">
        <f t="shared" si="44"/>
        <v>0.11267670588064704</v>
      </c>
      <c r="J62" s="28">
        <f t="shared" si="45"/>
        <v>3.1026064542891557E-2</v>
      </c>
      <c r="K62" s="28">
        <f t="shared" si="46"/>
        <v>8.553416574420181E-3</v>
      </c>
      <c r="L62">
        <f t="shared" si="42"/>
        <v>1.2875306971184295</v>
      </c>
      <c r="M62">
        <f t="shared" si="24"/>
        <v>0.35243157996356539</v>
      </c>
      <c r="N62">
        <f t="shared" si="25"/>
        <v>0.11149840341479436</v>
      </c>
      <c r="O62">
        <f t="shared" si="26"/>
        <v>3.7540618184974561E-2</v>
      </c>
      <c r="P62">
        <f t="shared" si="27"/>
        <v>1.3106723546607135E-2</v>
      </c>
      <c r="Q62">
        <f t="shared" si="4"/>
        <v>4.1794303631272429</v>
      </c>
      <c r="R62">
        <f t="shared" si="5"/>
        <v>-4.637598171095342</v>
      </c>
      <c r="S62">
        <f t="shared" si="6"/>
        <v>2.1603100625914564</v>
      </c>
      <c r="T62">
        <f t="shared" si="7"/>
        <v>-0.33696031160055145</v>
      </c>
      <c r="U62">
        <v>0</v>
      </c>
      <c r="V62">
        <f>(7-2*H62)/3</f>
        <v>2.0601739676269046</v>
      </c>
      <c r="W62">
        <f t="shared" si="8"/>
        <v>1.3628869565217392</v>
      </c>
      <c r="X62">
        <f t="shared" si="29"/>
        <v>3.2527005945526888</v>
      </c>
      <c r="Y62">
        <v>0</v>
      </c>
      <c r="Z62">
        <f t="shared" si="30"/>
        <v>3.9749302627784528</v>
      </c>
      <c r="AA62">
        <f t="shared" si="9"/>
        <v>0.6549999999999998</v>
      </c>
      <c r="AB62">
        <f t="shared" si="10"/>
        <v>-0.60425489799803977</v>
      </c>
      <c r="AC62">
        <f t="shared" si="11"/>
        <v>-0.23898834267938432</v>
      </c>
      <c r="AD62">
        <f t="shared" si="31"/>
        <v>-0.42162162033871203</v>
      </c>
      <c r="AE62">
        <f t="shared" si="12"/>
        <v>2.875</v>
      </c>
      <c r="AG62">
        <f t="shared" si="32"/>
        <v>-9.0781266696630003E-2</v>
      </c>
      <c r="AH62">
        <f t="shared" si="33"/>
        <v>-0.23101448292288601</v>
      </c>
      <c r="AI62">
        <f t="shared" si="34"/>
        <v>4.6292968597368134</v>
      </c>
      <c r="AK62">
        <f t="shared" si="13"/>
        <v>2.3243537517227403E-21</v>
      </c>
      <c r="AL62">
        <f t="shared" si="14"/>
        <v>2.0012940957454274E-21</v>
      </c>
      <c r="AM62">
        <f t="shared" si="15"/>
        <v>40.526545223578751</v>
      </c>
      <c r="AN62">
        <f t="shared" si="35"/>
        <v>1.0610256652253576</v>
      </c>
      <c r="AO62">
        <f t="shared" si="36"/>
        <v>1.3176580985674746</v>
      </c>
      <c r="AP62">
        <v>0.51141999999999999</v>
      </c>
      <c r="AQ62">
        <f t="shared" si="16"/>
        <v>2.0416270707937175E-3</v>
      </c>
      <c r="AR62">
        <f t="shared" si="17"/>
        <v>5.9554261655052736</v>
      </c>
      <c r="AS62">
        <f t="shared" si="18"/>
        <v>-5.9554261655052736</v>
      </c>
      <c r="AX62">
        <f t="shared" si="47"/>
        <v>-13.030106100102</v>
      </c>
      <c r="AY62">
        <f>AX62+AR62</f>
        <v>-7.0746799345967259</v>
      </c>
      <c r="BA62">
        <f t="shared" si="49"/>
        <v>1.345671474686766</v>
      </c>
      <c r="BB62">
        <f t="shared" si="39"/>
        <v>-32.366736459277149</v>
      </c>
      <c r="BC62">
        <f t="shared" si="22"/>
        <v>27.246138480267557</v>
      </c>
      <c r="BD62">
        <f t="shared" si="40"/>
        <v>-59.612874939544717</v>
      </c>
      <c r="BF62">
        <f t="shared" si="41"/>
        <v>6.4105241551351061E-3</v>
      </c>
      <c r="BG62">
        <f t="shared" si="50"/>
        <v>5.3963435294647573E-3</v>
      </c>
      <c r="BH62">
        <f t="shared" si="50"/>
        <v>-1.1806867684599865E-2</v>
      </c>
    </row>
    <row r="63" spans="1:68">
      <c r="A63" s="90">
        <v>0.9</v>
      </c>
      <c r="B63" s="24">
        <v>2800</v>
      </c>
      <c r="C63" s="25">
        <v>0.51944000000000001</v>
      </c>
      <c r="E63" s="90">
        <v>0.9</v>
      </c>
      <c r="F63" s="27">
        <v>3.14159265358979</v>
      </c>
      <c r="G63" s="27"/>
      <c r="H63" s="28">
        <f t="shared" si="43"/>
        <v>0.41616450546286982</v>
      </c>
      <c r="I63" s="28">
        <f t="shared" si="44"/>
        <v>0.11444368249705388</v>
      </c>
      <c r="J63" s="28">
        <f t="shared" si="45"/>
        <v>3.1512609921707381E-2</v>
      </c>
      <c r="K63" s="28">
        <f t="shared" si="46"/>
        <v>8.687549773995577E-3</v>
      </c>
      <c r="L63">
        <f t="shared" si="42"/>
        <v>1.3416375485018917</v>
      </c>
      <c r="M63">
        <f t="shared" si="24"/>
        <v>0.37477636880454912</v>
      </c>
      <c r="N63">
        <f t="shared" si="25"/>
        <v>0.12072643363903912</v>
      </c>
      <c r="O63">
        <f t="shared" si="26"/>
        <v>4.1351719733672909E-2</v>
      </c>
      <c r="P63">
        <f t="shared" si="27"/>
        <v>1.4680709279631721E-2</v>
      </c>
      <c r="Q63">
        <f t="shared" si="4"/>
        <v>4.1794303631272429</v>
      </c>
      <c r="R63">
        <f t="shared" si="5"/>
        <v>-4.6375981710953429</v>
      </c>
      <c r="S63">
        <f t="shared" si="6"/>
        <v>2.1603100625914551</v>
      </c>
      <c r="T63">
        <f t="shared" si="7"/>
        <v>-0.33696031160055101</v>
      </c>
      <c r="U63">
        <v>0</v>
      </c>
      <c r="V63">
        <f t="shared" ref="V63:V126" si="51">(7-2*H63)/3</f>
        <v>2.0558903296914202</v>
      </c>
      <c r="W63">
        <f t="shared" si="8"/>
        <v>1.3628869565217392</v>
      </c>
      <c r="X63">
        <f t="shared" si="29"/>
        <v>3.3368854723090786</v>
      </c>
      <c r="Y63">
        <v>0</v>
      </c>
      <c r="Z63">
        <f t="shared" si="30"/>
        <v>4.1160911450271929</v>
      </c>
      <c r="AA63">
        <f t="shared" si="9"/>
        <v>0.6549999999999998</v>
      </c>
      <c r="AB63">
        <f t="shared" si="10"/>
        <v>-0.65073604399788909</v>
      </c>
      <c r="AC63">
        <f t="shared" si="11"/>
        <v>-0.25737206134702934</v>
      </c>
      <c r="AD63">
        <f t="shared" si="31"/>
        <v>-0.45405405267245924</v>
      </c>
      <c r="AE63">
        <f t="shared" si="12"/>
        <v>2.875</v>
      </c>
      <c r="AG63">
        <f t="shared" si="32"/>
        <v>-9.3409722210223048E-2</v>
      </c>
      <c r="AH63">
        <f t="shared" si="33"/>
        <v>-0.24638020709444408</v>
      </c>
      <c r="AI63">
        <f t="shared" si="34"/>
        <v>4.815898731934765</v>
      </c>
      <c r="AK63">
        <f t="shared" si="13"/>
        <v>2.4461484446638304E-21</v>
      </c>
      <c r="AL63">
        <f t="shared" si="14"/>
        <v>2.0873898737287282E-21</v>
      </c>
      <c r="AM63">
        <f t="shared" si="15"/>
        <v>40.526545223578751</v>
      </c>
      <c r="AN63">
        <f t="shared" si="35"/>
        <v>1.0610256652253576</v>
      </c>
      <c r="AO63">
        <f t="shared" si="36"/>
        <v>1.3176580985674746</v>
      </c>
      <c r="AP63">
        <v>0.51944000000000001</v>
      </c>
      <c r="AQ63">
        <f t="shared" si="16"/>
        <v>2.1437083718152655E-3</v>
      </c>
      <c r="AR63">
        <f t="shared" si="17"/>
        <v>6.2531973205851292</v>
      </c>
      <c r="AS63">
        <f t="shared" si="18"/>
        <v>-6.2531973205851292</v>
      </c>
      <c r="AX63">
        <f t="shared" si="47"/>
        <v>-13.226339278047998</v>
      </c>
      <c r="AY63">
        <f>AX63+AR63</f>
        <v>-6.973141957462869</v>
      </c>
      <c r="BA63">
        <f t="shared" si="49"/>
        <v>1.345671474686766</v>
      </c>
      <c r="BB63">
        <f t="shared" si="39"/>
        <v>-31.902199126580559</v>
      </c>
      <c r="BC63">
        <f t="shared" si="22"/>
        <v>28.608444703410306</v>
      </c>
      <c r="BD63">
        <f t="shared" si="40"/>
        <v>-60.510643829990869</v>
      </c>
      <c r="BF63">
        <f t="shared" si="41"/>
        <v>6.3185183455299184E-3</v>
      </c>
      <c r="BG63">
        <f t="shared" si="50"/>
        <v>5.6661605671242433E-3</v>
      </c>
      <c r="BH63">
        <f t="shared" si="50"/>
        <v>-1.1984678912654163E-2</v>
      </c>
    </row>
    <row r="64" spans="1:68" ht="15.75" thickBot="1">
      <c r="A64" s="94">
        <v>0.9</v>
      </c>
      <c r="B64" s="46">
        <v>3000</v>
      </c>
      <c r="C64" s="47">
        <v>0.52695999999999998</v>
      </c>
      <c r="D64" s="35"/>
      <c r="E64" s="94">
        <v>0.9</v>
      </c>
      <c r="F64" s="49">
        <v>3.14159265358979</v>
      </c>
      <c r="G64" s="49"/>
      <c r="H64" s="50">
        <f t="shared" si="43"/>
        <v>0.4221893727836013</v>
      </c>
      <c r="I64" s="50">
        <f t="shared" si="44"/>
        <v>0.11610049847652761</v>
      </c>
      <c r="J64" s="50">
        <f t="shared" si="45"/>
        <v>3.196882204747982E-2</v>
      </c>
      <c r="K64" s="50">
        <f t="shared" si="46"/>
        <v>8.8133205546448261E-3</v>
      </c>
      <c r="L64" s="35">
        <f t="shared" si="42"/>
        <v>1.3945808505326753</v>
      </c>
      <c r="M64" s="35">
        <f t="shared" si="24"/>
        <v>0.3969700829990801</v>
      </c>
      <c r="N64" s="35">
        <f t="shared" si="25"/>
        <v>0.13003014929472287</v>
      </c>
      <c r="O64" s="35">
        <f t="shared" si="26"/>
        <v>4.525195085220679E-2</v>
      </c>
      <c r="P64" s="35">
        <f t="shared" si="27"/>
        <v>1.6315761887735647E-2</v>
      </c>
      <c r="Q64" s="35">
        <f t="shared" si="4"/>
        <v>4.1794303631272429</v>
      </c>
      <c r="R64" s="35">
        <f t="shared" si="5"/>
        <v>-4.637598171095342</v>
      </c>
      <c r="S64" s="35">
        <f t="shared" si="6"/>
        <v>2.1603100625914569</v>
      </c>
      <c r="T64" s="35">
        <f t="shared" si="7"/>
        <v>-0.33696031160055145</v>
      </c>
      <c r="U64" s="35">
        <v>0</v>
      </c>
      <c r="V64" s="35">
        <f t="shared" si="51"/>
        <v>2.0518737514775993</v>
      </c>
      <c r="W64" s="35">
        <f t="shared" si="8"/>
        <v>1.3628869565217392</v>
      </c>
      <c r="X64" s="35">
        <f t="shared" si="29"/>
        <v>3.4187957940835956</v>
      </c>
      <c r="Y64" s="35">
        <v>0</v>
      </c>
      <c r="Z64" s="35">
        <f t="shared" si="30"/>
        <v>4.2532231481579448</v>
      </c>
      <c r="AA64" s="35">
        <f t="shared" si="9"/>
        <v>0.6549999999999998</v>
      </c>
      <c r="AB64" s="35">
        <f t="shared" si="10"/>
        <v>-0.69721718999773818</v>
      </c>
      <c r="AC64" s="35">
        <f t="shared" si="11"/>
        <v>-0.27575578001467416</v>
      </c>
      <c r="AD64" s="35">
        <f t="shared" si="31"/>
        <v>-0.48648648500620617</v>
      </c>
      <c r="AE64" s="35">
        <f t="shared" si="12"/>
        <v>2.875</v>
      </c>
      <c r="AF64" s="35"/>
      <c r="AG64" s="35">
        <f t="shared" si="32"/>
        <v>-9.5918733774550832E-2</v>
      </c>
      <c r="AH64" s="35">
        <f t="shared" si="33"/>
        <v>-0.26167997582795977</v>
      </c>
      <c r="AI64" s="35">
        <f t="shared" si="34"/>
        <v>4.9983374645810557</v>
      </c>
      <c r="AJ64" s="35"/>
      <c r="AK64" s="35">
        <f t="shared" si="13"/>
        <v>2.5663796580065024E-21</v>
      </c>
      <c r="AL64" s="35">
        <f t="shared" si="14"/>
        <v>2.1716246216691282E-21</v>
      </c>
      <c r="AM64" s="35">
        <f t="shared" si="15"/>
        <v>40.526545223578751</v>
      </c>
      <c r="AN64" s="35">
        <f t="shared" si="35"/>
        <v>1.0610256652253576</v>
      </c>
      <c r="AO64" s="35">
        <f t="shared" si="36"/>
        <v>1.3176580985674746</v>
      </c>
      <c r="AP64" s="35">
        <v>0.52695999999999998</v>
      </c>
      <c r="AQ64" s="35">
        <f t="shared" si="16"/>
        <v>2.2442820053964695E-3</v>
      </c>
      <c r="AR64" s="35">
        <f t="shared" si="17"/>
        <v>6.5465706097415017</v>
      </c>
      <c r="AS64" s="35">
        <f t="shared" si="18"/>
        <v>-6.5465706097415017</v>
      </c>
      <c r="AT64" s="35"/>
      <c r="AU64" s="35"/>
      <c r="AV64" s="35"/>
      <c r="AW64" s="35"/>
      <c r="AX64" s="35">
        <f t="shared" si="47"/>
        <v>-13.410111173087998</v>
      </c>
      <c r="AY64" s="35">
        <f t="shared" ref="AY64:AY91" si="52">AX64+AR64</f>
        <v>-6.8635405633464961</v>
      </c>
      <c r="AZ64" s="35"/>
      <c r="BA64" s="35">
        <f t="shared" si="49"/>
        <v>1.345671474686766</v>
      </c>
      <c r="BB64" s="35">
        <f t="shared" si="39"/>
        <v>-31.400771574842672</v>
      </c>
      <c r="BC64" s="35">
        <f t="shared" si="22"/>
        <v>29.950630642859014</v>
      </c>
      <c r="BD64" s="35">
        <f t="shared" si="40"/>
        <v>-61.351402217701676</v>
      </c>
      <c r="BE64" s="35"/>
      <c r="BF64" s="35">
        <f t="shared" si="41"/>
        <v>6.2192060952352291E-3</v>
      </c>
      <c r="BG64" s="35">
        <f t="shared" si="50"/>
        <v>5.931992601081207E-3</v>
      </c>
      <c r="BH64" s="35">
        <f t="shared" si="50"/>
        <v>-1.2151198696316434E-2</v>
      </c>
      <c r="BI64" s="35"/>
      <c r="BJ64" s="35"/>
      <c r="BK64" s="35"/>
      <c r="BL64" s="35"/>
      <c r="BM64" s="35"/>
      <c r="BN64" s="35"/>
      <c r="BO64" s="35"/>
      <c r="BP64" s="35"/>
    </row>
    <row r="65" spans="1:60">
      <c r="A65" s="95">
        <v>0.8</v>
      </c>
      <c r="B65" s="24">
        <v>5.5754255640038952</v>
      </c>
      <c r="C65" s="25">
        <v>5.0096000000000003E-3</v>
      </c>
      <c r="D65" s="25">
        <v>0</v>
      </c>
      <c r="E65" s="95">
        <v>0.8</v>
      </c>
      <c r="F65" s="27">
        <v>3.14159265358979</v>
      </c>
      <c r="G65" s="27"/>
      <c r="H65" s="28">
        <f t="shared" ref="H65:H97" si="53">(F65/6)*(C65*6.023*10^23)/((16*0.795+44*0.205)*10^24)*(0.795*$BL$8^3+0.205*$BM$8^3)</f>
        <v>3.6153169746676998E-3</v>
      </c>
      <c r="I65" s="28">
        <f t="shared" ref="I65:I97" si="54">(F65/6)*(C65*6.023*10^23)/((16*0.795+44*0.205)*10^24)*(0.795*$BL$8^2+0.205*$BM$8^2)</f>
        <v>9.808643258200397E-4</v>
      </c>
      <c r="J65" s="28">
        <f t="shared" ref="J65:J97" si="55">(F65/6)*(C65*6.023*10^23)/((16*0.795+44*0.205)*10^24)*(0.795*$BL$8^1+0.205*$BM$8^1)</f>
        <v>2.6670424941961657E-4</v>
      </c>
      <c r="K65" s="28">
        <f t="shared" ref="K65:K97" si="56">(F65/6)*(C65*6.023*10^23)/((16*0.795+44*0.205)*10^24)*(0.795*$BL$8^0+0.205*$BM$8^0)</f>
        <v>7.266997252634253E-5</v>
      </c>
      <c r="L65">
        <f t="shared" si="42"/>
        <v>3.64161638039658E-3</v>
      </c>
      <c r="M65">
        <f t="shared" si="24"/>
        <v>6.5986934084539519E-6</v>
      </c>
      <c r="N65">
        <f t="shared" si="25"/>
        <v>1.5923434948362231E-8</v>
      </c>
      <c r="O65">
        <f t="shared" si="26"/>
        <v>4.3207495307312493E-11</v>
      </c>
      <c r="P65">
        <f t="shared" si="27"/>
        <v>1.2518805436734226E-13</v>
      </c>
      <c r="Q65">
        <f t="shared" si="4"/>
        <v>4.1175462110305663</v>
      </c>
      <c r="R65">
        <f t="shared" si="5"/>
        <v>-4.6562828868493424</v>
      </c>
      <c r="S65">
        <f t="shared" si="6"/>
        <v>2.1984079398473453</v>
      </c>
      <c r="T65">
        <f t="shared" si="7"/>
        <v>-0.34868587558131564</v>
      </c>
      <c r="U65">
        <v>0</v>
      </c>
      <c r="V65">
        <f t="shared" si="51"/>
        <v>2.330923122016888</v>
      </c>
      <c r="W65">
        <f t="shared" si="8"/>
        <v>1.3628869565217392</v>
      </c>
      <c r="X65">
        <f t="shared" si="29"/>
        <v>1.0076722234027129</v>
      </c>
      <c r="Y65">
        <v>0</v>
      </c>
      <c r="Z65">
        <f t="shared" si="30"/>
        <v>1.496383333707541E-2</v>
      </c>
      <c r="AA65">
        <f t="shared" si="9"/>
        <v>0.6549999999999998</v>
      </c>
      <c r="AB65">
        <f t="shared" si="10"/>
        <v>-1.2957608482587835E-3</v>
      </c>
      <c r="AC65">
        <f t="shared" si="11"/>
        <v>-5.124852751052163E-4</v>
      </c>
      <c r="AD65">
        <f t="shared" si="31"/>
        <v>-9.0412306168199995E-4</v>
      </c>
      <c r="AE65">
        <f t="shared" si="12"/>
        <v>2.875</v>
      </c>
      <c r="AG65">
        <f t="shared" si="32"/>
        <v>-2.5276359467511295E-4</v>
      </c>
      <c r="AH65">
        <f t="shared" si="33"/>
        <v>-5.274642565321762E-4</v>
      </c>
      <c r="AI65">
        <f t="shared" si="34"/>
        <v>1.6432352329037215E-2</v>
      </c>
      <c r="AK65">
        <f t="shared" si="13"/>
        <v>5.7447451026435859E-24</v>
      </c>
      <c r="AL65">
        <f t="shared" si="14"/>
        <v>5.1966943824764167E-24</v>
      </c>
      <c r="AM65">
        <f t="shared" si="15"/>
        <v>40.526545223578751</v>
      </c>
      <c r="AN65">
        <f t="shared" si="35"/>
        <v>1.0610256652253576</v>
      </c>
      <c r="AO65">
        <f t="shared" si="36"/>
        <v>1.3176580985674746</v>
      </c>
      <c r="AP65" s="25">
        <v>5.4000000000000003E-3</v>
      </c>
      <c r="AQ65">
        <f t="shared" si="16"/>
        <v>5.1113227807306393E-6</v>
      </c>
      <c r="AR65">
        <f t="shared" si="17"/>
        <v>1.4909728551391275E-2</v>
      </c>
      <c r="AS65">
        <f t="shared" si="18"/>
        <v>-1.4909728551391275E-2</v>
      </c>
      <c r="AX65">
        <f t="shared" ref="AX65:AX97" si="57">1.928*C65^2 - 23.019*C65</f>
        <v>-0.11526759713431552</v>
      </c>
      <c r="AY65">
        <f t="shared" si="52"/>
        <v>-0.10035786858292424</v>
      </c>
      <c r="AZ65">
        <v>0.79500000000000004</v>
      </c>
      <c r="BA65">
        <f>17.5/($BL$6+$BL$7+2*(0.795*$BL$8 +0.205*$BM$8))</f>
        <v>1.336883076206155</v>
      </c>
      <c r="BB65">
        <f t="shared" si="39"/>
        <v>-0.45967221268041986</v>
      </c>
      <c r="BC65">
        <f t="shared" si="22"/>
        <v>6.8291485365887764E-2</v>
      </c>
      <c r="BD65">
        <f t="shared" si="40"/>
        <v>-0.52796369804630761</v>
      </c>
      <c r="BF65">
        <f t="shared" si="41"/>
        <v>9.1042228694874209E-5</v>
      </c>
      <c r="BG65">
        <f t="shared" si="50"/>
        <v>1.3525744774388544E-5</v>
      </c>
      <c r="BH65">
        <f t="shared" si="50"/>
        <v>-1.0456797346926275E-4</v>
      </c>
    </row>
    <row r="66" spans="1:60">
      <c r="A66" s="95">
        <v>0.8</v>
      </c>
      <c r="B66" s="24">
        <v>15.382414620694382</v>
      </c>
      <c r="C66" s="25">
        <v>1.4134000000000001E-2</v>
      </c>
      <c r="D66" s="25">
        <v>-0.17333333333363043</v>
      </c>
      <c r="E66" s="95">
        <v>0.8</v>
      </c>
      <c r="F66" s="27">
        <v>3.14159265358979</v>
      </c>
      <c r="G66" s="27"/>
      <c r="H66" s="28">
        <f t="shared" si="53"/>
        <v>1.0200193652178471E-2</v>
      </c>
      <c r="I66" s="28">
        <f t="shared" si="54"/>
        <v>2.7673938799785292E-3</v>
      </c>
      <c r="J66" s="28">
        <f t="shared" si="55"/>
        <v>7.524748206038127E-4</v>
      </c>
      <c r="K66" s="28">
        <f t="shared" si="56"/>
        <v>2.0502982108098957E-4</v>
      </c>
      <c r="L66">
        <f t="shared" si="42"/>
        <v>1.0411874024041756E-2</v>
      </c>
      <c r="M66">
        <f t="shared" si="24"/>
        <v>5.346451105933129E-5</v>
      </c>
      <c r="N66">
        <f t="shared" si="25"/>
        <v>3.6480594129838069E-7</v>
      </c>
      <c r="O66">
        <f t="shared" si="26"/>
        <v>2.7965312236061246E-9</v>
      </c>
      <c r="P66">
        <f t="shared" si="27"/>
        <v>2.2851158465453381E-11</v>
      </c>
      <c r="Q66">
        <f t="shared" si="4"/>
        <v>4.1175462110305654</v>
      </c>
      <c r="R66">
        <f t="shared" si="5"/>
        <v>-4.6562828868493424</v>
      </c>
      <c r="S66">
        <f t="shared" si="6"/>
        <v>2.1984079398473457</v>
      </c>
      <c r="T66">
        <f t="shared" si="7"/>
        <v>-0.34868587558131564</v>
      </c>
      <c r="U66">
        <v>0</v>
      </c>
      <c r="V66">
        <f t="shared" si="51"/>
        <v>2.3265332042318811</v>
      </c>
      <c r="W66">
        <f t="shared" si="8"/>
        <v>1.3628869565217392</v>
      </c>
      <c r="X66">
        <f t="shared" si="29"/>
        <v>1.0218887837479824</v>
      </c>
      <c r="Y66">
        <v>0</v>
      </c>
      <c r="Z66">
        <f t="shared" si="30"/>
        <v>4.2623227566688286E-2</v>
      </c>
      <c r="AA66">
        <f t="shared" si="9"/>
        <v>0.6549999999999998</v>
      </c>
      <c r="AB66">
        <f t="shared" si="10"/>
        <v>-3.5749612990735534E-3</v>
      </c>
      <c r="AC66">
        <f t="shared" si="11"/>
        <v>-1.4139299140795696E-3</v>
      </c>
      <c r="AD66">
        <f t="shared" si="31"/>
        <v>-2.4944456065765616E-3</v>
      </c>
      <c r="AE66">
        <f t="shared" si="12"/>
        <v>2.875</v>
      </c>
      <c r="AG66">
        <f t="shared" si="32"/>
        <v>-7.31199443105924E-4</v>
      </c>
      <c r="AH66">
        <f t="shared" si="33"/>
        <v>-1.4739386105426431E-3</v>
      </c>
      <c r="AI66">
        <f t="shared" si="34"/>
        <v>4.6712852754929299E-2</v>
      </c>
      <c r="AK66">
        <f t="shared" si="13"/>
        <v>1.6292424440953648E-23</v>
      </c>
      <c r="AL66">
        <f t="shared" si="14"/>
        <v>1.4864653178445336E-23</v>
      </c>
      <c r="AM66">
        <f t="shared" si="15"/>
        <v>40.526545223578751</v>
      </c>
      <c r="AN66">
        <f t="shared" si="35"/>
        <v>1.0610256652253576</v>
      </c>
      <c r="AO66">
        <f t="shared" si="36"/>
        <v>1.3176580985674746</v>
      </c>
      <c r="AP66" s="25">
        <v>1.3769999999999999E-2</v>
      </c>
      <c r="AQ66">
        <f t="shared" si="16"/>
        <v>1.4529024165442619E-5</v>
      </c>
      <c r="AR66">
        <f t="shared" si="17"/>
        <v>4.2381163490596119E-2</v>
      </c>
      <c r="AS66">
        <f t="shared" si="18"/>
        <v>-0.21571449682422655</v>
      </c>
      <c r="AX66">
        <f t="shared" si="57"/>
        <v>-0.324965389524832</v>
      </c>
      <c r="AY66">
        <f t="shared" si="52"/>
        <v>-0.28258422603423589</v>
      </c>
      <c r="BA66">
        <f t="shared" ref="BA66:BA97" si="58">17.5/($BL$6+$BL$7+2*(0.795*$BL$8 +0.205*$BM$8))</f>
        <v>1.336883076206155</v>
      </c>
      <c r="BB66">
        <f t="shared" si="39"/>
        <v>-1.2943291670489183</v>
      </c>
      <c r="BC66">
        <f t="shared" si="22"/>
        <v>0.19411973841987004</v>
      </c>
      <c r="BD66">
        <f t="shared" si="40"/>
        <v>-1.4884489054687882</v>
      </c>
      <c r="BF66">
        <f t="shared" si="41"/>
        <v>2.5635356843908065E-4</v>
      </c>
      <c r="BG66">
        <f t="shared" si="50"/>
        <v>3.8447165462442074E-5</v>
      </c>
      <c r="BH66">
        <f t="shared" si="50"/>
        <v>-2.9480073390152273E-4</v>
      </c>
    </row>
    <row r="67" spans="1:60">
      <c r="A67" s="95">
        <v>0.8</v>
      </c>
      <c r="B67" s="24">
        <v>30.293040839540129</v>
      </c>
      <c r="C67" s="25">
        <v>2.8819000000000001E-2</v>
      </c>
      <c r="D67" s="25">
        <v>-0.50166666666700621</v>
      </c>
      <c r="E67" s="95">
        <v>0.8</v>
      </c>
      <c r="F67" s="27">
        <v>3.14159265358979</v>
      </c>
      <c r="G67" s="27"/>
      <c r="H67" s="28">
        <f t="shared" si="53"/>
        <v>2.0798031757615069E-2</v>
      </c>
      <c r="I67" s="28">
        <f t="shared" si="54"/>
        <v>5.6426718711689002E-3</v>
      </c>
      <c r="J67" s="28">
        <f t="shared" si="55"/>
        <v>1.5342841272804075E-3</v>
      </c>
      <c r="K67" s="28">
        <f t="shared" si="56"/>
        <v>4.1805252679588499E-4</v>
      </c>
      <c r="L67">
        <f t="shared" si="42"/>
        <v>2.1694099415248726E-2</v>
      </c>
      <c r="M67">
        <f t="shared" si="24"/>
        <v>2.2875802406995739E-4</v>
      </c>
      <c r="N67">
        <f t="shared" si="25"/>
        <v>3.1939537501199462E-6</v>
      </c>
      <c r="O67">
        <f t="shared" si="26"/>
        <v>5.0029648871602328E-8</v>
      </c>
      <c r="P67">
        <f t="shared" si="27"/>
        <v>8.3474091527868666E-10</v>
      </c>
      <c r="Q67">
        <f t="shared" ref="Q67:Q130" si="59">1+3*(I67/H67)*$BL$7+3*(J67/H67)*$BL$7^2+(K67/H67)*$BL$7^3</f>
        <v>4.1175462110305654</v>
      </c>
      <c r="R67">
        <f t="shared" ref="R67:R130" si="60">-3-6*(I67/H67)*$BL$7+(9*(I67/H67)^2-6*J67/H67)*$BL$7^2+(6*(J67/H67)*(I67/H67)-2*K67/H67)*$BL$7^3</f>
        <v>-4.6562828868493433</v>
      </c>
      <c r="S67">
        <f t="shared" ref="S67:S130" si="61">3+3*(I67/H67)*$BL$7+(3*(J67/H67)-12*(I67/H67)^2)*$BL$7^2+((K67/H67)-6*(J67/H67)*(I67/H67)+8*(I67/H67)^3)*$BL$7^3</f>
        <v>2.1984079398473457</v>
      </c>
      <c r="T67">
        <f t="shared" ref="T67:T130" si="62">-1+3*(I67/H67)^2*$BL$7^2-2*(I67/H67)^3*$BL$7^3</f>
        <v>-0.34868587558131564</v>
      </c>
      <c r="U67">
        <v>0</v>
      </c>
      <c r="V67">
        <f t="shared" si="51"/>
        <v>2.3194679788282566</v>
      </c>
      <c r="W67">
        <f t="shared" ref="W67:W130" si="63">($BL$6*$BL$7)/($BL$6+$BL$7)</f>
        <v>1.3628869565217392</v>
      </c>
      <c r="X67">
        <f t="shared" si="29"/>
        <v>1.0454473051311703</v>
      </c>
      <c r="Y67">
        <v>0</v>
      </c>
      <c r="Z67">
        <f t="shared" si="30"/>
        <v>8.8268298944923218E-2</v>
      </c>
      <c r="AA67">
        <f t="shared" ref="AA67:AA130" si="64">($BL$6-$BL$7)/2</f>
        <v>0.6549999999999998</v>
      </c>
      <c r="AB67">
        <f t="shared" ref="AB67:AB130" si="65">(-(B67/10^25)*F67*$BL$6^2)/(4*1.38*10^-23*305.15)</f>
        <v>-7.0402762702102975E-3</v>
      </c>
      <c r="AC67">
        <f t="shared" ref="AC67:AC130" si="66">(-(B67/10^25)*F67*$BL$7^2)/(4*1.38*10^-23*305.15)</f>
        <v>-2.7844937019079231E-3</v>
      </c>
      <c r="AD67">
        <f t="shared" si="31"/>
        <v>-4.9123849860591099E-3</v>
      </c>
      <c r="AE67">
        <f t="shared" ref="AE67:AE130" si="67">($BL$6+$BL$7)/2</f>
        <v>2.875</v>
      </c>
      <c r="AG67">
        <f t="shared" si="32"/>
        <v>-1.5505869711462106E-3</v>
      </c>
      <c r="AH67">
        <f t="shared" si="33"/>
        <v>-2.9637504820931109E-3</v>
      </c>
      <c r="AI67">
        <f t="shared" si="34"/>
        <v>9.6446453583936179E-2</v>
      </c>
      <c r="AK67">
        <f t="shared" ref="AK67:AK130" si="68">-1.380649*10^-23*305.15*(AD67+3*AG67*$BL$5^2-AH67*(1/$BL$5^2))</f>
        <v>3.3533054242703639E-23</v>
      </c>
      <c r="AL67">
        <f t="shared" ref="AL67:AL130" si="69">-1.380649*10^-23*305.15*(3*AG67*$BL$5+AH67*(1/$BL$5^3))</f>
        <v>3.0996857340831461E-23</v>
      </c>
      <c r="AM67">
        <f t="shared" ref="AM67:AM130" si="70">(2*($BL$12*10^-15)^3*(1/$BL$9)*10^8)/(6.62607015*10^-34*($BL$13*10^-15)^2*299792458*10^10)</f>
        <v>40.526545223578751</v>
      </c>
      <c r="AN67">
        <f t="shared" si="35"/>
        <v>1.0610256652253576</v>
      </c>
      <c r="AO67">
        <f t="shared" si="36"/>
        <v>1.3176580985674746</v>
      </c>
      <c r="AP67" s="25">
        <v>2.852E-2</v>
      </c>
      <c r="AQ67">
        <f t="shared" ref="AQ67:AQ130" si="71">(AK67/($BL$12*10^-15))*(-1.5*($BL$13/$BL$12)*AN67+(AL67/AK67)*AO67)</f>
        <v>3.0008651873571708E-5</v>
      </c>
      <c r="AR67">
        <f t="shared" ref="AR67:AR130" si="72">AQ67*$BL$9</f>
        <v>8.7535237515208669E-2</v>
      </c>
      <c r="AS67">
        <f t="shared" ref="AS67:AS130" si="73">D67-AR67</f>
        <v>-0.58920190418221485</v>
      </c>
      <c r="AX67">
        <f t="shared" si="57"/>
        <v>-0.66178328998079194</v>
      </c>
      <c r="AY67">
        <f t="shared" si="52"/>
        <v>-0.5742480524655833</v>
      </c>
      <c r="BA67">
        <f t="shared" si="58"/>
        <v>1.336883076206155</v>
      </c>
      <c r="BB67">
        <f t="shared" si="39"/>
        <v>-2.6302459052940668</v>
      </c>
      <c r="BC67">
        <f t="shared" ref="BC67:BC130" si="74">((2*$BL$12*10^-15)*AR67)/($BL$9*(BA67-3*(BL$13/$BL$12)))*10^22</f>
        <v>0.40094032370640076</v>
      </c>
      <c r="BD67">
        <f t="shared" si="40"/>
        <v>-3.0311862290004674</v>
      </c>
      <c r="BF67">
        <f t="shared" si="41"/>
        <v>5.2094393053952602E-4</v>
      </c>
      <c r="BG67">
        <f t="shared" si="50"/>
        <v>7.9409848228639479E-5</v>
      </c>
      <c r="BH67">
        <f t="shared" si="50"/>
        <v>-6.0035377876816549E-4</v>
      </c>
    </row>
    <row r="68" spans="1:60">
      <c r="A68" s="95">
        <v>0.8</v>
      </c>
      <c r="B68" s="24">
        <v>44.803381790765847</v>
      </c>
      <c r="C68" s="25">
        <v>4.4124999999999998E-2</v>
      </c>
      <c r="D68" s="25">
        <v>-0.80166666666673336</v>
      </c>
      <c r="E68" s="95">
        <v>0.8</v>
      </c>
      <c r="F68" s="27">
        <v>3.14159265358979</v>
      </c>
      <c r="G68" s="27"/>
      <c r="H68" s="28">
        <f t="shared" si="53"/>
        <v>3.1844031760462362E-2</v>
      </c>
      <c r="I68" s="28">
        <f t="shared" si="54"/>
        <v>8.639539759024522E-3</v>
      </c>
      <c r="J68" s="28">
        <f t="shared" si="55"/>
        <v>2.3491546242495566E-3</v>
      </c>
      <c r="K68" s="28">
        <f t="shared" si="56"/>
        <v>6.4008354713447461E-4</v>
      </c>
      <c r="L68">
        <f t="shared" si="42"/>
        <v>3.3985134570621758E-2</v>
      </c>
      <c r="M68">
        <f t="shared" ref="M68:M131" si="75">((3-H68)*H68^2)/(6*(1-H68)^3)</f>
        <v>5.5278415189599596E-4</v>
      </c>
      <c r="N68">
        <f t="shared" ref="N68:N131" si="76">1/3*(H68^3/(1-H68)^3)</f>
        <v>1.1861153037787904E-5</v>
      </c>
      <c r="O68">
        <f t="shared" ref="O68:O131" si="77">(6-15*H68+11*H68^2)*H68/(6*(1-H68)^3)+LN(1-H68)</f>
        <v>2.851037734161177E-7</v>
      </c>
      <c r="P68">
        <f t="shared" ref="P68:P131" si="78">(12-30*H68+22*H68^2-3*H68^3)*H68/(3*(1-H68)^3)+4*LN(1-H68)</f>
        <v>7.294291531900754E-9</v>
      </c>
      <c r="Q68">
        <f t="shared" si="59"/>
        <v>4.1175462110305654</v>
      </c>
      <c r="R68">
        <f t="shared" si="60"/>
        <v>-4.6562828868493433</v>
      </c>
      <c r="S68">
        <f t="shared" si="61"/>
        <v>2.1984079398473457</v>
      </c>
      <c r="T68">
        <f t="shared" si="62"/>
        <v>-0.34868587558131564</v>
      </c>
      <c r="U68">
        <v>0</v>
      </c>
      <c r="V68">
        <f t="shared" si="51"/>
        <v>2.3121039788263587</v>
      </c>
      <c r="W68">
        <f t="shared" si="63"/>
        <v>1.3628869565217392</v>
      </c>
      <c r="X68">
        <f t="shared" ref="X68:X131" si="79">1/(1-H68)+(3*I68*W68)/(1-H68)^2+(V68*I68^2*W68^2)/(1-H68)^3</f>
        <v>1.070930756105049</v>
      </c>
      <c r="Y68">
        <v>0</v>
      </c>
      <c r="Z68">
        <f t="shared" ref="Z68:Z131" si="80">L68*Q68+M68*R68+N68*S68+O68*T68+P68*U68</f>
        <v>0.13738741893738779</v>
      </c>
      <c r="AA68">
        <f t="shared" si="64"/>
        <v>0.6549999999999998</v>
      </c>
      <c r="AB68">
        <f t="shared" si="65"/>
        <v>-1.0412562651517864E-2</v>
      </c>
      <c r="AC68">
        <f t="shared" si="66"/>
        <v>-4.1182638310026292E-3</v>
      </c>
      <c r="AD68">
        <f t="shared" ref="AD68:AD131" si="81">(AB68+AC68)/2</f>
        <v>-7.2654132412602462E-3</v>
      </c>
      <c r="AE68">
        <f t="shared" si="67"/>
        <v>2.875</v>
      </c>
      <c r="AG68">
        <f t="shared" ref="AG68:AG131" si="82">(LN(X68)-Z68-AD68*(AE68-2*AA68+AA68^2/AE68))/(AE68^3-4*AA68^3+3*(AA68^4/AE68))</f>
        <v>-2.4704574361884496E-3</v>
      </c>
      <c r="AH68">
        <f t="shared" ref="AH68:AH131" si="83">AA68^2*(AD68+3*AG68*AA68^2)</f>
        <v>-4.4811992654404751E-3</v>
      </c>
      <c r="AI68">
        <f t="shared" ref="AI68:AI131" si="84">LN(X68)-AD68*AE68-AG68*AE68^3-AH68*(1/AE68)</f>
        <v>0.14968201684752788</v>
      </c>
      <c r="AK68">
        <f t="shared" si="68"/>
        <v>5.1914067709419818E-23</v>
      </c>
      <c r="AL68">
        <f t="shared" si="69"/>
        <v>4.8604314998511791E-23</v>
      </c>
      <c r="AM68">
        <f t="shared" si="70"/>
        <v>40.526545223578751</v>
      </c>
      <c r="AN68">
        <f t="shared" ref="AN68:AN131" si="85">1+(7/3)*(1/AM68) +(17/3)*(1/AM68)^2</f>
        <v>1.0610256652253576</v>
      </c>
      <c r="AO68">
        <f t="shared" ref="AO68:AO131" si="86">1+(23/2)*(1/AM68)+167/3*(1/AM68)^2</f>
        <v>1.3176580985674746</v>
      </c>
      <c r="AP68" s="25">
        <v>4.4339999999999997E-2</v>
      </c>
      <c r="AQ68">
        <f t="shared" si="71"/>
        <v>4.6618707706223939E-5</v>
      </c>
      <c r="AR68">
        <f t="shared" si="72"/>
        <v>0.13598677037905524</v>
      </c>
      <c r="AS68">
        <f t="shared" si="73"/>
        <v>-0.93765343704578863</v>
      </c>
      <c r="AX68">
        <f t="shared" si="57"/>
        <v>-1.0119595288749998</v>
      </c>
      <c r="AY68">
        <f t="shared" si="52"/>
        <v>-0.87597275849594458</v>
      </c>
      <c r="BA68">
        <f t="shared" si="58"/>
        <v>1.336883076206155</v>
      </c>
      <c r="BB68">
        <f t="shared" ref="BB68:BB131" si="87">((2*$BL$12*10^-15)*AY68)/($BL$9*(BA68-3*(BL$13/$BL$12)))*10^22</f>
        <v>-4.0122447978544855</v>
      </c>
      <c r="BC68">
        <f t="shared" si="74"/>
        <v>0.62286436049360649</v>
      </c>
      <c r="BD68">
        <f t="shared" ref="BD68:BD131" si="88">((2*$BL$12*10^-15)*AX68)/($BL$9*(BA68-3*(BL$13/$BL$12)))*10^22</f>
        <v>-4.6351091583480919</v>
      </c>
      <c r="BF68">
        <f t="shared" ref="BF68:BF131" si="89">-BB68/($BL$12*10^-15*10^10*10^12*10^-1)</f>
        <v>7.9466127903634091E-4</v>
      </c>
      <c r="BG68">
        <f t="shared" si="50"/>
        <v>1.2336390582166895E-4</v>
      </c>
      <c r="BH68">
        <f t="shared" si="50"/>
        <v>-9.1802518485800992E-4</v>
      </c>
    </row>
    <row r="69" spans="1:60">
      <c r="A69" s="95">
        <v>0.8</v>
      </c>
      <c r="B69" s="24">
        <v>59.814079326516598</v>
      </c>
      <c r="C69" s="25">
        <v>6.1072000000000001E-2</v>
      </c>
      <c r="D69" s="25">
        <v>-1.1500000000000909</v>
      </c>
      <c r="E69" s="95">
        <v>0.8</v>
      </c>
      <c r="F69" s="27">
        <v>3.14159265358979</v>
      </c>
      <c r="G69" s="27"/>
      <c r="H69" s="28">
        <f t="shared" si="53"/>
        <v>4.4074304989800729E-2</v>
      </c>
      <c r="I69" s="28">
        <f t="shared" si="54"/>
        <v>1.1957710417295084E-2</v>
      </c>
      <c r="J69" s="28">
        <f t="shared" si="55"/>
        <v>3.2513897158565194E-3</v>
      </c>
      <c r="K69" s="28">
        <f t="shared" si="56"/>
        <v>8.8591914766224657E-4</v>
      </c>
      <c r="L69">
        <f t="shared" ref="L69:L132" si="90">(1/3)*(1/(1-H69)^3-1)</f>
        <v>4.8264885456849774E-2</v>
      </c>
      <c r="M69">
        <f t="shared" si="75"/>
        <v>1.0955716893599758E-3</v>
      </c>
      <c r="N69">
        <f t="shared" si="76"/>
        <v>3.2671024753128088E-5</v>
      </c>
      <c r="O69">
        <f t="shared" si="77"/>
        <v>1.0896268293134059E-6</v>
      </c>
      <c r="P69">
        <f t="shared" si="78"/>
        <v>3.8649189348927138E-8</v>
      </c>
      <c r="Q69">
        <f t="shared" si="59"/>
        <v>4.1175462110305654</v>
      </c>
      <c r="R69">
        <f t="shared" si="60"/>
        <v>-4.6562828868493424</v>
      </c>
      <c r="S69">
        <f t="shared" si="61"/>
        <v>2.1984079398473457</v>
      </c>
      <c r="T69">
        <f t="shared" si="62"/>
        <v>-0.34868587558131564</v>
      </c>
      <c r="U69">
        <v>0</v>
      </c>
      <c r="V69">
        <f t="shared" si="51"/>
        <v>2.3039504633401329</v>
      </c>
      <c r="W69">
        <f t="shared" si="63"/>
        <v>1.3628869565217392</v>
      </c>
      <c r="X69">
        <f t="shared" si="79"/>
        <v>1.1003102611814981</v>
      </c>
      <c r="Y69">
        <v>0</v>
      </c>
      <c r="Z69">
        <f t="shared" si="80"/>
        <v>0.19370304883292774</v>
      </c>
      <c r="AA69">
        <f t="shared" si="64"/>
        <v>0.6549999999999998</v>
      </c>
      <c r="AB69">
        <f t="shared" si="65"/>
        <v>-1.3901134770111904E-2</v>
      </c>
      <c r="AC69">
        <f t="shared" si="66"/>
        <v>-5.4980260335143949E-3</v>
      </c>
      <c r="AD69">
        <f t="shared" si="81"/>
        <v>-9.6995804018131498E-3</v>
      </c>
      <c r="AE69">
        <f t="shared" si="67"/>
        <v>2.875</v>
      </c>
      <c r="AG69">
        <f t="shared" si="82"/>
        <v>-3.5688805306469903E-3</v>
      </c>
      <c r="AH69">
        <f t="shared" si="83"/>
        <v>-6.132053171264089E-3</v>
      </c>
      <c r="AI69">
        <f t="shared" si="84"/>
        <v>0.21042108325981435</v>
      </c>
      <c r="AK69">
        <f t="shared" si="68"/>
        <v>7.285090139078325E-23</v>
      </c>
      <c r="AL69">
        <f t="shared" si="69"/>
        <v>6.9106698567902138E-23</v>
      </c>
      <c r="AM69">
        <f t="shared" si="70"/>
        <v>40.526545223578751</v>
      </c>
      <c r="AN69">
        <f t="shared" si="85"/>
        <v>1.0610256652253576</v>
      </c>
      <c r="AO69">
        <f t="shared" si="86"/>
        <v>1.3176580985674746</v>
      </c>
      <c r="AP69" s="25">
        <v>6.1289999999999997E-2</v>
      </c>
      <c r="AQ69">
        <f t="shared" si="71"/>
        <v>6.5654906124029154E-5</v>
      </c>
      <c r="AR69">
        <f t="shared" si="72"/>
        <v>0.19151536116379303</v>
      </c>
      <c r="AS69">
        <f t="shared" si="73"/>
        <v>-1.3415153611638839</v>
      </c>
      <c r="AX69">
        <f t="shared" si="57"/>
        <v>-1.398625334453248</v>
      </c>
      <c r="AY69">
        <f t="shared" si="52"/>
        <v>-1.207109973289455</v>
      </c>
      <c r="BA69">
        <f t="shared" si="58"/>
        <v>1.336883076206155</v>
      </c>
      <c r="BB69">
        <f t="shared" si="87"/>
        <v>-5.5289627032292072</v>
      </c>
      <c r="BC69">
        <f t="shared" si="74"/>
        <v>0.87720366197005317</v>
      </c>
      <c r="BD69">
        <f t="shared" si="88"/>
        <v>-6.40616636519926</v>
      </c>
      <c r="BF69">
        <f t="shared" si="89"/>
        <v>1.0950609434005165E-3</v>
      </c>
      <c r="BG69">
        <f t="shared" si="50"/>
        <v>1.7373809902357956E-4</v>
      </c>
      <c r="BH69">
        <f t="shared" si="50"/>
        <v>-1.2687990424240958E-3</v>
      </c>
    </row>
    <row r="70" spans="1:60">
      <c r="A70" s="95">
        <v>0.8</v>
      </c>
      <c r="B70" s="24">
        <v>70.321567601542114</v>
      </c>
      <c r="C70" s="25">
        <v>7.3621000000000006E-2</v>
      </c>
      <c r="D70" s="25">
        <v>-1.4233333333336304</v>
      </c>
      <c r="E70" s="95">
        <v>0.8</v>
      </c>
      <c r="F70" s="27">
        <v>3.14159265358979</v>
      </c>
      <c r="G70" s="27"/>
      <c r="H70" s="28">
        <f t="shared" si="53"/>
        <v>5.3130639370810195E-2</v>
      </c>
      <c r="I70" s="28">
        <f t="shared" si="54"/>
        <v>1.4414766155221406E-2</v>
      </c>
      <c r="J70" s="28">
        <f t="shared" si="55"/>
        <v>3.9194813051983378E-3</v>
      </c>
      <c r="K70" s="28">
        <f t="shared" si="56"/>
        <v>1.0679567325458847E-3</v>
      </c>
      <c r="L70">
        <f t="shared" si="90"/>
        <v>5.9319336190407856E-2</v>
      </c>
      <c r="M70">
        <f t="shared" si="75"/>
        <v>1.633162978473783E-3</v>
      </c>
      <c r="N70">
        <f t="shared" si="76"/>
        <v>5.8890288386942419E-5</v>
      </c>
      <c r="O70">
        <f t="shared" si="77"/>
        <v>2.3720468559015884E-6</v>
      </c>
      <c r="P70">
        <f t="shared" si="78"/>
        <v>1.0155139940071223E-7</v>
      </c>
      <c r="Q70">
        <f t="shared" si="59"/>
        <v>4.1175462110305663</v>
      </c>
      <c r="R70">
        <f t="shared" si="60"/>
        <v>-4.6562828868493424</v>
      </c>
      <c r="S70">
        <f t="shared" si="61"/>
        <v>2.1984079398473453</v>
      </c>
      <c r="T70">
        <f t="shared" si="62"/>
        <v>-0.34868587558131564</v>
      </c>
      <c r="U70">
        <v>0</v>
      </c>
      <c r="V70">
        <f t="shared" si="51"/>
        <v>2.2979129070861268</v>
      </c>
      <c r="W70">
        <f t="shared" si="63"/>
        <v>1.3628869565217392</v>
      </c>
      <c r="X70">
        <f t="shared" si="79"/>
        <v>1.1228934172483174</v>
      </c>
      <c r="Y70">
        <v>0</v>
      </c>
      <c r="Z70">
        <f t="shared" si="80"/>
        <v>0.23677427692189373</v>
      </c>
      <c r="AA70">
        <f t="shared" si="64"/>
        <v>0.6549999999999998</v>
      </c>
      <c r="AB70">
        <f t="shared" si="65"/>
        <v>-1.6343135253127725E-2</v>
      </c>
      <c r="AC70">
        <f t="shared" si="66"/>
        <v>-6.4638595752726288E-3</v>
      </c>
      <c r="AD70">
        <f t="shared" si="81"/>
        <v>-1.1403497414200176E-2</v>
      </c>
      <c r="AE70">
        <f t="shared" si="67"/>
        <v>2.875</v>
      </c>
      <c r="AG70">
        <f t="shared" si="82"/>
        <v>-4.4375749247112743E-3</v>
      </c>
      <c r="AH70">
        <f t="shared" si="83"/>
        <v>-7.3427582245504464E-3</v>
      </c>
      <c r="AI70">
        <f t="shared" si="84"/>
        <v>0.2567008946595305</v>
      </c>
      <c r="AK70">
        <f t="shared" si="68"/>
        <v>8.8813008932303792E-23</v>
      </c>
      <c r="AL70">
        <f t="shared" si="69"/>
        <v>8.5013301423327005E-23</v>
      </c>
      <c r="AM70">
        <f t="shared" si="70"/>
        <v>40.526545223578751</v>
      </c>
      <c r="AN70">
        <f t="shared" si="85"/>
        <v>1.0610256652253576</v>
      </c>
      <c r="AO70">
        <f t="shared" si="86"/>
        <v>1.3176580985674746</v>
      </c>
      <c r="AP70" s="25">
        <v>7.3230000000000003E-2</v>
      </c>
      <c r="AQ70">
        <f t="shared" si="71"/>
        <v>8.0239936610747105E-5</v>
      </c>
      <c r="AR70">
        <f t="shared" si="72"/>
        <v>0.2340598950935493</v>
      </c>
      <c r="AS70">
        <f t="shared" si="73"/>
        <v>-1.6573932284271797</v>
      </c>
      <c r="AX70">
        <f t="shared" si="57"/>
        <v>-1.684231939436152</v>
      </c>
      <c r="AY70">
        <f t="shared" si="52"/>
        <v>-1.4501720443426027</v>
      </c>
      <c r="BA70">
        <f t="shared" si="58"/>
        <v>1.336883076206155</v>
      </c>
      <c r="BB70">
        <f t="shared" si="87"/>
        <v>-6.6422673359134485</v>
      </c>
      <c r="BC70">
        <f t="shared" si="74"/>
        <v>1.0720716910054546</v>
      </c>
      <c r="BD70">
        <f t="shared" si="88"/>
        <v>-7.7143390269189025</v>
      </c>
      <c r="BF70">
        <f t="shared" si="89"/>
        <v>1.3155609696798274E-3</v>
      </c>
      <c r="BG70">
        <f t="shared" si="50"/>
        <v>2.123334701931976E-4</v>
      </c>
      <c r="BH70">
        <f t="shared" si="50"/>
        <v>-1.5278944398730249E-3</v>
      </c>
    </row>
    <row r="71" spans="1:60">
      <c r="A71" s="95">
        <v>0.8</v>
      </c>
      <c r="B71" s="24">
        <v>80.829055876567637</v>
      </c>
      <c r="C71" s="25">
        <v>8.6715E-2</v>
      </c>
      <c r="D71" s="25">
        <v>-1.6933333333331575</v>
      </c>
      <c r="E71" s="95">
        <v>0.8</v>
      </c>
      <c r="F71" s="27">
        <v>3.14159265358979</v>
      </c>
      <c r="G71" s="27"/>
      <c r="H71" s="28">
        <f t="shared" si="53"/>
        <v>6.2580288138436121E-2</v>
      </c>
      <c r="I71" s="28">
        <f t="shared" si="54"/>
        <v>1.6978531222749272E-2</v>
      </c>
      <c r="J71" s="28">
        <f t="shared" si="55"/>
        <v>4.6165879488226707E-3</v>
      </c>
      <c r="K71" s="28">
        <f t="shared" si="56"/>
        <v>1.2579001652071608E-3</v>
      </c>
      <c r="L71">
        <f t="shared" si="90"/>
        <v>7.1313830416023904E-2</v>
      </c>
      <c r="M71">
        <f t="shared" si="75"/>
        <v>2.327488944741603E-3</v>
      </c>
      <c r="N71">
        <f t="shared" si="76"/>
        <v>9.9172023809050196E-5</v>
      </c>
      <c r="O71">
        <f t="shared" si="77"/>
        <v>4.7141672841338744E-6</v>
      </c>
      <c r="P71">
        <f t="shared" si="78"/>
        <v>2.3802766080383009E-7</v>
      </c>
      <c r="Q71">
        <f t="shared" si="59"/>
        <v>4.1175462110305663</v>
      </c>
      <c r="R71">
        <f t="shared" si="60"/>
        <v>-4.6562828868493424</v>
      </c>
      <c r="S71">
        <f t="shared" si="61"/>
        <v>2.1984079398473453</v>
      </c>
      <c r="T71">
        <f t="shared" si="62"/>
        <v>-0.34868587558131564</v>
      </c>
      <c r="U71">
        <v>0</v>
      </c>
      <c r="V71">
        <f t="shared" si="51"/>
        <v>2.2916131412410423</v>
      </c>
      <c r="W71">
        <f t="shared" si="63"/>
        <v>1.3628869565217392</v>
      </c>
      <c r="X71">
        <f t="shared" si="79"/>
        <v>1.1472450327132493</v>
      </c>
      <c r="Y71">
        <v>0</v>
      </c>
      <c r="Z71">
        <f t="shared" si="80"/>
        <v>0.28301692208184964</v>
      </c>
      <c r="AA71">
        <f t="shared" si="64"/>
        <v>0.6549999999999998</v>
      </c>
      <c r="AB71">
        <f t="shared" si="65"/>
        <v>-1.8785135736143554E-2</v>
      </c>
      <c r="AC71">
        <f t="shared" si="66"/>
        <v>-7.4296931170308661E-3</v>
      </c>
      <c r="AD71">
        <f t="shared" si="81"/>
        <v>-1.310741442658721E-2</v>
      </c>
      <c r="AE71">
        <f t="shared" si="67"/>
        <v>2.875</v>
      </c>
      <c r="AG71">
        <f t="shared" si="82"/>
        <v>-5.3953254216316041E-3</v>
      </c>
      <c r="AH71">
        <f t="shared" si="83"/>
        <v>-8.6026389314411943E-3</v>
      </c>
      <c r="AI71">
        <f t="shared" si="84"/>
        <v>0.30625222624189946</v>
      </c>
      <c r="AK71">
        <f t="shared" si="68"/>
        <v>1.0594082977103654E-22</v>
      </c>
      <c r="AL71">
        <f t="shared" si="69"/>
        <v>1.0230746793466016E-22</v>
      </c>
      <c r="AM71">
        <f t="shared" si="70"/>
        <v>40.526545223578751</v>
      </c>
      <c r="AN71">
        <f t="shared" si="85"/>
        <v>1.0610256652253576</v>
      </c>
      <c r="AO71">
        <f t="shared" si="86"/>
        <v>1.3176580985674746</v>
      </c>
      <c r="AP71" s="25">
        <v>8.6929999999999993E-2</v>
      </c>
      <c r="AQ71">
        <f t="shared" si="71"/>
        <v>9.594906745973345E-5</v>
      </c>
      <c r="AR71">
        <f t="shared" si="72"/>
        <v>0.27988342978004249</v>
      </c>
      <c r="AS71">
        <f t="shared" si="73"/>
        <v>-1.9732167631132</v>
      </c>
      <c r="AX71">
        <f t="shared" si="57"/>
        <v>-1.9815950059181999</v>
      </c>
      <c r="AY71">
        <f t="shared" si="52"/>
        <v>-1.7017115761381574</v>
      </c>
      <c r="BA71">
        <f t="shared" si="58"/>
        <v>1.336883076206155</v>
      </c>
      <c r="BB71">
        <f t="shared" si="87"/>
        <v>-7.7944015411304477</v>
      </c>
      <c r="BC71">
        <f t="shared" si="74"/>
        <v>1.28195862742214</v>
      </c>
      <c r="BD71">
        <f t="shared" si="88"/>
        <v>-9.0763601685525881</v>
      </c>
      <c r="BF71">
        <f t="shared" si="89"/>
        <v>1.5437515431036735E-3</v>
      </c>
      <c r="BG71">
        <f t="shared" si="50"/>
        <v>2.5390347146408E-4</v>
      </c>
      <c r="BH71">
        <f t="shared" si="50"/>
        <v>-1.7976550145677537E-3</v>
      </c>
    </row>
    <row r="72" spans="1:60">
      <c r="A72" s="95">
        <v>0.8</v>
      </c>
      <c r="B72" s="24">
        <v>90.636044933258148</v>
      </c>
      <c r="C72" s="25">
        <v>9.9388000000000004E-2</v>
      </c>
      <c r="D72" s="25">
        <v>-1.9616666666665878</v>
      </c>
      <c r="E72" s="95">
        <v>0.8</v>
      </c>
      <c r="F72" s="27">
        <v>3.14159265358979</v>
      </c>
      <c r="G72" s="27"/>
      <c r="H72" s="28">
        <f t="shared" si="53"/>
        <v>7.1726110563373011E-2</v>
      </c>
      <c r="I72" s="28">
        <f t="shared" si="54"/>
        <v>1.945986578062163E-2</v>
      </c>
      <c r="J72" s="28">
        <f t="shared" si="55"/>
        <v>5.291281128496657E-3</v>
      </c>
      <c r="K72" s="28">
        <f t="shared" si="56"/>
        <v>1.4417365117869955E-3</v>
      </c>
      <c r="L72">
        <f t="shared" si="90"/>
        <v>8.3392420635630529E-2</v>
      </c>
      <c r="M72">
        <f t="shared" si="75"/>
        <v>3.1389659378590513E-3</v>
      </c>
      <c r="N72">
        <f t="shared" si="76"/>
        <v>1.5377374276752243E-4</v>
      </c>
      <c r="O72">
        <f t="shared" si="77"/>
        <v>8.3937884550744357E-6</v>
      </c>
      <c r="P72">
        <f t="shared" si="78"/>
        <v>4.8637639382675957E-7</v>
      </c>
      <c r="Q72">
        <f t="shared" si="59"/>
        <v>4.1175462110305654</v>
      </c>
      <c r="R72">
        <f t="shared" si="60"/>
        <v>-4.6562828868493433</v>
      </c>
      <c r="S72">
        <f t="shared" si="61"/>
        <v>2.1984079398473457</v>
      </c>
      <c r="T72">
        <f t="shared" si="62"/>
        <v>-0.34868587558131564</v>
      </c>
      <c r="U72">
        <v>0</v>
      </c>
      <c r="V72">
        <f t="shared" si="51"/>
        <v>2.2855159262910845</v>
      </c>
      <c r="W72">
        <f t="shared" si="63"/>
        <v>1.3628869565217392</v>
      </c>
      <c r="X72">
        <f t="shared" si="79"/>
        <v>1.1716135639746101</v>
      </c>
      <c r="Y72">
        <v>0</v>
      </c>
      <c r="Z72">
        <f t="shared" si="80"/>
        <v>0.32909136285961477</v>
      </c>
      <c r="AA72">
        <f t="shared" si="64"/>
        <v>0.6549999999999998</v>
      </c>
      <c r="AB72">
        <f t="shared" si="65"/>
        <v>-2.1064336186958323E-2</v>
      </c>
      <c r="AC72">
        <f t="shared" si="66"/>
        <v>-8.3311377560052191E-3</v>
      </c>
      <c r="AD72">
        <f t="shared" si="81"/>
        <v>-1.4697736971481771E-2</v>
      </c>
      <c r="AE72">
        <f t="shared" si="67"/>
        <v>2.875</v>
      </c>
      <c r="AG72">
        <f t="shared" si="82"/>
        <v>-6.3733431774206937E-3</v>
      </c>
      <c r="AH72">
        <f t="shared" si="83"/>
        <v>-9.8249760959204912E-3</v>
      </c>
      <c r="AI72">
        <f t="shared" si="84"/>
        <v>0.35550932601079127</v>
      </c>
      <c r="AK72">
        <f t="shared" si="68"/>
        <v>1.2302786187437304E-22</v>
      </c>
      <c r="AL72">
        <f t="shared" si="69"/>
        <v>1.1975930313627198E-22</v>
      </c>
      <c r="AM72">
        <f t="shared" si="70"/>
        <v>40.526545223578751</v>
      </c>
      <c r="AN72">
        <f t="shared" si="85"/>
        <v>1.0610256652253576</v>
      </c>
      <c r="AO72">
        <f t="shared" si="86"/>
        <v>1.3176580985674746</v>
      </c>
      <c r="AP72" s="25">
        <v>9.987E-2</v>
      </c>
      <c r="AQ72">
        <f t="shared" si="71"/>
        <v>1.116726837119748E-4</v>
      </c>
      <c r="AR72">
        <f t="shared" si="72"/>
        <v>0.3257492183878305</v>
      </c>
      <c r="AS72">
        <f t="shared" si="73"/>
        <v>-2.2874158850544184</v>
      </c>
      <c r="AX72">
        <f t="shared" si="57"/>
        <v>-2.2687676370791681</v>
      </c>
      <c r="AY72">
        <f t="shared" si="52"/>
        <v>-1.9430184186913375</v>
      </c>
      <c r="BA72">
        <f t="shared" si="58"/>
        <v>1.336883076206155</v>
      </c>
      <c r="BB72">
        <f t="shared" si="87"/>
        <v>-8.8996666470717187</v>
      </c>
      <c r="BC72">
        <f t="shared" si="74"/>
        <v>1.4920391007659271</v>
      </c>
      <c r="BD72">
        <f t="shared" si="88"/>
        <v>-10.391705747837646</v>
      </c>
      <c r="BF72">
        <f t="shared" si="89"/>
        <v>1.7626592685822378E-3</v>
      </c>
      <c r="BG72">
        <f t="shared" si="50"/>
        <v>2.9551180446938546E-4</v>
      </c>
      <c r="BH72">
        <f t="shared" si="50"/>
        <v>-2.0581710730516235E-3</v>
      </c>
    </row>
    <row r="73" spans="1:60">
      <c r="A73" s="95">
        <v>0.8</v>
      </c>
      <c r="B73" s="24">
        <v>100.74324794066364</v>
      </c>
      <c r="C73" s="25">
        <v>0.11284</v>
      </c>
      <c r="D73" s="25">
        <v>-2.2466666666673518</v>
      </c>
      <c r="E73" s="95">
        <v>0.8</v>
      </c>
      <c r="F73" s="27">
        <v>3.14159265358979</v>
      </c>
      <c r="G73" s="27"/>
      <c r="H73" s="28">
        <f t="shared" si="53"/>
        <v>8.1434119973950669E-2</v>
      </c>
      <c r="I73" s="28">
        <f t="shared" si="54"/>
        <v>2.2093726150896931E-2</v>
      </c>
      <c r="J73" s="28">
        <f t="shared" si="55"/>
        <v>6.0074472022735408E-3</v>
      </c>
      <c r="K73" s="28">
        <f t="shared" si="56"/>
        <v>1.6368731435389035E-3</v>
      </c>
      <c r="L73">
        <f t="shared" si="90"/>
        <v>9.6745250033942881E-2</v>
      </c>
      <c r="M73">
        <f t="shared" si="75"/>
        <v>4.1619814172648246E-3</v>
      </c>
      <c r="N73">
        <f t="shared" si="76"/>
        <v>2.3225605177010561E-4</v>
      </c>
      <c r="O73">
        <f t="shared" si="77"/>
        <v>1.4422706329855761E-5</v>
      </c>
      <c r="P73">
        <f t="shared" si="78"/>
        <v>9.5012376588599068E-7</v>
      </c>
      <c r="Q73">
        <f t="shared" si="59"/>
        <v>4.1175462110305654</v>
      </c>
      <c r="R73">
        <f t="shared" si="60"/>
        <v>-4.6562828868493433</v>
      </c>
      <c r="S73">
        <f t="shared" si="61"/>
        <v>2.1984079398473457</v>
      </c>
      <c r="T73">
        <f t="shared" si="62"/>
        <v>-0.34868587558131564</v>
      </c>
      <c r="U73">
        <v>0</v>
      </c>
      <c r="V73">
        <f t="shared" si="51"/>
        <v>2.2790439200173664</v>
      </c>
      <c r="W73">
        <f t="shared" si="63"/>
        <v>1.3628869565217392</v>
      </c>
      <c r="X73">
        <f t="shared" si="79"/>
        <v>1.1983802031879387</v>
      </c>
      <c r="Y73">
        <v>0</v>
      </c>
      <c r="Z73">
        <f t="shared" si="80"/>
        <v>0.37947923941817513</v>
      </c>
      <c r="AA73">
        <f t="shared" si="64"/>
        <v>0.6549999999999998</v>
      </c>
      <c r="AB73">
        <f t="shared" si="65"/>
        <v>-2.3413308080144975E-2</v>
      </c>
      <c r="AC73">
        <f t="shared" si="66"/>
        <v>-9.2601776390298061E-3</v>
      </c>
      <c r="AD73">
        <f t="shared" si="81"/>
        <v>-1.6336742859587389E-2</v>
      </c>
      <c r="AE73">
        <f t="shared" si="67"/>
        <v>2.875</v>
      </c>
      <c r="AG73">
        <f t="shared" si="82"/>
        <v>-7.4678459128619725E-3</v>
      </c>
      <c r="AH73">
        <f t="shared" si="83"/>
        <v>-1.1132521164168265E-2</v>
      </c>
      <c r="AI73">
        <f t="shared" si="84"/>
        <v>0.40927457115728044</v>
      </c>
      <c r="AK73">
        <f t="shared" si="68"/>
        <v>1.4177081887346955E-22</v>
      </c>
      <c r="AL73">
        <f t="shared" si="69"/>
        <v>1.3909382719527728E-22</v>
      </c>
      <c r="AM73">
        <f t="shared" si="70"/>
        <v>40.526545223578751</v>
      </c>
      <c r="AN73">
        <f t="shared" si="85"/>
        <v>1.0610256652253576</v>
      </c>
      <c r="AO73">
        <f t="shared" si="86"/>
        <v>1.3176580985674746</v>
      </c>
      <c r="AP73" s="25">
        <v>0.11318</v>
      </c>
      <c r="AQ73">
        <f t="shared" si="71"/>
        <v>1.2897004775070962E-4</v>
      </c>
      <c r="AR73">
        <f t="shared" si="72"/>
        <v>0.37620562928881995</v>
      </c>
      <c r="AS73">
        <f t="shared" si="73"/>
        <v>-2.6228722959561717</v>
      </c>
      <c r="AX73">
        <f t="shared" si="57"/>
        <v>-2.5729149951231998</v>
      </c>
      <c r="AY73">
        <f t="shared" si="52"/>
        <v>-2.1967093658343799</v>
      </c>
      <c r="BA73">
        <f t="shared" si="58"/>
        <v>1.336883076206155</v>
      </c>
      <c r="BB73">
        <f t="shared" si="87"/>
        <v>-10.061655045757934</v>
      </c>
      <c r="BC73">
        <f t="shared" si="74"/>
        <v>1.7231461417011966</v>
      </c>
      <c r="BD73">
        <f t="shared" si="88"/>
        <v>-11.784801187459131</v>
      </c>
      <c r="BF73">
        <f t="shared" si="89"/>
        <v>1.9928015539231402E-3</v>
      </c>
      <c r="BG73">
        <f t="shared" si="50"/>
        <v>3.4128463887922293E-4</v>
      </c>
      <c r="BH73">
        <f t="shared" si="50"/>
        <v>-2.334086192802363E-3</v>
      </c>
    </row>
    <row r="74" spans="1:60">
      <c r="A74" s="95">
        <v>0.8</v>
      </c>
      <c r="B74" s="24">
        <v>115.25358889188936</v>
      </c>
      <c r="C74" s="25">
        <v>0.13261999999999999</v>
      </c>
      <c r="D74" s="25">
        <v>-2.6783333333337396</v>
      </c>
      <c r="E74" s="95">
        <v>0.8</v>
      </c>
      <c r="F74" s="27">
        <v>3.14159265358979</v>
      </c>
      <c r="G74" s="27"/>
      <c r="H74" s="28">
        <f t="shared" si="53"/>
        <v>9.5708906335921093E-2</v>
      </c>
      <c r="I74" s="28">
        <f t="shared" si="54"/>
        <v>2.5966589526160502E-2</v>
      </c>
      <c r="J74" s="28">
        <f t="shared" si="55"/>
        <v>7.0605073375178745E-3</v>
      </c>
      <c r="K74" s="28">
        <f t="shared" si="56"/>
        <v>1.9238046463676832E-3</v>
      </c>
      <c r="L74">
        <f t="shared" si="90"/>
        <v>0.11743560789624737</v>
      </c>
      <c r="M74">
        <f t="shared" si="75"/>
        <v>5.99609961480271E-3</v>
      </c>
      <c r="N74">
        <f t="shared" si="76"/>
        <v>3.9519463986648317E-4</v>
      </c>
      <c r="O74">
        <f t="shared" si="77"/>
        <v>2.892881416129145E-5</v>
      </c>
      <c r="P74">
        <f t="shared" si="78"/>
        <v>2.2443163308349945E-6</v>
      </c>
      <c r="Q74">
        <f t="shared" si="59"/>
        <v>4.1175462110305663</v>
      </c>
      <c r="R74">
        <f t="shared" si="60"/>
        <v>-4.6562828868493424</v>
      </c>
      <c r="S74">
        <f t="shared" si="61"/>
        <v>2.1984079398473453</v>
      </c>
      <c r="T74">
        <f t="shared" si="62"/>
        <v>-0.34868587558131564</v>
      </c>
      <c r="U74">
        <v>0</v>
      </c>
      <c r="V74">
        <f t="shared" si="51"/>
        <v>2.2695273957760524</v>
      </c>
      <c r="W74">
        <f t="shared" si="63"/>
        <v>1.3628869565217392</v>
      </c>
      <c r="X74">
        <f t="shared" si="79"/>
        <v>1.239513724720642</v>
      </c>
      <c r="Y74">
        <v>0</v>
      </c>
      <c r="Z74">
        <f t="shared" si="80"/>
        <v>0.45648571827418705</v>
      </c>
      <c r="AA74">
        <f t="shared" si="64"/>
        <v>0.6549999999999998</v>
      </c>
      <c r="AB74">
        <f t="shared" si="65"/>
        <v>-2.6785594461452542E-2</v>
      </c>
      <c r="AC74">
        <f t="shared" si="66"/>
        <v>-1.0593947768124513E-2</v>
      </c>
      <c r="AD74">
        <f t="shared" si="81"/>
        <v>-1.8689771114788527E-2</v>
      </c>
      <c r="AE74">
        <f t="shared" si="67"/>
        <v>2.875</v>
      </c>
      <c r="AG74">
        <f t="shared" si="82"/>
        <v>-9.185831872106873E-3</v>
      </c>
      <c r="AH74">
        <f t="shared" si="83"/>
        <v>-1.3090679228749805E-2</v>
      </c>
      <c r="AI74">
        <f t="shared" si="84"/>
        <v>0.49129461141415831</v>
      </c>
      <c r="AK74">
        <f t="shared" si="68"/>
        <v>1.7059888553997605E-22</v>
      </c>
      <c r="AL74">
        <f t="shared" si="69"/>
        <v>1.6913654776540502E-22</v>
      </c>
      <c r="AM74">
        <f t="shared" si="70"/>
        <v>40.526545223578751</v>
      </c>
      <c r="AN74">
        <f t="shared" si="85"/>
        <v>1.0610256652253576</v>
      </c>
      <c r="AO74">
        <f t="shared" si="86"/>
        <v>1.3176580985674746</v>
      </c>
      <c r="AP74" s="25">
        <v>0.13227</v>
      </c>
      <c r="AQ74">
        <f t="shared" si="71"/>
        <v>1.5565422413650826E-4</v>
      </c>
      <c r="AR74">
        <f t="shared" si="72"/>
        <v>0.45404337180619458</v>
      </c>
      <c r="AS74">
        <f t="shared" si="73"/>
        <v>-3.1323767051399343</v>
      </c>
      <c r="AX74">
        <f t="shared" si="57"/>
        <v>-3.0188699918367994</v>
      </c>
      <c r="AY74">
        <f t="shared" si="52"/>
        <v>-2.5648266200306047</v>
      </c>
      <c r="BA74">
        <f t="shared" si="58"/>
        <v>1.336883076206155</v>
      </c>
      <c r="BB74">
        <f t="shared" si="87"/>
        <v>-11.747753755819726</v>
      </c>
      <c r="BC74">
        <f t="shared" si="74"/>
        <v>2.0796687326871348</v>
      </c>
      <c r="BD74">
        <f t="shared" si="88"/>
        <v>-13.82742248850686</v>
      </c>
      <c r="BF74">
        <f t="shared" si="89"/>
        <v>2.326748614739498E-3</v>
      </c>
      <c r="BG74">
        <f t="shared" si="50"/>
        <v>4.1189715442407107E-4</v>
      </c>
      <c r="BH74">
        <f t="shared" si="50"/>
        <v>-2.7386457691635693E-3</v>
      </c>
    </row>
    <row r="75" spans="1:60">
      <c r="A75" s="95">
        <v>0.8</v>
      </c>
      <c r="B75" s="24">
        <v>130.36435774454512</v>
      </c>
      <c r="C75" s="25">
        <v>0.15342</v>
      </c>
      <c r="D75" s="25">
        <v>-2.9733333333333576</v>
      </c>
      <c r="E75" s="95">
        <v>0.8</v>
      </c>
      <c r="F75" s="27">
        <v>3.14159265358979</v>
      </c>
      <c r="G75" s="27"/>
      <c r="H75" s="28">
        <f t="shared" si="53"/>
        <v>0.11071980402697193</v>
      </c>
      <c r="I75" s="28">
        <f t="shared" si="54"/>
        <v>3.0039165775173765E-2</v>
      </c>
      <c r="J75" s="28">
        <f t="shared" si="55"/>
        <v>8.1678708771074689E-3</v>
      </c>
      <c r="K75" s="28">
        <f t="shared" si="56"/>
        <v>2.2255324147619515E-3</v>
      </c>
      <c r="L75">
        <f t="shared" si="90"/>
        <v>0.14064979483500833</v>
      </c>
      <c r="M75">
        <f t="shared" si="75"/>
        <v>8.3940811768306589E-3</v>
      </c>
      <c r="N75">
        <f t="shared" si="76"/>
        <v>6.4333741267498762E-4</v>
      </c>
      <c r="O75">
        <f t="shared" si="77"/>
        <v>5.4651487211565541E-5</v>
      </c>
      <c r="P75">
        <f t="shared" si="78"/>
        <v>4.9153720825256819E-6</v>
      </c>
      <c r="Q75">
        <f t="shared" si="59"/>
        <v>4.1175462110305654</v>
      </c>
      <c r="R75">
        <f t="shared" si="60"/>
        <v>-4.6562828868493424</v>
      </c>
      <c r="S75">
        <f t="shared" si="61"/>
        <v>2.1984079398473457</v>
      </c>
      <c r="T75">
        <f t="shared" si="62"/>
        <v>-0.34868587558131564</v>
      </c>
      <c r="U75">
        <v>0</v>
      </c>
      <c r="V75">
        <f t="shared" si="51"/>
        <v>2.2595201306486854</v>
      </c>
      <c r="W75">
        <f t="shared" si="63"/>
        <v>1.3628869565217392</v>
      </c>
      <c r="X75">
        <f t="shared" si="79"/>
        <v>1.2851973395352199</v>
      </c>
      <c r="Y75">
        <v>0</v>
      </c>
      <c r="Z75">
        <f t="shared" si="80"/>
        <v>0.54144207514496945</v>
      </c>
      <c r="AA75">
        <f t="shared" si="64"/>
        <v>0.6549999999999998</v>
      </c>
      <c r="AB75">
        <f t="shared" si="65"/>
        <v>-3.0297423727503877E-2</v>
      </c>
      <c r="AC75">
        <f t="shared" si="66"/>
        <v>-1.1982908385319692E-2</v>
      </c>
      <c r="AD75">
        <f t="shared" si="81"/>
        <v>-2.1140166056411783E-2</v>
      </c>
      <c r="AE75">
        <f t="shared" si="67"/>
        <v>2.875</v>
      </c>
      <c r="AG75">
        <f t="shared" si="82"/>
        <v>-1.1137622999779842E-2</v>
      </c>
      <c r="AH75">
        <f t="shared" si="83"/>
        <v>-1.5219714292782578E-2</v>
      </c>
      <c r="AI75">
        <f t="shared" si="84"/>
        <v>0.58165488769246787</v>
      </c>
      <c r="AK75">
        <f t="shared" si="68"/>
        <v>2.0274973459386301E-22</v>
      </c>
      <c r="AL75">
        <f t="shared" si="69"/>
        <v>2.0295765926095827E-22</v>
      </c>
      <c r="AM75">
        <f t="shared" si="70"/>
        <v>40.526545223578751</v>
      </c>
      <c r="AN75">
        <f t="shared" si="85"/>
        <v>1.0610256652253576</v>
      </c>
      <c r="AO75">
        <f t="shared" si="86"/>
        <v>1.3176580985674746</v>
      </c>
      <c r="AP75" s="25">
        <v>0.15292</v>
      </c>
      <c r="AQ75">
        <f t="shared" si="71"/>
        <v>1.8549643842589669E-4</v>
      </c>
      <c r="AR75">
        <f t="shared" si="72"/>
        <v>0.54109311088834067</v>
      </c>
      <c r="AS75">
        <f t="shared" si="73"/>
        <v>-3.5144264442216984</v>
      </c>
      <c r="AX75">
        <f t="shared" si="57"/>
        <v>-3.4861943013407997</v>
      </c>
      <c r="AY75">
        <f t="shared" si="52"/>
        <v>-2.9451011904524589</v>
      </c>
      <c r="BA75">
        <f t="shared" si="58"/>
        <v>1.336883076206155</v>
      </c>
      <c r="BB75">
        <f t="shared" si="87"/>
        <v>-13.489536992950491</v>
      </c>
      <c r="BC75">
        <f t="shared" si="74"/>
        <v>2.4783853130824234</v>
      </c>
      <c r="BD75">
        <f t="shared" si="88"/>
        <v>-15.967922306032916</v>
      </c>
      <c r="BF75">
        <f t="shared" si="89"/>
        <v>2.6717244985047517E-3</v>
      </c>
      <c r="BG75">
        <f t="shared" si="50"/>
        <v>4.9086657022824783E-4</v>
      </c>
      <c r="BH75">
        <f t="shared" si="50"/>
        <v>-3.1625910687329999E-3</v>
      </c>
    </row>
    <row r="76" spans="1:60">
      <c r="A76" s="95">
        <v>0.8</v>
      </c>
      <c r="B76" s="24">
        <v>144.87469869577086</v>
      </c>
      <c r="C76" s="25">
        <v>0.17311000000000001</v>
      </c>
      <c r="D76" s="25">
        <v>-3.3099999999999454</v>
      </c>
      <c r="E76" s="95">
        <v>0.8</v>
      </c>
      <c r="F76" s="27">
        <v>3.14159265358979</v>
      </c>
      <c r="G76" s="27"/>
      <c r="H76" s="28">
        <f t="shared" si="53"/>
        <v>0.12492963938931761</v>
      </c>
      <c r="I76" s="28">
        <f t="shared" si="54"/>
        <v>3.3894407426282955E-2</v>
      </c>
      <c r="J76" s="28">
        <f t="shared" si="55"/>
        <v>9.2161395354978092E-3</v>
      </c>
      <c r="K76" s="28">
        <f t="shared" si="56"/>
        <v>2.5111583647467175E-3</v>
      </c>
      <c r="L76">
        <f t="shared" si="90"/>
        <v>0.16411711062675721</v>
      </c>
      <c r="M76">
        <f t="shared" si="75"/>
        <v>1.1160901553606438E-2</v>
      </c>
      <c r="N76">
        <f t="shared" si="76"/>
        <v>9.6994315370811538E-4</v>
      </c>
      <c r="O76">
        <f t="shared" si="77"/>
        <v>9.3251696152207852E-5</v>
      </c>
      <c r="P76">
        <f t="shared" si="78"/>
        <v>9.4828393460977267E-6</v>
      </c>
      <c r="Q76">
        <f t="shared" si="59"/>
        <v>4.1175462110305663</v>
      </c>
      <c r="R76">
        <f t="shared" si="60"/>
        <v>-4.6562828868493424</v>
      </c>
      <c r="S76">
        <f t="shared" si="61"/>
        <v>2.1984079398473453</v>
      </c>
      <c r="T76">
        <f t="shared" si="62"/>
        <v>-0.34868587558131564</v>
      </c>
      <c r="U76">
        <v>0</v>
      </c>
      <c r="V76">
        <f t="shared" si="51"/>
        <v>2.2500469070737883</v>
      </c>
      <c r="W76">
        <f t="shared" si="63"/>
        <v>1.3628869565217392</v>
      </c>
      <c r="X76">
        <f t="shared" si="79"/>
        <v>1.3309075348407278</v>
      </c>
      <c r="Y76">
        <v>0</v>
      </c>
      <c r="Z76">
        <f t="shared" si="80"/>
        <v>0.62589128730161081</v>
      </c>
      <c r="AA76">
        <f t="shared" si="64"/>
        <v>0.6549999999999998</v>
      </c>
      <c r="AB76">
        <f t="shared" si="65"/>
        <v>-3.3669710108811451E-2</v>
      </c>
      <c r="AC76">
        <f t="shared" si="66"/>
        <v>-1.33166785144144E-2</v>
      </c>
      <c r="AD76">
        <f t="shared" si="81"/>
        <v>-2.3493194311612925E-2</v>
      </c>
      <c r="AE76">
        <f t="shared" si="67"/>
        <v>2.875</v>
      </c>
      <c r="AG76">
        <f t="shared" si="82"/>
        <v>-1.3129012962226896E-2</v>
      </c>
      <c r="AH76">
        <f t="shared" si="83"/>
        <v>-1.732884258988434E-2</v>
      </c>
      <c r="AI76">
        <f t="shared" si="84"/>
        <v>0.67142497978945648</v>
      </c>
      <c r="AK76">
        <f t="shared" si="68"/>
        <v>2.3515656421790615E-22</v>
      </c>
      <c r="AL76">
        <f t="shared" si="69"/>
        <v>2.3726022779272828E-22</v>
      </c>
      <c r="AM76">
        <f t="shared" si="70"/>
        <v>40.526545223578751</v>
      </c>
      <c r="AN76">
        <f t="shared" si="85"/>
        <v>1.0610256652253576</v>
      </c>
      <c r="AO76">
        <f t="shared" si="86"/>
        <v>1.3176580985674746</v>
      </c>
      <c r="AP76" s="25">
        <v>0.17327999999999999</v>
      </c>
      <c r="AQ76">
        <f t="shared" si="71"/>
        <v>2.1563162523309174E-4</v>
      </c>
      <c r="AR76">
        <f t="shared" si="72"/>
        <v>0.62899745080492864</v>
      </c>
      <c r="AS76">
        <f t="shared" si="73"/>
        <v>-3.938997450804874</v>
      </c>
      <c r="AX76">
        <f t="shared" si="57"/>
        <v>-3.9270425749912001</v>
      </c>
      <c r="AY76">
        <f t="shared" si="52"/>
        <v>-3.2980451241862716</v>
      </c>
      <c r="BA76">
        <f t="shared" si="58"/>
        <v>1.336883076206155</v>
      </c>
      <c r="BB76">
        <f t="shared" si="87"/>
        <v>-15.10613687956026</v>
      </c>
      <c r="BC76">
        <f t="shared" si="74"/>
        <v>2.881016247798637</v>
      </c>
      <c r="BD76">
        <f t="shared" si="88"/>
        <v>-17.987153127358894</v>
      </c>
      <c r="BF76">
        <f t="shared" si="89"/>
        <v>2.9919066903466547E-3</v>
      </c>
      <c r="BG76">
        <f t="shared" si="50"/>
        <v>5.7061125921937746E-4</v>
      </c>
      <c r="BH76">
        <f t="shared" si="50"/>
        <v>-3.5625179495660316E-3</v>
      </c>
    </row>
    <row r="77" spans="1:60">
      <c r="A77" s="95">
        <v>0.8</v>
      </c>
      <c r="B77" s="24">
        <v>161.08625203438169</v>
      </c>
      <c r="C77" s="25">
        <v>0.19420999999999999</v>
      </c>
      <c r="D77" s="25">
        <v>-3.6883333333335031</v>
      </c>
      <c r="E77" s="95">
        <v>0.8</v>
      </c>
      <c r="F77" s="27">
        <v>3.14159265358979</v>
      </c>
      <c r="G77" s="27"/>
      <c r="H77" s="28">
        <f t="shared" si="53"/>
        <v>0.14015704041245092</v>
      </c>
      <c r="I77" s="28">
        <f t="shared" si="54"/>
        <v>3.8025722755810829E-2</v>
      </c>
      <c r="J77" s="28">
        <f t="shared" si="55"/>
        <v>1.0339474664600713E-2</v>
      </c>
      <c r="K77" s="28">
        <f t="shared" si="56"/>
        <v>2.8172379759543644E-3</v>
      </c>
      <c r="L77">
        <f t="shared" si="90"/>
        <v>0.191016732028301</v>
      </c>
      <c r="M77">
        <f t="shared" si="75"/>
        <v>1.4728663937592304E-2</v>
      </c>
      <c r="N77">
        <f t="shared" si="76"/>
        <v>1.4436638486053466E-3</v>
      </c>
      <c r="O77">
        <f t="shared" si="77"/>
        <v>1.5622022165281968E-4</v>
      </c>
      <c r="P77">
        <f t="shared" si="78"/>
        <v>1.7861929498375062E-5</v>
      </c>
      <c r="Q77">
        <f t="shared" si="59"/>
        <v>4.1175462110305654</v>
      </c>
      <c r="R77">
        <f t="shared" si="60"/>
        <v>-4.6562828868493433</v>
      </c>
      <c r="S77">
        <f t="shared" si="61"/>
        <v>2.1984079398473457</v>
      </c>
      <c r="T77">
        <f t="shared" si="62"/>
        <v>-0.34868587558131564</v>
      </c>
      <c r="U77">
        <v>0</v>
      </c>
      <c r="V77">
        <f t="shared" si="51"/>
        <v>2.2398953063916993</v>
      </c>
      <c r="W77">
        <f t="shared" si="63"/>
        <v>1.3628869565217392</v>
      </c>
      <c r="X77">
        <f t="shared" si="79"/>
        <v>1.3827572257447729</v>
      </c>
      <c r="Y77">
        <v>0</v>
      </c>
      <c r="Z77">
        <f t="shared" si="80"/>
        <v>0.72105868565027964</v>
      </c>
      <c r="AA77">
        <f t="shared" si="64"/>
        <v>0.6549999999999998</v>
      </c>
      <c r="AB77">
        <f t="shared" si="65"/>
        <v>-3.7437367996893012E-2</v>
      </c>
      <c r="AC77">
        <f t="shared" si="66"/>
        <v>-1.4806821693127107E-2</v>
      </c>
      <c r="AD77">
        <f t="shared" si="81"/>
        <v>-2.612209484501006E-2</v>
      </c>
      <c r="AE77">
        <f t="shared" si="67"/>
        <v>2.875</v>
      </c>
      <c r="AG77">
        <f t="shared" si="82"/>
        <v>-1.5425927293999503E-2</v>
      </c>
      <c r="AH77">
        <f t="shared" si="83"/>
        <v>-1.9725033683570297E-2</v>
      </c>
      <c r="AI77">
        <f t="shared" si="84"/>
        <v>0.77261807405539007</v>
      </c>
      <c r="AK77">
        <f t="shared" si="68"/>
        <v>2.7230593851306336E-22</v>
      </c>
      <c r="AL77">
        <f t="shared" si="69"/>
        <v>2.7670708862910809E-22</v>
      </c>
      <c r="AM77">
        <f t="shared" si="70"/>
        <v>40.526545223578751</v>
      </c>
      <c r="AN77">
        <f t="shared" si="85"/>
        <v>1.0610256652253576</v>
      </c>
      <c r="AO77">
        <f t="shared" si="86"/>
        <v>1.3176580985674746</v>
      </c>
      <c r="AP77" s="25">
        <v>0.19409999999999999</v>
      </c>
      <c r="AQ77">
        <f t="shared" si="71"/>
        <v>2.5020935912486466E-4</v>
      </c>
      <c r="AR77">
        <f t="shared" si="72"/>
        <v>0.72986070056723018</v>
      </c>
      <c r="AS77">
        <f t="shared" si="73"/>
        <v>-4.4181940339007335</v>
      </c>
      <c r="AX77">
        <f t="shared" si="57"/>
        <v>-4.3978006035351997</v>
      </c>
      <c r="AY77">
        <f t="shared" si="52"/>
        <v>-3.6679399029679693</v>
      </c>
      <c r="BA77">
        <f t="shared" si="58"/>
        <v>1.336883076206155</v>
      </c>
      <c r="BB77">
        <f t="shared" si="87"/>
        <v>-16.800377239806888</v>
      </c>
      <c r="BC77">
        <f t="shared" si="74"/>
        <v>3.3430032733407851</v>
      </c>
      <c r="BD77">
        <f t="shared" si="88"/>
        <v>-20.143380513147672</v>
      </c>
      <c r="BF77">
        <f t="shared" si="89"/>
        <v>3.3274662784327368E-3</v>
      </c>
      <c r="BG77">
        <f t="shared" si="50"/>
        <v>6.6211195748480591E-4</v>
      </c>
      <c r="BH77">
        <f t="shared" si="50"/>
        <v>-3.9895782359175421E-3</v>
      </c>
    </row>
    <row r="78" spans="1:60">
      <c r="A78" s="95">
        <v>0.8</v>
      </c>
      <c r="B78" s="24">
        <v>202.0154206485287</v>
      </c>
      <c r="C78" s="25">
        <v>0.24082999999999999</v>
      </c>
      <c r="D78" s="25">
        <v>-4.4566666666669335</v>
      </c>
      <c r="E78" s="95">
        <v>0.8</v>
      </c>
      <c r="F78" s="27">
        <v>3.14159265358979</v>
      </c>
      <c r="G78" s="27"/>
      <c r="H78" s="28">
        <f t="shared" si="53"/>
        <v>0.17380165821806573</v>
      </c>
      <c r="I78" s="28">
        <f t="shared" si="54"/>
        <v>4.7153775867781883E-2</v>
      </c>
      <c r="J78" s="28">
        <f t="shared" si="55"/>
        <v>1.2821459674969308E-2</v>
      </c>
      <c r="K78" s="28">
        <f t="shared" si="56"/>
        <v>3.4935143491534393E-3</v>
      </c>
      <c r="L78">
        <f t="shared" si="90"/>
        <v>0.25771879876989173</v>
      </c>
      <c r="M78">
        <f t="shared" si="75"/>
        <v>2.5229361594349759E-2</v>
      </c>
      <c r="N78">
        <f t="shared" si="76"/>
        <v>3.1030411532380021E-3</v>
      </c>
      <c r="O78">
        <f t="shared" si="77"/>
        <v>4.1942638311145974E-4</v>
      </c>
      <c r="P78">
        <f t="shared" si="78"/>
        <v>5.9764438590792501E-5</v>
      </c>
      <c r="Q78">
        <f t="shared" si="59"/>
        <v>4.1175462110305654</v>
      </c>
      <c r="R78">
        <f t="shared" si="60"/>
        <v>-4.6562828868493424</v>
      </c>
      <c r="S78">
        <f t="shared" si="61"/>
        <v>2.1984079398473457</v>
      </c>
      <c r="T78">
        <f t="shared" si="62"/>
        <v>-0.34868587558131564</v>
      </c>
      <c r="U78">
        <v>0</v>
      </c>
      <c r="V78">
        <f t="shared" si="51"/>
        <v>2.2174655611879559</v>
      </c>
      <c r="W78">
        <f t="shared" si="63"/>
        <v>1.3628869565217392</v>
      </c>
      <c r="X78">
        <f t="shared" si="79"/>
        <v>1.5090437859540078</v>
      </c>
      <c r="Y78">
        <v>0</v>
      </c>
      <c r="Z78">
        <f t="shared" si="80"/>
        <v>0.950369521001726</v>
      </c>
      <c r="AA78">
        <f t="shared" si="64"/>
        <v>0.6549999999999998</v>
      </c>
      <c r="AB78">
        <f t="shared" si="65"/>
        <v>-4.6949541306926079E-2</v>
      </c>
      <c r="AC78">
        <f t="shared" si="66"/>
        <v>-1.8568973298642516E-2</v>
      </c>
      <c r="AD78">
        <f t="shared" si="81"/>
        <v>-3.2759257302784298E-2</v>
      </c>
      <c r="AE78">
        <f t="shared" si="67"/>
        <v>2.875</v>
      </c>
      <c r="AG78">
        <f t="shared" si="82"/>
        <v>-2.1143267058348757E-2</v>
      </c>
      <c r="AH78">
        <f t="shared" si="83"/>
        <v>-2.5729585011262535E-2</v>
      </c>
      <c r="AI78">
        <f t="shared" si="84"/>
        <v>1.0170501422606086</v>
      </c>
      <c r="AK78">
        <f t="shared" si="68"/>
        <v>3.6502774186976182E-22</v>
      </c>
      <c r="AL78">
        <f t="shared" si="69"/>
        <v>3.7502591070103743E-22</v>
      </c>
      <c r="AM78">
        <f t="shared" si="70"/>
        <v>40.526545223578751</v>
      </c>
      <c r="AN78">
        <f t="shared" si="85"/>
        <v>1.0610256652253576</v>
      </c>
      <c r="AO78">
        <f t="shared" si="86"/>
        <v>1.3176580985674746</v>
      </c>
      <c r="AP78" s="25">
        <v>0.24082000000000001</v>
      </c>
      <c r="AQ78">
        <f t="shared" si="71"/>
        <v>3.3647672116254526E-4</v>
      </c>
      <c r="AR78">
        <f t="shared" si="72"/>
        <v>0.9815025956311445</v>
      </c>
      <c r="AS78">
        <f t="shared" si="73"/>
        <v>-5.4381692622980777</v>
      </c>
      <c r="AX78">
        <f t="shared" si="57"/>
        <v>-5.4318435266007992</v>
      </c>
      <c r="AY78">
        <f t="shared" si="52"/>
        <v>-4.4503409309696549</v>
      </c>
      <c r="BA78">
        <f t="shared" si="58"/>
        <v>1.336883076206155</v>
      </c>
      <c r="BB78">
        <f t="shared" si="87"/>
        <v>-20.384032580671345</v>
      </c>
      <c r="BC78">
        <f t="shared" si="74"/>
        <v>4.4956063361643528</v>
      </c>
      <c r="BD78">
        <f t="shared" si="88"/>
        <v>-24.879638916835699</v>
      </c>
      <c r="BF78">
        <f t="shared" si="89"/>
        <v>4.0372415489545151E-3</v>
      </c>
      <c r="BG78">
        <f t="shared" si="50"/>
        <v>8.9039539238747331E-4</v>
      </c>
      <c r="BH78">
        <f t="shared" si="50"/>
        <v>-4.9276369413419879E-3</v>
      </c>
    </row>
    <row r="79" spans="1:60">
      <c r="A79" s="95">
        <v>0.8</v>
      </c>
      <c r="B79" s="24">
        <v>252.85164963627125</v>
      </c>
      <c r="C79" s="25">
        <v>0.28483000000000003</v>
      </c>
      <c r="D79" s="25">
        <v>-5.0900000000001455</v>
      </c>
      <c r="E79" s="95">
        <v>0.8</v>
      </c>
      <c r="F79" s="27">
        <v>3.14159265358979</v>
      </c>
      <c r="G79" s="27"/>
      <c r="H79" s="28">
        <f t="shared" si="53"/>
        <v>0.2055554802568271</v>
      </c>
      <c r="I79" s="28">
        <f t="shared" si="54"/>
        <v>5.5768841009925324E-2</v>
      </c>
      <c r="J79" s="28">
        <f t="shared" si="55"/>
        <v>1.5163959470254987E-2</v>
      </c>
      <c r="K79" s="28">
        <f t="shared" si="56"/>
        <v>4.1317846284490067E-3</v>
      </c>
      <c r="L79">
        <f t="shared" si="90"/>
        <v>0.33146209572956109</v>
      </c>
      <c r="M79">
        <f t="shared" si="75"/>
        <v>3.9247467675569539E-2</v>
      </c>
      <c r="N79">
        <f t="shared" si="76"/>
        <v>5.7739790573172302E-3</v>
      </c>
      <c r="O79">
        <f t="shared" si="77"/>
        <v>9.2950402611274852E-4</v>
      </c>
      <c r="P79">
        <f t="shared" si="78"/>
        <v>1.5739699009176267E-4</v>
      </c>
      <c r="Q79">
        <f t="shared" si="59"/>
        <v>4.1175462110305654</v>
      </c>
      <c r="R79">
        <f t="shared" si="60"/>
        <v>-4.6562828868493433</v>
      </c>
      <c r="S79">
        <f t="shared" si="61"/>
        <v>2.1984079398473457</v>
      </c>
      <c r="T79">
        <f t="shared" si="62"/>
        <v>-0.34868587558131564</v>
      </c>
      <c r="U79">
        <v>0</v>
      </c>
      <c r="V79">
        <f t="shared" si="51"/>
        <v>2.1962963464954486</v>
      </c>
      <c r="W79">
        <f t="shared" si="63"/>
        <v>1.3628869565217392</v>
      </c>
      <c r="X79">
        <f t="shared" si="79"/>
        <v>1.6453273177706802</v>
      </c>
      <c r="Y79">
        <v>0</v>
      </c>
      <c r="Z79">
        <f t="shared" si="80"/>
        <v>1.1944326407604948</v>
      </c>
      <c r="AA79">
        <f t="shared" si="64"/>
        <v>0.6549999999999998</v>
      </c>
      <c r="AB79">
        <f t="shared" si="65"/>
        <v>-5.8764172215231225E-2</v>
      </c>
      <c r="AC79">
        <f t="shared" si="66"/>
        <v>-2.3241767957815695E-2</v>
      </c>
      <c r="AD79">
        <f t="shared" si="81"/>
        <v>-4.1002970086523462E-2</v>
      </c>
      <c r="AE79">
        <f t="shared" si="67"/>
        <v>2.875</v>
      </c>
      <c r="AG79">
        <f t="shared" si="82"/>
        <v>-2.7427005873935779E-2</v>
      </c>
      <c r="AH79">
        <f t="shared" si="83"/>
        <v>-3.2736144984759366E-2</v>
      </c>
      <c r="AI79">
        <f t="shared" si="84"/>
        <v>1.2789757341049115</v>
      </c>
      <c r="AK79">
        <f t="shared" si="68"/>
        <v>4.6949235790740455E-22</v>
      </c>
      <c r="AL79">
        <f t="shared" si="69"/>
        <v>4.8440581427917343E-22</v>
      </c>
      <c r="AM79">
        <f t="shared" si="70"/>
        <v>40.526545223578751</v>
      </c>
      <c r="AN79">
        <f t="shared" si="85"/>
        <v>1.0610256652253576</v>
      </c>
      <c r="AO79">
        <f t="shared" si="86"/>
        <v>1.3176580985674746</v>
      </c>
      <c r="AP79" s="25">
        <v>0.28493000000000002</v>
      </c>
      <c r="AQ79">
        <f t="shared" si="71"/>
        <v>4.3330656647535556E-4</v>
      </c>
      <c r="AR79">
        <f t="shared" si="72"/>
        <v>1.2639552544086121</v>
      </c>
      <c r="AS79">
        <f t="shared" si="73"/>
        <v>-6.3539552544087581</v>
      </c>
      <c r="AX79">
        <f t="shared" si="57"/>
        <v>-6.4000867374808008</v>
      </c>
      <c r="AY79">
        <f t="shared" si="52"/>
        <v>-5.1361314830721891</v>
      </c>
      <c r="BA79">
        <f t="shared" si="58"/>
        <v>1.336883076206155</v>
      </c>
      <c r="BB79">
        <f t="shared" si="87"/>
        <v>-23.525180006095407</v>
      </c>
      <c r="BC79">
        <f t="shared" si="74"/>
        <v>5.7893328816860405</v>
      </c>
      <c r="BD79">
        <f t="shared" si="88"/>
        <v>-29.314512887781447</v>
      </c>
      <c r="BF79">
        <f t="shared" si="89"/>
        <v>4.6593741346990314E-3</v>
      </c>
      <c r="BG79">
        <f t="shared" si="50"/>
        <v>1.1466296061964825E-3</v>
      </c>
      <c r="BH79">
        <f t="shared" si="50"/>
        <v>-5.806003740895513E-3</v>
      </c>
    </row>
    <row r="80" spans="1:60">
      <c r="A80" s="95">
        <v>0.8</v>
      </c>
      <c r="B80" s="24">
        <v>301.18609570138864</v>
      </c>
      <c r="C80" s="25">
        <v>0.31597999999999998</v>
      </c>
      <c r="D80" s="25">
        <v>-5.5366666666668607</v>
      </c>
      <c r="E80" s="95">
        <v>0.8</v>
      </c>
      <c r="F80" s="27">
        <v>3.14159265358979</v>
      </c>
      <c r="G80" s="27"/>
      <c r="H80" s="28">
        <f t="shared" si="53"/>
        <v>0.22803574290472287</v>
      </c>
      <c r="I80" s="28">
        <f t="shared" si="54"/>
        <v>6.1867915536692769E-2</v>
      </c>
      <c r="J80" s="28">
        <f t="shared" si="55"/>
        <v>1.6822342848053822E-2</v>
      </c>
      <c r="K80" s="28">
        <f t="shared" si="56"/>
        <v>4.5836509739048447E-3</v>
      </c>
      <c r="L80">
        <f t="shared" si="90"/>
        <v>0.39124804413440017</v>
      </c>
      <c r="M80">
        <f t="shared" si="75"/>
        <v>5.2221656991472944E-2</v>
      </c>
      <c r="N80">
        <f t="shared" si="76"/>
        <v>8.5920331167941427E-3</v>
      </c>
      <c r="O80">
        <f t="shared" si="77"/>
        <v>1.5421433817845442E-3</v>
      </c>
      <c r="P80">
        <f t="shared" si="78"/>
        <v>2.9070156258792501E-4</v>
      </c>
      <c r="Q80">
        <f t="shared" si="59"/>
        <v>4.1175462110305654</v>
      </c>
      <c r="R80">
        <f t="shared" si="60"/>
        <v>-4.6562828868493424</v>
      </c>
      <c r="S80">
        <f t="shared" si="61"/>
        <v>2.1984079398473457</v>
      </c>
      <c r="T80">
        <f t="shared" si="62"/>
        <v>-0.34868587558131564</v>
      </c>
      <c r="U80">
        <v>0</v>
      </c>
      <c r="V80">
        <f t="shared" si="51"/>
        <v>2.1813095047301849</v>
      </c>
      <c r="W80">
        <f t="shared" si="63"/>
        <v>1.3628869565217392</v>
      </c>
      <c r="X80">
        <f t="shared" si="79"/>
        <v>1.7535831997567513</v>
      </c>
      <c r="Y80">
        <v>0</v>
      </c>
      <c r="Z80">
        <f t="shared" si="80"/>
        <v>1.3861741641344492</v>
      </c>
      <c r="AA80">
        <f t="shared" si="64"/>
        <v>0.6549999999999998</v>
      </c>
      <c r="AB80">
        <f t="shared" si="65"/>
        <v>-6.9997374437104007E-2</v>
      </c>
      <c r="AC80">
        <f t="shared" si="66"/>
        <v>-2.7684602249903576E-2</v>
      </c>
      <c r="AD80">
        <f t="shared" si="81"/>
        <v>-4.884098834350379E-2</v>
      </c>
      <c r="AE80">
        <f t="shared" si="67"/>
        <v>2.875</v>
      </c>
      <c r="AG80">
        <f t="shared" si="82"/>
        <v>-3.2445621875289224E-2</v>
      </c>
      <c r="AH80">
        <f t="shared" si="83"/>
        <v>-3.8870067047325207E-2</v>
      </c>
      <c r="AI80">
        <f t="shared" si="84"/>
        <v>1.4866262141280595</v>
      </c>
      <c r="AK80">
        <f t="shared" si="68"/>
        <v>5.5630381481824573E-22</v>
      </c>
      <c r="AL80">
        <f t="shared" si="69"/>
        <v>5.7350943378551959E-22</v>
      </c>
      <c r="AM80">
        <f t="shared" si="70"/>
        <v>40.526545223578751</v>
      </c>
      <c r="AN80">
        <f t="shared" si="85"/>
        <v>1.0610256652253576</v>
      </c>
      <c r="AO80">
        <f t="shared" si="86"/>
        <v>1.3176580985674746</v>
      </c>
      <c r="AP80" s="25">
        <v>0.31587999999999999</v>
      </c>
      <c r="AQ80">
        <f t="shared" si="71"/>
        <v>5.1330563201334577E-4</v>
      </c>
      <c r="AR80">
        <f t="shared" si="72"/>
        <v>1.4973125285829296</v>
      </c>
      <c r="AS80">
        <f t="shared" si="73"/>
        <v>-7.0339791952497901</v>
      </c>
      <c r="AX80">
        <f t="shared" si="57"/>
        <v>-7.0810456211487987</v>
      </c>
      <c r="AY80">
        <f t="shared" si="52"/>
        <v>-5.5837330925658692</v>
      </c>
      <c r="BA80">
        <f t="shared" si="58"/>
        <v>1.336883076206155</v>
      </c>
      <c r="BB80">
        <f t="shared" si="87"/>
        <v>-25.575343337984712</v>
      </c>
      <c r="BC80">
        <f t="shared" si="74"/>
        <v>6.8581863366211273</v>
      </c>
      <c r="BD80">
        <f t="shared" si="88"/>
        <v>-32.433529674605843</v>
      </c>
      <c r="BF80">
        <f t="shared" si="89"/>
        <v>5.0654274783095091E-3</v>
      </c>
      <c r="BG80">
        <f t="shared" si="50"/>
        <v>1.3583256757023425E-3</v>
      </c>
      <c r="BH80">
        <f t="shared" si="50"/>
        <v>-6.4237531540118527E-3</v>
      </c>
    </row>
    <row r="81" spans="1:68">
      <c r="A81" s="95">
        <v>0.8</v>
      </c>
      <c r="B81" s="24">
        <v>351.42189678770114</v>
      </c>
      <c r="C81" s="25">
        <v>0.34117999999999998</v>
      </c>
      <c r="D81" s="25">
        <v>-5.9033333333336486</v>
      </c>
      <c r="E81" s="95">
        <v>0.8</v>
      </c>
      <c r="F81" s="27">
        <v>3.14159265358979</v>
      </c>
      <c r="G81" s="27"/>
      <c r="H81" s="28">
        <f t="shared" si="53"/>
        <v>0.24622202279964983</v>
      </c>
      <c r="I81" s="28">
        <f t="shared" si="54"/>
        <v>6.6801998299920382E-2</v>
      </c>
      <c r="J81" s="28">
        <f t="shared" si="55"/>
        <v>1.8163956367171986E-2</v>
      </c>
      <c r="K81" s="28">
        <f t="shared" si="56"/>
        <v>4.9492057702286698E-3</v>
      </c>
      <c r="L81">
        <f t="shared" si="90"/>
        <v>0.44496914103901075</v>
      </c>
      <c r="M81">
        <f t="shared" si="75"/>
        <v>6.496824386539142E-2</v>
      </c>
      <c r="N81">
        <f t="shared" si="76"/>
        <v>1.1617939103820338E-2</v>
      </c>
      <c r="O81">
        <f t="shared" si="77"/>
        <v>2.2608124717888867E-3</v>
      </c>
      <c r="P81">
        <f t="shared" si="78"/>
        <v>4.6147248643824135E-4</v>
      </c>
      <c r="Q81">
        <f t="shared" si="59"/>
        <v>4.1175462110305663</v>
      </c>
      <c r="R81">
        <f t="shared" si="60"/>
        <v>-4.6562828868493424</v>
      </c>
      <c r="S81">
        <f t="shared" si="61"/>
        <v>2.1984079398473453</v>
      </c>
      <c r="T81">
        <f t="shared" si="62"/>
        <v>-0.34868587558131564</v>
      </c>
      <c r="U81">
        <v>0</v>
      </c>
      <c r="V81">
        <f t="shared" si="51"/>
        <v>2.1691853181335667</v>
      </c>
      <c r="W81">
        <f t="shared" si="63"/>
        <v>1.3628869565217392</v>
      </c>
      <c r="X81">
        <f t="shared" si="79"/>
        <v>1.8493433151786354</v>
      </c>
      <c r="Y81">
        <v>0</v>
      </c>
      <c r="Z81">
        <f t="shared" si="80"/>
        <v>1.5544231348058781</v>
      </c>
      <c r="AA81">
        <f t="shared" si="64"/>
        <v>0.6549999999999998</v>
      </c>
      <c r="AB81">
        <f t="shared" si="65"/>
        <v>-8.1672462460665396E-2</v>
      </c>
      <c r="AC81">
        <f t="shared" si="66"/>
        <v>-3.2302206420976289E-2</v>
      </c>
      <c r="AD81">
        <f t="shared" si="81"/>
        <v>-5.6987334440820839E-2</v>
      </c>
      <c r="AE81">
        <f t="shared" si="67"/>
        <v>2.875</v>
      </c>
      <c r="AG81">
        <f t="shared" si="82"/>
        <v>-3.6874330868882269E-2</v>
      </c>
      <c r="AH81">
        <f t="shared" si="83"/>
        <v>-4.4810530273123796E-2</v>
      </c>
      <c r="AI81">
        <f t="shared" si="84"/>
        <v>1.6705249686020316</v>
      </c>
      <c r="AK81">
        <f t="shared" si="68"/>
        <v>6.3622438371717619E-22</v>
      </c>
      <c r="AL81">
        <f t="shared" si="69"/>
        <v>6.538509997843009E-22</v>
      </c>
      <c r="AM81">
        <f t="shared" si="70"/>
        <v>40.526545223578751</v>
      </c>
      <c r="AN81">
        <f t="shared" si="85"/>
        <v>1.0610256652253576</v>
      </c>
      <c r="AO81">
        <f t="shared" si="86"/>
        <v>1.3176580985674746</v>
      </c>
      <c r="AP81" s="25">
        <v>0.34099000000000002</v>
      </c>
      <c r="AQ81">
        <f t="shared" si="71"/>
        <v>5.8651371866737343E-4</v>
      </c>
      <c r="AR81">
        <f t="shared" si="72"/>
        <v>1.7108605173527283</v>
      </c>
      <c r="AS81">
        <f t="shared" si="73"/>
        <v>-7.6141938506863767</v>
      </c>
      <c r="AX81">
        <f t="shared" si="57"/>
        <v>-7.6291959082527985</v>
      </c>
      <c r="AY81">
        <f t="shared" si="52"/>
        <v>-5.9183353909000704</v>
      </c>
      <c r="BA81">
        <f t="shared" si="58"/>
        <v>1.336883076206155</v>
      </c>
      <c r="BB81">
        <f t="shared" si="87"/>
        <v>-27.107932471403259</v>
      </c>
      <c r="BC81">
        <f t="shared" si="74"/>
        <v>7.8363067161921318</v>
      </c>
      <c r="BD81">
        <f t="shared" si="88"/>
        <v>-34.944239187595386</v>
      </c>
      <c r="BF81">
        <f t="shared" si="89"/>
        <v>5.3689705825714518E-3</v>
      </c>
      <c r="BG81">
        <f t="shared" si="50"/>
        <v>1.5520512410758828E-3</v>
      </c>
      <c r="BH81">
        <f t="shared" si="50"/>
        <v>-6.9210218236473329E-3</v>
      </c>
    </row>
    <row r="82" spans="1:68">
      <c r="A82" s="95">
        <v>0.8</v>
      </c>
      <c r="B82" s="24">
        <v>402.05798314163366</v>
      </c>
      <c r="C82" s="25">
        <v>0.36168</v>
      </c>
      <c r="D82" s="25">
        <v>-6.1516666666670972</v>
      </c>
      <c r="E82" s="95">
        <v>0.8</v>
      </c>
      <c r="F82" s="27">
        <v>3.14159265358979</v>
      </c>
      <c r="G82" s="27"/>
      <c r="H82" s="28">
        <f t="shared" si="53"/>
        <v>0.26101641715861817</v>
      </c>
      <c r="I82" s="28">
        <f t="shared" si="54"/>
        <v>7.0815835468419019E-2</v>
      </c>
      <c r="J82" s="28">
        <f t="shared" si="55"/>
        <v>1.9255348317248264E-2</v>
      </c>
      <c r="K82" s="28">
        <f t="shared" si="56"/>
        <v>5.2465816958095586E-3</v>
      </c>
      <c r="L82">
        <f t="shared" si="90"/>
        <v>0.49265587731525856</v>
      </c>
      <c r="M82">
        <f t="shared" si="75"/>
        <v>7.7067177905126641E-2</v>
      </c>
      <c r="N82">
        <f t="shared" si="76"/>
        <v>1.468851349335518E-2</v>
      </c>
      <c r="O82">
        <f t="shared" si="77"/>
        <v>3.0403104289891125E-3</v>
      </c>
      <c r="P82">
        <f t="shared" si="78"/>
        <v>6.5941221969167962E-4</v>
      </c>
      <c r="Q82">
        <f t="shared" si="59"/>
        <v>4.1175462110305654</v>
      </c>
      <c r="R82">
        <f t="shared" si="60"/>
        <v>-4.6562828868493424</v>
      </c>
      <c r="S82">
        <f t="shared" si="61"/>
        <v>2.1984079398473457</v>
      </c>
      <c r="T82">
        <f t="shared" si="62"/>
        <v>-0.34868587558131564</v>
      </c>
      <c r="U82">
        <v>0</v>
      </c>
      <c r="V82">
        <f t="shared" si="51"/>
        <v>2.1593223885609212</v>
      </c>
      <c r="W82">
        <f t="shared" si="63"/>
        <v>1.3628869565217392</v>
      </c>
      <c r="X82">
        <f t="shared" si="79"/>
        <v>1.9332544642743255</v>
      </c>
      <c r="Y82">
        <v>0</v>
      </c>
      <c r="Z82">
        <f t="shared" si="80"/>
        <v>1.7009179907483429</v>
      </c>
      <c r="AA82">
        <f t="shared" si="64"/>
        <v>0.6549999999999998</v>
      </c>
      <c r="AB82">
        <f t="shared" si="65"/>
        <v>-9.3440579074055938E-2</v>
      </c>
      <c r="AC82">
        <f t="shared" si="66"/>
        <v>-3.6956604250782642E-2</v>
      </c>
      <c r="AD82">
        <f t="shared" si="81"/>
        <v>-6.5198591662419286E-2</v>
      </c>
      <c r="AE82">
        <f t="shared" si="67"/>
        <v>2.875</v>
      </c>
      <c r="AG82">
        <f t="shared" si="82"/>
        <v>-4.0730579629278472E-2</v>
      </c>
      <c r="AH82">
        <f t="shared" si="83"/>
        <v>-5.0462736693794495E-2</v>
      </c>
      <c r="AI82">
        <f t="shared" si="84"/>
        <v>1.832111170570794</v>
      </c>
      <c r="AK82">
        <f t="shared" si="68"/>
        <v>7.0882655090956963E-22</v>
      </c>
      <c r="AL82">
        <f t="shared" si="69"/>
        <v>7.2536353728965569E-22</v>
      </c>
      <c r="AM82">
        <f t="shared" si="70"/>
        <v>40.526545223578751</v>
      </c>
      <c r="AN82">
        <f t="shared" si="85"/>
        <v>1.0610256652253576</v>
      </c>
      <c r="AO82">
        <f t="shared" si="86"/>
        <v>1.3176580985674746</v>
      </c>
      <c r="AP82" s="25">
        <v>0.36165000000000003</v>
      </c>
      <c r="AQ82">
        <f t="shared" si="71"/>
        <v>6.5263389834231006E-4</v>
      </c>
      <c r="AR82">
        <f t="shared" si="72"/>
        <v>1.9037330814645184</v>
      </c>
      <c r="AS82">
        <f t="shared" si="73"/>
        <v>-8.0553997481316149</v>
      </c>
      <c r="AX82">
        <f t="shared" si="57"/>
        <v>-8.0733055696128009</v>
      </c>
      <c r="AY82">
        <f t="shared" si="52"/>
        <v>-6.1695724881482823</v>
      </c>
      <c r="BA82">
        <f t="shared" si="58"/>
        <v>1.336883076206155</v>
      </c>
      <c r="BB82">
        <f t="shared" si="87"/>
        <v>-28.258681426419837</v>
      </c>
      <c r="BC82">
        <f t="shared" si="74"/>
        <v>8.7197268163047177</v>
      </c>
      <c r="BD82">
        <f t="shared" si="88"/>
        <v>-36.978408242724562</v>
      </c>
      <c r="BF82">
        <f t="shared" si="89"/>
        <v>5.5968867946959468E-3</v>
      </c>
      <c r="BG82">
        <f t="shared" si="50"/>
        <v>1.7270205617557373E-3</v>
      </c>
      <c r="BH82">
        <f t="shared" si="50"/>
        <v>-7.323907356451686E-3</v>
      </c>
    </row>
    <row r="83" spans="1:68">
      <c r="A83" s="95">
        <v>0.8</v>
      </c>
      <c r="B83" s="24">
        <v>451.6933563265161</v>
      </c>
      <c r="C83" s="25">
        <v>0.37846000000000002</v>
      </c>
      <c r="D83" s="25">
        <v>-6.3016666666662786</v>
      </c>
      <c r="E83" s="95">
        <v>0.8</v>
      </c>
      <c r="F83" s="27">
        <v>3.14159265358979</v>
      </c>
      <c r="G83" s="27"/>
      <c r="H83" s="28">
        <f t="shared" si="53"/>
        <v>0.27312617019976404</v>
      </c>
      <c r="I83" s="28">
        <f t="shared" si="54"/>
        <v>7.4101308038536456E-2</v>
      </c>
      <c r="J83" s="28">
        <f t="shared" si="55"/>
        <v>2.0148692557359488E-2</v>
      </c>
      <c r="K83" s="28">
        <f t="shared" si="56"/>
        <v>5.4899947705045506E-3</v>
      </c>
      <c r="L83">
        <f t="shared" si="90"/>
        <v>0.53463053474911759</v>
      </c>
      <c r="M83">
        <f t="shared" si="75"/>
        <v>8.8280203367140764E-2</v>
      </c>
      <c r="N83">
        <f t="shared" si="76"/>
        <v>1.7684451393843788E-2</v>
      </c>
      <c r="O83">
        <f t="shared" si="77"/>
        <v>3.8409132136302815E-3</v>
      </c>
      <c r="P83">
        <f t="shared" si="78"/>
        <v>8.7339341066794418E-4</v>
      </c>
      <c r="Q83">
        <f t="shared" si="59"/>
        <v>4.1175462110305654</v>
      </c>
      <c r="R83">
        <f t="shared" si="60"/>
        <v>-4.6562828868493433</v>
      </c>
      <c r="S83">
        <f t="shared" si="61"/>
        <v>2.1984079398473457</v>
      </c>
      <c r="T83">
        <f t="shared" si="62"/>
        <v>-0.34868587558131564</v>
      </c>
      <c r="U83">
        <v>0</v>
      </c>
      <c r="V83">
        <f t="shared" si="51"/>
        <v>2.1512492198668238</v>
      </c>
      <c r="W83">
        <f t="shared" si="63"/>
        <v>1.3628869565217392</v>
      </c>
      <c r="X83">
        <f t="shared" si="79"/>
        <v>2.0063285262186676</v>
      </c>
      <c r="Y83">
        <v>0</v>
      </c>
      <c r="Z83">
        <f t="shared" si="80"/>
        <v>1.8278466986406212</v>
      </c>
      <c r="AA83">
        <f t="shared" si="64"/>
        <v>0.6549999999999998</v>
      </c>
      <c r="AB83">
        <f t="shared" si="65"/>
        <v>-0.10497612421287354</v>
      </c>
      <c r="AC83">
        <f t="shared" si="66"/>
        <v>-4.151901793375487E-2</v>
      </c>
      <c r="AD83">
        <f t="shared" si="81"/>
        <v>-7.3247571073314199E-2</v>
      </c>
      <c r="AE83">
        <f t="shared" si="67"/>
        <v>2.875</v>
      </c>
      <c r="AG83">
        <f t="shared" si="82"/>
        <v>-4.406057044767131E-2</v>
      </c>
      <c r="AH83">
        <f t="shared" si="83"/>
        <v>-5.5754728897330082E-2</v>
      </c>
      <c r="AI83">
        <f t="shared" si="84"/>
        <v>1.9733271026858008</v>
      </c>
      <c r="AK83">
        <f t="shared" si="68"/>
        <v>7.7410292810057254E-22</v>
      </c>
      <c r="AL83">
        <f t="shared" si="69"/>
        <v>7.8845069202042699E-22</v>
      </c>
      <c r="AM83">
        <f t="shared" si="70"/>
        <v>40.526545223578751</v>
      </c>
      <c r="AN83">
        <f t="shared" si="85"/>
        <v>1.0610256652253576</v>
      </c>
      <c r="AO83">
        <f t="shared" si="86"/>
        <v>1.3176580985674746</v>
      </c>
      <c r="AP83" s="25">
        <v>0.37855</v>
      </c>
      <c r="AQ83">
        <f t="shared" si="71"/>
        <v>7.1176668265984582E-4</v>
      </c>
      <c r="AR83">
        <f t="shared" si="72"/>
        <v>2.0762234133187705</v>
      </c>
      <c r="AS83">
        <f t="shared" si="73"/>
        <v>-8.3778900799850486</v>
      </c>
      <c r="AX83">
        <f t="shared" si="57"/>
        <v>-8.4356194987551998</v>
      </c>
      <c r="AY83">
        <f t="shared" si="52"/>
        <v>-6.3593960854364298</v>
      </c>
      <c r="BA83">
        <f t="shared" si="58"/>
        <v>1.336883076206155</v>
      </c>
      <c r="BB83">
        <f t="shared" si="87"/>
        <v>-29.128136250605358</v>
      </c>
      <c r="BC83">
        <f t="shared" si="74"/>
        <v>9.509789555071519</v>
      </c>
      <c r="BD83">
        <f t="shared" si="88"/>
        <v>-38.637925805676879</v>
      </c>
      <c r="BF83">
        <f t="shared" si="89"/>
        <v>5.7690901664894751E-3</v>
      </c>
      <c r="BG83">
        <f t="shared" si="50"/>
        <v>1.8834996147893679E-3</v>
      </c>
      <c r="BH83">
        <f t="shared" si="50"/>
        <v>-7.6525897812788433E-3</v>
      </c>
    </row>
    <row r="84" spans="1:68">
      <c r="A84" s="95">
        <v>0.8</v>
      </c>
      <c r="B84" s="24">
        <v>502.02922872973363</v>
      </c>
      <c r="C84" s="25">
        <v>0.39306000000000002</v>
      </c>
      <c r="D84" s="25">
        <v>-6.5599999999999454</v>
      </c>
      <c r="E84" s="95">
        <v>0.8</v>
      </c>
      <c r="F84" s="27">
        <v>3.14159265358979</v>
      </c>
      <c r="G84" s="27"/>
      <c r="H84" s="28">
        <f t="shared" si="53"/>
        <v>0.28366266569444387</v>
      </c>
      <c r="I84" s="28">
        <f t="shared" si="54"/>
        <v>7.695994329024769E-2</v>
      </c>
      <c r="J84" s="28">
        <f t="shared" si="55"/>
        <v>2.0925976580340643E-2</v>
      </c>
      <c r="K84" s="28">
        <f t="shared" si="56"/>
        <v>5.7017844540889883E-3</v>
      </c>
      <c r="L84">
        <f t="shared" si="90"/>
        <v>0.57349688963667478</v>
      </c>
      <c r="M84">
        <f t="shared" si="75"/>
        <v>9.9102372751601706E-2</v>
      </c>
      <c r="N84">
        <f t="shared" si="76"/>
        <v>2.069819744133556E-2</v>
      </c>
      <c r="O84">
        <f t="shared" si="77"/>
        <v>4.6802780323180193E-3</v>
      </c>
      <c r="P84">
        <f t="shared" si="78"/>
        <v>1.1071945454346199E-3</v>
      </c>
      <c r="Q84">
        <f t="shared" si="59"/>
        <v>4.1175462110305663</v>
      </c>
      <c r="R84">
        <f t="shared" si="60"/>
        <v>-4.6562828868493424</v>
      </c>
      <c r="S84">
        <f t="shared" si="61"/>
        <v>2.1984079398473453</v>
      </c>
      <c r="T84">
        <f t="shared" si="62"/>
        <v>-0.34868587558131564</v>
      </c>
      <c r="U84">
        <v>0</v>
      </c>
      <c r="V84">
        <f t="shared" si="51"/>
        <v>2.1442248895370373</v>
      </c>
      <c r="W84">
        <f t="shared" si="63"/>
        <v>1.3628869565217392</v>
      </c>
      <c r="X84">
        <f t="shared" si="79"/>
        <v>2.0733774818420532</v>
      </c>
      <c r="Y84">
        <v>0</v>
      </c>
      <c r="Z84">
        <f t="shared" si="80"/>
        <v>1.9438223974237552</v>
      </c>
      <c r="AA84">
        <f t="shared" si="64"/>
        <v>0.6549999999999998</v>
      </c>
      <c r="AB84">
        <f t="shared" si="65"/>
        <v>-0.11667446938389221</v>
      </c>
      <c r="AC84">
        <f t="shared" si="66"/>
        <v>-4.6145820519510994E-2</v>
      </c>
      <c r="AD84">
        <f t="shared" si="81"/>
        <v>-8.1410144951701596E-2</v>
      </c>
      <c r="AE84">
        <f t="shared" si="67"/>
        <v>2.875</v>
      </c>
      <c r="AG84">
        <f t="shared" si="82"/>
        <v>-4.7087535758398032E-2</v>
      </c>
      <c r="AH84">
        <f t="shared" si="83"/>
        <v>-6.0928129114652917E-2</v>
      </c>
      <c r="AI84">
        <f t="shared" si="84"/>
        <v>2.1033982199858006</v>
      </c>
      <c r="AK84">
        <f t="shared" si="68"/>
        <v>8.3571888726012809E-22</v>
      </c>
      <c r="AL84">
        <f t="shared" si="69"/>
        <v>8.46974583645075E-22</v>
      </c>
      <c r="AM84">
        <f t="shared" si="70"/>
        <v>40.526545223578751</v>
      </c>
      <c r="AN84">
        <f t="shared" si="85"/>
        <v>1.0610256652253576</v>
      </c>
      <c r="AO84">
        <f t="shared" si="86"/>
        <v>1.3176580985674746</v>
      </c>
      <c r="AP84" s="25">
        <v>0.39305000000000001</v>
      </c>
      <c r="AQ84">
        <f t="shared" si="71"/>
        <v>7.6731589826917591E-4</v>
      </c>
      <c r="AR84">
        <f t="shared" si="72"/>
        <v>2.2382604752511863</v>
      </c>
      <c r="AS84">
        <f t="shared" si="73"/>
        <v>-8.7982604752511318</v>
      </c>
      <c r="AX84">
        <f t="shared" si="57"/>
        <v>-8.7499795365791986</v>
      </c>
      <c r="AY84">
        <f t="shared" si="52"/>
        <v>-6.5117190613280123</v>
      </c>
      <c r="BA84">
        <f t="shared" si="58"/>
        <v>1.336883076206155</v>
      </c>
      <c r="BB84">
        <f t="shared" si="87"/>
        <v>-29.82582583248697</v>
      </c>
      <c r="BC84">
        <f t="shared" si="74"/>
        <v>10.251972862134911</v>
      </c>
      <c r="BD84">
        <f t="shared" si="88"/>
        <v>-40.077798694621883</v>
      </c>
      <c r="BF84">
        <f t="shared" si="89"/>
        <v>5.9072738824493898E-3</v>
      </c>
      <c r="BG84">
        <f t="shared" si="50"/>
        <v>2.0304957144256113E-3</v>
      </c>
      <c r="BH84">
        <f t="shared" si="50"/>
        <v>-7.9377695968750016E-3</v>
      </c>
    </row>
    <row r="85" spans="1:68">
      <c r="A85" s="96">
        <v>0.8</v>
      </c>
      <c r="B85" s="39">
        <v>600.19919061354358</v>
      </c>
      <c r="C85" s="40">
        <v>0.41666999999999998</v>
      </c>
      <c r="D85" s="40">
        <v>-6.7816666666672063</v>
      </c>
      <c r="E85" s="96">
        <v>0.8</v>
      </c>
      <c r="F85" s="42">
        <v>3.14159265358979</v>
      </c>
      <c r="G85" s="42"/>
      <c r="H85" s="43">
        <f t="shared" si="53"/>
        <v>0.30070147792933383</v>
      </c>
      <c r="I85" s="43">
        <f t="shared" si="54"/>
        <v>8.1582708926747849E-2</v>
      </c>
      <c r="J85" s="43">
        <f t="shared" si="55"/>
        <v>2.2182940675038256E-2</v>
      </c>
      <c r="K85" s="43">
        <f t="shared" si="56"/>
        <v>6.0442744835019057E-3</v>
      </c>
      <c r="L85" s="44">
        <f t="shared" si="90"/>
        <v>0.64141143772998899</v>
      </c>
      <c r="M85" s="44">
        <f t="shared" si="75"/>
        <v>0.1189550710289522</v>
      </c>
      <c r="N85" s="44">
        <f t="shared" si="76"/>
        <v>2.6503156559471767E-2</v>
      </c>
      <c r="O85" s="44">
        <f t="shared" si="77"/>
        <v>6.3781366059376676E-3</v>
      </c>
      <c r="P85" s="44">
        <f t="shared" si="78"/>
        <v>1.6039313820737089E-3</v>
      </c>
      <c r="Q85" s="44">
        <f t="shared" si="59"/>
        <v>4.1175462110305663</v>
      </c>
      <c r="R85" s="44">
        <f t="shared" si="60"/>
        <v>-4.6562828868493424</v>
      </c>
      <c r="S85" s="44">
        <f t="shared" si="61"/>
        <v>2.1984079398473453</v>
      </c>
      <c r="T85" s="44">
        <f t="shared" si="62"/>
        <v>-0.34868587558131564</v>
      </c>
      <c r="U85" s="44">
        <v>0</v>
      </c>
      <c r="V85" s="44">
        <f t="shared" si="51"/>
        <v>2.1328656813804439</v>
      </c>
      <c r="W85" s="44">
        <f t="shared" si="63"/>
        <v>1.3628869565217392</v>
      </c>
      <c r="X85" s="44">
        <f t="shared" si="79"/>
        <v>2.1892203901498632</v>
      </c>
      <c r="Y85" s="44">
        <v>0</v>
      </c>
      <c r="Z85" s="44">
        <f t="shared" si="80"/>
        <v>2.1431935572650676</v>
      </c>
      <c r="AA85" s="44">
        <f t="shared" si="64"/>
        <v>0.6549999999999998</v>
      </c>
      <c r="AB85" s="44">
        <f t="shared" si="65"/>
        <v>-0.13948973103949724</v>
      </c>
      <c r="AC85" s="44">
        <f t="shared" si="66"/>
        <v>-5.5169465323937947E-2</v>
      </c>
      <c r="AD85" s="44">
        <f t="shared" si="81"/>
        <v>-9.7329598181717603E-2</v>
      </c>
      <c r="AE85" s="44">
        <f t="shared" si="67"/>
        <v>2.875</v>
      </c>
      <c r="AF85" s="44"/>
      <c r="AG85" s="44">
        <f t="shared" si="82"/>
        <v>-5.2243309466426524E-2</v>
      </c>
      <c r="AH85" s="44">
        <f t="shared" si="83"/>
        <v>-7.060492556736353E-2</v>
      </c>
      <c r="AI85" s="44">
        <f t="shared" si="84"/>
        <v>2.3294191877939614</v>
      </c>
      <c r="AJ85" s="44"/>
      <c r="AK85" s="44">
        <f t="shared" si="68"/>
        <v>9.4610110198751248E-22</v>
      </c>
      <c r="AL85" s="44">
        <f t="shared" si="69"/>
        <v>9.4946369824241109E-22</v>
      </c>
      <c r="AM85" s="44">
        <f t="shared" si="70"/>
        <v>40.526545223578751</v>
      </c>
      <c r="AN85" s="44">
        <f t="shared" si="85"/>
        <v>1.0610256652253576</v>
      </c>
      <c r="AO85" s="44">
        <f t="shared" si="86"/>
        <v>1.3176580985674746</v>
      </c>
      <c r="AP85" s="40">
        <v>0.41663</v>
      </c>
      <c r="AQ85" s="44">
        <f t="shared" si="71"/>
        <v>8.6621553436999046E-4</v>
      </c>
      <c r="AR85" s="44">
        <f t="shared" si="72"/>
        <v>2.526750713757262</v>
      </c>
      <c r="AS85" s="44">
        <f t="shared" si="73"/>
        <v>-9.3084173804244692</v>
      </c>
      <c r="AT85" s="44"/>
      <c r="AU85" s="44"/>
      <c r="AV85" s="44"/>
      <c r="AW85" s="44"/>
      <c r="AX85" s="44">
        <f t="shared" si="57"/>
        <v>-9.2565991522007991</v>
      </c>
      <c r="AY85" s="44">
        <f t="shared" si="52"/>
        <v>-6.7298484384435371</v>
      </c>
      <c r="AZ85" s="44"/>
      <c r="BA85" s="44">
        <f t="shared" si="58"/>
        <v>1.336883076206155</v>
      </c>
      <c r="BB85" s="44">
        <f t="shared" si="87"/>
        <v>-30.824930485117623</v>
      </c>
      <c r="BC85" s="44">
        <f t="shared" si="74"/>
        <v>11.573353518612437</v>
      </c>
      <c r="BD85" s="44">
        <f t="shared" si="88"/>
        <v>-42.398284003730055</v>
      </c>
      <c r="BE85" s="44"/>
      <c r="BF85" s="44">
        <f t="shared" si="89"/>
        <v>6.105155572413869E-3</v>
      </c>
      <c r="BG85" s="44">
        <f t="shared" si="50"/>
        <v>2.2922070743934321E-3</v>
      </c>
      <c r="BH85" s="44">
        <f t="shared" si="50"/>
        <v>-8.3973626468072989E-3</v>
      </c>
      <c r="BI85" s="44"/>
      <c r="BJ85" s="44"/>
      <c r="BK85" s="44"/>
      <c r="BL85" s="44"/>
      <c r="BM85" s="44"/>
      <c r="BN85" s="44"/>
      <c r="BO85" s="44"/>
      <c r="BP85" s="44"/>
    </row>
    <row r="86" spans="1:68">
      <c r="A86" s="95">
        <v>0.8</v>
      </c>
      <c r="B86" s="24">
        <v>800</v>
      </c>
      <c r="C86" s="25">
        <v>0.45262999999999998</v>
      </c>
      <c r="E86" s="95">
        <v>0.8</v>
      </c>
      <c r="F86" s="27">
        <v>3.14159265358979</v>
      </c>
      <c r="G86" s="27"/>
      <c r="H86" s="28">
        <f t="shared" si="53"/>
        <v>0.32665301066828506</v>
      </c>
      <c r="I86" s="28">
        <f t="shared" si="54"/>
        <v>8.8623566711099583E-2</v>
      </c>
      <c r="J86" s="28">
        <f t="shared" si="55"/>
        <v>2.4097401871367181E-2</v>
      </c>
      <c r="K86" s="28">
        <f t="shared" si="56"/>
        <v>6.5659153753989171E-3</v>
      </c>
      <c r="L86">
        <f t="shared" si="90"/>
        <v>0.75851414985320198</v>
      </c>
      <c r="M86">
        <f t="shared" si="75"/>
        <v>0.15572582643360622</v>
      </c>
      <c r="N86">
        <f t="shared" si="76"/>
        <v>3.8055897903519348E-2</v>
      </c>
      <c r="O86">
        <f t="shared" si="77"/>
        <v>1.0009867988000187E-2</v>
      </c>
      <c r="P86">
        <f t="shared" si="78"/>
        <v>2.7462510803921703E-3</v>
      </c>
      <c r="Q86">
        <f t="shared" si="59"/>
        <v>4.1175462110305654</v>
      </c>
      <c r="R86">
        <f t="shared" si="60"/>
        <v>-4.6562828868493424</v>
      </c>
      <c r="S86">
        <f t="shared" si="61"/>
        <v>2.1984079398473457</v>
      </c>
      <c r="T86">
        <f t="shared" si="62"/>
        <v>-0.34868587558131564</v>
      </c>
      <c r="U86">
        <v>0</v>
      </c>
      <c r="V86">
        <f t="shared" si="51"/>
        <v>2.1155646595544764</v>
      </c>
      <c r="W86">
        <f t="shared" si="63"/>
        <v>1.3628869565217392</v>
      </c>
      <c r="X86">
        <f t="shared" si="79"/>
        <v>2.3854073923263748</v>
      </c>
      <c r="Y86">
        <v>0</v>
      </c>
      <c r="Z86">
        <f t="shared" si="80"/>
        <v>2.4782856516031186</v>
      </c>
      <c r="AA86">
        <f t="shared" si="64"/>
        <v>0.6549999999999998</v>
      </c>
      <c r="AB86">
        <f t="shared" si="65"/>
        <v>-0.18592458399939685</v>
      </c>
      <c r="AC86">
        <f t="shared" si="66"/>
        <v>-7.35348746705798E-2</v>
      </c>
      <c r="AD86">
        <f t="shared" si="81"/>
        <v>-0.12972972933498833</v>
      </c>
      <c r="AE86">
        <f t="shared" si="67"/>
        <v>2.875</v>
      </c>
      <c r="AG86">
        <f t="shared" si="82"/>
        <v>-6.0728292456804465E-2</v>
      </c>
      <c r="AH86">
        <f t="shared" si="83"/>
        <v>-8.9190692123556695E-2</v>
      </c>
      <c r="AI86">
        <f t="shared" si="84"/>
        <v>2.7164929608907085</v>
      </c>
      <c r="AK86">
        <f t="shared" si="68"/>
        <v>1.1444686596365249E-21</v>
      </c>
      <c r="AL86">
        <f t="shared" si="69"/>
        <v>1.1267637899168716E-21</v>
      </c>
      <c r="AM86">
        <f t="shared" si="70"/>
        <v>40.526545223578751</v>
      </c>
      <c r="AN86">
        <f t="shared" si="85"/>
        <v>1.0610256652253576</v>
      </c>
      <c r="AO86">
        <f t="shared" si="86"/>
        <v>1.3176580985674746</v>
      </c>
      <c r="AP86">
        <v>0.45262999999999998</v>
      </c>
      <c r="AQ86">
        <f t="shared" si="71"/>
        <v>1.0421515513016118E-3</v>
      </c>
      <c r="AR86">
        <f t="shared" si="72"/>
        <v>3.0399560751468018</v>
      </c>
      <c r="AS86">
        <f t="shared" si="73"/>
        <v>-3.0399560751468018</v>
      </c>
      <c r="AX86">
        <f t="shared" si="57"/>
        <v>-10.024093058216799</v>
      </c>
      <c r="AY86">
        <f t="shared" si="52"/>
        <v>-6.9841369830699973</v>
      </c>
      <c r="BA86">
        <f t="shared" si="58"/>
        <v>1.336883076206155</v>
      </c>
      <c r="BB86">
        <f t="shared" si="87"/>
        <v>-31.989656077821344</v>
      </c>
      <c r="BC86">
        <f t="shared" si="74"/>
        <v>13.924003720339853</v>
      </c>
      <c r="BD86">
        <f t="shared" si="88"/>
        <v>-45.913659798161191</v>
      </c>
      <c r="BF86">
        <f t="shared" si="89"/>
        <v>6.3358399837237754E-3</v>
      </c>
      <c r="BG86">
        <f t="shared" si="50"/>
        <v>2.7577745534442173E-3</v>
      </c>
      <c r="BH86">
        <f t="shared" si="50"/>
        <v>-9.0936145371679922E-3</v>
      </c>
    </row>
    <row r="87" spans="1:68">
      <c r="A87" s="95">
        <v>0.8</v>
      </c>
      <c r="B87" s="24">
        <v>1000</v>
      </c>
      <c r="C87" s="25">
        <v>0.47948000000000002</v>
      </c>
      <c r="E87" s="95">
        <v>0.8</v>
      </c>
      <c r="F87" s="27">
        <v>3.14159265358979</v>
      </c>
      <c r="G87" s="27"/>
      <c r="H87" s="28">
        <f t="shared" si="53"/>
        <v>0.34603005888966565</v>
      </c>
      <c r="I87" s="28">
        <f t="shared" si="54"/>
        <v>9.3880714417157604E-2</v>
      </c>
      <c r="J87" s="28">
        <f t="shared" si="55"/>
        <v>2.5526859132808562E-2</v>
      </c>
      <c r="K87" s="28">
        <f t="shared" si="56"/>
        <v>6.9554053071963278E-3</v>
      </c>
      <c r="L87">
        <f t="shared" si="90"/>
        <v>0.85847216392804848</v>
      </c>
      <c r="M87">
        <f t="shared" si="75"/>
        <v>0.18936470763955057</v>
      </c>
      <c r="N87">
        <f t="shared" si="76"/>
        <v>4.9379520032336234E-2</v>
      </c>
      <c r="O87">
        <f t="shared" si="77"/>
        <v>1.3822710920206982E-2</v>
      </c>
      <c r="P87">
        <f t="shared" si="78"/>
        <v>4.0304490066298548E-3</v>
      </c>
      <c r="Q87">
        <f t="shared" si="59"/>
        <v>4.1175462110305663</v>
      </c>
      <c r="R87">
        <f t="shared" si="60"/>
        <v>-4.6562828868493424</v>
      </c>
      <c r="S87">
        <f t="shared" si="61"/>
        <v>2.1984079398473453</v>
      </c>
      <c r="T87">
        <f t="shared" si="62"/>
        <v>-0.34868587558131564</v>
      </c>
      <c r="U87">
        <v>0</v>
      </c>
      <c r="V87">
        <f t="shared" si="51"/>
        <v>2.1026466274068896</v>
      </c>
      <c r="W87">
        <f t="shared" si="63"/>
        <v>1.3628869565217392</v>
      </c>
      <c r="X87">
        <f t="shared" si="79"/>
        <v>2.5497113858919653</v>
      </c>
      <c r="Y87">
        <v>0</v>
      </c>
      <c r="Z87">
        <f t="shared" si="80"/>
        <v>2.7567997031466978</v>
      </c>
      <c r="AA87">
        <f t="shared" si="64"/>
        <v>0.6549999999999998</v>
      </c>
      <c r="AB87">
        <f t="shared" si="65"/>
        <v>-0.23240572999924608</v>
      </c>
      <c r="AC87">
        <f t="shared" si="66"/>
        <v>-9.1918593338224733E-2</v>
      </c>
      <c r="AD87">
        <f t="shared" si="81"/>
        <v>-0.1621621616687354</v>
      </c>
      <c r="AE87">
        <f t="shared" si="67"/>
        <v>2.875</v>
      </c>
      <c r="AG87">
        <f t="shared" si="82"/>
        <v>-6.7574359165353051E-2</v>
      </c>
      <c r="AH87">
        <f t="shared" si="83"/>
        <v>-0.10688532785209556</v>
      </c>
      <c r="AI87">
        <f t="shared" si="84"/>
        <v>3.0451887892679403</v>
      </c>
      <c r="AK87">
        <f t="shared" si="68"/>
        <v>1.3214704107662927E-21</v>
      </c>
      <c r="AL87">
        <f t="shared" si="69"/>
        <v>1.2785732452472699E-21</v>
      </c>
      <c r="AM87">
        <f t="shared" si="70"/>
        <v>40.526545223578751</v>
      </c>
      <c r="AN87">
        <f t="shared" si="85"/>
        <v>1.0610256652253576</v>
      </c>
      <c r="AO87">
        <f t="shared" si="86"/>
        <v>1.3176580985674746</v>
      </c>
      <c r="AP87">
        <v>0.47948000000000002</v>
      </c>
      <c r="AQ87">
        <f t="shared" si="71"/>
        <v>1.1974691620213306E-3</v>
      </c>
      <c r="AR87">
        <f t="shared" si="72"/>
        <v>3.4930175456162216</v>
      </c>
      <c r="AS87">
        <f t="shared" si="73"/>
        <v>-3.4930175456162216</v>
      </c>
      <c r="AX87">
        <f t="shared" si="57"/>
        <v>-10.5939008562688</v>
      </c>
      <c r="AY87">
        <f t="shared" si="52"/>
        <v>-7.1008833106525779</v>
      </c>
      <c r="BA87">
        <f t="shared" si="58"/>
        <v>1.336883076206155</v>
      </c>
      <c r="BB87">
        <f t="shared" si="87"/>
        <v>-32.524392850133871</v>
      </c>
      <c r="BC87">
        <f t="shared" si="74"/>
        <v>15.999175020324575</v>
      </c>
      <c r="BD87">
        <f t="shared" si="88"/>
        <v>-48.52356787045845</v>
      </c>
      <c r="BF87">
        <f t="shared" si="89"/>
        <v>6.4417494256553522E-3</v>
      </c>
      <c r="BG87">
        <f t="shared" si="50"/>
        <v>3.1687809507475887E-3</v>
      </c>
      <c r="BH87">
        <f t="shared" si="50"/>
        <v>-9.6105303764029409E-3</v>
      </c>
    </row>
    <row r="88" spans="1:68">
      <c r="A88" s="95">
        <v>0.8</v>
      </c>
      <c r="B88" s="24">
        <v>1200</v>
      </c>
      <c r="C88" s="25">
        <v>0.50105999999999995</v>
      </c>
      <c r="E88" s="95">
        <v>0.8</v>
      </c>
      <c r="F88" s="27">
        <v>3.14159265358979</v>
      </c>
      <c r="G88" s="27"/>
      <c r="H88" s="28">
        <f t="shared" si="53"/>
        <v>0.3616038652441308</v>
      </c>
      <c r="I88" s="28">
        <f t="shared" si="54"/>
        <v>9.810601227550883E-2</v>
      </c>
      <c r="J88" s="28">
        <f t="shared" si="55"/>
        <v>2.6675748805132758E-2</v>
      </c>
      <c r="K88" s="28">
        <f t="shared" si="56"/>
        <v>7.268447866905379E-3</v>
      </c>
      <c r="L88">
        <f t="shared" si="90"/>
        <v>0.94784031895048415</v>
      </c>
      <c r="M88">
        <f t="shared" si="75"/>
        <v>0.22099585759691057</v>
      </c>
      <c r="N88">
        <f t="shared" si="76"/>
        <v>6.057692039287247E-2</v>
      </c>
      <c r="O88">
        <f t="shared" si="77"/>
        <v>1.7787219893097617E-2</v>
      </c>
      <c r="P88">
        <f t="shared" si="78"/>
        <v>5.4343338964442101E-3</v>
      </c>
      <c r="Q88">
        <f t="shared" si="59"/>
        <v>4.1175462110305654</v>
      </c>
      <c r="R88">
        <f t="shared" si="60"/>
        <v>-4.6562828868493424</v>
      </c>
      <c r="S88">
        <f t="shared" si="61"/>
        <v>2.1984079398473457</v>
      </c>
      <c r="T88">
        <f t="shared" si="62"/>
        <v>-0.34868587558131564</v>
      </c>
      <c r="U88">
        <v>0</v>
      </c>
      <c r="V88">
        <f t="shared" si="51"/>
        <v>2.0922640898372462</v>
      </c>
      <c r="W88">
        <f t="shared" si="63"/>
        <v>1.3628869565217392</v>
      </c>
      <c r="X88">
        <f t="shared" si="79"/>
        <v>2.6944208154880713</v>
      </c>
      <c r="Y88">
        <v>0</v>
      </c>
      <c r="Z88">
        <f t="shared" si="80"/>
        <v>3.0007277145840892</v>
      </c>
      <c r="AA88">
        <f t="shared" si="64"/>
        <v>0.6549999999999998</v>
      </c>
      <c r="AB88">
        <f t="shared" si="65"/>
        <v>-0.27888687599909529</v>
      </c>
      <c r="AC88">
        <f t="shared" si="66"/>
        <v>-0.11030231200586968</v>
      </c>
      <c r="AD88">
        <f t="shared" si="81"/>
        <v>-0.19459459400248247</v>
      </c>
      <c r="AE88">
        <f t="shared" si="67"/>
        <v>2.875</v>
      </c>
      <c r="AG88">
        <f t="shared" si="82"/>
        <v>-7.3405218867162891E-2</v>
      </c>
      <c r="AH88">
        <f t="shared" si="83"/>
        <v>-0.12401937911197841</v>
      </c>
      <c r="AI88">
        <f t="shared" si="84"/>
        <v>3.338157438671491</v>
      </c>
      <c r="AK88">
        <f t="shared" si="68"/>
        <v>1.4851834565830591E-21</v>
      </c>
      <c r="AL88">
        <f t="shared" si="69"/>
        <v>1.4145649823012332E-21</v>
      </c>
      <c r="AM88">
        <f t="shared" si="70"/>
        <v>40.526545223578751</v>
      </c>
      <c r="AN88">
        <f t="shared" si="85"/>
        <v>1.0610256652253576</v>
      </c>
      <c r="AO88">
        <f t="shared" si="86"/>
        <v>1.3176580985674746</v>
      </c>
      <c r="AP88">
        <v>0.50105999999999995</v>
      </c>
      <c r="AQ88">
        <f t="shared" si="71"/>
        <v>1.3399724396694897E-3</v>
      </c>
      <c r="AR88">
        <f t="shared" si="72"/>
        <v>3.9086996065159014</v>
      </c>
      <c r="AS88">
        <f t="shared" si="73"/>
        <v>-3.9086996065159014</v>
      </c>
      <c r="AX88">
        <f t="shared" si="57"/>
        <v>-11.049854293699198</v>
      </c>
      <c r="AY88">
        <f t="shared" si="52"/>
        <v>-7.1411546871832972</v>
      </c>
      <c r="BA88">
        <f t="shared" si="58"/>
        <v>1.336883076206155</v>
      </c>
      <c r="BB88">
        <f t="shared" si="87"/>
        <v>-32.70884906686058</v>
      </c>
      <c r="BC88">
        <f t="shared" si="74"/>
        <v>17.903136268240363</v>
      </c>
      <c r="BD88">
        <f t="shared" si="88"/>
        <v>-50.611985335100925</v>
      </c>
      <c r="BF88">
        <f t="shared" si="89"/>
        <v>6.4782826434661477E-3</v>
      </c>
      <c r="BG88">
        <f t="shared" si="50"/>
        <v>3.5458776526520823E-3</v>
      </c>
      <c r="BH88">
        <f t="shared" si="50"/>
        <v>-1.0024160296118226E-2</v>
      </c>
    </row>
    <row r="89" spans="1:68">
      <c r="A89" s="95">
        <v>0.8</v>
      </c>
      <c r="B89" s="24">
        <v>1400</v>
      </c>
      <c r="C89" s="25">
        <v>0.51919000000000004</v>
      </c>
      <c r="E89" s="95">
        <v>0.8</v>
      </c>
      <c r="F89" s="27">
        <v>3.14159265358979</v>
      </c>
      <c r="G89" s="27"/>
      <c r="H89" s="28">
        <f t="shared" si="53"/>
        <v>0.37468788327964775</v>
      </c>
      <c r="I89" s="28">
        <f t="shared" si="54"/>
        <v>0.10165581070794204</v>
      </c>
      <c r="J89" s="28">
        <f t="shared" si="55"/>
        <v>2.7640965198053882E-2</v>
      </c>
      <c r="K89" s="28">
        <f t="shared" si="56"/>
        <v>7.5314442342605762E-3</v>
      </c>
      <c r="L89">
        <f t="shared" si="90"/>
        <v>1.0299565531417354</v>
      </c>
      <c r="M89">
        <f t="shared" si="75"/>
        <v>0.2512340262189745</v>
      </c>
      <c r="N89">
        <f t="shared" si="76"/>
        <v>7.1712879312352054E-2</v>
      </c>
      <c r="O89">
        <f t="shared" si="77"/>
        <v>2.1888745276629873E-2</v>
      </c>
      <c r="P89">
        <f t="shared" si="78"/>
        <v>6.9451402462172851E-3</v>
      </c>
      <c r="Q89">
        <f t="shared" si="59"/>
        <v>4.1175462110305654</v>
      </c>
      <c r="R89">
        <f t="shared" si="60"/>
        <v>-4.6562828868493433</v>
      </c>
      <c r="S89">
        <f t="shared" si="61"/>
        <v>2.1984079398473457</v>
      </c>
      <c r="T89">
        <f t="shared" si="62"/>
        <v>-0.34868587558131564</v>
      </c>
      <c r="U89">
        <v>0</v>
      </c>
      <c r="V89">
        <f t="shared" si="51"/>
        <v>2.0835414111469013</v>
      </c>
      <c r="W89">
        <f t="shared" si="63"/>
        <v>1.3628869565217392</v>
      </c>
      <c r="X89">
        <f t="shared" si="79"/>
        <v>2.8257349597287966</v>
      </c>
      <c r="Y89">
        <v>0</v>
      </c>
      <c r="Z89">
        <f t="shared" si="80"/>
        <v>3.2210988729946153</v>
      </c>
      <c r="AA89">
        <f t="shared" si="64"/>
        <v>0.6549999999999998</v>
      </c>
      <c r="AB89">
        <f t="shared" si="65"/>
        <v>-0.32536802199894455</v>
      </c>
      <c r="AC89">
        <f t="shared" si="66"/>
        <v>-0.12868603067351467</v>
      </c>
      <c r="AD89">
        <f t="shared" si="81"/>
        <v>-0.22702702633622962</v>
      </c>
      <c r="AE89">
        <f t="shared" si="67"/>
        <v>2.875</v>
      </c>
      <c r="AG89">
        <f t="shared" si="82"/>
        <v>-7.8537971017051747E-2</v>
      </c>
      <c r="AH89">
        <f t="shared" si="83"/>
        <v>-0.14076794421144212</v>
      </c>
      <c r="AI89">
        <f t="shared" si="84"/>
        <v>3.6067845303959234</v>
      </c>
      <c r="AK89">
        <f t="shared" si="68"/>
        <v>1.6397585182520804E-21</v>
      </c>
      <c r="AL89">
        <f t="shared" si="69"/>
        <v>1.5396796583128284E-21</v>
      </c>
      <c r="AM89">
        <f t="shared" si="70"/>
        <v>40.526545223578751</v>
      </c>
      <c r="AN89">
        <f t="shared" si="85"/>
        <v>1.0610256652253576</v>
      </c>
      <c r="AO89">
        <f t="shared" si="86"/>
        <v>1.3176580985674746</v>
      </c>
      <c r="AP89">
        <v>0.51919000000000004</v>
      </c>
      <c r="AQ89">
        <f t="shared" si="71"/>
        <v>1.4736639354537479E-3</v>
      </c>
      <c r="AR89">
        <f t="shared" si="72"/>
        <v>4.2986776997185832</v>
      </c>
      <c r="AS89">
        <f t="shared" si="73"/>
        <v>-4.2986776997185832</v>
      </c>
      <c r="AX89">
        <f t="shared" si="57"/>
        <v>-11.4315262922392</v>
      </c>
      <c r="AY89">
        <f t="shared" si="52"/>
        <v>-7.1328485925206166</v>
      </c>
      <c r="BA89">
        <f t="shared" si="58"/>
        <v>1.336883076206155</v>
      </c>
      <c r="BB89">
        <f t="shared" si="87"/>
        <v>-32.670804407620203</v>
      </c>
      <c r="BC89">
        <f t="shared" si="74"/>
        <v>19.68936484733026</v>
      </c>
      <c r="BD89">
        <f t="shared" si="88"/>
        <v>-52.36016925495047</v>
      </c>
      <c r="BF89">
        <f t="shared" si="89"/>
        <v>6.4707475554803334E-3</v>
      </c>
      <c r="BG89">
        <f t="shared" si="50"/>
        <v>3.8996563373599248E-3</v>
      </c>
      <c r="BH89">
        <f t="shared" si="50"/>
        <v>-1.037040389284026E-2</v>
      </c>
    </row>
    <row r="90" spans="1:68">
      <c r="A90" s="95">
        <v>0.8</v>
      </c>
      <c r="B90" s="24">
        <v>1600</v>
      </c>
      <c r="C90" s="25">
        <v>0.53488999999999998</v>
      </c>
      <c r="E90" s="95">
        <v>0.8</v>
      </c>
      <c r="F90" s="27">
        <v>3.14159265358979</v>
      </c>
      <c r="G90" s="27"/>
      <c r="H90" s="28">
        <f t="shared" si="53"/>
        <v>0.38601822432529659</v>
      </c>
      <c r="I90" s="28">
        <f t="shared" si="54"/>
        <v>0.10472982258820683</v>
      </c>
      <c r="J90" s="28">
        <f t="shared" si="55"/>
        <v>2.8476811715917174E-2</v>
      </c>
      <c r="K90" s="28">
        <f t="shared" si="56"/>
        <v>7.7591906748274014E-3</v>
      </c>
      <c r="L90">
        <f t="shared" si="90"/>
        <v>1.1068318376660655</v>
      </c>
      <c r="M90">
        <f t="shared" si="75"/>
        <v>0.2804790842334548</v>
      </c>
      <c r="N90">
        <f t="shared" si="76"/>
        <v>8.2839168248017014E-2</v>
      </c>
      <c r="O90">
        <f t="shared" si="77"/>
        <v>2.6122057122701048E-2</v>
      </c>
      <c r="P90">
        <f t="shared" si="78"/>
        <v>8.5559425957522084E-3</v>
      </c>
      <c r="Q90">
        <f t="shared" si="59"/>
        <v>4.1175462110305654</v>
      </c>
      <c r="R90">
        <f t="shared" si="60"/>
        <v>-4.6562828868493433</v>
      </c>
      <c r="S90">
        <f t="shared" si="61"/>
        <v>2.1984079398473457</v>
      </c>
      <c r="T90">
        <f t="shared" si="62"/>
        <v>-0.34868587558131564</v>
      </c>
      <c r="U90">
        <v>0</v>
      </c>
      <c r="V90">
        <f t="shared" si="51"/>
        <v>2.0759878504498022</v>
      </c>
      <c r="W90">
        <f t="shared" si="63"/>
        <v>1.3628869565217392</v>
      </c>
      <c r="X90">
        <f t="shared" si="79"/>
        <v>2.9473476283109088</v>
      </c>
      <c r="Y90">
        <v>0</v>
      </c>
      <c r="Z90">
        <f t="shared" si="80"/>
        <v>3.4244471722414715</v>
      </c>
      <c r="AA90">
        <f t="shared" si="64"/>
        <v>0.6549999999999998</v>
      </c>
      <c r="AB90">
        <f t="shared" si="65"/>
        <v>-0.37184916799879369</v>
      </c>
      <c r="AC90">
        <f t="shared" si="66"/>
        <v>-0.1470697493411596</v>
      </c>
      <c r="AD90">
        <f t="shared" si="81"/>
        <v>-0.25945945866997666</v>
      </c>
      <c r="AE90">
        <f t="shared" si="67"/>
        <v>2.875</v>
      </c>
      <c r="AG90">
        <f t="shared" si="82"/>
        <v>-8.3163761187790938E-2</v>
      </c>
      <c r="AH90">
        <f t="shared" si="83"/>
        <v>-0.15723657131813781</v>
      </c>
      <c r="AI90">
        <f t="shared" si="84"/>
        <v>3.8578189146253523</v>
      </c>
      <c r="AK90">
        <f t="shared" si="68"/>
        <v>1.787697624592683E-21</v>
      </c>
      <c r="AL90">
        <f t="shared" si="69"/>
        <v>1.6568954706347279E-21</v>
      </c>
      <c r="AM90">
        <f t="shared" si="70"/>
        <v>40.526545223578751</v>
      </c>
      <c r="AN90">
        <f t="shared" si="85"/>
        <v>1.0610256652253576</v>
      </c>
      <c r="AO90">
        <f t="shared" si="86"/>
        <v>1.3176580985674746</v>
      </c>
      <c r="AP90">
        <v>0.53488999999999998</v>
      </c>
      <c r="AQ90">
        <f t="shared" si="71"/>
        <v>1.6009563622675204E-3</v>
      </c>
      <c r="AR90">
        <f t="shared" si="72"/>
        <v>4.6699897087343567</v>
      </c>
      <c r="AS90">
        <f t="shared" si="73"/>
        <v>-4.6699897087343567</v>
      </c>
      <c r="AX90">
        <f t="shared" si="57"/>
        <v>-11.761018012271197</v>
      </c>
      <c r="AY90">
        <f t="shared" si="52"/>
        <v>-7.0910283035368407</v>
      </c>
      <c r="BA90">
        <f t="shared" si="58"/>
        <v>1.336883076206155</v>
      </c>
      <c r="BB90">
        <f t="shared" si="87"/>
        <v>-32.479253659845774</v>
      </c>
      <c r="BC90">
        <f t="shared" si="74"/>
        <v>21.390096590532448</v>
      </c>
      <c r="BD90">
        <f t="shared" si="88"/>
        <v>-53.869350250378233</v>
      </c>
      <c r="BF90">
        <f t="shared" si="89"/>
        <v>6.4328092017915976E-3</v>
      </c>
      <c r="BG90">
        <f t="shared" si="50"/>
        <v>4.2365016024029411E-3</v>
      </c>
      <c r="BH90">
        <f t="shared" si="50"/>
        <v>-1.066931080419454E-2</v>
      </c>
    </row>
    <row r="91" spans="1:68">
      <c r="A91" s="95">
        <v>0.8</v>
      </c>
      <c r="B91" s="24">
        <v>1800</v>
      </c>
      <c r="C91" s="25">
        <v>0.54876999999999998</v>
      </c>
      <c r="E91" s="95">
        <v>0.8</v>
      </c>
      <c r="F91" s="27">
        <v>3.14159265358979</v>
      </c>
      <c r="G91" s="27"/>
      <c r="H91" s="28">
        <f t="shared" si="53"/>
        <v>0.39603511182297862</v>
      </c>
      <c r="I91" s="28">
        <f t="shared" si="54"/>
        <v>0.107447484046683</v>
      </c>
      <c r="J91" s="28">
        <f t="shared" si="55"/>
        <v>2.9215763924066388E-2</v>
      </c>
      <c r="K91" s="28">
        <f t="shared" si="56"/>
        <v>7.9605359356597315E-3</v>
      </c>
      <c r="L91">
        <f t="shared" si="90"/>
        <v>1.1796831905455143</v>
      </c>
      <c r="M91">
        <f t="shared" si="75"/>
        <v>0.30896990706380351</v>
      </c>
      <c r="N91">
        <f t="shared" si="76"/>
        <v>9.3982013543671333E-2</v>
      </c>
      <c r="O91">
        <f t="shared" si="77"/>
        <v>3.0480295090806964E-2</v>
      </c>
      <c r="P91">
        <f t="shared" si="78"/>
        <v>1.0260648633877878E-2</v>
      </c>
      <c r="Q91">
        <f t="shared" si="59"/>
        <v>4.1175462110305654</v>
      </c>
      <c r="R91">
        <f t="shared" si="60"/>
        <v>-4.6562828868493424</v>
      </c>
      <c r="S91">
        <f t="shared" si="61"/>
        <v>2.1984079398473457</v>
      </c>
      <c r="T91">
        <f t="shared" si="62"/>
        <v>-0.34868587558131564</v>
      </c>
      <c r="U91">
        <v>0</v>
      </c>
      <c r="V91">
        <f t="shared" si="51"/>
        <v>2.0693099254513476</v>
      </c>
      <c r="W91">
        <f t="shared" si="63"/>
        <v>1.3628869565217392</v>
      </c>
      <c r="X91">
        <f t="shared" si="79"/>
        <v>3.0614988522649842</v>
      </c>
      <c r="Y91">
        <v>0</v>
      </c>
      <c r="Z91">
        <f t="shared" si="80"/>
        <v>3.614731517030044</v>
      </c>
      <c r="AA91">
        <f t="shared" si="64"/>
        <v>0.6549999999999998</v>
      </c>
      <c r="AB91">
        <f t="shared" si="65"/>
        <v>-0.4183303139986429</v>
      </c>
      <c r="AC91">
        <f t="shared" si="66"/>
        <v>-0.16545346800880453</v>
      </c>
      <c r="AD91">
        <f t="shared" si="81"/>
        <v>-0.2918918910037237</v>
      </c>
      <c r="AE91">
        <f t="shared" si="67"/>
        <v>2.875</v>
      </c>
      <c r="AG91">
        <f t="shared" si="82"/>
        <v>-8.7398614434050031E-2</v>
      </c>
      <c r="AH91">
        <f t="shared" si="83"/>
        <v>-0.17348932799975467</v>
      </c>
      <c r="AI91">
        <f t="shared" si="84"/>
        <v>4.0953499135057507</v>
      </c>
      <c r="AK91">
        <f t="shared" si="68"/>
        <v>1.9305195030665515E-21</v>
      </c>
      <c r="AL91">
        <f t="shared" si="69"/>
        <v>1.768020180261083E-21</v>
      </c>
      <c r="AM91">
        <f t="shared" si="70"/>
        <v>40.526545223578751</v>
      </c>
      <c r="AN91">
        <f t="shared" si="85"/>
        <v>1.0610256652253576</v>
      </c>
      <c r="AO91">
        <f t="shared" si="86"/>
        <v>1.3176580985674746</v>
      </c>
      <c r="AP91">
        <v>0.54876999999999998</v>
      </c>
      <c r="AQ91">
        <f t="shared" si="71"/>
        <v>1.7233142329493851E-3</v>
      </c>
      <c r="AR91">
        <f t="shared" si="72"/>
        <v>5.0269076175133565</v>
      </c>
      <c r="AS91">
        <f t="shared" si="73"/>
        <v>-5.0269076175133565</v>
      </c>
      <c r="AX91">
        <f t="shared" si="57"/>
        <v>-12.051522297128798</v>
      </c>
      <c r="AY91">
        <f t="shared" si="52"/>
        <v>-7.0246146796154418</v>
      </c>
      <c r="BA91">
        <f t="shared" si="58"/>
        <v>1.336883076206155</v>
      </c>
      <c r="BB91">
        <f t="shared" si="87"/>
        <v>-32.175057308417195</v>
      </c>
      <c r="BC91">
        <f t="shared" si="74"/>
        <v>23.024898596497195</v>
      </c>
      <c r="BD91">
        <f t="shared" si="88"/>
        <v>-55.199955904914383</v>
      </c>
      <c r="BF91">
        <f t="shared" si="89"/>
        <v>6.3725603700568812E-3</v>
      </c>
      <c r="BG91">
        <f t="shared" si="50"/>
        <v>4.5602888881951268E-3</v>
      </c>
      <c r="BH91">
        <f t="shared" si="50"/>
        <v>-1.0932849258252006E-2</v>
      </c>
    </row>
    <row r="92" spans="1:68">
      <c r="A92" s="95">
        <v>0.8</v>
      </c>
      <c r="B92" s="24">
        <v>2000</v>
      </c>
      <c r="C92" s="25">
        <v>0.56125000000000003</v>
      </c>
      <c r="E92" s="95">
        <v>0.8</v>
      </c>
      <c r="F92" s="27">
        <v>3.14159265358979</v>
      </c>
      <c r="G92" s="27"/>
      <c r="H92" s="28">
        <f t="shared" si="53"/>
        <v>0.40504165043760915</v>
      </c>
      <c r="I92" s="28">
        <f t="shared" si="54"/>
        <v>0.10989102979609097</v>
      </c>
      <c r="J92" s="28">
        <f t="shared" si="55"/>
        <v>2.9880182047820145E-2</v>
      </c>
      <c r="K92" s="28">
        <f t="shared" si="56"/>
        <v>8.1415725966962928E-3</v>
      </c>
      <c r="L92">
        <f t="shared" si="90"/>
        <v>1.2494412006787581</v>
      </c>
      <c r="M92">
        <f t="shared" si="75"/>
        <v>0.33691381395093378</v>
      </c>
      <c r="N92">
        <f t="shared" si="76"/>
        <v>0.10517635266163627</v>
      </c>
      <c r="O92">
        <f t="shared" si="77"/>
        <v>3.4964940188715099E-2</v>
      </c>
      <c r="P92">
        <f t="shared" si="78"/>
        <v>1.205735034762867E-2</v>
      </c>
      <c r="Q92">
        <f t="shared" si="59"/>
        <v>4.1175462110305654</v>
      </c>
      <c r="R92">
        <f t="shared" si="60"/>
        <v>-4.6562828868493424</v>
      </c>
      <c r="S92">
        <f t="shared" si="61"/>
        <v>2.1984079398473457</v>
      </c>
      <c r="T92">
        <f t="shared" si="62"/>
        <v>-0.34868587558131564</v>
      </c>
      <c r="U92">
        <v>0</v>
      </c>
      <c r="V92">
        <f t="shared" si="51"/>
        <v>2.0633055663749271</v>
      </c>
      <c r="W92">
        <f t="shared" si="63"/>
        <v>1.3628869565217392</v>
      </c>
      <c r="X92">
        <f t="shared" si="79"/>
        <v>3.1698669246849818</v>
      </c>
      <c r="Y92">
        <v>0</v>
      </c>
      <c r="Z92">
        <f t="shared" si="80"/>
        <v>3.7948946035085993</v>
      </c>
      <c r="AA92">
        <f t="shared" si="64"/>
        <v>0.6549999999999998</v>
      </c>
      <c r="AB92">
        <f t="shared" si="65"/>
        <v>-0.46481145999849216</v>
      </c>
      <c r="AC92">
        <f t="shared" si="66"/>
        <v>-0.18383718667644947</v>
      </c>
      <c r="AD92">
        <f t="shared" si="81"/>
        <v>-0.3243243233374708</v>
      </c>
      <c r="AE92">
        <f t="shared" si="67"/>
        <v>2.875</v>
      </c>
      <c r="AG92">
        <f t="shared" si="82"/>
        <v>-9.1330936941879687E-2</v>
      </c>
      <c r="AH92">
        <f t="shared" si="83"/>
        <v>-0.18957503103405743</v>
      </c>
      <c r="AI92">
        <f t="shared" si="84"/>
        <v>4.322419595760989</v>
      </c>
      <c r="AK92">
        <f t="shared" si="68"/>
        <v>2.0693813597868003E-21</v>
      </c>
      <c r="AL92">
        <f t="shared" si="69"/>
        <v>1.8744312246362391E-21</v>
      </c>
      <c r="AM92">
        <f t="shared" si="70"/>
        <v>40.526545223578751</v>
      </c>
      <c r="AN92">
        <f t="shared" si="85"/>
        <v>1.0610256652253576</v>
      </c>
      <c r="AO92">
        <f t="shared" si="86"/>
        <v>1.3176580985674746</v>
      </c>
      <c r="AP92">
        <v>0.56125000000000003</v>
      </c>
      <c r="AQ92">
        <f t="shared" si="71"/>
        <v>1.8418534443618729E-3</v>
      </c>
      <c r="AR92">
        <f t="shared" si="72"/>
        <v>5.372686497203583</v>
      </c>
      <c r="AS92">
        <f t="shared" si="73"/>
        <v>-5.372686497203583</v>
      </c>
      <c r="AX92">
        <f t="shared" si="57"/>
        <v>-12.3120907375</v>
      </c>
      <c r="AY92">
        <f>AX92+AR92</f>
        <v>-6.9394042402964171</v>
      </c>
      <c r="BA92">
        <f t="shared" si="58"/>
        <v>1.336883076206155</v>
      </c>
      <c r="BB92">
        <f t="shared" si="87"/>
        <v>-31.784765328940946</v>
      </c>
      <c r="BC92">
        <f t="shared" si="74"/>
        <v>24.608680167087542</v>
      </c>
      <c r="BD92">
        <f t="shared" si="88"/>
        <v>-56.393445496028484</v>
      </c>
      <c r="BF92">
        <f t="shared" si="89"/>
        <v>6.295259522468003E-3</v>
      </c>
      <c r="BG92">
        <f t="shared" si="50"/>
        <v>4.8739711164760427E-3</v>
      </c>
      <c r="BH92">
        <f t="shared" si="50"/>
        <v>-1.1169230638944046E-2</v>
      </c>
    </row>
    <row r="93" spans="1:68">
      <c r="A93" s="95">
        <v>0.8</v>
      </c>
      <c r="B93" s="24">
        <v>2200</v>
      </c>
      <c r="C93" s="25">
        <v>0.57260999999999995</v>
      </c>
      <c r="E93" s="95">
        <v>0.8</v>
      </c>
      <c r="F93" s="27">
        <v>3.14159265358979</v>
      </c>
      <c r="G93" s="27"/>
      <c r="H93" s="28">
        <f t="shared" si="53"/>
        <v>0.41323990994579846</v>
      </c>
      <c r="I93" s="28">
        <f t="shared" si="54"/>
        <v>0.11211528297824437</v>
      </c>
      <c r="J93" s="28">
        <f t="shared" si="55"/>
        <v>3.048497290405754E-2</v>
      </c>
      <c r="K93" s="28">
        <f t="shared" si="56"/>
        <v>8.3063623778962398E-3</v>
      </c>
      <c r="L93">
        <f t="shared" si="90"/>
        <v>1.3167164430928209</v>
      </c>
      <c r="M93">
        <f t="shared" si="75"/>
        <v>0.36444140997823277</v>
      </c>
      <c r="N93">
        <f t="shared" si="76"/>
        <v>0.11644043529121335</v>
      </c>
      <c r="O93">
        <f t="shared" si="77"/>
        <v>3.9574271146239237E-2</v>
      </c>
      <c r="P93">
        <f t="shared" si="78"/>
        <v>1.3943579603585388E-2</v>
      </c>
      <c r="Q93">
        <f t="shared" si="59"/>
        <v>4.1175462110305654</v>
      </c>
      <c r="R93">
        <f t="shared" si="60"/>
        <v>-4.6562828868493424</v>
      </c>
      <c r="S93">
        <f t="shared" si="61"/>
        <v>2.1984079398473457</v>
      </c>
      <c r="T93">
        <f t="shared" si="62"/>
        <v>-0.34868587558131564</v>
      </c>
      <c r="U93">
        <v>0</v>
      </c>
      <c r="V93">
        <f t="shared" si="51"/>
        <v>2.0578400600361344</v>
      </c>
      <c r="W93">
        <f t="shared" si="63"/>
        <v>1.3628869565217392</v>
      </c>
      <c r="X93">
        <f t="shared" si="79"/>
        <v>3.2735606821961438</v>
      </c>
      <c r="Y93">
        <v>0</v>
      </c>
      <c r="Z93">
        <f t="shared" si="80"/>
        <v>3.9668830887959636</v>
      </c>
      <c r="AA93">
        <f t="shared" si="64"/>
        <v>0.6549999999999998</v>
      </c>
      <c r="AB93">
        <f t="shared" si="65"/>
        <v>-0.51129260599834125</v>
      </c>
      <c r="AC93">
        <f t="shared" si="66"/>
        <v>-0.20222090534409437</v>
      </c>
      <c r="AD93">
        <f t="shared" si="81"/>
        <v>-0.35675675567121778</v>
      </c>
      <c r="AE93">
        <f t="shared" si="67"/>
        <v>2.875</v>
      </c>
      <c r="AG93">
        <f t="shared" si="82"/>
        <v>-9.5018937230758577E-2</v>
      </c>
      <c r="AH93">
        <f t="shared" si="83"/>
        <v>-0.20552582242927347</v>
      </c>
      <c r="AI93">
        <f t="shared" si="84"/>
        <v>4.5410400475342749</v>
      </c>
      <c r="AK93">
        <f t="shared" si="68"/>
        <v>2.2050451239530127E-21</v>
      </c>
      <c r="AL93">
        <f t="shared" si="69"/>
        <v>1.9770355379679875E-21</v>
      </c>
      <c r="AM93">
        <f t="shared" si="70"/>
        <v>40.526545223578751</v>
      </c>
      <c r="AN93">
        <f t="shared" si="85"/>
        <v>1.0610256652253576</v>
      </c>
      <c r="AO93">
        <f t="shared" si="86"/>
        <v>1.3176580985674746</v>
      </c>
      <c r="AP93">
        <v>0.57260999999999995</v>
      </c>
      <c r="AQ93">
        <f t="shared" si="71"/>
        <v>1.9573087268124475E-3</v>
      </c>
      <c r="AR93">
        <f t="shared" si="72"/>
        <v>5.7094695561119098</v>
      </c>
      <c r="AS93">
        <f t="shared" si="73"/>
        <v>-5.7094695561119098</v>
      </c>
      <c r="AX93">
        <f t="shared" si="57"/>
        <v>-12.548752685071198</v>
      </c>
      <c r="AY93">
        <f t="shared" ref="AY93:AY121" si="91">AX93+AR93</f>
        <v>-6.8392831289592886</v>
      </c>
      <c r="BA93">
        <f t="shared" si="58"/>
        <v>1.336883076206155</v>
      </c>
      <c r="BB93">
        <f t="shared" si="87"/>
        <v>-31.326177542709392</v>
      </c>
      <c r="BC93">
        <f t="shared" si="74"/>
        <v>26.151257904813743</v>
      </c>
      <c r="BD93">
        <f t="shared" si="88"/>
        <v>-57.477435447523128</v>
      </c>
      <c r="BF93">
        <f t="shared" si="89"/>
        <v>6.2044320742145756E-3</v>
      </c>
      <c r="BG93">
        <f t="shared" si="50"/>
        <v>5.1794925539341936E-3</v>
      </c>
      <c r="BH93">
        <f t="shared" si="50"/>
        <v>-1.1383924628148768E-2</v>
      </c>
    </row>
    <row r="94" spans="1:68">
      <c r="A94" s="95">
        <v>0.8</v>
      </c>
      <c r="B94" s="24">
        <v>2400</v>
      </c>
      <c r="C94" s="25">
        <v>0.58304</v>
      </c>
      <c r="E94" s="95">
        <v>0.8</v>
      </c>
      <c r="F94" s="27">
        <v>3.14159265358979</v>
      </c>
      <c r="G94" s="27"/>
      <c r="H94" s="28">
        <f t="shared" si="53"/>
        <v>0.42076700912453208</v>
      </c>
      <c r="I94" s="28">
        <f t="shared" si="54"/>
        <v>0.11415744501080247</v>
      </c>
      <c r="J94" s="28">
        <f t="shared" si="55"/>
        <v>3.1040251832803668E-2</v>
      </c>
      <c r="K94" s="28">
        <f t="shared" si="56"/>
        <v>8.4576614463747115E-3</v>
      </c>
      <c r="L94">
        <f t="shared" si="90"/>
        <v>1.3818828923338549</v>
      </c>
      <c r="M94">
        <f t="shared" si="75"/>
        <v>0.39161815574684961</v>
      </c>
      <c r="N94">
        <f t="shared" si="76"/>
        <v>0.12777442029890898</v>
      </c>
      <c r="O94">
        <f t="shared" si="77"/>
        <v>4.4301205841719038E-2</v>
      </c>
      <c r="P94">
        <f t="shared" si="78"/>
        <v>1.5915041351497461E-2</v>
      </c>
      <c r="Q94">
        <f t="shared" si="59"/>
        <v>4.1175462110305663</v>
      </c>
      <c r="R94">
        <f t="shared" si="60"/>
        <v>-4.6562828868493424</v>
      </c>
      <c r="S94">
        <f t="shared" si="61"/>
        <v>2.1984079398473453</v>
      </c>
      <c r="T94">
        <f t="shared" si="62"/>
        <v>-0.34868587558131564</v>
      </c>
      <c r="U94">
        <v>0</v>
      </c>
      <c r="V94">
        <f t="shared" si="51"/>
        <v>2.0528219939169787</v>
      </c>
      <c r="W94">
        <f t="shared" si="63"/>
        <v>1.3628869565217392</v>
      </c>
      <c r="X94">
        <f t="shared" si="79"/>
        <v>3.373279779695241</v>
      </c>
      <c r="Y94">
        <v>0</v>
      </c>
      <c r="Z94">
        <f t="shared" si="80"/>
        <v>4.131934845979953</v>
      </c>
      <c r="AA94">
        <f t="shared" si="64"/>
        <v>0.6549999999999998</v>
      </c>
      <c r="AB94">
        <f t="shared" si="65"/>
        <v>-0.55777375199819057</v>
      </c>
      <c r="AC94">
        <f t="shared" si="66"/>
        <v>-0.22060462401173936</v>
      </c>
      <c r="AD94">
        <f t="shared" si="81"/>
        <v>-0.38918918800496494</v>
      </c>
      <c r="AE94">
        <f t="shared" si="67"/>
        <v>2.875</v>
      </c>
      <c r="AG94">
        <f t="shared" si="82"/>
        <v>-9.8498662862278138E-2</v>
      </c>
      <c r="AH94">
        <f t="shared" si="83"/>
        <v>-0.2213616071929797</v>
      </c>
      <c r="AI94">
        <f t="shared" si="84"/>
        <v>4.7524896610128167</v>
      </c>
      <c r="AK94">
        <f t="shared" si="68"/>
        <v>2.337982645562346E-21</v>
      </c>
      <c r="AL94">
        <f t="shared" si="69"/>
        <v>2.0763947694274061E-21</v>
      </c>
      <c r="AM94">
        <f t="shared" si="70"/>
        <v>40.526545223578751</v>
      </c>
      <c r="AN94">
        <f t="shared" si="85"/>
        <v>1.0610256652253576</v>
      </c>
      <c r="AO94">
        <f t="shared" si="86"/>
        <v>1.3176580985674746</v>
      </c>
      <c r="AP94">
        <v>0.58304</v>
      </c>
      <c r="AQ94">
        <f t="shared" si="71"/>
        <v>2.0701350864797373E-3</v>
      </c>
      <c r="AR94">
        <f t="shared" si="72"/>
        <v>6.0385840472613941</v>
      </c>
      <c r="AS94">
        <f t="shared" si="73"/>
        <v>-6.0385840472613941</v>
      </c>
      <c r="AX94">
        <f t="shared" si="57"/>
        <v>-12.765601842995199</v>
      </c>
      <c r="AY94">
        <f t="shared" si="91"/>
        <v>-6.7270177957338051</v>
      </c>
      <c r="BA94">
        <f t="shared" si="58"/>
        <v>1.336883076206155</v>
      </c>
      <c r="BB94">
        <f t="shared" si="87"/>
        <v>-30.811965205802075</v>
      </c>
      <c r="BC94">
        <f t="shared" si="74"/>
        <v>27.658711067261788</v>
      </c>
      <c r="BD94">
        <f t="shared" si="88"/>
        <v>-58.470676273063859</v>
      </c>
      <c r="BF94">
        <f t="shared" si="89"/>
        <v>6.1025876818780102E-3</v>
      </c>
      <c r="BG94">
        <f t="shared" si="50"/>
        <v>5.4780572523790427E-3</v>
      </c>
      <c r="BH94">
        <f t="shared" si="50"/>
        <v>-1.1580644934257053E-2</v>
      </c>
    </row>
    <row r="95" spans="1:68">
      <c r="A95" s="95">
        <v>0.8</v>
      </c>
      <c r="B95" s="24">
        <v>2600</v>
      </c>
      <c r="C95" s="25">
        <v>0.59270999999999996</v>
      </c>
      <c r="E95" s="95">
        <v>0.8</v>
      </c>
      <c r="F95" s="27">
        <v>3.14159265358979</v>
      </c>
      <c r="G95" s="27"/>
      <c r="H95" s="28">
        <f t="shared" si="53"/>
        <v>0.42774563319532344</v>
      </c>
      <c r="I95" s="28">
        <f t="shared" si="54"/>
        <v>0.1160508013727235</v>
      </c>
      <c r="J95" s="28">
        <f t="shared" si="55"/>
        <v>3.15550694014494E-2</v>
      </c>
      <c r="K95" s="28">
        <f t="shared" si="56"/>
        <v>8.5979358463926219E-3</v>
      </c>
      <c r="L95">
        <f t="shared" si="90"/>
        <v>1.4454022741997341</v>
      </c>
      <c r="M95">
        <f t="shared" si="75"/>
        <v>0.41856844599708332</v>
      </c>
      <c r="N95">
        <f t="shared" si="76"/>
        <v>0.13920926894256908</v>
      </c>
      <c r="O95">
        <f t="shared" si="77"/>
        <v>4.915305379632473E-2</v>
      </c>
      <c r="P95">
        <f t="shared" si="78"/>
        <v>1.7973744513806622E-2</v>
      </c>
      <c r="Q95">
        <f t="shared" si="59"/>
        <v>4.1175462110305654</v>
      </c>
      <c r="R95">
        <f t="shared" si="60"/>
        <v>-4.6562828868493424</v>
      </c>
      <c r="S95">
        <f t="shared" si="61"/>
        <v>2.1984079398473457</v>
      </c>
      <c r="T95">
        <f t="shared" si="62"/>
        <v>-0.34868587558131564</v>
      </c>
      <c r="U95">
        <v>0</v>
      </c>
      <c r="V95">
        <f t="shared" si="51"/>
        <v>2.0481695778697842</v>
      </c>
      <c r="W95">
        <f t="shared" si="63"/>
        <v>1.3628869565217392</v>
      </c>
      <c r="X95">
        <f t="shared" si="79"/>
        <v>3.4698267364985309</v>
      </c>
      <c r="Y95">
        <v>0</v>
      </c>
      <c r="Z95">
        <f t="shared" si="80"/>
        <v>4.2914373520179572</v>
      </c>
      <c r="AA95">
        <f t="shared" si="64"/>
        <v>0.6549999999999998</v>
      </c>
      <c r="AB95">
        <f t="shared" si="65"/>
        <v>-0.60425489799803977</v>
      </c>
      <c r="AC95">
        <f t="shared" si="66"/>
        <v>-0.23898834267938432</v>
      </c>
      <c r="AD95">
        <f t="shared" si="81"/>
        <v>-0.42162162033871203</v>
      </c>
      <c r="AE95">
        <f t="shared" si="67"/>
        <v>2.875</v>
      </c>
      <c r="AG95">
        <f t="shared" si="82"/>
        <v>-0.10181365259687615</v>
      </c>
      <c r="AH95">
        <f t="shared" si="83"/>
        <v>-0.23710642687800601</v>
      </c>
      <c r="AI95">
        <f t="shared" si="84"/>
        <v>4.9582048527017504</v>
      </c>
      <c r="AK95">
        <f t="shared" si="68"/>
        <v>2.4687638317896999E-21</v>
      </c>
      <c r="AL95">
        <f t="shared" si="69"/>
        <v>2.1731872869159552E-21</v>
      </c>
      <c r="AM95">
        <f t="shared" si="70"/>
        <v>40.526545223578751</v>
      </c>
      <c r="AN95">
        <f t="shared" si="85"/>
        <v>1.0610256652253576</v>
      </c>
      <c r="AO95">
        <f t="shared" si="86"/>
        <v>1.3176580985674746</v>
      </c>
      <c r="AP95">
        <v>0.59270999999999996</v>
      </c>
      <c r="AQ95">
        <f t="shared" si="71"/>
        <v>2.1808820863337248E-3</v>
      </c>
      <c r="AR95">
        <f t="shared" si="72"/>
        <v>6.3616330458354753</v>
      </c>
      <c r="AS95">
        <f t="shared" si="73"/>
        <v>-6.3616330458354753</v>
      </c>
      <c r="AX95">
        <f t="shared" si="57"/>
        <v>-12.966275172175198</v>
      </c>
      <c r="AY95">
        <f t="shared" si="91"/>
        <v>-6.6046421263397228</v>
      </c>
      <c r="BA95">
        <f t="shared" si="58"/>
        <v>1.336883076206155</v>
      </c>
      <c r="BB95">
        <f t="shared" si="87"/>
        <v>-30.251444187142294</v>
      </c>
      <c r="BC95">
        <f t="shared" si="74"/>
        <v>29.138382268688716</v>
      </c>
      <c r="BD95">
        <f t="shared" si="88"/>
        <v>-59.389826455831006</v>
      </c>
      <c r="BF95">
        <f t="shared" si="89"/>
        <v>5.9915714373425018E-3</v>
      </c>
      <c r="BG95">
        <f t="shared" si="50"/>
        <v>5.7711194828062419E-3</v>
      </c>
      <c r="BH95">
        <f t="shared" si="50"/>
        <v>-1.1762690920148743E-2</v>
      </c>
    </row>
    <row r="96" spans="1:68">
      <c r="A96" s="95">
        <v>0.8</v>
      </c>
      <c r="B96" s="24">
        <v>2800</v>
      </c>
      <c r="C96" s="25">
        <v>0.60172999999999999</v>
      </c>
      <c r="E96" s="95">
        <v>0.8</v>
      </c>
      <c r="F96" s="27">
        <v>3.14159265358979</v>
      </c>
      <c r="G96" s="27"/>
      <c r="H96" s="28">
        <f t="shared" si="53"/>
        <v>0.43425516671326952</v>
      </c>
      <c r="I96" s="28">
        <f t="shared" si="54"/>
        <v>0.11781688972686291</v>
      </c>
      <c r="J96" s="28">
        <f t="shared" si="55"/>
        <v>3.2035281859482963E-2</v>
      </c>
      <c r="K96" s="28">
        <f t="shared" si="56"/>
        <v>8.7287812536482132E-3</v>
      </c>
      <c r="L96">
        <f t="shared" si="90"/>
        <v>1.5075105382963052</v>
      </c>
      <c r="M96">
        <f t="shared" si="75"/>
        <v>0.44533867440329117</v>
      </c>
      <c r="N96">
        <f t="shared" si="76"/>
        <v>0.15074813191702574</v>
      </c>
      <c r="O96">
        <f t="shared" si="77"/>
        <v>5.4126783824852476E-2</v>
      </c>
      <c r="P96">
        <f t="shared" si="78"/>
        <v>2.0117669827384166E-2</v>
      </c>
      <c r="Q96">
        <f t="shared" si="59"/>
        <v>4.1175462110305654</v>
      </c>
      <c r="R96">
        <f t="shared" si="60"/>
        <v>-4.6562828868493433</v>
      </c>
      <c r="S96">
        <f t="shared" si="61"/>
        <v>2.1984079398473457</v>
      </c>
      <c r="T96">
        <f t="shared" si="62"/>
        <v>-0.34868587558131564</v>
      </c>
      <c r="U96">
        <v>0</v>
      </c>
      <c r="V96">
        <f t="shared" si="51"/>
        <v>2.0438298888578204</v>
      </c>
      <c r="W96">
        <f t="shared" si="63"/>
        <v>1.3628869565217392</v>
      </c>
      <c r="X96">
        <f t="shared" si="79"/>
        <v>3.5636358510619885</v>
      </c>
      <c r="Y96">
        <v>0</v>
      </c>
      <c r="Z96">
        <f t="shared" si="80"/>
        <v>4.4461541016875588</v>
      </c>
      <c r="AA96">
        <f t="shared" si="64"/>
        <v>0.6549999999999998</v>
      </c>
      <c r="AB96">
        <f t="shared" si="65"/>
        <v>-0.65073604399788909</v>
      </c>
      <c r="AC96">
        <f t="shared" si="66"/>
        <v>-0.25737206134702934</v>
      </c>
      <c r="AD96">
        <f t="shared" si="81"/>
        <v>-0.45405405267245924</v>
      </c>
      <c r="AE96">
        <f t="shared" si="67"/>
        <v>2.875</v>
      </c>
      <c r="AG96">
        <f t="shared" si="82"/>
        <v>-0.10498659134624135</v>
      </c>
      <c r="AH96">
        <f t="shared" si="83"/>
        <v>-0.25277280780566547</v>
      </c>
      <c r="AI96">
        <f t="shared" si="84"/>
        <v>5.1589746162515615</v>
      </c>
      <c r="AK96">
        <f t="shared" si="68"/>
        <v>2.5976856202098582E-21</v>
      </c>
      <c r="AL96">
        <f t="shared" si="69"/>
        <v>2.2677665390799078E-21</v>
      </c>
      <c r="AM96">
        <f t="shared" si="70"/>
        <v>40.526545223578751</v>
      </c>
      <c r="AN96">
        <f t="shared" si="85"/>
        <v>1.0610256652253576</v>
      </c>
      <c r="AO96">
        <f t="shared" si="86"/>
        <v>1.3176580985674746</v>
      </c>
      <c r="AP96">
        <v>0.60172999999999999</v>
      </c>
      <c r="AQ96">
        <f t="shared" si="71"/>
        <v>2.2898360640495343E-3</v>
      </c>
      <c r="AR96">
        <f t="shared" si="72"/>
        <v>6.679451798832492</v>
      </c>
      <c r="AS96">
        <f t="shared" si="73"/>
        <v>-6.679451798832492</v>
      </c>
      <c r="AX96">
        <f t="shared" si="57"/>
        <v>-13.153134571688799</v>
      </c>
      <c r="AY96">
        <f t="shared" si="91"/>
        <v>-6.4736827728563071</v>
      </c>
      <c r="BA96">
        <f t="shared" si="58"/>
        <v>1.336883076206155</v>
      </c>
      <c r="BB96">
        <f t="shared" si="87"/>
        <v>-29.651607057907352</v>
      </c>
      <c r="BC96">
        <f t="shared" si="74"/>
        <v>30.594097216448461</v>
      </c>
      <c r="BD96">
        <f t="shared" si="88"/>
        <v>-60.245704274355809</v>
      </c>
      <c r="BF96">
        <f t="shared" si="89"/>
        <v>5.872768282413815E-3</v>
      </c>
      <c r="BG96">
        <f t="shared" si="50"/>
        <v>6.0594369610711945E-3</v>
      </c>
      <c r="BH96">
        <f t="shared" si="50"/>
        <v>-1.1932205243485009E-2</v>
      </c>
    </row>
    <row r="97" spans="1:68" ht="15.75" thickBot="1">
      <c r="A97" s="97">
        <v>0.8</v>
      </c>
      <c r="B97" s="46">
        <v>3000</v>
      </c>
      <c r="C97" s="47">
        <v>0.61019000000000001</v>
      </c>
      <c r="D97" s="35"/>
      <c r="E97" s="97">
        <v>0.8</v>
      </c>
      <c r="F97" s="49">
        <v>3.14159265358979</v>
      </c>
      <c r="G97" s="49"/>
      <c r="H97" s="50">
        <f t="shared" si="53"/>
        <v>0.44036056067799506</v>
      </c>
      <c r="I97" s="50">
        <f t="shared" si="54"/>
        <v>0.11947333179737506</v>
      </c>
      <c r="J97" s="50">
        <f t="shared" si="55"/>
        <v>3.2485680683758351E-2</v>
      </c>
      <c r="K97" s="50">
        <f t="shared" si="56"/>
        <v>8.8515032209854991E-3</v>
      </c>
      <c r="L97" s="35">
        <f t="shared" si="90"/>
        <v>1.5684183389780015</v>
      </c>
      <c r="M97" s="35">
        <f t="shared" si="75"/>
        <v>0.47197547954500041</v>
      </c>
      <c r="N97" s="35">
        <f t="shared" si="76"/>
        <v>0.16239739363740566</v>
      </c>
      <c r="O97" s="35">
        <f t="shared" si="77"/>
        <v>5.9221520282908613E-2</v>
      </c>
      <c r="P97" s="35">
        <f t="shared" si="78"/>
        <v>2.2345859187195227E-2</v>
      </c>
      <c r="Q97" s="35">
        <f t="shared" si="59"/>
        <v>4.1175462110305654</v>
      </c>
      <c r="R97" s="35">
        <f t="shared" si="60"/>
        <v>-4.6562828868493424</v>
      </c>
      <c r="S97" s="35">
        <f t="shared" si="61"/>
        <v>2.1984079398473457</v>
      </c>
      <c r="T97" s="35">
        <f t="shared" si="62"/>
        <v>-0.34868587558131564</v>
      </c>
      <c r="U97" s="35">
        <v>0</v>
      </c>
      <c r="V97" s="35">
        <f t="shared" si="51"/>
        <v>2.03975962621467</v>
      </c>
      <c r="W97" s="35">
        <f t="shared" si="63"/>
        <v>1.3628869565217392</v>
      </c>
      <c r="X97" s="35">
        <f t="shared" si="79"/>
        <v>3.6550875273390342</v>
      </c>
      <c r="Y97" s="35">
        <v>0</v>
      </c>
      <c r="Z97" s="35">
        <f t="shared" si="80"/>
        <v>4.5967496524817104</v>
      </c>
      <c r="AA97" s="35">
        <f t="shared" si="64"/>
        <v>0.6549999999999998</v>
      </c>
      <c r="AB97" s="35">
        <f t="shared" si="65"/>
        <v>-0.69721718999773818</v>
      </c>
      <c r="AC97" s="35">
        <f t="shared" si="66"/>
        <v>-0.27575578001467416</v>
      </c>
      <c r="AD97" s="35">
        <f t="shared" si="81"/>
        <v>-0.48648648500620617</v>
      </c>
      <c r="AE97" s="35">
        <f t="shared" si="67"/>
        <v>2.875</v>
      </c>
      <c r="AF97" s="35"/>
      <c r="AG97" s="35">
        <f t="shared" si="82"/>
        <v>-0.10803762762445553</v>
      </c>
      <c r="AH97" s="35">
        <f t="shared" si="83"/>
        <v>-0.26837187573059285</v>
      </c>
      <c r="AI97" s="35">
        <f t="shared" si="84"/>
        <v>5.3554861570017849</v>
      </c>
      <c r="AJ97" s="35"/>
      <c r="AK97" s="35">
        <f t="shared" si="68"/>
        <v>2.7250117478383741E-21</v>
      </c>
      <c r="AL97" s="35">
        <f t="shared" si="69"/>
        <v>2.3604464555093064E-21</v>
      </c>
      <c r="AM97" s="35">
        <f t="shared" si="70"/>
        <v>40.526545223578751</v>
      </c>
      <c r="AN97" s="35">
        <f t="shared" si="85"/>
        <v>1.0610256652253576</v>
      </c>
      <c r="AO97" s="35">
        <f t="shared" si="86"/>
        <v>1.3176580985674746</v>
      </c>
      <c r="AP97" s="35">
        <v>0.61019000000000001</v>
      </c>
      <c r="AQ97" s="35">
        <f t="shared" si="71"/>
        <v>2.3972513419167349E-3</v>
      </c>
      <c r="AR97" s="35">
        <f t="shared" si="72"/>
        <v>6.9927821643711159</v>
      </c>
      <c r="AS97" s="35">
        <f t="shared" si="73"/>
        <v>-6.9927821643711159</v>
      </c>
      <c r="AT97" s="35"/>
      <c r="AU97" s="35"/>
      <c r="AV97" s="35"/>
      <c r="AW97" s="35"/>
      <c r="AX97" s="35">
        <f t="shared" si="57"/>
        <v>-13.328107829999199</v>
      </c>
      <c r="AY97" s="35">
        <f t="shared" si="91"/>
        <v>-6.3353256656280834</v>
      </c>
      <c r="AZ97" s="35"/>
      <c r="BA97" s="35">
        <f t="shared" si="58"/>
        <v>1.336883076206155</v>
      </c>
      <c r="BB97" s="35">
        <f t="shared" si="87"/>
        <v>-29.017885771099543</v>
      </c>
      <c r="BC97" s="35">
        <f t="shared" si="74"/>
        <v>32.029253865955162</v>
      </c>
      <c r="BD97" s="35">
        <f t="shared" si="88"/>
        <v>-61.047139637054705</v>
      </c>
      <c r="BE97" s="35"/>
      <c r="BF97" s="35">
        <f t="shared" si="89"/>
        <v>5.7472540643888972E-3</v>
      </c>
      <c r="BG97" s="35">
        <f t="shared" ref="BG97:BH160" si="92">BC97/($BL$12*10^-15*10^10*10^12*10^-1)</f>
        <v>6.3436826828986263E-3</v>
      </c>
      <c r="BH97" s="35">
        <f t="shared" si="92"/>
        <v>-1.2090936747287524E-2</v>
      </c>
      <c r="BI97" s="35"/>
      <c r="BJ97" s="35"/>
      <c r="BK97" s="35"/>
      <c r="BL97" s="35"/>
      <c r="BM97" s="35"/>
      <c r="BN97" s="35"/>
      <c r="BO97" s="35"/>
      <c r="BP97" s="35"/>
    </row>
    <row r="98" spans="1:68">
      <c r="A98" s="98">
        <v>0.7</v>
      </c>
      <c r="B98" s="99">
        <v>5.7755700000000001</v>
      </c>
      <c r="C98" s="25">
        <v>6.1694999999999996E-3</v>
      </c>
      <c r="D98" s="25">
        <v>0</v>
      </c>
      <c r="E98" s="98">
        <v>0.7</v>
      </c>
      <c r="F98" s="27">
        <v>3.14159265358979</v>
      </c>
      <c r="G98" s="27"/>
      <c r="H98" s="28">
        <f t="shared" ref="H98:H130" si="93">(F98/6)*(C98*6.023*10^23)/((16*0.685+44*0.315)*10^24)*(0.685*$BL$8^3+0.315*$BM$8^3)</f>
        <v>4.0544415357603421E-3</v>
      </c>
      <c r="I98" s="28">
        <f t="shared" ref="I98:I130" si="94">(F98/6)*(C98*6.023*10^23)/((16*0.685+44*0.315)*10^24)*(0.685*$BL$8^2+0.315*$BM$8^2)</f>
        <v>1.0852109859408338E-3</v>
      </c>
      <c r="J98" s="28">
        <f t="shared" ref="J98:J130" si="95">(F98/6)*(C98*6.023*10^23)/((16*0.685+44*0.315)*10^24)*(0.685*$BL$8^1+0.315*$BM$8^1)</f>
        <v>2.9127502040452466E-4</v>
      </c>
      <c r="K98" s="28">
        <f t="shared" ref="K98:K130" si="96">(F98/6)*(C98*6.023*10^23)/((16*0.685+44*0.315)*10^24)*(0.685*$BL$8^0+0.315*$BM$8^0)</f>
        <v>7.8389821745291873E-5</v>
      </c>
      <c r="L98">
        <f t="shared" si="90"/>
        <v>4.0875420499979498E-3</v>
      </c>
      <c r="M98">
        <f t="shared" si="75"/>
        <v>8.3087932811884094E-6</v>
      </c>
      <c r="N98">
        <f t="shared" si="76"/>
        <v>2.248873748464602E-8</v>
      </c>
      <c r="O98">
        <f t="shared" si="77"/>
        <v>6.84400322872869E-11</v>
      </c>
      <c r="P98">
        <f t="shared" si="78"/>
        <v>2.2231522178728369E-13</v>
      </c>
      <c r="Q98">
        <f t="shared" si="59"/>
        <v>4.0563349578929762</v>
      </c>
      <c r="R98">
        <f t="shared" si="60"/>
        <v>-4.6726479160042871</v>
      </c>
      <c r="S98">
        <f t="shared" si="61"/>
        <v>2.2354861724108783</v>
      </c>
      <c r="T98">
        <f t="shared" si="62"/>
        <v>-0.36036493251998541</v>
      </c>
      <c r="U98">
        <v>0</v>
      </c>
      <c r="V98">
        <f t="shared" si="51"/>
        <v>2.3306303723094932</v>
      </c>
      <c r="W98">
        <f t="shared" si="63"/>
        <v>1.3628869565217392</v>
      </c>
      <c r="X98">
        <f t="shared" si="79"/>
        <v>1.0085493670201255</v>
      </c>
      <c r="Y98">
        <v>0</v>
      </c>
      <c r="Z98">
        <f t="shared" si="80"/>
        <v>1.6541665892252644E-2</v>
      </c>
      <c r="AA98">
        <f t="shared" si="64"/>
        <v>0.6549999999999998</v>
      </c>
      <c r="AB98">
        <f t="shared" si="65"/>
        <v>-1.3422755620117455E-3</v>
      </c>
      <c r="AC98">
        <f t="shared" si="66"/>
        <v>-5.3088227012645049E-4</v>
      </c>
      <c r="AD98">
        <f t="shared" si="81"/>
        <v>-9.3657891606909794E-4</v>
      </c>
      <c r="AE98">
        <f t="shared" si="67"/>
        <v>2.875</v>
      </c>
      <c r="AG98">
        <f t="shared" si="82"/>
        <v>-2.813251799195354E-4</v>
      </c>
      <c r="AH98">
        <f t="shared" si="83"/>
        <v>-5.5715997558207042E-4</v>
      </c>
      <c r="AI98">
        <f t="shared" si="84"/>
        <v>1.8084806574828406E-2</v>
      </c>
      <c r="AK98">
        <f t="shared" si="68"/>
        <v>6.2060585212751606E-24</v>
      </c>
      <c r="AL98">
        <f t="shared" si="69"/>
        <v>5.6868811823661805E-24</v>
      </c>
      <c r="AM98">
        <f t="shared" si="70"/>
        <v>40.526545223578751</v>
      </c>
      <c r="AN98">
        <f t="shared" si="85"/>
        <v>1.0610256652253576</v>
      </c>
      <c r="AO98">
        <f t="shared" si="86"/>
        <v>1.3176580985674746</v>
      </c>
      <c r="AP98" s="25">
        <v>6.1700000000000001E-3</v>
      </c>
      <c r="AQ98">
        <f t="shared" si="71"/>
        <v>5.5407917746112473E-6</v>
      </c>
      <c r="AR98">
        <f t="shared" si="72"/>
        <v>1.6162489606541007E-2</v>
      </c>
      <c r="AS98">
        <f t="shared" si="73"/>
        <v>-1.6162489606541007E-2</v>
      </c>
      <c r="AX98">
        <f t="shared" ref="AX98:AX130" si="97">-0.904*C98^2 -18.888*C98</f>
        <v>-0.116563924708146</v>
      </c>
      <c r="AY98">
        <f t="shared" si="91"/>
        <v>-0.10040143510160499</v>
      </c>
      <c r="AZ98">
        <v>0.68500000000000005</v>
      </c>
      <c r="BA98">
        <f>17.5/($BL$6+$BL$7+2*(0.685*$BL$8 +0.315*$BM$8))</f>
        <v>1.327623288788411</v>
      </c>
      <c r="BB98">
        <f t="shared" si="87"/>
        <v>-0.46043587727013013</v>
      </c>
      <c r="BC98">
        <f t="shared" si="74"/>
        <v>7.4120355683422956E-2</v>
      </c>
      <c r="BD98">
        <f t="shared" si="88"/>
        <v>-0.53455623295355303</v>
      </c>
      <c r="BF98">
        <f t="shared" si="89"/>
        <v>9.1193479356333957E-5</v>
      </c>
      <c r="BG98">
        <f t="shared" si="92"/>
        <v>1.4680205126445426E-5</v>
      </c>
      <c r="BH98">
        <f t="shared" si="92"/>
        <v>-1.0587368448277937E-4</v>
      </c>
    </row>
    <row r="99" spans="1:68">
      <c r="A99" s="98">
        <v>0.7</v>
      </c>
      <c r="B99" s="99">
        <v>15.68263</v>
      </c>
      <c r="C99" s="25">
        <v>1.6886999999999999E-2</v>
      </c>
      <c r="D99" s="25">
        <v>-0.16333</v>
      </c>
      <c r="E99" s="98">
        <v>0.7</v>
      </c>
      <c r="F99" s="27">
        <v>3.14159265358979</v>
      </c>
      <c r="G99" s="27"/>
      <c r="H99" s="28">
        <f t="shared" si="93"/>
        <v>1.1097715246678809E-2</v>
      </c>
      <c r="I99" s="28">
        <f t="shared" si="94"/>
        <v>2.9704121759596184E-3</v>
      </c>
      <c r="J99" s="28">
        <f t="shared" si="95"/>
        <v>7.9727064909169434E-4</v>
      </c>
      <c r="K99" s="28">
        <f t="shared" si="96"/>
        <v>2.1456664556491516E-4</v>
      </c>
      <c r="L99">
        <f t="shared" si="90"/>
        <v>1.1348666806667351E-2</v>
      </c>
      <c r="M99">
        <f t="shared" si="75"/>
        <v>6.3440628980466671E-5</v>
      </c>
      <c r="N99">
        <f t="shared" si="76"/>
        <v>4.7110675988761841E-7</v>
      </c>
      <c r="O99">
        <f t="shared" si="77"/>
        <v>3.9298920419955641E-9</v>
      </c>
      <c r="P99">
        <f t="shared" si="78"/>
        <v>3.4942146398542206E-11</v>
      </c>
      <c r="Q99">
        <f t="shared" si="59"/>
        <v>4.0563349578929753</v>
      </c>
      <c r="R99">
        <f t="shared" si="60"/>
        <v>-4.6726479160042862</v>
      </c>
      <c r="S99">
        <f t="shared" si="61"/>
        <v>2.2354861724108788</v>
      </c>
      <c r="T99">
        <f t="shared" si="62"/>
        <v>-0.36036493251998541</v>
      </c>
      <c r="U99">
        <v>0</v>
      </c>
      <c r="V99">
        <f t="shared" si="51"/>
        <v>2.3259348565022142</v>
      </c>
      <c r="W99">
        <f t="shared" si="63"/>
        <v>1.3628869565217392</v>
      </c>
      <c r="X99">
        <f t="shared" si="79"/>
        <v>1.0236808006409674</v>
      </c>
      <c r="Y99">
        <v>0</v>
      </c>
      <c r="Z99">
        <f t="shared" si="80"/>
        <v>4.573860990702102E-2</v>
      </c>
      <c r="AA99">
        <f t="shared" si="64"/>
        <v>0.6549999999999998</v>
      </c>
      <c r="AB99">
        <f t="shared" si="65"/>
        <v>-3.6447330734580763E-3</v>
      </c>
      <c r="AC99">
        <f t="shared" si="66"/>
        <v>-1.4415252894438436E-3</v>
      </c>
      <c r="AD99">
        <f t="shared" si="81"/>
        <v>-2.54312918145096E-3</v>
      </c>
      <c r="AE99">
        <f t="shared" si="67"/>
        <v>2.875</v>
      </c>
      <c r="AG99">
        <f t="shared" si="82"/>
        <v>-7.8725448749318409E-4</v>
      </c>
      <c r="AH99">
        <f t="shared" si="83"/>
        <v>-1.5257779677725688E-3</v>
      </c>
      <c r="AI99">
        <f t="shared" si="84"/>
        <v>4.99550189987433E-2</v>
      </c>
      <c r="AK99">
        <f t="shared" si="68"/>
        <v>1.7157343204190827E-23</v>
      </c>
      <c r="AL99">
        <f t="shared" si="69"/>
        <v>1.5805796757106984E-23</v>
      </c>
      <c r="AM99">
        <f t="shared" si="70"/>
        <v>40.526545223578751</v>
      </c>
      <c r="AN99">
        <f t="shared" si="85"/>
        <v>1.0610256652253576</v>
      </c>
      <c r="AO99">
        <f t="shared" si="86"/>
        <v>1.3176580985674746</v>
      </c>
      <c r="AP99" s="25">
        <v>1.6889999999999999E-2</v>
      </c>
      <c r="AQ99">
        <f t="shared" si="71"/>
        <v>1.5340002572710564E-5</v>
      </c>
      <c r="AR99">
        <f t="shared" si="72"/>
        <v>4.4746787504596715E-2</v>
      </c>
      <c r="AS99">
        <f t="shared" si="73"/>
        <v>-0.20807678750459671</v>
      </c>
      <c r="AX99">
        <f t="shared" si="97"/>
        <v>-0.31921945037517602</v>
      </c>
      <c r="AY99">
        <f t="shared" si="91"/>
        <v>-0.27447266287057931</v>
      </c>
      <c r="BA99">
        <f t="shared" ref="BA99:BA130" si="98">17.5/($BL$6+$BL$7+2*(0.685*$BL$8 +0.315*$BM$8))</f>
        <v>1.327623288788411</v>
      </c>
      <c r="BB99">
        <f t="shared" si="87"/>
        <v>-1.2587176785629792</v>
      </c>
      <c r="BC99">
        <f t="shared" si="74"/>
        <v>0.2052064927045025</v>
      </c>
      <c r="BD99">
        <f t="shared" si="88"/>
        <v>-1.4639241712674815</v>
      </c>
      <c r="BF99">
        <f t="shared" si="89"/>
        <v>2.493003918722478E-4</v>
      </c>
      <c r="BG99">
        <f t="shared" si="92"/>
        <v>4.0642997168647752E-5</v>
      </c>
      <c r="BH99">
        <f t="shared" si="92"/>
        <v>-2.8994338904089555E-4</v>
      </c>
    </row>
    <row r="100" spans="1:68">
      <c r="A100" s="98">
        <v>0.7</v>
      </c>
      <c r="B100" s="99">
        <v>30.69333</v>
      </c>
      <c r="C100" s="25">
        <v>3.4077999999999997E-2</v>
      </c>
      <c r="D100" s="25">
        <v>-0.52</v>
      </c>
      <c r="E100" s="98">
        <v>0.7</v>
      </c>
      <c r="F100" s="27">
        <v>3.14159265358979</v>
      </c>
      <c r="G100" s="27"/>
      <c r="H100" s="28">
        <f t="shared" si="93"/>
        <v>2.239521171174989E-2</v>
      </c>
      <c r="I100" s="28">
        <f t="shared" si="94"/>
        <v>5.994297751664112E-3</v>
      </c>
      <c r="J100" s="28">
        <f t="shared" si="95"/>
        <v>1.6088937750782706E-3</v>
      </c>
      <c r="K100" s="28">
        <f t="shared" si="96"/>
        <v>4.3299592275485152E-4</v>
      </c>
      <c r="L100">
        <f t="shared" si="90"/>
        <v>2.3437041839224605E-2</v>
      </c>
      <c r="M100">
        <f t="shared" si="75"/>
        <v>2.6640120709247206E-4</v>
      </c>
      <c r="N100">
        <f t="shared" si="76"/>
        <v>4.0073225678357428E-6</v>
      </c>
      <c r="O100">
        <f t="shared" si="77"/>
        <v>6.7612378612524893E-8</v>
      </c>
      <c r="P100">
        <f t="shared" si="78"/>
        <v>1.2150025291424171E-9</v>
      </c>
      <c r="Q100">
        <f t="shared" si="59"/>
        <v>4.0563349578929753</v>
      </c>
      <c r="R100">
        <f t="shared" si="60"/>
        <v>-4.6726479160042862</v>
      </c>
      <c r="S100">
        <f t="shared" si="61"/>
        <v>2.2354861724108788</v>
      </c>
      <c r="T100">
        <f t="shared" si="62"/>
        <v>-0.36036493251998541</v>
      </c>
      <c r="U100">
        <v>0</v>
      </c>
      <c r="V100">
        <f t="shared" si="51"/>
        <v>2.3184031921921666</v>
      </c>
      <c r="W100">
        <f t="shared" si="63"/>
        <v>1.3628869565217392</v>
      </c>
      <c r="X100">
        <f t="shared" si="79"/>
        <v>1.0487182730126379</v>
      </c>
      <c r="Y100">
        <v>0</v>
      </c>
      <c r="Z100">
        <f t="shared" si="80"/>
        <v>9.3832627025963913E-2</v>
      </c>
      <c r="AA100">
        <f t="shared" si="64"/>
        <v>0.6549999999999998</v>
      </c>
      <c r="AB100">
        <f t="shared" si="65"/>
        <v>-7.1333057647577601E-3</v>
      </c>
      <c r="AC100">
        <f t="shared" si="66"/>
        <v>-2.8212877184659335E-3</v>
      </c>
      <c r="AD100">
        <f t="shared" si="81"/>
        <v>-4.9772967416118466E-3</v>
      </c>
      <c r="AE100">
        <f t="shared" si="67"/>
        <v>2.875</v>
      </c>
      <c r="AG100">
        <f t="shared" si="82"/>
        <v>-1.6526015557240497E-3</v>
      </c>
      <c r="AH100">
        <f t="shared" si="83"/>
        <v>-3.0479304113297887E-3</v>
      </c>
      <c r="AI100">
        <f t="shared" si="84"/>
        <v>0.10221048509948004</v>
      </c>
      <c r="AK100">
        <f t="shared" si="68"/>
        <v>3.5043294145001039E-23</v>
      </c>
      <c r="AL100">
        <f t="shared" si="69"/>
        <v>3.2676674307803919E-23</v>
      </c>
      <c r="AM100">
        <f t="shared" si="70"/>
        <v>40.526545223578751</v>
      </c>
      <c r="AN100">
        <f t="shared" si="85"/>
        <v>1.0610256652253576</v>
      </c>
      <c r="AO100">
        <f t="shared" si="86"/>
        <v>1.3176580985674746</v>
      </c>
      <c r="AP100" s="25">
        <v>3.4079999999999999E-2</v>
      </c>
      <c r="AQ100">
        <f t="shared" si="71"/>
        <v>3.1434226645028589E-5</v>
      </c>
      <c r="AR100">
        <f t="shared" si="72"/>
        <v>9.1693639123548387E-2</v>
      </c>
      <c r="AS100">
        <f t="shared" si="73"/>
        <v>-0.61169363912354835</v>
      </c>
      <c r="AX100">
        <f t="shared" si="97"/>
        <v>-0.64471508831593605</v>
      </c>
      <c r="AY100">
        <f t="shared" si="91"/>
        <v>-0.55302144919238772</v>
      </c>
      <c r="BA100">
        <f t="shared" si="98"/>
        <v>1.327623288788411</v>
      </c>
      <c r="BB100">
        <f t="shared" si="87"/>
        <v>-2.5361282520554851</v>
      </c>
      <c r="BC100">
        <f t="shared" si="74"/>
        <v>0.42050236759281961</v>
      </c>
      <c r="BD100">
        <f t="shared" si="88"/>
        <v>-2.9566306196483048</v>
      </c>
      <c r="BF100">
        <f t="shared" si="89"/>
        <v>5.0230308022489309E-4</v>
      </c>
      <c r="BG100">
        <f t="shared" si="92"/>
        <v>8.3284287501053601E-5</v>
      </c>
      <c r="BH100">
        <f t="shared" si="92"/>
        <v>-5.8558736772594663E-4</v>
      </c>
    </row>
    <row r="101" spans="1:68">
      <c r="A101" s="98">
        <v>0.7</v>
      </c>
      <c r="B101" s="99">
        <v>45.503880000000002</v>
      </c>
      <c r="C101" s="25">
        <v>5.2762999999999997E-2</v>
      </c>
      <c r="D101" s="25">
        <v>-0.79332999999999998</v>
      </c>
      <c r="E101" s="98">
        <v>0.7</v>
      </c>
      <c r="F101" s="27">
        <v>3.14159265358979</v>
      </c>
      <c r="G101" s="27"/>
      <c r="H101" s="28">
        <f t="shared" si="93"/>
        <v>3.4674527717209323E-2</v>
      </c>
      <c r="I101" s="28">
        <f t="shared" si="94"/>
        <v>9.2809769432200696E-3</v>
      </c>
      <c r="J101" s="28">
        <f t="shared" si="95"/>
        <v>2.4910517710679853E-3</v>
      </c>
      <c r="K101" s="28">
        <f t="shared" si="96"/>
        <v>6.7040800141775431E-4</v>
      </c>
      <c r="L101">
        <f t="shared" si="90"/>
        <v>3.7225735807490702E-2</v>
      </c>
      <c r="M101">
        <f t="shared" si="75"/>
        <v>6.605731669348491E-4</v>
      </c>
      <c r="N101">
        <f t="shared" si="76"/>
        <v>1.5448599352902874E-5</v>
      </c>
      <c r="O101">
        <f t="shared" si="77"/>
        <v>4.0457348506051094E-7</v>
      </c>
      <c r="P101">
        <f t="shared" si="78"/>
        <v>1.1275280875633342E-8</v>
      </c>
      <c r="Q101">
        <f t="shared" si="59"/>
        <v>4.0563349578929762</v>
      </c>
      <c r="R101">
        <f t="shared" si="60"/>
        <v>-4.672647916004288</v>
      </c>
      <c r="S101">
        <f t="shared" si="61"/>
        <v>2.2354861724108792</v>
      </c>
      <c r="T101">
        <f t="shared" si="62"/>
        <v>-0.36036493251998541</v>
      </c>
      <c r="U101">
        <v>0</v>
      </c>
      <c r="V101">
        <f t="shared" si="51"/>
        <v>2.3102169815218603</v>
      </c>
      <c r="W101">
        <f t="shared" si="63"/>
        <v>1.3628869565217392</v>
      </c>
      <c r="X101">
        <f t="shared" si="79"/>
        <v>1.0770527670262191</v>
      </c>
      <c r="Y101">
        <v>0</v>
      </c>
      <c r="Z101">
        <f t="shared" si="80"/>
        <v>0.14794781699350626</v>
      </c>
      <c r="AA101">
        <f t="shared" si="64"/>
        <v>0.6549999999999998</v>
      </c>
      <c r="AB101">
        <f t="shared" si="65"/>
        <v>-1.0575362449198095E-2</v>
      </c>
      <c r="AC101">
        <f t="shared" si="66"/>
        <v>-4.1826526410313784E-3</v>
      </c>
      <c r="AD101">
        <f t="shared" si="81"/>
        <v>-7.3790075451147363E-3</v>
      </c>
      <c r="AE101">
        <f t="shared" si="67"/>
        <v>2.875</v>
      </c>
      <c r="AG101">
        <f t="shared" si="82"/>
        <v>-2.6747969254545755E-3</v>
      </c>
      <c r="AH101">
        <f t="shared" si="83"/>
        <v>-4.6427677431129999E-3</v>
      </c>
      <c r="AI101">
        <f t="shared" si="84"/>
        <v>0.16062091032507764</v>
      </c>
      <c r="AK101">
        <f t="shared" si="68"/>
        <v>5.4894879927550655E-23</v>
      </c>
      <c r="AL101">
        <f t="shared" si="69"/>
        <v>5.1946194686220476E-23</v>
      </c>
      <c r="AM101">
        <f t="shared" si="70"/>
        <v>40.526545223578751</v>
      </c>
      <c r="AN101">
        <f t="shared" si="85"/>
        <v>1.0610256652253576</v>
      </c>
      <c r="AO101">
        <f t="shared" si="86"/>
        <v>1.3176580985674746</v>
      </c>
      <c r="AP101" s="25">
        <v>5.2760000000000001E-2</v>
      </c>
      <c r="AQ101">
        <f t="shared" si="71"/>
        <v>4.9439294666214625E-5</v>
      </c>
      <c r="AR101">
        <f t="shared" si="72"/>
        <v>0.14421442254134806</v>
      </c>
      <c r="AS101">
        <f t="shared" si="73"/>
        <v>-0.93754442254134807</v>
      </c>
      <c r="AX101">
        <f t="shared" si="97"/>
        <v>-0.99910422048877601</v>
      </c>
      <c r="AY101">
        <f t="shared" si="91"/>
        <v>-0.85488979794742792</v>
      </c>
      <c r="BA101">
        <f t="shared" si="98"/>
        <v>1.327623288788411</v>
      </c>
      <c r="BB101">
        <f t="shared" si="87"/>
        <v>-3.9204811533706443</v>
      </c>
      <c r="BC101">
        <f t="shared" si="74"/>
        <v>0.66136001034878966</v>
      </c>
      <c r="BD101">
        <f t="shared" si="88"/>
        <v>-4.5818411637194343</v>
      </c>
      <c r="BF101">
        <f t="shared" si="89"/>
        <v>7.7648666139248251E-4</v>
      </c>
      <c r="BG101">
        <f t="shared" si="92"/>
        <v>1.3098831656739745E-4</v>
      </c>
      <c r="BH101">
        <f t="shared" si="92"/>
        <v>-9.0747497795987998E-4</v>
      </c>
    </row>
    <row r="102" spans="1:68">
      <c r="A102" s="98">
        <v>0.7</v>
      </c>
      <c r="B102" s="99">
        <v>61.014940000000003</v>
      </c>
      <c r="C102" s="25">
        <v>7.3104000000000002E-2</v>
      </c>
      <c r="D102" s="25">
        <v>-1.2066699999999999</v>
      </c>
      <c r="E102" s="98">
        <v>0.7</v>
      </c>
      <c r="F102" s="27">
        <v>3.14159265358979</v>
      </c>
      <c r="G102" s="27"/>
      <c r="H102" s="28">
        <f t="shared" si="93"/>
        <v>4.804212562285827E-2</v>
      </c>
      <c r="I102" s="28">
        <f t="shared" si="94"/>
        <v>1.2858945443912593E-2</v>
      </c>
      <c r="J102" s="28">
        <f t="shared" si="95"/>
        <v>3.4513929964587685E-3</v>
      </c>
      <c r="K102" s="28">
        <f t="shared" si="96"/>
        <v>9.2886125761695729E-4</v>
      </c>
      <c r="L102">
        <f t="shared" si="90"/>
        <v>5.3056377859070913E-2</v>
      </c>
      <c r="M102">
        <f t="shared" si="75"/>
        <v>1.3162856371926512E-3</v>
      </c>
      <c r="N102">
        <f t="shared" si="76"/>
        <v>4.2844215689166179E-5</v>
      </c>
      <c r="O102">
        <f t="shared" si="77"/>
        <v>1.5588209034411715E-6</v>
      </c>
      <c r="P102">
        <f t="shared" si="78"/>
        <v>6.0302036725135011E-8</v>
      </c>
      <c r="Q102">
        <f t="shared" si="59"/>
        <v>4.0563349578929762</v>
      </c>
      <c r="R102">
        <f t="shared" si="60"/>
        <v>-4.6726479160042871</v>
      </c>
      <c r="S102">
        <f t="shared" si="61"/>
        <v>2.2354861724108783</v>
      </c>
      <c r="T102">
        <f t="shared" si="62"/>
        <v>-0.36036493251998541</v>
      </c>
      <c r="U102">
        <v>0</v>
      </c>
      <c r="V102">
        <f t="shared" si="51"/>
        <v>2.301305249584761</v>
      </c>
      <c r="W102">
        <f t="shared" si="63"/>
        <v>1.3628869565217392</v>
      </c>
      <c r="X102">
        <f t="shared" si="79"/>
        <v>1.1093023942401872</v>
      </c>
      <c r="Y102">
        <v>0</v>
      </c>
      <c r="Z102">
        <f t="shared" si="80"/>
        <v>0.2091591168167849</v>
      </c>
      <c r="AA102">
        <f t="shared" si="64"/>
        <v>0.6549999999999998</v>
      </c>
      <c r="AB102">
        <f t="shared" si="65"/>
        <v>-1.4180221671560198E-2</v>
      </c>
      <c r="AC102">
        <f t="shared" si="66"/>
        <v>-5.6084074574161815E-3</v>
      </c>
      <c r="AD102">
        <f t="shared" si="81"/>
        <v>-9.8943145644881901E-3</v>
      </c>
      <c r="AE102">
        <f t="shared" si="67"/>
        <v>2.875</v>
      </c>
      <c r="AG102">
        <f t="shared" si="82"/>
        <v>-3.8747317703125847E-3</v>
      </c>
      <c r="AH102">
        <f t="shared" si="83"/>
        <v>-6.3844861815043783E-3</v>
      </c>
      <c r="AI102">
        <f t="shared" si="84"/>
        <v>0.22647604370639132</v>
      </c>
      <c r="AK102">
        <f t="shared" si="68"/>
        <v>7.7379098181051769E-23</v>
      </c>
      <c r="AL102">
        <f t="shared" si="69"/>
        <v>7.4143148412619827E-23</v>
      </c>
      <c r="AM102">
        <f t="shared" si="70"/>
        <v>40.526545223578751</v>
      </c>
      <c r="AN102">
        <f t="shared" si="85"/>
        <v>1.0610256652253576</v>
      </c>
      <c r="AO102">
        <f t="shared" si="86"/>
        <v>1.3176580985674746</v>
      </c>
      <c r="AP102" s="25">
        <v>7.3099999999999998E-2</v>
      </c>
      <c r="AQ102">
        <f t="shared" si="71"/>
        <v>6.992919810638068E-5</v>
      </c>
      <c r="AR102">
        <f t="shared" si="72"/>
        <v>0.20398347087631244</v>
      </c>
      <c r="AS102">
        <f t="shared" si="73"/>
        <v>-1.4106534708763123</v>
      </c>
      <c r="AX102">
        <f t="shared" si="97"/>
        <v>-1.3856195041136641</v>
      </c>
      <c r="AY102">
        <f t="shared" si="91"/>
        <v>-1.1816360332373517</v>
      </c>
      <c r="BA102">
        <f t="shared" si="98"/>
        <v>1.327623288788411</v>
      </c>
      <c r="BB102">
        <f t="shared" si="87"/>
        <v>-5.418922777618139</v>
      </c>
      <c r="BC102">
        <f t="shared" si="74"/>
        <v>0.93545782753497275</v>
      </c>
      <c r="BD102">
        <f t="shared" si="88"/>
        <v>-6.3543806051531124</v>
      </c>
      <c r="BF102">
        <f t="shared" si="89"/>
        <v>1.0732665433983242E-3</v>
      </c>
      <c r="BG102">
        <f t="shared" si="92"/>
        <v>1.8527586205881815E-4</v>
      </c>
      <c r="BH102">
        <f t="shared" si="92"/>
        <v>-1.2585424054571426E-3</v>
      </c>
    </row>
    <row r="103" spans="1:68">
      <c r="A103" s="98">
        <v>0.7</v>
      </c>
      <c r="B103" s="99">
        <v>70.721850000000003</v>
      </c>
      <c r="C103" s="25">
        <v>8.7641999999999998E-2</v>
      </c>
      <c r="D103" s="25">
        <v>-1.4283300000000001</v>
      </c>
      <c r="E103" s="98">
        <v>0.7</v>
      </c>
      <c r="F103" s="27">
        <v>3.14159265358979</v>
      </c>
      <c r="G103" s="27"/>
      <c r="H103" s="28">
        <f t="shared" si="93"/>
        <v>5.7596136652420436E-2</v>
      </c>
      <c r="I103" s="28">
        <f t="shared" si="94"/>
        <v>1.5416170067238279E-2</v>
      </c>
      <c r="J103" s="28">
        <f t="shared" si="95"/>
        <v>4.137762434280468E-3</v>
      </c>
      <c r="K103" s="28">
        <f t="shared" si="96"/>
        <v>1.1135814502635335E-3</v>
      </c>
      <c r="L103">
        <f t="shared" si="90"/>
        <v>6.4927475864384743E-2</v>
      </c>
      <c r="M103">
        <f t="shared" si="75"/>
        <v>1.9436880525906107E-3</v>
      </c>
      <c r="N103">
        <f t="shared" si="76"/>
        <v>7.6093512573981758E-5</v>
      </c>
      <c r="O103">
        <f t="shared" si="77"/>
        <v>3.3256285997262935E-6</v>
      </c>
      <c r="P103">
        <f t="shared" si="78"/>
        <v>1.5443735321141183E-7</v>
      </c>
      <c r="Q103">
        <f t="shared" si="59"/>
        <v>4.0563349578929762</v>
      </c>
      <c r="R103">
        <f t="shared" si="60"/>
        <v>-4.6726479160042871</v>
      </c>
      <c r="S103">
        <f t="shared" si="61"/>
        <v>2.2354861724108783</v>
      </c>
      <c r="T103">
        <f t="shared" si="62"/>
        <v>-0.36036493251998541</v>
      </c>
      <c r="U103">
        <v>0</v>
      </c>
      <c r="V103">
        <f t="shared" si="51"/>
        <v>2.2949359088983865</v>
      </c>
      <c r="W103">
        <f t="shared" si="63"/>
        <v>1.3628869565217392</v>
      </c>
      <c r="X103">
        <f t="shared" si="79"/>
        <v>1.1332980174525382</v>
      </c>
      <c r="Y103">
        <v>0</v>
      </c>
      <c r="Z103">
        <f t="shared" si="80"/>
        <v>0.25445432770339976</v>
      </c>
      <c r="AA103">
        <f t="shared" si="64"/>
        <v>0.6549999999999998</v>
      </c>
      <c r="AB103">
        <f t="shared" si="65"/>
        <v>-1.6436163176147177E-2</v>
      </c>
      <c r="AC103">
        <f t="shared" si="66"/>
        <v>-6.5006529702769282E-3</v>
      </c>
      <c r="AD103">
        <f t="shared" si="81"/>
        <v>-1.1468408073212052E-2</v>
      </c>
      <c r="AE103">
        <f t="shared" si="67"/>
        <v>2.875</v>
      </c>
      <c r="AG103">
        <f t="shared" si="82"/>
        <v>-4.8031001914569625E-3</v>
      </c>
      <c r="AH103">
        <f t="shared" si="83"/>
        <v>-7.5724449491207206E-3</v>
      </c>
      <c r="AI103">
        <f t="shared" si="84"/>
        <v>0.2748768454355639</v>
      </c>
      <c r="AK103">
        <f t="shared" si="68"/>
        <v>9.3772508718895219E-23</v>
      </c>
      <c r="AL103">
        <f t="shared" si="69"/>
        <v>9.0798819154991155E-23</v>
      </c>
      <c r="AM103">
        <f t="shared" si="70"/>
        <v>40.526545223578751</v>
      </c>
      <c r="AN103">
        <f t="shared" si="85"/>
        <v>1.0610256652253576</v>
      </c>
      <c r="AO103">
        <f t="shared" si="86"/>
        <v>1.3176580985674746</v>
      </c>
      <c r="AP103" s="25">
        <v>8.7639999999999996E-2</v>
      </c>
      <c r="AQ103">
        <f t="shared" si="71"/>
        <v>8.4991642172997761E-5</v>
      </c>
      <c r="AR103">
        <f t="shared" si="72"/>
        <v>0.24792062021863448</v>
      </c>
      <c r="AS103">
        <f t="shared" si="73"/>
        <v>-1.6762506202186347</v>
      </c>
      <c r="AX103">
        <f t="shared" si="97"/>
        <v>-1.6623258286282561</v>
      </c>
      <c r="AY103">
        <f t="shared" si="91"/>
        <v>-1.4144052084096215</v>
      </c>
      <c r="BA103">
        <f t="shared" si="98"/>
        <v>1.327623288788411</v>
      </c>
      <c r="BB103">
        <f t="shared" si="87"/>
        <v>-6.486390381676074</v>
      </c>
      <c r="BC103">
        <f t="shared" si="74"/>
        <v>1.1369513607868433</v>
      </c>
      <c r="BD103">
        <f t="shared" si="88"/>
        <v>-7.6233417424629177</v>
      </c>
      <c r="BF103">
        <f t="shared" si="89"/>
        <v>1.2846881326353879E-3</v>
      </c>
      <c r="BG103">
        <f t="shared" si="92"/>
        <v>2.2518347411108007E-4</v>
      </c>
      <c r="BH103">
        <f t="shared" si="92"/>
        <v>-1.5098716067464683E-3</v>
      </c>
    </row>
    <row r="104" spans="1:68">
      <c r="A104" s="98">
        <v>0.7</v>
      </c>
      <c r="B104" s="99">
        <v>80.528840000000002</v>
      </c>
      <c r="C104" s="25">
        <v>0.10297000000000001</v>
      </c>
      <c r="D104" s="25">
        <v>-1.6966699999999999</v>
      </c>
      <c r="E104" s="98">
        <v>0.7</v>
      </c>
      <c r="F104" s="27">
        <v>3.14159265358979</v>
      </c>
      <c r="G104" s="27"/>
      <c r="H104" s="28">
        <f t="shared" si="93"/>
        <v>6.7669315979778336E-2</v>
      </c>
      <c r="I104" s="28">
        <f t="shared" si="94"/>
        <v>1.8112355170164143E-2</v>
      </c>
      <c r="J104" s="28">
        <f t="shared" si="95"/>
        <v>4.861429427190843E-3</v>
      </c>
      <c r="K104" s="28">
        <f t="shared" si="96"/>
        <v>1.3083394027251325E-3</v>
      </c>
      <c r="L104">
        <f t="shared" si="90"/>
        <v>7.7976234939361788E-2</v>
      </c>
      <c r="M104">
        <f t="shared" si="75"/>
        <v>2.7614382417459186E-3</v>
      </c>
      <c r="N104">
        <f t="shared" si="76"/>
        <v>1.2745127141196563E-4</v>
      </c>
      <c r="O104">
        <f t="shared" si="77"/>
        <v>6.557981707761007E-6</v>
      </c>
      <c r="P104">
        <f t="shared" si="78"/>
        <v>3.5830575945139387E-7</v>
      </c>
      <c r="Q104">
        <f t="shared" si="59"/>
        <v>4.0563349578929762</v>
      </c>
      <c r="R104">
        <f t="shared" si="60"/>
        <v>-4.6726479160042871</v>
      </c>
      <c r="S104">
        <f t="shared" si="61"/>
        <v>2.2354861724108788</v>
      </c>
      <c r="T104">
        <f t="shared" si="62"/>
        <v>-0.36036493251998541</v>
      </c>
      <c r="U104">
        <v>0</v>
      </c>
      <c r="V104">
        <f t="shared" si="51"/>
        <v>2.2882204560134811</v>
      </c>
      <c r="W104">
        <f t="shared" si="63"/>
        <v>1.3628869565217392</v>
      </c>
      <c r="X104">
        <f t="shared" si="79"/>
        <v>1.1594967038988115</v>
      </c>
      <c r="Y104">
        <v>0</v>
      </c>
      <c r="Z104">
        <f t="shared" si="80"/>
        <v>0.3036770513122023</v>
      </c>
      <c r="AA104">
        <f t="shared" si="64"/>
        <v>0.6549999999999998</v>
      </c>
      <c r="AB104">
        <f t="shared" si="65"/>
        <v>-1.8715363846192486E-2</v>
      </c>
      <c r="AC104">
        <f t="shared" si="66"/>
        <v>-7.4020976959589656E-3</v>
      </c>
      <c r="AD104">
        <f t="shared" si="81"/>
        <v>-1.3058730771075725E-2</v>
      </c>
      <c r="AE104">
        <f t="shared" si="67"/>
        <v>2.875</v>
      </c>
      <c r="AG104">
        <f t="shared" si="82"/>
        <v>-5.8386124876333408E-3</v>
      </c>
      <c r="AH104">
        <f t="shared" si="83"/>
        <v>-8.8265299372313165E-3</v>
      </c>
      <c r="AI104">
        <f t="shared" si="84"/>
        <v>0.32734685471527952</v>
      </c>
      <c r="AK104">
        <f t="shared" si="68"/>
        <v>1.1161212469693374E-22</v>
      </c>
      <c r="AL104">
        <f t="shared" si="69"/>
        <v>1.0914646442528513E-22</v>
      </c>
      <c r="AM104">
        <f t="shared" si="70"/>
        <v>40.526545223578751</v>
      </c>
      <c r="AN104">
        <f t="shared" si="85"/>
        <v>1.0610256652253576</v>
      </c>
      <c r="AO104">
        <f t="shared" si="86"/>
        <v>1.3176580985674746</v>
      </c>
      <c r="AP104" s="25">
        <v>0.10297000000000001</v>
      </c>
      <c r="AQ104">
        <f t="shared" si="71"/>
        <v>1.0144097693915722E-4</v>
      </c>
      <c r="AR104">
        <f t="shared" si="72"/>
        <v>0.29590332973152161</v>
      </c>
      <c r="AS104">
        <f t="shared" si="73"/>
        <v>-1.9925733297315216</v>
      </c>
      <c r="AX104">
        <f t="shared" si="97"/>
        <v>-1.9544823100936004</v>
      </c>
      <c r="AY104">
        <f t="shared" si="91"/>
        <v>-1.6585789803620787</v>
      </c>
      <c r="BA104">
        <f t="shared" si="98"/>
        <v>1.327623288788411</v>
      </c>
      <c r="BB104">
        <f t="shared" si="87"/>
        <v>-7.6061588867926826</v>
      </c>
      <c r="BC104">
        <f t="shared" si="74"/>
        <v>1.3569976273168605</v>
      </c>
      <c r="BD104">
        <f t="shared" si="88"/>
        <v>-8.9631565141095439</v>
      </c>
      <c r="BF104">
        <f t="shared" si="89"/>
        <v>1.5064683871643262E-3</v>
      </c>
      <c r="BG104">
        <f t="shared" si="92"/>
        <v>2.6876562236420289E-4</v>
      </c>
      <c r="BH104">
        <f t="shared" si="92"/>
        <v>-1.7752340095285291E-3</v>
      </c>
    </row>
    <row r="105" spans="1:68">
      <c r="A105" s="98">
        <v>0.7</v>
      </c>
      <c r="B105" s="99">
        <v>90.836190000000002</v>
      </c>
      <c r="C105" s="25">
        <v>0.11905</v>
      </c>
      <c r="D105" s="25">
        <v>-1.915</v>
      </c>
      <c r="E105" s="98">
        <v>0.7</v>
      </c>
      <c r="F105" s="27">
        <v>3.14159265358979</v>
      </c>
      <c r="G105" s="27"/>
      <c r="H105" s="28">
        <f t="shared" si="93"/>
        <v>7.8236690952632915E-2</v>
      </c>
      <c r="I105" s="28">
        <f t="shared" si="94"/>
        <v>2.0940816577722066E-2</v>
      </c>
      <c r="J105" s="28">
        <f t="shared" si="95"/>
        <v>5.6205999155780305E-3</v>
      </c>
      <c r="K105" s="28">
        <f t="shared" si="96"/>
        <v>1.5126522860486259E-3</v>
      </c>
      <c r="L105">
        <f t="shared" si="90"/>
        <v>9.2285164296353875E-2</v>
      </c>
      <c r="M105">
        <f t="shared" si="75"/>
        <v>3.80589214598967E-3</v>
      </c>
      <c r="N105">
        <f t="shared" si="76"/>
        <v>2.0382240183714994E-4</v>
      </c>
      <c r="O105">
        <f t="shared" si="77"/>
        <v>1.2151982326361055E-5</v>
      </c>
      <c r="P105">
        <f t="shared" si="78"/>
        <v>7.6875852017543878E-7</v>
      </c>
      <c r="Q105">
        <f t="shared" si="59"/>
        <v>4.0563349578929753</v>
      </c>
      <c r="R105">
        <f t="shared" si="60"/>
        <v>-4.6726479160042871</v>
      </c>
      <c r="S105">
        <f t="shared" si="61"/>
        <v>2.2354861724108788</v>
      </c>
      <c r="T105">
        <f t="shared" si="62"/>
        <v>-0.36036493251998541</v>
      </c>
      <c r="U105">
        <v>0</v>
      </c>
      <c r="V105">
        <f t="shared" si="51"/>
        <v>2.2811755393649116</v>
      </c>
      <c r="W105">
        <f t="shared" si="63"/>
        <v>1.3628869565217392</v>
      </c>
      <c r="X105">
        <f t="shared" si="79"/>
        <v>1.1880207782897541</v>
      </c>
      <c r="Y105">
        <v>0</v>
      </c>
      <c r="Z105">
        <f t="shared" si="80"/>
        <v>0.35700720703834465</v>
      </c>
      <c r="AA105">
        <f t="shared" si="64"/>
        <v>0.6549999999999998</v>
      </c>
      <c r="AB105">
        <f t="shared" si="65"/>
        <v>-2.1110851047300216E-2</v>
      </c>
      <c r="AC105">
        <f t="shared" si="66"/>
        <v>-8.3495348090037152E-3</v>
      </c>
      <c r="AD105">
        <f t="shared" si="81"/>
        <v>-1.4730192928151965E-2</v>
      </c>
      <c r="AE105">
        <f t="shared" si="67"/>
        <v>2.875</v>
      </c>
      <c r="AG105">
        <f t="shared" si="82"/>
        <v>-6.9844853518259108E-3</v>
      </c>
      <c r="AH105">
        <f t="shared" si="83"/>
        <v>-1.0176365491634868E-2</v>
      </c>
      <c r="AI105">
        <f t="shared" si="84"/>
        <v>0.38415463910375952</v>
      </c>
      <c r="AK105">
        <f t="shared" si="68"/>
        <v>1.3111495210387862E-22</v>
      </c>
      <c r="AL105">
        <f t="shared" si="69"/>
        <v>1.2932655078781909E-22</v>
      </c>
      <c r="AM105">
        <f t="shared" si="70"/>
        <v>40.526545223578751</v>
      </c>
      <c r="AN105">
        <f t="shared" si="85"/>
        <v>1.0610256652253576</v>
      </c>
      <c r="AO105">
        <f t="shared" si="86"/>
        <v>1.3176580985674746</v>
      </c>
      <c r="AP105" s="25">
        <v>0.11905</v>
      </c>
      <c r="AQ105">
        <f t="shared" si="71"/>
        <v>1.1945570905602512E-4</v>
      </c>
      <c r="AR105">
        <f t="shared" si="72"/>
        <v>0.34845230331642529</v>
      </c>
      <c r="AS105">
        <f t="shared" si="73"/>
        <v>-2.2634523033164253</v>
      </c>
      <c r="AX105">
        <f t="shared" si="97"/>
        <v>-2.2614287038600005</v>
      </c>
      <c r="AY105">
        <f t="shared" si="91"/>
        <v>-1.9129764005435752</v>
      </c>
      <c r="BA105">
        <f t="shared" si="98"/>
        <v>1.327623288788411</v>
      </c>
      <c r="BB105">
        <f t="shared" si="87"/>
        <v>-8.7728125229482554</v>
      </c>
      <c r="BC105">
        <f t="shared" si="74"/>
        <v>1.5979845487460667</v>
      </c>
      <c r="BD105">
        <f t="shared" si="88"/>
        <v>-10.370797071694323</v>
      </c>
      <c r="BF105">
        <f t="shared" si="89"/>
        <v>1.7375346648738871E-3</v>
      </c>
      <c r="BG105">
        <f t="shared" si="92"/>
        <v>3.1649525623808015E-4</v>
      </c>
      <c r="BH105">
        <f t="shared" si="92"/>
        <v>-2.0540299211119673E-3</v>
      </c>
    </row>
    <row r="106" spans="1:68">
      <c r="A106" s="98">
        <v>0.7</v>
      </c>
      <c r="B106" s="99">
        <v>101.04346</v>
      </c>
      <c r="C106" s="25">
        <v>0.13578999999999999</v>
      </c>
      <c r="D106" s="25">
        <v>-2.2366700000000002</v>
      </c>
      <c r="E106" s="98">
        <v>0.7</v>
      </c>
      <c r="F106" s="27">
        <v>3.14159265358979</v>
      </c>
      <c r="G106" s="27"/>
      <c r="H106" s="28">
        <f t="shared" si="93"/>
        <v>8.9237801465418085E-2</v>
      </c>
      <c r="I106" s="28">
        <f t="shared" si="94"/>
        <v>2.3885371550515573E-2</v>
      </c>
      <c r="J106" s="28">
        <f t="shared" si="95"/>
        <v>6.4109303866975286E-3</v>
      </c>
      <c r="K106" s="28">
        <f t="shared" si="96"/>
        <v>1.7253511459264419E-3</v>
      </c>
      <c r="L106">
        <f t="shared" si="90"/>
        <v>0.1078953679477886</v>
      </c>
      <c r="M106">
        <f t="shared" si="75"/>
        <v>5.1137348947592103E-3</v>
      </c>
      <c r="N106">
        <f t="shared" si="76"/>
        <v>3.1355255301518327E-4</v>
      </c>
      <c r="O106">
        <f t="shared" si="77"/>
        <v>2.137168348682883E-5</v>
      </c>
      <c r="P106">
        <f t="shared" si="78"/>
        <v>1.5445125224333722E-6</v>
      </c>
      <c r="Q106">
        <f t="shared" si="59"/>
        <v>4.0563349578929762</v>
      </c>
      <c r="R106">
        <f t="shared" si="60"/>
        <v>-4.6726479160042871</v>
      </c>
      <c r="S106">
        <f t="shared" si="61"/>
        <v>2.2354861724108783</v>
      </c>
      <c r="T106">
        <f t="shared" si="62"/>
        <v>-0.36036493251998541</v>
      </c>
      <c r="U106">
        <v>0</v>
      </c>
      <c r="V106">
        <f t="shared" si="51"/>
        <v>2.273841465689721</v>
      </c>
      <c r="W106">
        <f t="shared" si="63"/>
        <v>1.3628869565217392</v>
      </c>
      <c r="X106">
        <f t="shared" si="79"/>
        <v>1.2189053215169572</v>
      </c>
      <c r="Y106">
        <v>0</v>
      </c>
      <c r="Z106">
        <f t="shared" si="80"/>
        <v>0.4144583108936572</v>
      </c>
      <c r="AA106">
        <f t="shared" si="64"/>
        <v>0.6549999999999998</v>
      </c>
      <c r="AB106">
        <f t="shared" si="65"/>
        <v>-2.348307908294962E-2</v>
      </c>
      <c r="AC106">
        <f t="shared" si="66"/>
        <v>-9.2877727092271767E-3</v>
      </c>
      <c r="AD106">
        <f t="shared" si="81"/>
        <v>-1.63854258960884E-2</v>
      </c>
      <c r="AE106">
        <f t="shared" si="67"/>
        <v>2.875</v>
      </c>
      <c r="AG106">
        <f t="shared" si="82"/>
        <v>-8.2524243783575427E-3</v>
      </c>
      <c r="AH106">
        <f t="shared" si="83"/>
        <v>-1.1586641709103262E-2</v>
      </c>
      <c r="AI106">
        <f t="shared" si="84"/>
        <v>0.44519931930411605</v>
      </c>
      <c r="AK106">
        <f t="shared" si="68"/>
        <v>1.5217185344339473E-22</v>
      </c>
      <c r="AL106">
        <f t="shared" si="69"/>
        <v>1.5138593407071695E-22</v>
      </c>
      <c r="AM106">
        <f t="shared" si="70"/>
        <v>40.526545223578751</v>
      </c>
      <c r="AN106">
        <f t="shared" si="85"/>
        <v>1.0610256652253576</v>
      </c>
      <c r="AO106">
        <f t="shared" si="86"/>
        <v>1.3176580985674746</v>
      </c>
      <c r="AP106" s="25">
        <v>0.13578999999999999</v>
      </c>
      <c r="AQ106">
        <f t="shared" si="71"/>
        <v>1.3897672767043556E-4</v>
      </c>
      <c r="AR106">
        <f t="shared" si="72"/>
        <v>0.40539511461466055</v>
      </c>
      <c r="AS106">
        <f t="shared" si="73"/>
        <v>-2.6420651146146605</v>
      </c>
      <c r="AX106">
        <f t="shared" si="97"/>
        <v>-2.5814703073864003</v>
      </c>
      <c r="AY106">
        <f t="shared" si="91"/>
        <v>-2.1760751927717399</v>
      </c>
      <c r="BA106">
        <f t="shared" si="98"/>
        <v>1.327623288788411</v>
      </c>
      <c r="BB106">
        <f t="shared" si="87"/>
        <v>-9.9793702089583647</v>
      </c>
      <c r="BC106">
        <f t="shared" si="74"/>
        <v>1.8591213865591678</v>
      </c>
      <c r="BD106">
        <f t="shared" si="88"/>
        <v>-11.838491595517532</v>
      </c>
      <c r="BF106">
        <f t="shared" si="89"/>
        <v>1.9765042996550534E-3</v>
      </c>
      <c r="BG106">
        <f t="shared" si="92"/>
        <v>3.6821576283604035E-4</v>
      </c>
      <c r="BH106">
        <f t="shared" si="92"/>
        <v>-2.3447200624910937E-3</v>
      </c>
    </row>
    <row r="107" spans="1:68">
      <c r="A107" s="98">
        <v>0.7</v>
      </c>
      <c r="B107" s="99">
        <v>116.95480000000001</v>
      </c>
      <c r="C107" s="25">
        <v>0.16356000000000001</v>
      </c>
      <c r="D107" s="25">
        <v>-2.625</v>
      </c>
      <c r="E107" s="98">
        <v>0.7</v>
      </c>
      <c r="F107" s="27">
        <v>3.14159265358979</v>
      </c>
      <c r="G107" s="27"/>
      <c r="H107" s="28">
        <f t="shared" si="93"/>
        <v>0.10748755289552828</v>
      </c>
      <c r="I107" s="28">
        <f t="shared" si="94"/>
        <v>2.877009625747351E-2</v>
      </c>
      <c r="J107" s="28">
        <f t="shared" si="95"/>
        <v>7.7220102662069953E-3</v>
      </c>
      <c r="K107" s="28">
        <f t="shared" si="96"/>
        <v>2.0781974624621024E-3</v>
      </c>
      <c r="L107">
        <f t="shared" si="90"/>
        <v>0.1355188044955789</v>
      </c>
      <c r="M107">
        <f t="shared" si="75"/>
        <v>7.8342511998105852E-3</v>
      </c>
      <c r="N107">
        <f t="shared" si="76"/>
        <v>5.8225124740912259E-4</v>
      </c>
      <c r="O107">
        <f t="shared" si="77"/>
        <v>4.7985548325052418E-5</v>
      </c>
      <c r="P107">
        <f t="shared" si="78"/>
        <v>4.1879080370788024E-6</v>
      </c>
      <c r="Q107">
        <f t="shared" si="59"/>
        <v>4.0563349578929753</v>
      </c>
      <c r="R107">
        <f t="shared" si="60"/>
        <v>-4.6726479160042871</v>
      </c>
      <c r="S107">
        <f t="shared" si="61"/>
        <v>2.2354861724108788</v>
      </c>
      <c r="T107">
        <f t="shared" si="62"/>
        <v>-0.36036493251998541</v>
      </c>
      <c r="U107">
        <v>0</v>
      </c>
      <c r="V107">
        <f t="shared" si="51"/>
        <v>2.2616749647363146</v>
      </c>
      <c r="W107">
        <f t="shared" si="63"/>
        <v>1.3628869565217392</v>
      </c>
      <c r="X107">
        <f t="shared" si="79"/>
        <v>1.2729939958112235</v>
      </c>
      <c r="Y107">
        <v>0</v>
      </c>
      <c r="Z107">
        <f t="shared" si="80"/>
        <v>0.5143872888885993</v>
      </c>
      <c r="AA107">
        <f t="shared" si="64"/>
        <v>0.6549999999999998</v>
      </c>
      <c r="AB107">
        <f t="shared" si="65"/>
        <v>-2.7180965670915824E-2</v>
      </c>
      <c r="AC107">
        <f t="shared" si="66"/>
        <v>-1.0750320700153406E-2</v>
      </c>
      <c r="AD107">
        <f t="shared" si="81"/>
        <v>-1.8965643185534616E-2</v>
      </c>
      <c r="AE107">
        <f t="shared" si="67"/>
        <v>2.875</v>
      </c>
      <c r="AG107">
        <f t="shared" si="82"/>
        <v>-1.0533791819830423E-2</v>
      </c>
      <c r="AH107">
        <f t="shared" si="83"/>
        <v>-1.3953361677868677E-2</v>
      </c>
      <c r="AI107">
        <f t="shared" si="84"/>
        <v>0.55107274275466689</v>
      </c>
      <c r="AK107">
        <f t="shared" si="68"/>
        <v>1.8898654746273872E-22</v>
      </c>
      <c r="AL107">
        <f t="shared" si="69"/>
        <v>1.9052280047596413E-22</v>
      </c>
      <c r="AM107">
        <f t="shared" si="70"/>
        <v>40.526545223578751</v>
      </c>
      <c r="AN107">
        <f t="shared" si="85"/>
        <v>1.0610256652253576</v>
      </c>
      <c r="AO107">
        <f t="shared" si="86"/>
        <v>1.3176580985674746</v>
      </c>
      <c r="AP107" s="25">
        <v>0.16356000000000001</v>
      </c>
      <c r="AQ107">
        <f t="shared" si="71"/>
        <v>1.7325479334970575E-4</v>
      </c>
      <c r="AR107">
        <f t="shared" si="72"/>
        <v>0.50538423220109163</v>
      </c>
      <c r="AS107">
        <f t="shared" si="73"/>
        <v>-3.1303842322010915</v>
      </c>
      <c r="AX107">
        <f t="shared" si="97"/>
        <v>-3.1135049737344005</v>
      </c>
      <c r="AY107">
        <f t="shared" si="91"/>
        <v>-2.608120741533309</v>
      </c>
      <c r="BA107">
        <f t="shared" si="98"/>
        <v>1.327623288788411</v>
      </c>
      <c r="BB107">
        <f t="shared" si="87"/>
        <v>-11.960709131687647</v>
      </c>
      <c r="BC107">
        <f t="shared" si="74"/>
        <v>2.3176663966656879</v>
      </c>
      <c r="BD107">
        <f t="shared" si="88"/>
        <v>-14.278375528353333</v>
      </c>
      <c r="BF107">
        <f t="shared" si="89"/>
        <v>2.3689263481258957E-3</v>
      </c>
      <c r="BG107">
        <f t="shared" si="92"/>
        <v>4.5903473889199602E-4</v>
      </c>
      <c r="BH107">
        <f t="shared" si="92"/>
        <v>-2.8279610870178911E-3</v>
      </c>
    </row>
    <row r="108" spans="1:68">
      <c r="A108" s="98">
        <v>0.7</v>
      </c>
      <c r="B108" s="99">
        <v>135.26785000000001</v>
      </c>
      <c r="C108" s="25">
        <v>0.19514999999999999</v>
      </c>
      <c r="D108" s="25">
        <v>-3.1466699999999999</v>
      </c>
      <c r="E108" s="98">
        <v>0.7</v>
      </c>
      <c r="F108" s="27">
        <v>3.14159265358979</v>
      </c>
      <c r="G108" s="27"/>
      <c r="H108" s="28">
        <f t="shared" si="93"/>
        <v>0.12824771305675189</v>
      </c>
      <c r="I108" s="28">
        <f t="shared" si="94"/>
        <v>3.4326756448067715E-2</v>
      </c>
      <c r="J108" s="28">
        <f t="shared" si="95"/>
        <v>9.2134403488034668E-3</v>
      </c>
      <c r="K108" s="28">
        <f t="shared" si="96"/>
        <v>2.4795807948121743E-3</v>
      </c>
      <c r="L108">
        <f t="shared" si="90"/>
        <v>0.16981896307052496</v>
      </c>
      <c r="M108">
        <f t="shared" si="75"/>
        <v>1.188271546430919E-2</v>
      </c>
      <c r="N108">
        <f t="shared" si="76"/>
        <v>1.061324885248969E-3</v>
      </c>
      <c r="O108">
        <f t="shared" si="77"/>
        <v>1.0482129698607956E-4</v>
      </c>
      <c r="P108">
        <f t="shared" si="78"/>
        <v>1.0947719914167209E-5</v>
      </c>
      <c r="Q108">
        <f t="shared" si="59"/>
        <v>4.0563349578929762</v>
      </c>
      <c r="R108">
        <f t="shared" si="60"/>
        <v>-4.6726479160042871</v>
      </c>
      <c r="S108">
        <f t="shared" si="61"/>
        <v>2.2354861724108783</v>
      </c>
      <c r="T108">
        <f t="shared" si="62"/>
        <v>-0.36036493251998541</v>
      </c>
      <c r="U108">
        <v>0</v>
      </c>
      <c r="V108">
        <f t="shared" si="51"/>
        <v>2.2478348579621654</v>
      </c>
      <c r="W108">
        <f t="shared" si="63"/>
        <v>1.3628869565217392</v>
      </c>
      <c r="X108">
        <f t="shared" si="79"/>
        <v>1.3392244377119249</v>
      </c>
      <c r="Y108">
        <v>0</v>
      </c>
      <c r="Z108">
        <f t="shared" si="80"/>
        <v>0.63565365395112516</v>
      </c>
      <c r="AA108">
        <f t="shared" si="64"/>
        <v>0.6549999999999998</v>
      </c>
      <c r="AB108">
        <f t="shared" si="65"/>
        <v>-3.1437023424678523E-2</v>
      </c>
      <c r="AC108">
        <f t="shared" si="66"/>
        <v>-1.2433630495885986E-2</v>
      </c>
      <c r="AD108">
        <f t="shared" si="81"/>
        <v>-2.1935326960282255E-2</v>
      </c>
      <c r="AE108">
        <f t="shared" si="67"/>
        <v>2.875</v>
      </c>
      <c r="AG108">
        <f t="shared" si="82"/>
        <v>-1.3400709935260413E-2</v>
      </c>
      <c r="AH108">
        <f t="shared" si="83"/>
        <v>-1.6810506181531532E-2</v>
      </c>
      <c r="AI108">
        <f t="shared" si="84"/>
        <v>0.67945193996862963</v>
      </c>
      <c r="AK108">
        <f t="shared" si="68"/>
        <v>2.34515312101769E-22</v>
      </c>
      <c r="AL108">
        <f t="shared" si="69"/>
        <v>2.3932509845116492E-22</v>
      </c>
      <c r="AM108">
        <f t="shared" si="70"/>
        <v>40.526545223578751</v>
      </c>
      <c r="AN108">
        <f t="shared" si="85"/>
        <v>1.0610256652253576</v>
      </c>
      <c r="AO108">
        <f t="shared" si="86"/>
        <v>1.3176580985674746</v>
      </c>
      <c r="AP108" s="25">
        <v>0.19514999999999999</v>
      </c>
      <c r="AQ108">
        <f t="shared" si="71"/>
        <v>2.1575134094457729E-4</v>
      </c>
      <c r="AR108">
        <f t="shared" si="72"/>
        <v>0.62934666153533192</v>
      </c>
      <c r="AS108">
        <f t="shared" si="73"/>
        <v>-3.7760166615353317</v>
      </c>
      <c r="AX108">
        <f t="shared" si="97"/>
        <v>-3.7204207043399999</v>
      </c>
      <c r="AY108">
        <f t="shared" si="91"/>
        <v>-3.0910740428046681</v>
      </c>
      <c r="BA108">
        <f t="shared" si="98"/>
        <v>1.327623288788411</v>
      </c>
      <c r="BB108">
        <f t="shared" si="87"/>
        <v>-14.175508419430386</v>
      </c>
      <c r="BC108">
        <f t="shared" si="74"/>
        <v>2.8861517957168719</v>
      </c>
      <c r="BD108">
        <f t="shared" si="88"/>
        <v>-17.061660215147256</v>
      </c>
      <c r="BF108">
        <f t="shared" si="89"/>
        <v>2.8075873280709817E-3</v>
      </c>
      <c r="BG108">
        <f t="shared" si="92"/>
        <v>5.7162840081538362E-4</v>
      </c>
      <c r="BH108">
        <f t="shared" si="92"/>
        <v>-3.379215728886365E-3</v>
      </c>
    </row>
    <row r="109" spans="1:68">
      <c r="A109" s="98">
        <v>0.7</v>
      </c>
      <c r="B109" s="99">
        <v>146.37576999999999</v>
      </c>
      <c r="C109" s="25">
        <v>0.21398</v>
      </c>
      <c r="D109" s="25">
        <v>-3.38</v>
      </c>
      <c r="E109" s="98">
        <v>0.7</v>
      </c>
      <c r="F109" s="27">
        <v>3.14159265358979</v>
      </c>
      <c r="G109" s="27"/>
      <c r="H109" s="28">
        <f t="shared" si="93"/>
        <v>0.14062231944598397</v>
      </c>
      <c r="I109" s="28">
        <f t="shared" si="94"/>
        <v>3.7638941044107248E-2</v>
      </c>
      <c r="J109" s="28">
        <f t="shared" si="95"/>
        <v>1.0102444098575279E-2</v>
      </c>
      <c r="K109" s="28">
        <f t="shared" si="96"/>
        <v>2.7188352471120116E-3</v>
      </c>
      <c r="L109">
        <f t="shared" si="90"/>
        <v>0.19186886448158735</v>
      </c>
      <c r="M109">
        <f t="shared" si="75"/>
        <v>1.4848294611500263E-2</v>
      </c>
      <c r="N109">
        <f t="shared" si="76"/>
        <v>1.4604587860404042E-3</v>
      </c>
      <c r="O109">
        <f t="shared" si="77"/>
        <v>1.5857806327002066E-4</v>
      </c>
      <c r="P109">
        <f t="shared" si="78"/>
        <v>1.8192947235262658E-5</v>
      </c>
      <c r="Q109">
        <f t="shared" si="59"/>
        <v>4.0563349578929753</v>
      </c>
      <c r="R109">
        <f t="shared" si="60"/>
        <v>-4.6726479160042862</v>
      </c>
      <c r="S109">
        <f t="shared" si="61"/>
        <v>2.2354861724108788</v>
      </c>
      <c r="T109">
        <f t="shared" si="62"/>
        <v>-0.36036493251998541</v>
      </c>
      <c r="U109">
        <v>0</v>
      </c>
      <c r="V109">
        <f t="shared" si="51"/>
        <v>2.2395851203693442</v>
      </c>
      <c r="W109">
        <f t="shared" si="63"/>
        <v>1.3628869565217392</v>
      </c>
      <c r="X109">
        <f t="shared" si="79"/>
        <v>1.3812956018186853</v>
      </c>
      <c r="Y109">
        <v>0</v>
      </c>
      <c r="Z109">
        <f t="shared" si="80"/>
        <v>0.71211121890374807</v>
      </c>
      <c r="AA109">
        <f t="shared" si="64"/>
        <v>0.6549999999999998</v>
      </c>
      <c r="AB109">
        <f t="shared" si="65"/>
        <v>-3.4018567681051742E-2</v>
      </c>
      <c r="AC109">
        <f t="shared" si="66"/>
        <v>-1.3454654877199516E-2</v>
      </c>
      <c r="AD109">
        <f t="shared" si="81"/>
        <v>-2.373661127912563E-2</v>
      </c>
      <c r="AE109">
        <f t="shared" si="67"/>
        <v>2.875</v>
      </c>
      <c r="AG109">
        <f t="shared" si="82"/>
        <v>-1.5259465089530249E-2</v>
      </c>
      <c r="AH109">
        <f t="shared" si="83"/>
        <v>-1.8609683272843576E-2</v>
      </c>
      <c r="AI109">
        <f t="shared" si="84"/>
        <v>0.7603585127456961</v>
      </c>
      <c r="AK109">
        <f t="shared" si="68"/>
        <v>2.6369932539154106E-22</v>
      </c>
      <c r="AL109">
        <f t="shared" si="69"/>
        <v>2.70793146025434E-22</v>
      </c>
      <c r="AM109">
        <f t="shared" si="70"/>
        <v>40.526545223578751</v>
      </c>
      <c r="AN109">
        <f t="shared" si="85"/>
        <v>1.0610256652253576</v>
      </c>
      <c r="AO109">
        <f t="shared" si="86"/>
        <v>1.3176580985674746</v>
      </c>
      <c r="AP109" s="25">
        <v>0.21398</v>
      </c>
      <c r="AQ109">
        <f t="shared" si="71"/>
        <v>2.430401594264994E-4</v>
      </c>
      <c r="AR109">
        <f t="shared" si="72"/>
        <v>0.7089481450470988</v>
      </c>
      <c r="AS109">
        <f t="shared" si="73"/>
        <v>-4.088948145047099</v>
      </c>
      <c r="AX109">
        <f t="shared" si="97"/>
        <v>-4.0830460861216009</v>
      </c>
      <c r="AY109">
        <f t="shared" si="91"/>
        <v>-3.3740979410745022</v>
      </c>
      <c r="BA109">
        <f t="shared" si="98"/>
        <v>1.327623288788411</v>
      </c>
      <c r="BB109">
        <f t="shared" si="87"/>
        <v>-15.473441628815358</v>
      </c>
      <c r="BC109">
        <f t="shared" si="74"/>
        <v>3.2512001524027441</v>
      </c>
      <c r="BD109">
        <f t="shared" si="88"/>
        <v>-18.724641781218104</v>
      </c>
      <c r="BF109">
        <f t="shared" si="89"/>
        <v>3.0646547096089042E-3</v>
      </c>
      <c r="BG109">
        <f t="shared" si="92"/>
        <v>6.4392952117305286E-4</v>
      </c>
      <c r="BH109">
        <f t="shared" si="92"/>
        <v>-3.7085842307819574E-3</v>
      </c>
    </row>
    <row r="110" spans="1:68">
      <c r="A110" s="98">
        <v>0.7</v>
      </c>
      <c r="B110" s="99">
        <v>162.18704</v>
      </c>
      <c r="C110" s="25">
        <v>0.23991000000000001</v>
      </c>
      <c r="D110" s="25">
        <v>-3.7816700000000001</v>
      </c>
      <c r="E110" s="98">
        <v>0.7</v>
      </c>
      <c r="F110" s="27">
        <v>3.14159265358979</v>
      </c>
      <c r="G110" s="27"/>
      <c r="H110" s="28">
        <f t="shared" si="93"/>
        <v>0.15766286876477248</v>
      </c>
      <c r="I110" s="28">
        <f t="shared" si="94"/>
        <v>4.2200010963135672E-2</v>
      </c>
      <c r="J110" s="28">
        <f t="shared" si="95"/>
        <v>1.132665372319467E-2</v>
      </c>
      <c r="K110" s="28">
        <f t="shared" si="96"/>
        <v>3.0483024774962276E-3</v>
      </c>
      <c r="L110">
        <f t="shared" si="90"/>
        <v>0.22439269032156856</v>
      </c>
      <c r="M110">
        <f t="shared" si="75"/>
        <v>1.9702682150517525E-2</v>
      </c>
      <c r="N110">
        <f t="shared" si="76"/>
        <v>2.1857937653307811E-3</v>
      </c>
      <c r="O110">
        <f t="shared" si="77"/>
        <v>2.670736811606067E-4</v>
      </c>
      <c r="P110">
        <f t="shared" si="78"/>
        <v>3.4439177931888665E-5</v>
      </c>
      <c r="Q110">
        <f t="shared" si="59"/>
        <v>4.0563349578929762</v>
      </c>
      <c r="R110">
        <f t="shared" si="60"/>
        <v>-4.6726479160042871</v>
      </c>
      <c r="S110">
        <f t="shared" si="61"/>
        <v>2.2354861724108783</v>
      </c>
      <c r="T110">
        <f t="shared" si="62"/>
        <v>-0.36036493251998541</v>
      </c>
      <c r="U110">
        <v>0</v>
      </c>
      <c r="V110">
        <f t="shared" si="51"/>
        <v>2.2282247541568183</v>
      </c>
      <c r="W110">
        <f t="shared" si="63"/>
        <v>1.3628869565217392</v>
      </c>
      <c r="X110">
        <f t="shared" si="79"/>
        <v>1.4426820623761614</v>
      </c>
      <c r="Y110">
        <v>0</v>
      </c>
      <c r="Z110">
        <f t="shared" si="80"/>
        <v>0.8229382851057705</v>
      </c>
      <c r="AA110">
        <f t="shared" si="64"/>
        <v>0.6549999999999998</v>
      </c>
      <c r="AB110">
        <f t="shared" si="65"/>
        <v>-3.7693197427616926E-2</v>
      </c>
      <c r="AC110">
        <f t="shared" si="66"/>
        <v>-1.490800457449039E-2</v>
      </c>
      <c r="AD110">
        <f t="shared" si="81"/>
        <v>-2.6300601001053657E-2</v>
      </c>
      <c r="AE110">
        <f t="shared" si="67"/>
        <v>2.875</v>
      </c>
      <c r="AG110">
        <f t="shared" si="82"/>
        <v>-1.8016588193176839E-2</v>
      </c>
      <c r="AH110">
        <f t="shared" si="83"/>
        <v>-2.123214746868974E-2</v>
      </c>
      <c r="AI110">
        <f t="shared" si="84"/>
        <v>0.87764353730104427</v>
      </c>
      <c r="AK110">
        <f t="shared" si="68"/>
        <v>3.0669776979398312E-22</v>
      </c>
      <c r="AL110">
        <f t="shared" si="69"/>
        <v>3.1732007032888045E-22</v>
      </c>
      <c r="AM110">
        <f t="shared" si="70"/>
        <v>40.526545223578751</v>
      </c>
      <c r="AN110">
        <f t="shared" si="85"/>
        <v>1.0610256652253576</v>
      </c>
      <c r="AO110">
        <f t="shared" si="86"/>
        <v>1.3176580985674746</v>
      </c>
      <c r="AP110" s="25">
        <v>0.23991000000000001</v>
      </c>
      <c r="AQ110">
        <f t="shared" si="71"/>
        <v>2.8328891986911141E-4</v>
      </c>
      <c r="AR110">
        <f t="shared" si="72"/>
        <v>0.82635377925819797</v>
      </c>
      <c r="AS110">
        <f t="shared" si="73"/>
        <v>-4.6080237792581977</v>
      </c>
      <c r="AX110">
        <f t="shared" si="97"/>
        <v>-4.5834514345224013</v>
      </c>
      <c r="AY110">
        <f t="shared" si="91"/>
        <v>-3.7570976552642033</v>
      </c>
      <c r="BA110">
        <f t="shared" si="98"/>
        <v>1.327623288788411</v>
      </c>
      <c r="BB110">
        <f t="shared" si="87"/>
        <v>-17.229858847540203</v>
      </c>
      <c r="BC110">
        <f t="shared" si="74"/>
        <v>3.7896164223468705</v>
      </c>
      <c r="BD110">
        <f t="shared" si="88"/>
        <v>-21.019475269887074</v>
      </c>
      <c r="BF110">
        <f t="shared" si="89"/>
        <v>3.4125289854506245E-3</v>
      </c>
      <c r="BG110">
        <f t="shared" si="92"/>
        <v>7.5056772080548035E-4</v>
      </c>
      <c r="BH110">
        <f t="shared" si="92"/>
        <v>-4.1630967062561046E-3</v>
      </c>
    </row>
    <row r="111" spans="1:68">
      <c r="A111" s="98">
        <v>0.7</v>
      </c>
      <c r="B111" s="99">
        <v>201.91534999999999</v>
      </c>
      <c r="C111" s="25">
        <v>0.29448000000000002</v>
      </c>
      <c r="D111" s="25">
        <v>-4.5233299999999996</v>
      </c>
      <c r="E111" s="98">
        <v>0.7</v>
      </c>
      <c r="F111" s="27">
        <v>3.14159265358979</v>
      </c>
      <c r="G111" s="27"/>
      <c r="H111" s="28">
        <f t="shared" si="93"/>
        <v>0.19352491181630696</v>
      </c>
      <c r="I111" s="28">
        <f t="shared" si="94"/>
        <v>5.1798838016023474E-2</v>
      </c>
      <c r="J111" s="28">
        <f t="shared" si="95"/>
        <v>1.3903017750016117E-2</v>
      </c>
      <c r="K111" s="28">
        <f t="shared" si="96"/>
        <v>3.7416702662377106E-3</v>
      </c>
      <c r="L111">
        <f t="shared" si="90"/>
        <v>0.30215250264991411</v>
      </c>
      <c r="M111">
        <f t="shared" si="75"/>
        <v>3.3397259228798035E-2</v>
      </c>
      <c r="N111">
        <f t="shared" si="76"/>
        <v>4.6059212671239972E-3</v>
      </c>
      <c r="O111">
        <f t="shared" si="77"/>
        <v>6.9621807205708097E-4</v>
      </c>
      <c r="P111">
        <f t="shared" si="78"/>
        <v>1.1079076706932423E-4</v>
      </c>
      <c r="Q111">
        <f t="shared" si="59"/>
        <v>4.0563349578929762</v>
      </c>
      <c r="R111">
        <f t="shared" si="60"/>
        <v>-4.6726479160042871</v>
      </c>
      <c r="S111">
        <f t="shared" si="61"/>
        <v>2.2354861724108783</v>
      </c>
      <c r="T111">
        <f t="shared" si="62"/>
        <v>-0.36036493251998541</v>
      </c>
      <c r="U111">
        <v>0</v>
      </c>
      <c r="V111">
        <f t="shared" si="51"/>
        <v>2.2043167254557954</v>
      </c>
      <c r="W111">
        <f t="shared" si="63"/>
        <v>1.3628869565217392</v>
      </c>
      <c r="X111">
        <f t="shared" si="79"/>
        <v>1.5865340531150092</v>
      </c>
      <c r="Y111">
        <v>0</v>
      </c>
      <c r="Z111">
        <f t="shared" si="80"/>
        <v>1.0796237061033114</v>
      </c>
      <c r="AA111">
        <f t="shared" si="64"/>
        <v>0.6549999999999998</v>
      </c>
      <c r="AB111">
        <f t="shared" si="65"/>
        <v>-4.6926284314803259E-2</v>
      </c>
      <c r="AC111">
        <f t="shared" si="66"/>
        <v>-1.8559774945395315E-2</v>
      </c>
      <c r="AD111">
        <f t="shared" si="81"/>
        <v>-3.2743029630099285E-2</v>
      </c>
      <c r="AE111">
        <f t="shared" si="67"/>
        <v>2.875</v>
      </c>
      <c r="AG111">
        <f t="shared" si="82"/>
        <v>-2.4612410054104826E-2</v>
      </c>
      <c r="AH111">
        <f t="shared" si="83"/>
        <v>-2.763823981809109E-2</v>
      </c>
      <c r="AI111">
        <f t="shared" si="84"/>
        <v>1.1501825436842128</v>
      </c>
      <c r="AK111">
        <f t="shared" si="68"/>
        <v>4.1039388718505131E-22</v>
      </c>
      <c r="AL111">
        <f t="shared" si="69"/>
        <v>4.2905528163781513E-22</v>
      </c>
      <c r="AM111">
        <f t="shared" si="70"/>
        <v>40.526545223578751</v>
      </c>
      <c r="AN111">
        <f t="shared" si="85"/>
        <v>1.0610256652253576</v>
      </c>
      <c r="AO111">
        <f t="shared" si="86"/>
        <v>1.3176580985674746</v>
      </c>
      <c r="AP111" s="25">
        <v>0.29448000000000002</v>
      </c>
      <c r="AQ111">
        <f t="shared" si="71"/>
        <v>3.8023110124648453E-4</v>
      </c>
      <c r="AR111">
        <f t="shared" si="72"/>
        <v>1.1091341223359954</v>
      </c>
      <c r="AS111">
        <f t="shared" si="73"/>
        <v>-5.6324641223359952</v>
      </c>
      <c r="AX111">
        <f t="shared" si="97"/>
        <v>-5.6405317372416013</v>
      </c>
      <c r="AY111">
        <f t="shared" si="91"/>
        <v>-4.5313976149056057</v>
      </c>
      <c r="BA111">
        <f t="shared" si="98"/>
        <v>1.327623288788411</v>
      </c>
      <c r="BB111">
        <f t="shared" si="87"/>
        <v>-20.780759099383477</v>
      </c>
      <c r="BC111">
        <f t="shared" si="74"/>
        <v>5.0864327000027725</v>
      </c>
      <c r="BD111">
        <f t="shared" si="88"/>
        <v>-25.867191799386251</v>
      </c>
      <c r="BF111">
        <f t="shared" si="89"/>
        <v>4.115816815088825E-3</v>
      </c>
      <c r="BG111">
        <f t="shared" si="92"/>
        <v>1.0074138839379625E-3</v>
      </c>
      <c r="BH111">
        <f t="shared" si="92"/>
        <v>-5.1232306990267882E-3</v>
      </c>
    </row>
    <row r="112" spans="1:68">
      <c r="A112" s="98">
        <v>0.7</v>
      </c>
      <c r="B112" s="99">
        <v>252.05108000000001</v>
      </c>
      <c r="C112" s="25">
        <v>0.34383000000000002</v>
      </c>
      <c r="D112" s="25">
        <v>-5.0966699999999996</v>
      </c>
      <c r="E112" s="98">
        <v>0.7</v>
      </c>
      <c r="F112" s="27">
        <v>3.14159265358979</v>
      </c>
      <c r="G112" s="27"/>
      <c r="H112" s="28">
        <f t="shared" si="93"/>
        <v>0.22595650105202666</v>
      </c>
      <c r="I112" s="28">
        <f t="shared" si="94"/>
        <v>6.047947050750254E-2</v>
      </c>
      <c r="J112" s="28">
        <f t="shared" si="95"/>
        <v>1.6232934640682019E-2</v>
      </c>
      <c r="K112" s="28">
        <f t="shared" si="96"/>
        <v>4.3687126040495511E-3</v>
      </c>
      <c r="L112">
        <f t="shared" si="90"/>
        <v>0.38542458628856197</v>
      </c>
      <c r="M112">
        <f t="shared" si="75"/>
        <v>5.0899743787514953E-2</v>
      </c>
      <c r="N112">
        <f t="shared" si="76"/>
        <v>8.2919593835015133E-3</v>
      </c>
      <c r="O112">
        <f t="shared" si="77"/>
        <v>1.4740262961200901E-3</v>
      </c>
      <c r="P112">
        <f t="shared" si="78"/>
        <v>2.7523879699598019E-4</v>
      </c>
      <c r="Q112">
        <f t="shared" si="59"/>
        <v>4.0563349578929762</v>
      </c>
      <c r="R112">
        <f t="shared" si="60"/>
        <v>-4.6726479160042871</v>
      </c>
      <c r="S112">
        <f t="shared" si="61"/>
        <v>2.2354861724108783</v>
      </c>
      <c r="T112">
        <f t="shared" si="62"/>
        <v>-0.36036493251998541</v>
      </c>
      <c r="U112">
        <v>0</v>
      </c>
      <c r="V112">
        <f t="shared" si="51"/>
        <v>2.1826956659653156</v>
      </c>
      <c r="W112">
        <f t="shared" si="63"/>
        <v>1.3628869565217392</v>
      </c>
      <c r="X112">
        <f t="shared" si="79"/>
        <v>1.7366163701264754</v>
      </c>
      <c r="Y112">
        <v>0</v>
      </c>
      <c r="Z112">
        <f t="shared" si="80"/>
        <v>1.3435800144171242</v>
      </c>
      <c r="AA112">
        <f t="shared" si="64"/>
        <v>0.6549999999999998</v>
      </c>
      <c r="AB112">
        <f t="shared" si="65"/>
        <v>-5.8578115244498373E-2</v>
      </c>
      <c r="AC112">
        <f t="shared" si="66"/>
        <v>-2.3168180722980353E-2</v>
      </c>
      <c r="AD112">
        <f t="shared" si="81"/>
        <v>-4.0873147983739366E-2</v>
      </c>
      <c r="AE112">
        <f t="shared" si="67"/>
        <v>2.875</v>
      </c>
      <c r="AG112">
        <f t="shared" si="82"/>
        <v>-3.1604123218702485E-2</v>
      </c>
      <c r="AH112">
        <f t="shared" si="83"/>
        <v>-3.4986999422190281E-2</v>
      </c>
      <c r="AI112">
        <f t="shared" si="84"/>
        <v>1.4326483107612507</v>
      </c>
      <c r="AK112">
        <f t="shared" si="68"/>
        <v>5.2381956032187575E-22</v>
      </c>
      <c r="AL112">
        <f t="shared" si="69"/>
        <v>5.4930786768096143E-22</v>
      </c>
      <c r="AM112">
        <f t="shared" si="70"/>
        <v>40.526545223578751</v>
      </c>
      <c r="AN112">
        <f t="shared" si="85"/>
        <v>1.0610256652253576</v>
      </c>
      <c r="AO112">
        <f t="shared" si="86"/>
        <v>1.3176580985674746</v>
      </c>
      <c r="AP112" s="25">
        <v>0.34383000000000002</v>
      </c>
      <c r="AQ112">
        <f t="shared" si="71"/>
        <v>4.857559352795155E-4</v>
      </c>
      <c r="AR112">
        <f t="shared" si="72"/>
        <v>1.4169500632103467</v>
      </c>
      <c r="AS112">
        <f t="shared" si="73"/>
        <v>-6.5136200632103467</v>
      </c>
      <c r="AX112">
        <f t="shared" si="97"/>
        <v>-6.6011310782856016</v>
      </c>
      <c r="AY112">
        <f t="shared" si="91"/>
        <v>-5.1841810150752554</v>
      </c>
      <c r="BA112">
        <f t="shared" si="98"/>
        <v>1.327623288788411</v>
      </c>
      <c r="BB112">
        <f t="shared" si="87"/>
        <v>-23.7743905870243</v>
      </c>
      <c r="BC112">
        <f t="shared" si="74"/>
        <v>6.498060956419466</v>
      </c>
      <c r="BD112">
        <f t="shared" si="88"/>
        <v>-30.272451543443761</v>
      </c>
      <c r="BF112">
        <f t="shared" si="89"/>
        <v>4.7087325385272924E-3</v>
      </c>
      <c r="BG112">
        <f t="shared" si="92"/>
        <v>1.2869995952504388E-3</v>
      </c>
      <c r="BH112">
        <f t="shared" si="92"/>
        <v>-5.9957321337777304E-3</v>
      </c>
    </row>
    <row r="113" spans="1:68">
      <c r="A113" s="98">
        <v>0.7</v>
      </c>
      <c r="B113" s="99">
        <v>301.08602000000002</v>
      </c>
      <c r="C113" s="25">
        <v>0.37877</v>
      </c>
      <c r="D113" s="25">
        <v>-5.5816699999999999</v>
      </c>
      <c r="E113" s="98">
        <v>0.7</v>
      </c>
      <c r="F113" s="27">
        <v>3.14159265358979</v>
      </c>
      <c r="G113" s="27"/>
      <c r="H113" s="28">
        <f t="shared" si="93"/>
        <v>0.24891819766592835</v>
      </c>
      <c r="I113" s="28">
        <f t="shared" si="94"/>
        <v>6.6625393491337989E-2</v>
      </c>
      <c r="J113" s="28">
        <f t="shared" si="95"/>
        <v>1.7882525241692489E-2</v>
      </c>
      <c r="K113" s="28">
        <f t="shared" si="96"/>
        <v>4.8126611204253513E-3</v>
      </c>
      <c r="L113">
        <f t="shared" si="90"/>
        <v>0.45338093343554037</v>
      </c>
      <c r="M113">
        <f t="shared" si="75"/>
        <v>6.7050779325500409E-2</v>
      </c>
      <c r="N113">
        <f t="shared" si="76"/>
        <v>1.2133524439469009E-2</v>
      </c>
      <c r="O113">
        <f t="shared" si="77"/>
        <v>2.388460173630258E-3</v>
      </c>
      <c r="P113">
        <f t="shared" si="78"/>
        <v>4.9307559009692525E-4</v>
      </c>
      <c r="Q113">
        <f t="shared" si="59"/>
        <v>4.0563349578929762</v>
      </c>
      <c r="R113">
        <f t="shared" si="60"/>
        <v>-4.6726479160042871</v>
      </c>
      <c r="S113">
        <f t="shared" si="61"/>
        <v>2.2354861724108783</v>
      </c>
      <c r="T113">
        <f t="shared" si="62"/>
        <v>-0.36036493251998541</v>
      </c>
      <c r="U113">
        <v>0</v>
      </c>
      <c r="V113">
        <f t="shared" si="51"/>
        <v>2.1673878682227143</v>
      </c>
      <c r="W113">
        <f t="shared" si="63"/>
        <v>1.3628869565217392</v>
      </c>
      <c r="X113">
        <f t="shared" si="79"/>
        <v>1.8564777338440286</v>
      </c>
      <c r="Y113">
        <v>0</v>
      </c>
      <c r="Z113">
        <f t="shared" si="80"/>
        <v>1.5520238540727136</v>
      </c>
      <c r="AA113">
        <f t="shared" si="64"/>
        <v>0.6549999999999998</v>
      </c>
      <c r="AB113">
        <f t="shared" si="65"/>
        <v>-6.9974116270667602E-2</v>
      </c>
      <c r="AC113">
        <f t="shared" si="66"/>
        <v>-2.76754034322046E-2</v>
      </c>
      <c r="AD113">
        <f t="shared" si="81"/>
        <v>-4.8824759851436098E-2</v>
      </c>
      <c r="AE113">
        <f t="shared" si="67"/>
        <v>2.875</v>
      </c>
      <c r="AG113">
        <f t="shared" si="82"/>
        <v>-3.7213457206281039E-2</v>
      </c>
      <c r="AH113">
        <f t="shared" si="83"/>
        <v>-4.1495842984112304E-2</v>
      </c>
      <c r="AI113">
        <f t="shared" si="84"/>
        <v>1.6578139085902575</v>
      </c>
      <c r="AK113">
        <f t="shared" si="68"/>
        <v>6.1866938722500214E-22</v>
      </c>
      <c r="AL113">
        <f t="shared" si="69"/>
        <v>6.4777344474382363E-22</v>
      </c>
      <c r="AM113">
        <f t="shared" si="70"/>
        <v>40.526545223578751</v>
      </c>
      <c r="AN113">
        <f t="shared" si="85"/>
        <v>1.0610256652253576</v>
      </c>
      <c r="AO113">
        <f t="shared" si="86"/>
        <v>1.3176580985674746</v>
      </c>
      <c r="AP113" s="25">
        <v>0.37877</v>
      </c>
      <c r="AQ113">
        <f t="shared" si="71"/>
        <v>5.7345260421243444E-4</v>
      </c>
      <c r="AR113">
        <f t="shared" si="72"/>
        <v>1.6727612464876713</v>
      </c>
      <c r="AS113">
        <f t="shared" si="73"/>
        <v>-7.2544312464876715</v>
      </c>
      <c r="AX113">
        <f t="shared" si="97"/>
        <v>-7.2839016684616</v>
      </c>
      <c r="AY113">
        <f t="shared" si="91"/>
        <v>-5.6111404219739285</v>
      </c>
      <c r="BA113">
        <f t="shared" si="98"/>
        <v>1.327623288788411</v>
      </c>
      <c r="BB113">
        <f t="shared" si="87"/>
        <v>-25.732404721734436</v>
      </c>
      <c r="BC113">
        <f t="shared" si="74"/>
        <v>7.6711980382610605</v>
      </c>
      <c r="BD113">
        <f t="shared" si="88"/>
        <v>-33.403602759995493</v>
      </c>
      <c r="BF113">
        <f t="shared" si="89"/>
        <v>5.0965349023043048E-3</v>
      </c>
      <c r="BG113">
        <f t="shared" si="92"/>
        <v>1.5193499778690951E-3</v>
      </c>
      <c r="BH113">
        <f t="shared" si="92"/>
        <v>-6.6158848801733993E-3</v>
      </c>
    </row>
    <row r="114" spans="1:68">
      <c r="A114" s="98">
        <v>0.7</v>
      </c>
      <c r="B114" s="99">
        <v>351.72210999999999</v>
      </c>
      <c r="C114" s="25">
        <v>0.40661000000000003</v>
      </c>
      <c r="D114" s="25">
        <v>-5.8683300000000003</v>
      </c>
      <c r="E114" s="98">
        <v>0.7</v>
      </c>
      <c r="F114" s="27">
        <v>3.14159265358979</v>
      </c>
      <c r="G114" s="27"/>
      <c r="H114" s="28">
        <f t="shared" si="93"/>
        <v>0.26721395135027359</v>
      </c>
      <c r="I114" s="28">
        <f t="shared" si="94"/>
        <v>7.152243115218454E-2</v>
      </c>
      <c r="J114" s="28">
        <f t="shared" si="95"/>
        <v>1.9196909967855381E-2</v>
      </c>
      <c r="K114" s="28">
        <f t="shared" si="96"/>
        <v>5.1663968587167732E-3</v>
      </c>
      <c r="L114">
        <f t="shared" si="90"/>
        <v>0.51379102243861852</v>
      </c>
      <c r="M114">
        <f t="shared" si="75"/>
        <v>8.2649658367008036E-2</v>
      </c>
      <c r="N114">
        <f t="shared" si="76"/>
        <v>1.6163096120101104E-2</v>
      </c>
      <c r="O114">
        <f t="shared" si="77"/>
        <v>3.429831479773604E-3</v>
      </c>
      <c r="P114">
        <f t="shared" si="78"/>
        <v>7.6231157817496786E-4</v>
      </c>
      <c r="Q114">
        <f t="shared" si="59"/>
        <v>4.0563349578929753</v>
      </c>
      <c r="R114">
        <f t="shared" si="60"/>
        <v>-4.6726479160042871</v>
      </c>
      <c r="S114">
        <f t="shared" si="61"/>
        <v>2.2354861724108788</v>
      </c>
      <c r="T114">
        <f t="shared" si="62"/>
        <v>-0.36036493251998541</v>
      </c>
      <c r="U114">
        <v>0</v>
      </c>
      <c r="V114">
        <f t="shared" si="51"/>
        <v>2.1551906990998178</v>
      </c>
      <c r="W114">
        <f t="shared" si="63"/>
        <v>1.3628869565217392</v>
      </c>
      <c r="X114">
        <f t="shared" si="79"/>
        <v>1.9612864601099869</v>
      </c>
      <c r="Y114">
        <v>0</v>
      </c>
      <c r="Z114">
        <f t="shared" si="80"/>
        <v>1.7328121183323466</v>
      </c>
      <c r="AA114">
        <f t="shared" si="64"/>
        <v>0.6549999999999998</v>
      </c>
      <c r="AB114">
        <f t="shared" si="65"/>
        <v>-8.1742233731425112E-2</v>
      </c>
      <c r="AC114">
        <f t="shared" si="66"/>
        <v>-3.232980159715234E-2</v>
      </c>
      <c r="AD114">
        <f t="shared" si="81"/>
        <v>-5.703601766428873E-2</v>
      </c>
      <c r="AE114">
        <f t="shared" si="67"/>
        <v>2.875</v>
      </c>
      <c r="AG114">
        <f t="shared" si="82"/>
        <v>-4.210983982951412E-2</v>
      </c>
      <c r="AH114">
        <f t="shared" si="83"/>
        <v>-4.7722398421761243E-2</v>
      </c>
      <c r="AI114">
        <f t="shared" si="84"/>
        <v>1.854862677438651</v>
      </c>
      <c r="AK114">
        <f t="shared" si="68"/>
        <v>7.0488654516797661E-22</v>
      </c>
      <c r="AL114">
        <f t="shared" si="69"/>
        <v>7.3549208124022195E-22</v>
      </c>
      <c r="AM114">
        <f t="shared" si="70"/>
        <v>40.526545223578751</v>
      </c>
      <c r="AN114">
        <f t="shared" si="85"/>
        <v>1.0610256652253576</v>
      </c>
      <c r="AO114">
        <f t="shared" si="86"/>
        <v>1.3176580985674746</v>
      </c>
      <c r="AP114" s="25">
        <v>0.40661000000000003</v>
      </c>
      <c r="AQ114">
        <f t="shared" si="71"/>
        <v>6.5270175457430538E-4</v>
      </c>
      <c r="AR114">
        <f t="shared" si="72"/>
        <v>1.9039310180932487</v>
      </c>
      <c r="AS114">
        <f t="shared" si="73"/>
        <v>-7.772261018093249</v>
      </c>
      <c r="AX114">
        <f t="shared" si="97"/>
        <v>-7.8295095296584014</v>
      </c>
      <c r="AY114">
        <f t="shared" si="91"/>
        <v>-5.9255785115651527</v>
      </c>
      <c r="BA114">
        <f t="shared" si="98"/>
        <v>1.327623288788411</v>
      </c>
      <c r="BB114">
        <f t="shared" si="87"/>
        <v>-27.17440181551666</v>
      </c>
      <c r="BC114">
        <f t="shared" si="74"/>
        <v>8.7313308588709919</v>
      </c>
      <c r="BD114">
        <f t="shared" si="88"/>
        <v>-35.905732674387657</v>
      </c>
      <c r="BF114">
        <f t="shared" si="89"/>
        <v>5.3821354358321765E-3</v>
      </c>
      <c r="BG114">
        <f t="shared" si="92"/>
        <v>1.7293188470728841E-3</v>
      </c>
      <c r="BH114">
        <f t="shared" si="92"/>
        <v>-7.1114542829050619E-3</v>
      </c>
    </row>
    <row r="115" spans="1:68">
      <c r="A115" s="98">
        <v>0.7</v>
      </c>
      <c r="B115" s="99">
        <v>402.15805</v>
      </c>
      <c r="C115" s="25">
        <v>0.42849999999999999</v>
      </c>
      <c r="D115" s="25">
        <v>-6.1316699999999997</v>
      </c>
      <c r="E115" s="98">
        <v>0.7</v>
      </c>
      <c r="F115" s="27">
        <v>3.14159265358979</v>
      </c>
      <c r="G115" s="27"/>
      <c r="H115" s="28">
        <f t="shared" si="93"/>
        <v>0.28159951342463846</v>
      </c>
      <c r="I115" s="28">
        <f t="shared" si="94"/>
        <v>7.5372867732498156E-2</v>
      </c>
      <c r="J115" s="28">
        <f t="shared" si="95"/>
        <v>2.0230382728476996E-2</v>
      </c>
      <c r="K115" s="28">
        <f t="shared" si="96"/>
        <v>5.4445317477684694E-3</v>
      </c>
      <c r="L115">
        <f t="shared" si="90"/>
        <v>0.56570641225687401</v>
      </c>
      <c r="M115">
        <f t="shared" si="75"/>
        <v>9.6900526232982745E-2</v>
      </c>
      <c r="N115">
        <f t="shared" si="76"/>
        <v>2.0075880042366875E-2</v>
      </c>
      <c r="O115">
        <f t="shared" si="77"/>
        <v>4.5043889948835347E-3</v>
      </c>
      <c r="P115">
        <f t="shared" si="78"/>
        <v>1.0574818250284057E-3</v>
      </c>
      <c r="Q115">
        <f t="shared" si="59"/>
        <v>4.0563349578929744</v>
      </c>
      <c r="R115">
        <f t="shared" si="60"/>
        <v>-4.6726479160042871</v>
      </c>
      <c r="S115">
        <f t="shared" si="61"/>
        <v>2.2354861724108783</v>
      </c>
      <c r="T115">
        <f t="shared" si="62"/>
        <v>-0.36036493251998564</v>
      </c>
      <c r="U115">
        <v>0</v>
      </c>
      <c r="V115">
        <f t="shared" si="51"/>
        <v>2.1456003243835746</v>
      </c>
      <c r="W115">
        <f t="shared" si="63"/>
        <v>1.3628869565217392</v>
      </c>
      <c r="X115">
        <f t="shared" si="79"/>
        <v>2.050168888300234</v>
      </c>
      <c r="Y115">
        <v>0</v>
      </c>
      <c r="Z115">
        <f t="shared" si="80"/>
        <v>1.8851687823770125</v>
      </c>
      <c r="AA115">
        <f t="shared" si="64"/>
        <v>0.6549999999999998</v>
      </c>
      <c r="AB115">
        <f t="shared" si="65"/>
        <v>-9.3463835185323293E-2</v>
      </c>
      <c r="AC115">
        <f t="shared" si="66"/>
        <v>-3.6965802255643443E-2</v>
      </c>
      <c r="AD115">
        <f t="shared" si="81"/>
        <v>-6.5214818720483375E-2</v>
      </c>
      <c r="AE115">
        <f t="shared" si="67"/>
        <v>2.875</v>
      </c>
      <c r="AG115">
        <f t="shared" si="82"/>
        <v>-4.6227571999530634E-2</v>
      </c>
      <c r="AH115">
        <f t="shared" si="83"/>
        <v>-5.3505068167587051E-2</v>
      </c>
      <c r="AI115">
        <f t="shared" si="84"/>
        <v>2.022562089182844</v>
      </c>
      <c r="AK115">
        <f t="shared" si="68"/>
        <v>7.8082398583279254E-22</v>
      </c>
      <c r="AL115">
        <f t="shared" si="69"/>
        <v>8.1103355912499384E-22</v>
      </c>
      <c r="AM115">
        <f t="shared" si="70"/>
        <v>40.526545223578751</v>
      </c>
      <c r="AN115">
        <f t="shared" si="85"/>
        <v>1.0610256652253576</v>
      </c>
      <c r="AO115">
        <f t="shared" si="86"/>
        <v>1.3176580985674746</v>
      </c>
      <c r="AP115" s="25">
        <v>0.42849999999999999</v>
      </c>
      <c r="AQ115">
        <f t="shared" si="71"/>
        <v>7.2205352400933891E-4</v>
      </c>
      <c r="AR115">
        <f t="shared" si="72"/>
        <v>2.1062301295352417</v>
      </c>
      <c r="AS115">
        <f t="shared" si="73"/>
        <v>-8.237900129535241</v>
      </c>
      <c r="AX115">
        <f t="shared" si="97"/>
        <v>-8.2594934739999992</v>
      </c>
      <c r="AY115">
        <f t="shared" si="91"/>
        <v>-6.153263344464758</v>
      </c>
      <c r="BA115">
        <f t="shared" si="98"/>
        <v>1.327623288788411</v>
      </c>
      <c r="BB115">
        <f t="shared" si="87"/>
        <v>-28.218552884384767</v>
      </c>
      <c r="BC115">
        <f t="shared" si="74"/>
        <v>9.659064299667925</v>
      </c>
      <c r="BD115">
        <f t="shared" si="88"/>
        <v>-37.877617184052696</v>
      </c>
      <c r="BF115">
        <f t="shared" si="89"/>
        <v>5.588938974922711E-3</v>
      </c>
      <c r="BG115">
        <f t="shared" si="92"/>
        <v>1.9130648246519955E-3</v>
      </c>
      <c r="BH115">
        <f t="shared" si="92"/>
        <v>-7.5020037995747069E-3</v>
      </c>
    </row>
    <row r="116" spans="1:68">
      <c r="A116" s="98">
        <v>0.7</v>
      </c>
      <c r="B116" s="99">
        <v>451.09293000000002</v>
      </c>
      <c r="C116" s="25">
        <v>0.44644</v>
      </c>
      <c r="D116" s="25">
        <v>-6.3016699999999997</v>
      </c>
      <c r="E116" s="98">
        <v>0.7</v>
      </c>
      <c r="F116" s="27">
        <v>3.14159265358979</v>
      </c>
      <c r="G116" s="27"/>
      <c r="H116" s="28">
        <f t="shared" si="93"/>
        <v>0.2933892340100247</v>
      </c>
      <c r="I116" s="28">
        <f t="shared" si="94"/>
        <v>7.8528501914810922E-2</v>
      </c>
      <c r="J116" s="28">
        <f t="shared" si="95"/>
        <v>2.1077367713655239E-2</v>
      </c>
      <c r="K116" s="28">
        <f t="shared" si="96"/>
        <v>5.6724778377450534E-3</v>
      </c>
      <c r="L116">
        <f t="shared" si="90"/>
        <v>0.61146255581658404</v>
      </c>
      <c r="M116">
        <f t="shared" si="75"/>
        <v>0.11005813541197969</v>
      </c>
      <c r="N116">
        <f t="shared" si="76"/>
        <v>2.386000414306479E-2</v>
      </c>
      <c r="O116">
        <f t="shared" si="77"/>
        <v>5.592854165539507E-3</v>
      </c>
      <c r="P116">
        <f t="shared" si="78"/>
        <v>1.3706116451286388E-3</v>
      </c>
      <c r="Q116">
        <f t="shared" si="59"/>
        <v>4.0563349578929762</v>
      </c>
      <c r="R116">
        <f t="shared" si="60"/>
        <v>-4.6726479160042871</v>
      </c>
      <c r="S116">
        <f t="shared" si="61"/>
        <v>2.2354861724108783</v>
      </c>
      <c r="T116">
        <f t="shared" si="62"/>
        <v>-0.36036493251998541</v>
      </c>
      <c r="U116">
        <v>0</v>
      </c>
      <c r="V116">
        <f t="shared" si="51"/>
        <v>2.1377405106599836</v>
      </c>
      <c r="W116">
        <f t="shared" si="63"/>
        <v>1.3628869565217392</v>
      </c>
      <c r="X116">
        <f t="shared" si="79"/>
        <v>2.1276656117394062</v>
      </c>
      <c r="Y116">
        <v>0</v>
      </c>
      <c r="Z116">
        <f t="shared" si="80"/>
        <v>2.0173572643508195</v>
      </c>
      <c r="AA116">
        <f t="shared" si="64"/>
        <v>0.6549999999999998</v>
      </c>
      <c r="AB116">
        <f t="shared" si="65"/>
        <v>-0.10483658169414882</v>
      </c>
      <c r="AC116">
        <f t="shared" si="66"/>
        <v>-4.1463827590418278E-2</v>
      </c>
      <c r="AD116">
        <f t="shared" si="81"/>
        <v>-7.3150204642283556E-2</v>
      </c>
      <c r="AE116">
        <f t="shared" si="67"/>
        <v>2.875</v>
      </c>
      <c r="AG116">
        <f t="shared" si="82"/>
        <v>-4.9796391627844307E-2</v>
      </c>
      <c r="AH116">
        <f t="shared" si="83"/>
        <v>-5.8880204172565426E-2</v>
      </c>
      <c r="AI116">
        <f t="shared" si="84"/>
        <v>2.1691574423577271</v>
      </c>
      <c r="AK116">
        <f t="shared" si="68"/>
        <v>8.4892047132889012E-22</v>
      </c>
      <c r="AL116">
        <f t="shared" si="69"/>
        <v>8.7768374362037255E-22</v>
      </c>
      <c r="AM116">
        <f t="shared" si="70"/>
        <v>40.526545223578751</v>
      </c>
      <c r="AN116">
        <f t="shared" si="85"/>
        <v>1.0610256652253576</v>
      </c>
      <c r="AO116">
        <f t="shared" si="86"/>
        <v>1.3176580985674746</v>
      </c>
      <c r="AP116" s="25">
        <v>0.44644</v>
      </c>
      <c r="AQ116">
        <f t="shared" si="71"/>
        <v>7.8395956371839844E-4</v>
      </c>
      <c r="AR116">
        <f t="shared" si="72"/>
        <v>2.2868100473665685</v>
      </c>
      <c r="AS116">
        <f t="shared" si="73"/>
        <v>-8.5884800473665681</v>
      </c>
      <c r="AX116">
        <f t="shared" si="97"/>
        <v>-8.6125337609344008</v>
      </c>
      <c r="AY116">
        <f t="shared" si="91"/>
        <v>-6.3257237135678324</v>
      </c>
      <c r="BA116">
        <f t="shared" si="98"/>
        <v>1.327623288788411</v>
      </c>
      <c r="BB116">
        <f t="shared" si="87"/>
        <v>-29.009447369726992</v>
      </c>
      <c r="BC116">
        <f t="shared" si="74"/>
        <v>10.487194622704569</v>
      </c>
      <c r="BD116">
        <f t="shared" si="88"/>
        <v>-39.496641992431563</v>
      </c>
      <c r="BF116">
        <f t="shared" si="89"/>
        <v>5.7455827628692798E-3</v>
      </c>
      <c r="BG116">
        <f t="shared" si="92"/>
        <v>2.0770835061803463E-3</v>
      </c>
      <c r="BH116">
        <f t="shared" si="92"/>
        <v>-7.822666269049627E-3</v>
      </c>
    </row>
    <row r="117" spans="1:68">
      <c r="A117" s="98">
        <v>0.7</v>
      </c>
      <c r="B117" s="99">
        <v>500.62822999999997</v>
      </c>
      <c r="C117" s="25">
        <v>0.46217999999999998</v>
      </c>
      <c r="D117" s="25">
        <v>-6.4983300000000002</v>
      </c>
      <c r="E117" s="98">
        <v>0.7</v>
      </c>
      <c r="F117" s="27">
        <v>3.14159265358979</v>
      </c>
      <c r="G117" s="27"/>
      <c r="H117" s="28">
        <f t="shared" si="93"/>
        <v>0.30373316946230894</v>
      </c>
      <c r="I117" s="28">
        <f t="shared" si="94"/>
        <v>8.1297157546338386E-2</v>
      </c>
      <c r="J117" s="28">
        <f t="shared" si="95"/>
        <v>2.1820486089725782E-2</v>
      </c>
      <c r="K117" s="28">
        <f t="shared" si="96"/>
        <v>5.8724706725405626E-3</v>
      </c>
      <c r="L117">
        <f t="shared" si="90"/>
        <v>0.65419968750515312</v>
      </c>
      <c r="M117">
        <f t="shared" si="75"/>
        <v>0.12281995779936618</v>
      </c>
      <c r="N117">
        <f t="shared" si="76"/>
        <v>2.7671219059716902E-2</v>
      </c>
      <c r="O117">
        <f t="shared" si="77"/>
        <v>6.7311563775492855E-3</v>
      </c>
      <c r="P117">
        <f t="shared" si="78"/>
        <v>1.7106243065161397E-3</v>
      </c>
      <c r="Q117">
        <f t="shared" si="59"/>
        <v>4.0563349578929762</v>
      </c>
      <c r="R117">
        <f t="shared" si="60"/>
        <v>-4.6726479160042871</v>
      </c>
      <c r="S117">
        <f t="shared" si="61"/>
        <v>2.2354861724108788</v>
      </c>
      <c r="T117">
        <f t="shared" si="62"/>
        <v>-0.36036493251998541</v>
      </c>
      <c r="U117">
        <v>0</v>
      </c>
      <c r="V117">
        <f t="shared" si="51"/>
        <v>2.1308445536917939</v>
      </c>
      <c r="W117">
        <f t="shared" si="63"/>
        <v>1.3628869565217392</v>
      </c>
      <c r="X117">
        <f t="shared" si="79"/>
        <v>2.1993838413632623</v>
      </c>
      <c r="Y117">
        <v>0</v>
      </c>
      <c r="Z117">
        <f t="shared" si="80"/>
        <v>2.1391915968828434</v>
      </c>
      <c r="AA117">
        <f t="shared" si="64"/>
        <v>0.6549999999999998</v>
      </c>
      <c r="AB117">
        <f t="shared" si="65"/>
        <v>-0.11634886925138045</v>
      </c>
      <c r="AC117">
        <f t="shared" si="66"/>
        <v>-4.6017042687005238E-2</v>
      </c>
      <c r="AD117">
        <f t="shared" si="81"/>
        <v>-8.1182955969192838E-2</v>
      </c>
      <c r="AE117">
        <f t="shared" si="67"/>
        <v>2.875</v>
      </c>
      <c r="AG117">
        <f t="shared" si="82"/>
        <v>-5.307746930383201E-2</v>
      </c>
      <c r="AH117">
        <f t="shared" si="83"/>
        <v>-6.4138224903792507E-2</v>
      </c>
      <c r="AI117">
        <f t="shared" si="84"/>
        <v>2.3052027597248461</v>
      </c>
      <c r="AK117">
        <f t="shared" si="68"/>
        <v>9.1351286601947471E-22</v>
      </c>
      <c r="AL117">
        <f t="shared" si="69"/>
        <v>9.3998620566746953E-22</v>
      </c>
      <c r="AM117">
        <f t="shared" si="70"/>
        <v>40.526545223578751</v>
      </c>
      <c r="AN117">
        <f t="shared" si="85"/>
        <v>1.0610256652253576</v>
      </c>
      <c r="AO117">
        <f t="shared" si="86"/>
        <v>1.3176580985674746</v>
      </c>
      <c r="AP117" s="25">
        <v>0.46217999999999998</v>
      </c>
      <c r="AQ117">
        <f t="shared" si="71"/>
        <v>8.4244047037469369E-4</v>
      </c>
      <c r="AR117">
        <f t="shared" si="72"/>
        <v>2.4573988520829815</v>
      </c>
      <c r="AS117">
        <f t="shared" si="73"/>
        <v>-8.9557288520829808</v>
      </c>
      <c r="AX117">
        <f t="shared" si="97"/>
        <v>-8.922759598569602</v>
      </c>
      <c r="AY117">
        <f t="shared" si="91"/>
        <v>-6.4653607464866205</v>
      </c>
      <c r="BA117">
        <f t="shared" si="98"/>
        <v>1.327623288788411</v>
      </c>
      <c r="BB117">
        <f t="shared" si="87"/>
        <v>-29.649815703967391</v>
      </c>
      <c r="BC117">
        <f t="shared" si="74"/>
        <v>11.269506208914247</v>
      </c>
      <c r="BD117">
        <f t="shared" si="88"/>
        <v>-40.919321912881635</v>
      </c>
      <c r="BF117">
        <f t="shared" si="89"/>
        <v>5.8724134886051476E-3</v>
      </c>
      <c r="BG117">
        <f t="shared" si="92"/>
        <v>2.2320273735223308E-3</v>
      </c>
      <c r="BH117">
        <f t="shared" si="92"/>
        <v>-8.104440862127478E-3</v>
      </c>
    </row>
    <row r="118" spans="1:68">
      <c r="A118" s="100">
        <v>0.7</v>
      </c>
      <c r="B118" s="101">
        <v>600.09911999999997</v>
      </c>
      <c r="C118" s="40">
        <v>0.48801</v>
      </c>
      <c r="D118" s="40">
        <v>-6.7533300000000001</v>
      </c>
      <c r="E118" s="100">
        <v>0.7</v>
      </c>
      <c r="F118" s="42">
        <v>3.14159265358979</v>
      </c>
      <c r="G118" s="42"/>
      <c r="H118" s="43">
        <f t="shared" si="93"/>
        <v>0.32070800127504734</v>
      </c>
      <c r="I118" s="43">
        <f t="shared" si="94"/>
        <v>8.5840637531240188E-2</v>
      </c>
      <c r="J118" s="43">
        <f t="shared" si="95"/>
        <v>2.3039974504840272E-2</v>
      </c>
      <c r="K118" s="43">
        <f t="shared" si="96"/>
        <v>6.2006673004165467E-3</v>
      </c>
      <c r="L118" s="44">
        <f t="shared" si="90"/>
        <v>0.73009749925328871</v>
      </c>
      <c r="M118" s="44">
        <f t="shared" si="75"/>
        <v>0.14652741559302826</v>
      </c>
      <c r="N118" s="44">
        <f t="shared" si="76"/>
        <v>3.5078307709052646E-2</v>
      </c>
      <c r="O118" s="44">
        <f t="shared" si="77"/>
        <v>9.0459740410208656E-3</v>
      </c>
      <c r="P118" s="44">
        <f t="shared" si="78"/>
        <v>2.434214303639548E-3</v>
      </c>
      <c r="Q118" s="44">
        <f t="shared" si="59"/>
        <v>4.0563349578929753</v>
      </c>
      <c r="R118" s="44">
        <f t="shared" si="60"/>
        <v>-4.6726479160042862</v>
      </c>
      <c r="S118" s="44">
        <f t="shared" si="61"/>
        <v>2.2354861724108788</v>
      </c>
      <c r="T118" s="44">
        <f t="shared" si="62"/>
        <v>-0.36036493251998541</v>
      </c>
      <c r="U118" s="44">
        <v>0</v>
      </c>
      <c r="V118" s="44">
        <f t="shared" si="51"/>
        <v>2.1195279991499683</v>
      </c>
      <c r="W118" s="44">
        <f t="shared" si="63"/>
        <v>1.3628869565217392</v>
      </c>
      <c r="X118" s="44">
        <f t="shared" si="79"/>
        <v>2.3252789551517994</v>
      </c>
      <c r="Y118" s="44">
        <v>0</v>
      </c>
      <c r="Z118" s="44">
        <f t="shared" si="80"/>
        <v>2.3520062057933893</v>
      </c>
      <c r="AA118" s="44">
        <f t="shared" si="64"/>
        <v>0.6549999999999998</v>
      </c>
      <c r="AB118" s="44">
        <f t="shared" si="65"/>
        <v>-0.13946647405550516</v>
      </c>
      <c r="AC118" s="44">
        <f t="shared" si="66"/>
        <v>-5.516026697390651E-2</v>
      </c>
      <c r="AD118" s="44">
        <f t="shared" si="81"/>
        <v>-9.7313370514705844E-2</v>
      </c>
      <c r="AE118" s="44">
        <f t="shared" si="67"/>
        <v>2.875</v>
      </c>
      <c r="AF118" s="44"/>
      <c r="AG118" s="44">
        <f t="shared" si="82"/>
        <v>-5.8749439238599099E-2</v>
      </c>
      <c r="AH118" s="44">
        <f t="shared" si="83"/>
        <v>-7.4190566062374869E-2</v>
      </c>
      <c r="AI118" s="44">
        <f t="shared" si="84"/>
        <v>2.5455237639713246</v>
      </c>
      <c r="AJ118" s="44"/>
      <c r="AK118" s="44">
        <f t="shared" si="68"/>
        <v>1.0312203440199377E-21</v>
      </c>
      <c r="AL118" s="44">
        <f t="shared" si="69"/>
        <v>1.0508116957526481E-21</v>
      </c>
      <c r="AM118" s="44">
        <f t="shared" si="70"/>
        <v>40.526545223578751</v>
      </c>
      <c r="AN118" s="44">
        <f t="shared" si="85"/>
        <v>1.0610256652253576</v>
      </c>
      <c r="AO118" s="44">
        <f t="shared" si="86"/>
        <v>1.3176580985674746</v>
      </c>
      <c r="AP118" s="40">
        <v>0.48801</v>
      </c>
      <c r="AQ118" s="44">
        <f t="shared" si="71"/>
        <v>9.483039289365278E-4</v>
      </c>
      <c r="AR118" s="44">
        <f t="shared" si="72"/>
        <v>2.7662025607078515</v>
      </c>
      <c r="AS118" s="44">
        <f t="shared" si="73"/>
        <v>-9.5195325607078516</v>
      </c>
      <c r="AT118" s="44"/>
      <c r="AU118" s="44"/>
      <c r="AV118" s="44"/>
      <c r="AW118" s="44"/>
      <c r="AX118" s="44">
        <f t="shared" si="97"/>
        <v>-9.4328238791303995</v>
      </c>
      <c r="AY118" s="44">
        <f t="shared" si="91"/>
        <v>-6.666621318422548</v>
      </c>
      <c r="AZ118" s="44"/>
      <c r="BA118" s="44">
        <f t="shared" si="98"/>
        <v>1.327623288788411</v>
      </c>
      <c r="BB118" s="44">
        <f t="shared" si="87"/>
        <v>-30.572786455385717</v>
      </c>
      <c r="BC118" s="44">
        <f t="shared" si="74"/>
        <v>12.68566431801969</v>
      </c>
      <c r="BD118" s="44">
        <f t="shared" si="88"/>
        <v>-43.258450773405407</v>
      </c>
      <c r="BE118" s="44"/>
      <c r="BF118" s="44">
        <f t="shared" si="89"/>
        <v>6.0552161725858028E-3</v>
      </c>
      <c r="BG118" s="44">
        <f t="shared" si="92"/>
        <v>2.5125102630262804E-3</v>
      </c>
      <c r="BH118" s="44">
        <f t="shared" si="92"/>
        <v>-8.5677264356120823E-3</v>
      </c>
      <c r="BI118" s="44"/>
      <c r="BJ118" s="44"/>
      <c r="BK118" s="44"/>
      <c r="BL118" s="44"/>
      <c r="BM118" s="44"/>
      <c r="BN118" s="44"/>
      <c r="BO118" s="44"/>
      <c r="BP118" s="44"/>
    </row>
    <row r="119" spans="1:68">
      <c r="A119" s="98">
        <v>0.7</v>
      </c>
      <c r="B119" s="24">
        <v>800</v>
      </c>
      <c r="C119" s="25">
        <v>0.52715999999999996</v>
      </c>
      <c r="E119" s="98">
        <v>0.7</v>
      </c>
      <c r="F119" s="27">
        <v>3.14159265358979</v>
      </c>
      <c r="G119" s="27"/>
      <c r="H119" s="28">
        <f t="shared" si="93"/>
        <v>0.34643640489365779</v>
      </c>
      <c r="I119" s="28">
        <f t="shared" si="94"/>
        <v>9.2727096741805654E-2</v>
      </c>
      <c r="J119" s="28">
        <f t="shared" si="95"/>
        <v>2.4888328026006837E-2</v>
      </c>
      <c r="K119" s="28">
        <f t="shared" si="96"/>
        <v>6.6981081823888578E-3</v>
      </c>
      <c r="L119">
        <f t="shared" si="90"/>
        <v>0.8606965223524774</v>
      </c>
      <c r="M119">
        <f t="shared" si="75"/>
        <v>0.19013485463298926</v>
      </c>
      <c r="N119">
        <f t="shared" si="76"/>
        <v>4.9646170610349594E-2</v>
      </c>
      <c r="O119">
        <f t="shared" si="77"/>
        <v>1.3915034255261194E-2</v>
      </c>
      <c r="P119">
        <f t="shared" si="78"/>
        <v>4.06241443208466E-3</v>
      </c>
      <c r="Q119">
        <f t="shared" si="59"/>
        <v>4.0563349578929753</v>
      </c>
      <c r="R119">
        <f t="shared" si="60"/>
        <v>-4.6726479160042862</v>
      </c>
      <c r="S119">
        <f t="shared" si="61"/>
        <v>2.2354861724108788</v>
      </c>
      <c r="T119">
        <f t="shared" si="62"/>
        <v>-0.36036493251998541</v>
      </c>
      <c r="U119">
        <v>0</v>
      </c>
      <c r="V119">
        <f t="shared" si="51"/>
        <v>2.1023757300708947</v>
      </c>
      <c r="W119">
        <f t="shared" si="63"/>
        <v>1.3628869565217392</v>
      </c>
      <c r="X119">
        <f t="shared" si="79"/>
        <v>2.5379384789875008</v>
      </c>
      <c r="Y119">
        <v>0</v>
      </c>
      <c r="Z119">
        <f t="shared" si="80"/>
        <v>2.7088089970268285</v>
      </c>
      <c r="AA119">
        <f t="shared" si="64"/>
        <v>0.6549999999999998</v>
      </c>
      <c r="AB119">
        <f t="shared" si="65"/>
        <v>-0.18592458399939685</v>
      </c>
      <c r="AC119">
        <f t="shared" si="66"/>
        <v>-7.35348746705798E-2</v>
      </c>
      <c r="AD119">
        <f t="shared" si="81"/>
        <v>-0.12972972933498833</v>
      </c>
      <c r="AE119">
        <f t="shared" si="67"/>
        <v>2.875</v>
      </c>
      <c r="AG119">
        <f t="shared" si="82"/>
        <v>-6.8110187058308375E-2</v>
      </c>
      <c r="AH119">
        <f t="shared" si="83"/>
        <v>-9.3266880955381506E-2</v>
      </c>
      <c r="AI119">
        <f t="shared" si="84"/>
        <v>2.9553138917227133</v>
      </c>
      <c r="AK119">
        <f t="shared" si="68"/>
        <v>1.2410950829766706E-21</v>
      </c>
      <c r="AL119">
        <f t="shared" si="69"/>
        <v>1.2417794747750933E-21</v>
      </c>
      <c r="AM119">
        <f t="shared" si="70"/>
        <v>40.526545223578751</v>
      </c>
      <c r="AN119">
        <f t="shared" si="85"/>
        <v>1.0610256652253576</v>
      </c>
      <c r="AO119">
        <f t="shared" si="86"/>
        <v>1.3176580985674746</v>
      </c>
      <c r="AP119">
        <v>0.52715999999999996</v>
      </c>
      <c r="AQ119">
        <f t="shared" si="71"/>
        <v>1.1353286624670388E-3</v>
      </c>
      <c r="AR119">
        <f t="shared" si="72"/>
        <v>3.3117537084163522</v>
      </c>
      <c r="AS119">
        <f t="shared" si="73"/>
        <v>-3.3117537084163522</v>
      </c>
      <c r="AX119">
        <f t="shared" si="97"/>
        <v>-10.2082175697024</v>
      </c>
      <c r="AY119">
        <f t="shared" si="91"/>
        <v>-6.8964638612860476</v>
      </c>
      <c r="BA119">
        <f t="shared" si="98"/>
        <v>1.327623288788411</v>
      </c>
      <c r="BB119">
        <f t="shared" si="87"/>
        <v>-31.626832672456782</v>
      </c>
      <c r="BC119">
        <f t="shared" si="74"/>
        <v>15.18753414723764</v>
      </c>
      <c r="BD119">
        <f t="shared" si="88"/>
        <v>-46.814366819694428</v>
      </c>
      <c r="BF119">
        <f t="shared" si="89"/>
        <v>6.2639795350478873E-3</v>
      </c>
      <c r="BG119">
        <f t="shared" si="92"/>
        <v>3.0080281535428085E-3</v>
      </c>
      <c r="BH119">
        <f t="shared" si="92"/>
        <v>-9.2720076885906971E-3</v>
      </c>
    </row>
    <row r="120" spans="1:68">
      <c r="A120" s="98">
        <v>0.7</v>
      </c>
      <c r="B120" s="24">
        <v>1000</v>
      </c>
      <c r="C120" s="25">
        <v>0.55647999999999997</v>
      </c>
      <c r="E120" s="98">
        <v>0.7</v>
      </c>
      <c r="F120" s="27">
        <v>3.14159265358979</v>
      </c>
      <c r="G120" s="27"/>
      <c r="H120" s="28">
        <f t="shared" si="93"/>
        <v>0.36570477766754445</v>
      </c>
      <c r="I120" s="28">
        <f t="shared" si="94"/>
        <v>9.7884465427725956E-2</v>
      </c>
      <c r="J120" s="28">
        <f t="shared" si="95"/>
        <v>2.6272586652842187E-2</v>
      </c>
      <c r="K120" s="28">
        <f t="shared" si="96"/>
        <v>7.0706488378020948E-3</v>
      </c>
      <c r="L120">
        <f t="shared" si="90"/>
        <v>0.97285086242766816</v>
      </c>
      <c r="M120">
        <f t="shared" si="75"/>
        <v>0.23009127014162195</v>
      </c>
      <c r="N120">
        <f t="shared" si="76"/>
        <v>6.388462164531486E-2</v>
      </c>
      <c r="O120">
        <f t="shared" si="77"/>
        <v>1.8990134378996992E-2</v>
      </c>
      <c r="P120">
        <f t="shared" si="78"/>
        <v>5.871803450463009E-3</v>
      </c>
      <c r="Q120">
        <f t="shared" si="59"/>
        <v>4.0563349578929753</v>
      </c>
      <c r="R120">
        <f t="shared" si="60"/>
        <v>-4.6726479160042871</v>
      </c>
      <c r="S120">
        <f t="shared" si="61"/>
        <v>2.2354861724108788</v>
      </c>
      <c r="T120">
        <f t="shared" si="62"/>
        <v>-0.36036493251998541</v>
      </c>
      <c r="U120">
        <v>0</v>
      </c>
      <c r="V120">
        <f t="shared" si="51"/>
        <v>2.0895301482216371</v>
      </c>
      <c r="W120">
        <f t="shared" si="63"/>
        <v>1.3628869565217392</v>
      </c>
      <c r="X120">
        <f t="shared" si="79"/>
        <v>2.7170192401029198</v>
      </c>
      <c r="Y120">
        <v>0</v>
      </c>
      <c r="Z120">
        <f t="shared" si="80"/>
        <v>3.0070432779874205</v>
      </c>
      <c r="AA120">
        <f t="shared" si="64"/>
        <v>0.6549999999999998</v>
      </c>
      <c r="AB120">
        <f t="shared" si="65"/>
        <v>-0.23240572999924608</v>
      </c>
      <c r="AC120">
        <f t="shared" si="66"/>
        <v>-9.1918593338224733E-2</v>
      </c>
      <c r="AD120">
        <f t="shared" si="81"/>
        <v>-0.1621621616687354</v>
      </c>
      <c r="AE120">
        <f t="shared" si="67"/>
        <v>2.875</v>
      </c>
      <c r="AG120">
        <f t="shared" si="82"/>
        <v>-7.5751078506161876E-2</v>
      </c>
      <c r="AH120">
        <f t="shared" si="83"/>
        <v>-0.11140040885192189</v>
      </c>
      <c r="AI120">
        <f t="shared" si="84"/>
        <v>3.3046233686884618</v>
      </c>
      <c r="AK120">
        <f t="shared" si="68"/>
        <v>1.4285008124734081E-21</v>
      </c>
      <c r="AL120">
        <f t="shared" si="69"/>
        <v>1.4059729204857911E-21</v>
      </c>
      <c r="AM120">
        <f t="shared" si="70"/>
        <v>40.526545223578751</v>
      </c>
      <c r="AN120">
        <f t="shared" si="85"/>
        <v>1.0610256652253576</v>
      </c>
      <c r="AO120">
        <f t="shared" si="86"/>
        <v>1.3176580985674746</v>
      </c>
      <c r="AP120">
        <v>0.55647999999999997</v>
      </c>
      <c r="AQ120">
        <f t="shared" si="71"/>
        <v>1.3006788565666607E-3</v>
      </c>
      <c r="AR120">
        <f t="shared" si="72"/>
        <v>3.7940802246049494</v>
      </c>
      <c r="AS120">
        <f t="shared" si="73"/>
        <v>-3.7940802246049494</v>
      </c>
      <c r="AX120">
        <f t="shared" si="97"/>
        <v>-10.790735911321601</v>
      </c>
      <c r="AY120">
        <f t="shared" si="91"/>
        <v>-6.9966556867166521</v>
      </c>
      <c r="BA120">
        <f t="shared" si="98"/>
        <v>1.327623288788411</v>
      </c>
      <c r="BB120">
        <f t="shared" si="87"/>
        <v>-32.086307290431627</v>
      </c>
      <c r="BC120">
        <f t="shared" si="74"/>
        <v>17.3994590304547</v>
      </c>
      <c r="BD120">
        <f t="shared" si="88"/>
        <v>-49.485766320886327</v>
      </c>
      <c r="BF120">
        <f t="shared" si="89"/>
        <v>6.3549826283287045E-3</v>
      </c>
      <c r="BG120">
        <f t="shared" si="92"/>
        <v>3.4461198317398893E-3</v>
      </c>
      <c r="BH120">
        <f t="shared" si="92"/>
        <v>-9.8011024600685934E-3</v>
      </c>
    </row>
    <row r="121" spans="1:68">
      <c r="A121" s="98">
        <v>0.7</v>
      </c>
      <c r="B121" s="24">
        <v>1200</v>
      </c>
      <c r="C121" s="25">
        <v>0.58011999999999997</v>
      </c>
      <c r="E121" s="98">
        <v>0.7</v>
      </c>
      <c r="F121" s="27">
        <v>3.14159265358979</v>
      </c>
      <c r="G121" s="27"/>
      <c r="H121" s="28">
        <f t="shared" si="93"/>
        <v>0.38124039609778587</v>
      </c>
      <c r="I121" s="28">
        <f t="shared" si="94"/>
        <v>0.10204272585525515</v>
      </c>
      <c r="J121" s="28">
        <f t="shared" si="95"/>
        <v>2.7388680579799474E-2</v>
      </c>
      <c r="K121" s="28">
        <f t="shared" si="96"/>
        <v>7.3710192707478282E-3</v>
      </c>
      <c r="L121">
        <f t="shared" si="90"/>
        <v>1.0737275411129854</v>
      </c>
      <c r="M121">
        <f t="shared" si="75"/>
        <v>0.26777889710492458</v>
      </c>
      <c r="N121">
        <f t="shared" si="76"/>
        <v>7.7966784462986327E-2</v>
      </c>
      <c r="O121">
        <f t="shared" si="77"/>
        <v>2.4252759425600401E-2</v>
      </c>
      <c r="P121">
        <f t="shared" si="78"/>
        <v>7.8387743289831668E-3</v>
      </c>
      <c r="Q121">
        <f t="shared" si="59"/>
        <v>4.0563349578929762</v>
      </c>
      <c r="R121">
        <f t="shared" si="60"/>
        <v>-4.6726479160042871</v>
      </c>
      <c r="S121">
        <f t="shared" si="61"/>
        <v>2.2354861724108783</v>
      </c>
      <c r="T121">
        <f t="shared" si="62"/>
        <v>-0.36036493251998541</v>
      </c>
      <c r="U121">
        <v>0</v>
      </c>
      <c r="V121">
        <f t="shared" si="51"/>
        <v>2.0791730692681427</v>
      </c>
      <c r="W121">
        <f t="shared" si="63"/>
        <v>1.3628869565217392</v>
      </c>
      <c r="X121">
        <f t="shared" si="79"/>
        <v>2.8756168762761294</v>
      </c>
      <c r="Y121">
        <v>0</v>
      </c>
      <c r="Z121">
        <f t="shared" si="80"/>
        <v>3.2697158793223333</v>
      </c>
      <c r="AA121">
        <f t="shared" si="64"/>
        <v>0.6549999999999998</v>
      </c>
      <c r="AB121">
        <f t="shared" si="65"/>
        <v>-0.27888687599909529</v>
      </c>
      <c r="AC121">
        <f t="shared" si="66"/>
        <v>-0.11030231200586968</v>
      </c>
      <c r="AD121">
        <f t="shared" si="81"/>
        <v>-0.19459459400248247</v>
      </c>
      <c r="AE121">
        <f t="shared" si="67"/>
        <v>2.875</v>
      </c>
      <c r="AG121">
        <f t="shared" si="82"/>
        <v>-8.2335972770255422E-2</v>
      </c>
      <c r="AH121">
        <f t="shared" si="83"/>
        <v>-0.12895082845997438</v>
      </c>
      <c r="AI121">
        <f t="shared" si="84"/>
        <v>3.6171841771461133</v>
      </c>
      <c r="AK121">
        <f t="shared" si="68"/>
        <v>1.6020839074796447E-21</v>
      </c>
      <c r="AL121">
        <f t="shared" si="69"/>
        <v>1.5537131050955026E-21</v>
      </c>
      <c r="AM121">
        <f t="shared" si="70"/>
        <v>40.526545223578751</v>
      </c>
      <c r="AN121">
        <f t="shared" si="85"/>
        <v>1.0610256652253576</v>
      </c>
      <c r="AO121">
        <f t="shared" si="86"/>
        <v>1.3176580985674746</v>
      </c>
      <c r="AP121">
        <v>0.58011999999999997</v>
      </c>
      <c r="AQ121">
        <f t="shared" si="71"/>
        <v>1.4526998483011424E-3</v>
      </c>
      <c r="AR121">
        <f t="shared" si="72"/>
        <v>4.2375254574944323</v>
      </c>
      <c r="AS121">
        <f t="shared" si="73"/>
        <v>-4.2375254574944323</v>
      </c>
      <c r="AX121">
        <f t="shared" si="97"/>
        <v>-11.261538009817601</v>
      </c>
      <c r="AY121">
        <f t="shared" si="91"/>
        <v>-7.0240125523231685</v>
      </c>
      <c r="BA121">
        <f t="shared" si="98"/>
        <v>1.327623288788411</v>
      </c>
      <c r="BB121">
        <f t="shared" si="87"/>
        <v>-32.211764485362664</v>
      </c>
      <c r="BC121">
        <f t="shared" si="74"/>
        <v>19.433076325069067</v>
      </c>
      <c r="BD121">
        <f t="shared" si="88"/>
        <v>-51.644840810431731</v>
      </c>
      <c r="BF121">
        <f t="shared" si="89"/>
        <v>6.3798305576079749E-3</v>
      </c>
      <c r="BG121">
        <f t="shared" si="92"/>
        <v>3.8488960833965272E-3</v>
      </c>
      <c r="BH121">
        <f t="shared" si="92"/>
        <v>-1.0228726641004502E-2</v>
      </c>
    </row>
    <row r="122" spans="1:68">
      <c r="A122" s="98">
        <v>0.7</v>
      </c>
      <c r="B122" s="24">
        <v>1400</v>
      </c>
      <c r="C122" s="25">
        <v>0.60002</v>
      </c>
      <c r="E122" s="98">
        <v>0.7</v>
      </c>
      <c r="F122" s="27">
        <v>3.14159265358979</v>
      </c>
      <c r="G122" s="27"/>
      <c r="H122" s="28">
        <f t="shared" si="93"/>
        <v>0.39431817980175388</v>
      </c>
      <c r="I122" s="28">
        <f t="shared" si="94"/>
        <v>0.10554312274644934</v>
      </c>
      <c r="J122" s="28">
        <f t="shared" si="95"/>
        <v>2.8328201271273664E-2</v>
      </c>
      <c r="K122" s="28">
        <f t="shared" si="96"/>
        <v>7.6238691698857332E-3</v>
      </c>
      <c r="L122">
        <f t="shared" si="90"/>
        <v>1.1668527429402542</v>
      </c>
      <c r="M122">
        <f t="shared" si="75"/>
        <v>0.30389959297007713</v>
      </c>
      <c r="N122">
        <f t="shared" si="76"/>
        <v>9.1978332437640087E-2</v>
      </c>
      <c r="O122">
        <f t="shared" si="77"/>
        <v>2.9688481365722552E-2</v>
      </c>
      <c r="P122">
        <f t="shared" si="78"/>
        <v>9.9477395788576395E-3</v>
      </c>
      <c r="Q122">
        <f t="shared" si="59"/>
        <v>4.0563349578929753</v>
      </c>
      <c r="R122">
        <f t="shared" si="60"/>
        <v>-4.6726479160042862</v>
      </c>
      <c r="S122">
        <f t="shared" si="61"/>
        <v>2.2354861724108788</v>
      </c>
      <c r="T122">
        <f t="shared" si="62"/>
        <v>-0.36036493251998541</v>
      </c>
      <c r="U122">
        <v>0</v>
      </c>
      <c r="V122">
        <f t="shared" si="51"/>
        <v>2.0704545467988305</v>
      </c>
      <c r="W122">
        <f t="shared" si="63"/>
        <v>1.3628869565217392</v>
      </c>
      <c r="X122">
        <f t="shared" si="79"/>
        <v>3.0201443779914241</v>
      </c>
      <c r="Y122">
        <v>0</v>
      </c>
      <c r="Z122">
        <f t="shared" si="80"/>
        <v>3.508047374877453</v>
      </c>
      <c r="AA122">
        <f t="shared" si="64"/>
        <v>0.6549999999999998</v>
      </c>
      <c r="AB122">
        <f t="shared" si="65"/>
        <v>-0.32536802199894455</v>
      </c>
      <c r="AC122">
        <f t="shared" si="66"/>
        <v>-0.12868603067351467</v>
      </c>
      <c r="AD122">
        <f t="shared" si="81"/>
        <v>-0.22702702633622962</v>
      </c>
      <c r="AE122">
        <f t="shared" si="67"/>
        <v>2.875</v>
      </c>
      <c r="AG122">
        <f t="shared" si="82"/>
        <v>-8.8191761121044765E-2</v>
      </c>
      <c r="AH122">
        <f t="shared" si="83"/>
        <v>-0.1460986450045231</v>
      </c>
      <c r="AI122">
        <f t="shared" si="84"/>
        <v>3.9045843316030986</v>
      </c>
      <c r="AK122">
        <f t="shared" si="68"/>
        <v>1.7661232606090491E-21</v>
      </c>
      <c r="AL122">
        <f t="shared" si="69"/>
        <v>1.6900932499756067E-21</v>
      </c>
      <c r="AM122">
        <f t="shared" si="70"/>
        <v>40.526545223578751</v>
      </c>
      <c r="AN122">
        <f t="shared" si="85"/>
        <v>1.0610256652253576</v>
      </c>
      <c r="AO122">
        <f t="shared" si="86"/>
        <v>1.3176580985674746</v>
      </c>
      <c r="AP122">
        <v>0.60002</v>
      </c>
      <c r="AQ122">
        <f t="shared" si="71"/>
        <v>1.5955177849389733E-3</v>
      </c>
      <c r="AR122">
        <f t="shared" si="72"/>
        <v>4.6541253786669854</v>
      </c>
      <c r="AS122">
        <f t="shared" si="73"/>
        <v>-4.6541253786669854</v>
      </c>
      <c r="AX122">
        <f t="shared" si="97"/>
        <v>-11.658639456361602</v>
      </c>
      <c r="AY122">
        <f>AX122+AR122</f>
        <v>-7.0045140776946164</v>
      </c>
      <c r="BA122">
        <f t="shared" si="98"/>
        <v>1.327623288788411</v>
      </c>
      <c r="BB122">
        <f t="shared" si="87"/>
        <v>-32.122345471959697</v>
      </c>
      <c r="BC122">
        <f t="shared" si="74"/>
        <v>21.343582384884197</v>
      </c>
      <c r="BD122">
        <f t="shared" si="88"/>
        <v>-53.465927856843898</v>
      </c>
      <c r="BF122">
        <f t="shared" si="89"/>
        <v>6.3621203153019805E-3</v>
      </c>
      <c r="BG122">
        <f t="shared" si="92"/>
        <v>4.2272890443422846E-3</v>
      </c>
      <c r="BH122">
        <f t="shared" si="92"/>
        <v>-1.0589409359644265E-2</v>
      </c>
    </row>
    <row r="123" spans="1:68">
      <c r="A123" s="98">
        <v>0.7</v>
      </c>
      <c r="B123" s="24">
        <v>1600</v>
      </c>
      <c r="C123" s="25">
        <v>0.61729000000000001</v>
      </c>
      <c r="E123" s="98">
        <v>0.7</v>
      </c>
      <c r="F123" s="27">
        <v>3.14159265358979</v>
      </c>
      <c r="G123" s="27"/>
      <c r="H123" s="28">
        <f t="shared" si="93"/>
        <v>0.40566759309660461</v>
      </c>
      <c r="I123" s="28">
        <f t="shared" si="94"/>
        <v>0.10858090437011388</v>
      </c>
      <c r="J123" s="28">
        <f t="shared" si="95"/>
        <v>2.9143554152769115E-2</v>
      </c>
      <c r="K123" s="28">
        <f t="shared" si="96"/>
        <v>7.8433022230571733E-3</v>
      </c>
      <c r="L123">
        <f t="shared" si="90"/>
        <v>1.2544473380231207</v>
      </c>
      <c r="M123">
        <f t="shared" si="75"/>
        <v>0.33894307596016521</v>
      </c>
      <c r="N123">
        <f t="shared" si="76"/>
        <v>0.10599892400499147</v>
      </c>
      <c r="O123">
        <f t="shared" si="77"/>
        <v>3.5298373597649979E-2</v>
      </c>
      <c r="P123">
        <f t="shared" si="78"/>
        <v>1.2192509274795427E-2</v>
      </c>
      <c r="Q123">
        <f t="shared" si="59"/>
        <v>4.0563349578929762</v>
      </c>
      <c r="R123">
        <f t="shared" si="60"/>
        <v>-4.6726479160042871</v>
      </c>
      <c r="S123">
        <f t="shared" si="61"/>
        <v>2.2354861724108783</v>
      </c>
      <c r="T123">
        <f t="shared" si="62"/>
        <v>-0.36036493251998541</v>
      </c>
      <c r="U123">
        <v>0</v>
      </c>
      <c r="V123">
        <f t="shared" si="51"/>
        <v>2.0628882712689305</v>
      </c>
      <c r="W123">
        <f t="shared" si="63"/>
        <v>1.3628869565217392</v>
      </c>
      <c r="X123">
        <f t="shared" si="79"/>
        <v>3.154573764682616</v>
      </c>
      <c r="Y123">
        <v>0</v>
      </c>
      <c r="Z123">
        <f t="shared" si="80"/>
        <v>3.7289357654136306</v>
      </c>
      <c r="AA123">
        <f t="shared" si="64"/>
        <v>0.6549999999999998</v>
      </c>
      <c r="AB123">
        <f t="shared" si="65"/>
        <v>-0.37184916799879369</v>
      </c>
      <c r="AC123">
        <f t="shared" si="66"/>
        <v>-0.1470697493411596</v>
      </c>
      <c r="AD123">
        <f t="shared" si="81"/>
        <v>-0.25945945866997666</v>
      </c>
      <c r="AE123">
        <f t="shared" si="67"/>
        <v>2.875</v>
      </c>
      <c r="AG123">
        <f t="shared" si="82"/>
        <v>-9.3523959909953089E-2</v>
      </c>
      <c r="AH123">
        <f t="shared" si="83"/>
        <v>-0.16295734201542728</v>
      </c>
      <c r="AI123">
        <f t="shared" si="84"/>
        <v>4.1739528425502632</v>
      </c>
      <c r="AK123">
        <f t="shared" si="68"/>
        <v>1.9233090091567118E-21</v>
      </c>
      <c r="AL123">
        <f t="shared" si="69"/>
        <v>1.8183154604370734E-21</v>
      </c>
      <c r="AM123">
        <f t="shared" si="70"/>
        <v>40.526545223578751</v>
      </c>
      <c r="AN123">
        <f t="shared" si="85"/>
        <v>1.0610256652253576</v>
      </c>
      <c r="AO123">
        <f t="shared" si="86"/>
        <v>1.3176580985674746</v>
      </c>
      <c r="AP123">
        <v>0.61729000000000001</v>
      </c>
      <c r="AQ123">
        <f t="shared" si="71"/>
        <v>1.7317267728656548E-3</v>
      </c>
      <c r="AR123">
        <f t="shared" si="72"/>
        <v>5.0514469964491147</v>
      </c>
      <c r="AS123">
        <f t="shared" si="73"/>
        <v>-5.0514469964491147</v>
      </c>
      <c r="AX123">
        <f t="shared" si="97"/>
        <v>-12.003839957466401</v>
      </c>
      <c r="AY123">
        <f t="shared" ref="AY123:AY181" si="99">AX123+AR123</f>
        <v>-6.9523929610172859</v>
      </c>
      <c r="BA123">
        <f t="shared" si="98"/>
        <v>1.327623288788411</v>
      </c>
      <c r="BB123">
        <f t="shared" si="87"/>
        <v>-31.883320680557674</v>
      </c>
      <c r="BC123">
        <f t="shared" si="74"/>
        <v>23.165679125401578</v>
      </c>
      <c r="BD123">
        <f t="shared" si="88"/>
        <v>-55.048999805959248</v>
      </c>
      <c r="BF123">
        <f t="shared" si="89"/>
        <v>6.3147792989815162E-3</v>
      </c>
      <c r="BG123">
        <f t="shared" si="92"/>
        <v>4.588171742008631E-3</v>
      </c>
      <c r="BH123">
        <f t="shared" si="92"/>
        <v>-1.0902951040990146E-2</v>
      </c>
    </row>
    <row r="124" spans="1:68">
      <c r="A124" s="98">
        <v>0.7</v>
      </c>
      <c r="B124" s="24">
        <v>1800</v>
      </c>
      <c r="C124" s="25">
        <v>0.63258000000000003</v>
      </c>
      <c r="E124" s="98">
        <v>0.7</v>
      </c>
      <c r="F124" s="27">
        <v>3.14159265358979</v>
      </c>
      <c r="G124" s="27"/>
      <c r="H124" s="28">
        <f t="shared" si="93"/>
        <v>0.4157157997716634</v>
      </c>
      <c r="I124" s="28">
        <f t="shared" si="94"/>
        <v>0.1112704052980716</v>
      </c>
      <c r="J124" s="28">
        <f t="shared" si="95"/>
        <v>2.9865427086067625E-2</v>
      </c>
      <c r="K124" s="28">
        <f t="shared" si="96"/>
        <v>8.0375773465656431E-3</v>
      </c>
      <c r="L124">
        <f t="shared" si="90"/>
        <v>1.3377815896651672</v>
      </c>
      <c r="M124">
        <f t="shared" si="75"/>
        <v>0.37317252025444142</v>
      </c>
      <c r="N124">
        <f t="shared" si="76"/>
        <v>0.12005932837934419</v>
      </c>
      <c r="O124">
        <f t="shared" si="77"/>
        <v>4.1074243739670058E-2</v>
      </c>
      <c r="P124">
        <f t="shared" si="78"/>
        <v>1.4565295806876488E-2</v>
      </c>
      <c r="Q124">
        <f t="shared" si="59"/>
        <v>4.0563349578929762</v>
      </c>
      <c r="R124">
        <f t="shared" si="60"/>
        <v>-4.6726479160042871</v>
      </c>
      <c r="S124">
        <f t="shared" si="61"/>
        <v>2.2354861724108783</v>
      </c>
      <c r="T124">
        <f t="shared" si="62"/>
        <v>-0.36036493251998541</v>
      </c>
      <c r="U124">
        <v>0</v>
      </c>
      <c r="V124">
        <f t="shared" si="51"/>
        <v>2.0561894668188909</v>
      </c>
      <c r="W124">
        <f t="shared" si="63"/>
        <v>1.3628869565217392</v>
      </c>
      <c r="X124">
        <f t="shared" si="79"/>
        <v>3.2812009822398509</v>
      </c>
      <c r="Y124">
        <v>0</v>
      </c>
      <c r="Z124">
        <f t="shared" si="80"/>
        <v>3.9363756804948768</v>
      </c>
      <c r="AA124">
        <f t="shared" si="64"/>
        <v>0.6549999999999998</v>
      </c>
      <c r="AB124">
        <f t="shared" si="65"/>
        <v>-0.4183303139986429</v>
      </c>
      <c r="AC124">
        <f t="shared" si="66"/>
        <v>-0.16545346800880453</v>
      </c>
      <c r="AD124">
        <f t="shared" si="81"/>
        <v>-0.2918918910037237</v>
      </c>
      <c r="AE124">
        <f t="shared" si="67"/>
        <v>2.875</v>
      </c>
      <c r="AG124">
        <f t="shared" si="82"/>
        <v>-9.8450764098723109E-2</v>
      </c>
      <c r="AH124">
        <f t="shared" si="83"/>
        <v>-0.17959218525561668</v>
      </c>
      <c r="AI124">
        <f t="shared" si="84"/>
        <v>4.4294171960664865</v>
      </c>
      <c r="AK124">
        <f t="shared" si="68"/>
        <v>2.0751882839103989E-21</v>
      </c>
      <c r="AL124">
        <f t="shared" si="69"/>
        <v>1.9402213063214528E-21</v>
      </c>
      <c r="AM124">
        <f t="shared" si="70"/>
        <v>40.526545223578751</v>
      </c>
      <c r="AN124">
        <f t="shared" si="85"/>
        <v>1.0610256652253576</v>
      </c>
      <c r="AO124">
        <f t="shared" si="86"/>
        <v>1.3176580985674746</v>
      </c>
      <c r="AP124">
        <v>0.63258000000000003</v>
      </c>
      <c r="AQ124">
        <f t="shared" si="71"/>
        <v>1.8628187143209258E-3</v>
      </c>
      <c r="AR124">
        <f t="shared" si="72"/>
        <v>5.4338421896741407</v>
      </c>
      <c r="AS124">
        <f t="shared" si="73"/>
        <v>-5.4338421896741407</v>
      </c>
      <c r="AX124">
        <f t="shared" si="97"/>
        <v>-12.309913380585602</v>
      </c>
      <c r="AY124">
        <f t="shared" si="99"/>
        <v>-6.8760711909114614</v>
      </c>
      <c r="BA124">
        <f t="shared" si="98"/>
        <v>1.327623288788411</v>
      </c>
      <c r="BB124">
        <f t="shared" si="87"/>
        <v>-31.533312922820731</v>
      </c>
      <c r="BC124">
        <f t="shared" si="74"/>
        <v>24.919324041714443</v>
      </c>
      <c r="BD124">
        <f t="shared" si="88"/>
        <v>-56.452636964535166</v>
      </c>
      <c r="BF124">
        <f t="shared" si="89"/>
        <v>6.2454571049357756E-3</v>
      </c>
      <c r="BG124">
        <f t="shared" si="92"/>
        <v>4.9354969383470868E-3</v>
      </c>
      <c r="BH124">
        <f t="shared" si="92"/>
        <v>-1.1180954043282862E-2</v>
      </c>
    </row>
    <row r="125" spans="1:68">
      <c r="A125" s="98">
        <v>0.7</v>
      </c>
      <c r="B125" s="24">
        <v>2000</v>
      </c>
      <c r="C125" s="25">
        <v>0.64634000000000003</v>
      </c>
      <c r="E125" s="98">
        <v>0.7</v>
      </c>
      <c r="F125" s="27">
        <v>3.14159265358979</v>
      </c>
      <c r="G125" s="27"/>
      <c r="H125" s="28">
        <f t="shared" si="93"/>
        <v>0.42475852860415592</v>
      </c>
      <c r="I125" s="28">
        <f t="shared" si="94"/>
        <v>0.11369078023389233</v>
      </c>
      <c r="J125" s="28">
        <f t="shared" si="95"/>
        <v>3.0515065513941241E-2</v>
      </c>
      <c r="K125" s="28">
        <f t="shared" si="96"/>
        <v>8.2124122516981854E-3</v>
      </c>
      <c r="L125">
        <f t="shared" si="90"/>
        <v>1.417836147653103</v>
      </c>
      <c r="M125">
        <f t="shared" si="75"/>
        <v>0.40681818429390176</v>
      </c>
      <c r="N125">
        <f t="shared" si="76"/>
        <v>0.13420061403129738</v>
      </c>
      <c r="O125">
        <f t="shared" si="77"/>
        <v>4.7018060779716819E-2</v>
      </c>
      <c r="P125">
        <f t="shared" si="78"/>
        <v>1.7063677057743032E-2</v>
      </c>
      <c r="Q125">
        <f t="shared" si="59"/>
        <v>4.0563349578929762</v>
      </c>
      <c r="R125">
        <f t="shared" si="60"/>
        <v>-4.6726479160042871</v>
      </c>
      <c r="S125">
        <f t="shared" si="61"/>
        <v>2.2354861724108783</v>
      </c>
      <c r="T125">
        <f t="shared" si="62"/>
        <v>-0.36036493251998541</v>
      </c>
      <c r="U125">
        <v>0</v>
      </c>
      <c r="V125">
        <f t="shared" si="51"/>
        <v>2.050160980930563</v>
      </c>
      <c r="W125">
        <f t="shared" si="63"/>
        <v>1.3628869565217392</v>
      </c>
      <c r="X125">
        <f t="shared" si="79"/>
        <v>3.4017602943100598</v>
      </c>
      <c r="Y125">
        <v>0</v>
      </c>
      <c r="Z125">
        <f t="shared" si="80"/>
        <v>4.1333601459519524</v>
      </c>
      <c r="AA125">
        <f t="shared" si="64"/>
        <v>0.6549999999999998</v>
      </c>
      <c r="AB125">
        <f t="shared" si="65"/>
        <v>-0.46481145999849216</v>
      </c>
      <c r="AC125">
        <f t="shared" si="66"/>
        <v>-0.18383718667644947</v>
      </c>
      <c r="AD125">
        <f t="shared" si="81"/>
        <v>-0.3243243233374708</v>
      </c>
      <c r="AE125">
        <f t="shared" si="67"/>
        <v>2.875</v>
      </c>
      <c r="AG125">
        <f t="shared" si="82"/>
        <v>-0.10306296818942598</v>
      </c>
      <c r="AH125">
        <f t="shared" si="83"/>
        <v>-0.19605331030075476</v>
      </c>
      <c r="AI125">
        <f t="shared" si="84"/>
        <v>4.6740724751340066</v>
      </c>
      <c r="AK125">
        <f t="shared" si="68"/>
        <v>2.2229495532061794E-21</v>
      </c>
      <c r="AL125">
        <f t="shared" si="69"/>
        <v>2.0572254369025158E-21</v>
      </c>
      <c r="AM125">
        <f t="shared" si="70"/>
        <v>40.526545223578751</v>
      </c>
      <c r="AN125">
        <f t="shared" si="85"/>
        <v>1.0610256652253576</v>
      </c>
      <c r="AO125">
        <f t="shared" si="86"/>
        <v>1.3176580985674746</v>
      </c>
      <c r="AP125">
        <v>0.64634000000000003</v>
      </c>
      <c r="AQ125">
        <f t="shared" si="71"/>
        <v>1.9899396524101659E-3</v>
      </c>
      <c r="AR125">
        <f t="shared" si="72"/>
        <v>5.8046539660804539</v>
      </c>
      <c r="AS125">
        <f t="shared" si="73"/>
        <v>-5.8046539660804539</v>
      </c>
      <c r="AX125">
        <f t="shared" si="97"/>
        <v>-12.585720797622402</v>
      </c>
      <c r="AY125">
        <f t="shared" si="99"/>
        <v>-6.7810668315419482</v>
      </c>
      <c r="BA125">
        <f t="shared" si="98"/>
        <v>1.327623288788411</v>
      </c>
      <c r="BB125">
        <f t="shared" si="87"/>
        <v>-31.097627760486933</v>
      </c>
      <c r="BC125">
        <f t="shared" si="74"/>
        <v>26.61984799736263</v>
      </c>
      <c r="BD125">
        <f t="shared" si="88"/>
        <v>-57.71747575784957</v>
      </c>
      <c r="BF125">
        <f t="shared" si="89"/>
        <v>6.1591657279633462E-3</v>
      </c>
      <c r="BG125">
        <f t="shared" si="92"/>
        <v>5.2723010491904591E-3</v>
      </c>
      <c r="BH125">
        <f t="shared" si="92"/>
        <v>-1.1431466777153806E-2</v>
      </c>
    </row>
    <row r="126" spans="1:68">
      <c r="A126" s="98">
        <v>0.7</v>
      </c>
      <c r="B126" s="24">
        <v>2200</v>
      </c>
      <c r="C126" s="25">
        <v>0.65888000000000002</v>
      </c>
      <c r="E126" s="98">
        <v>0.7</v>
      </c>
      <c r="F126" s="27">
        <v>3.14159265358979</v>
      </c>
      <c r="G126" s="27"/>
      <c r="H126" s="28">
        <f t="shared" si="93"/>
        <v>0.4329995038628372</v>
      </c>
      <c r="I126" s="28">
        <f t="shared" si="94"/>
        <v>0.11589655797336845</v>
      </c>
      <c r="J126" s="28">
        <f t="shared" si="95"/>
        <v>3.1107105185855122E-2</v>
      </c>
      <c r="K126" s="28">
        <f t="shared" si="96"/>
        <v>8.3717458062303116E-3</v>
      </c>
      <c r="L126">
        <f t="shared" si="90"/>
        <v>1.4953075642816922</v>
      </c>
      <c r="M126">
        <f t="shared" si="75"/>
        <v>0.4400471199750528</v>
      </c>
      <c r="N126">
        <f t="shared" si="76"/>
        <v>0.14845356275715121</v>
      </c>
      <c r="O126">
        <f t="shared" si="77"/>
        <v>5.3131792394670918E-2</v>
      </c>
      <c r="P126">
        <f t="shared" si="78"/>
        <v>1.9686212517132429E-2</v>
      </c>
      <c r="Q126">
        <f t="shared" si="59"/>
        <v>4.0563349578929762</v>
      </c>
      <c r="R126">
        <f t="shared" si="60"/>
        <v>-4.6726479160042871</v>
      </c>
      <c r="S126">
        <f t="shared" si="61"/>
        <v>2.2354861724108783</v>
      </c>
      <c r="T126">
        <f t="shared" si="62"/>
        <v>-0.36036493251998541</v>
      </c>
      <c r="U126">
        <v>0</v>
      </c>
      <c r="V126">
        <f t="shared" si="51"/>
        <v>2.0446669974247751</v>
      </c>
      <c r="W126">
        <f t="shared" si="63"/>
        <v>1.3628869565217392</v>
      </c>
      <c r="X126">
        <f t="shared" si="79"/>
        <v>3.5174786354290815</v>
      </c>
      <c r="Y126">
        <v>0</v>
      </c>
      <c r="Z126">
        <f t="shared" si="80"/>
        <v>4.3220021397102792</v>
      </c>
      <c r="AA126">
        <f t="shared" si="64"/>
        <v>0.6549999999999998</v>
      </c>
      <c r="AB126">
        <f t="shared" si="65"/>
        <v>-0.51129260599834125</v>
      </c>
      <c r="AC126">
        <f t="shared" si="66"/>
        <v>-0.20222090534409437</v>
      </c>
      <c r="AD126">
        <f t="shared" si="81"/>
        <v>-0.35675675567121778</v>
      </c>
      <c r="AE126">
        <f t="shared" si="67"/>
        <v>2.875</v>
      </c>
      <c r="AG126">
        <f t="shared" si="82"/>
        <v>-0.10742506580629277</v>
      </c>
      <c r="AH126">
        <f t="shared" si="83"/>
        <v>-0.2123763297144185</v>
      </c>
      <c r="AI126">
        <f t="shared" si="84"/>
        <v>4.9101041514463413</v>
      </c>
      <c r="AK126">
        <f t="shared" si="68"/>
        <v>2.3674370160707386E-21</v>
      </c>
      <c r="AL126">
        <f t="shared" si="69"/>
        <v>2.1703327132302186E-21</v>
      </c>
      <c r="AM126">
        <f t="shared" si="70"/>
        <v>40.526545223578751</v>
      </c>
      <c r="AN126">
        <f t="shared" si="85"/>
        <v>1.0610256652253576</v>
      </c>
      <c r="AO126">
        <f t="shared" si="86"/>
        <v>1.3176580985674746</v>
      </c>
      <c r="AP126">
        <v>0.65888000000000002</v>
      </c>
      <c r="AQ126">
        <f t="shared" si="71"/>
        <v>2.1139036504489385E-3</v>
      </c>
      <c r="AR126">
        <f t="shared" si="72"/>
        <v>6.1662569483595533</v>
      </c>
      <c r="AS126">
        <f t="shared" si="73"/>
        <v>-6.1662569483595533</v>
      </c>
      <c r="AX126">
        <f t="shared" si="97"/>
        <v>-12.837372500377603</v>
      </c>
      <c r="AY126">
        <f t="shared" si="99"/>
        <v>-6.6711155520180494</v>
      </c>
      <c r="BA126">
        <f t="shared" si="98"/>
        <v>1.327623288788411</v>
      </c>
      <c r="BB126">
        <f t="shared" si="87"/>
        <v>-30.593396782181422</v>
      </c>
      <c r="BC126">
        <f t="shared" si="74"/>
        <v>28.278140891290708</v>
      </c>
      <c r="BD126">
        <f t="shared" si="88"/>
        <v>-58.871537673472133</v>
      </c>
      <c r="BF126">
        <f t="shared" si="89"/>
        <v>6.0592982337455779E-3</v>
      </c>
      <c r="BG126">
        <f t="shared" si="92"/>
        <v>5.6007409172689065E-3</v>
      </c>
      <c r="BH126">
        <f t="shared" si="92"/>
        <v>-1.1660039151014484E-2</v>
      </c>
    </row>
    <row r="127" spans="1:68">
      <c r="A127" s="98">
        <v>0.7</v>
      </c>
      <c r="B127" s="24">
        <v>2400</v>
      </c>
      <c r="C127" s="25">
        <v>0.67040999999999995</v>
      </c>
      <c r="E127" s="98">
        <v>0.7</v>
      </c>
      <c r="F127" s="27">
        <v>3.14159265358979</v>
      </c>
      <c r="G127" s="27"/>
      <c r="H127" s="28">
        <f t="shared" si="93"/>
        <v>0.44057673231041261</v>
      </c>
      <c r="I127" s="28">
        <f t="shared" si="94"/>
        <v>0.11792467737816588</v>
      </c>
      <c r="J127" s="28">
        <f t="shared" si="95"/>
        <v>3.1651460641769567E-2</v>
      </c>
      <c r="K127" s="28">
        <f t="shared" si="96"/>
        <v>8.518246275429308E-3</v>
      </c>
      <c r="L127">
        <f t="shared" si="90"/>
        <v>1.5706238084297839</v>
      </c>
      <c r="M127">
        <f t="shared" si="75"/>
        <v>0.47294691975070896</v>
      </c>
      <c r="N127">
        <f t="shared" si="76"/>
        <v>0.1628252826255964</v>
      </c>
      <c r="O127">
        <f t="shared" si="77"/>
        <v>5.940999198586483E-2</v>
      </c>
      <c r="P127">
        <f t="shared" si="78"/>
        <v>2.24288750733459E-2</v>
      </c>
      <c r="Q127">
        <f t="shared" si="59"/>
        <v>4.0563349578929762</v>
      </c>
      <c r="R127">
        <f t="shared" si="60"/>
        <v>-4.6726479160042871</v>
      </c>
      <c r="S127">
        <f t="shared" si="61"/>
        <v>2.2354861724108783</v>
      </c>
      <c r="T127">
        <f t="shared" si="62"/>
        <v>-0.36036493251998541</v>
      </c>
      <c r="U127">
        <v>0</v>
      </c>
      <c r="V127">
        <f t="shared" ref="V127:V190" si="100">(7-2*H127)/3</f>
        <v>2.0396155117930586</v>
      </c>
      <c r="W127">
        <f t="shared" si="63"/>
        <v>1.3628869565217392</v>
      </c>
      <c r="X127">
        <f t="shared" si="79"/>
        <v>3.6291311854856856</v>
      </c>
      <c r="Y127">
        <v>0</v>
      </c>
      <c r="Z127">
        <f t="shared" si="80"/>
        <v>4.5036462109543507</v>
      </c>
      <c r="AA127">
        <f t="shared" si="64"/>
        <v>0.6549999999999998</v>
      </c>
      <c r="AB127">
        <f t="shared" si="65"/>
        <v>-0.55777375199819057</v>
      </c>
      <c r="AC127">
        <f t="shared" si="66"/>
        <v>-0.22060462401173936</v>
      </c>
      <c r="AD127">
        <f t="shared" si="81"/>
        <v>-0.38918918800496494</v>
      </c>
      <c r="AE127">
        <f t="shared" si="67"/>
        <v>2.875</v>
      </c>
      <c r="AG127">
        <f t="shared" si="82"/>
        <v>-0.11157713263454103</v>
      </c>
      <c r="AH127">
        <f t="shared" si="83"/>
        <v>-0.22858337278310276</v>
      </c>
      <c r="AI127">
        <f t="shared" si="84"/>
        <v>5.1389018210816131</v>
      </c>
      <c r="AK127">
        <f t="shared" si="68"/>
        <v>2.5091752492332943E-21</v>
      </c>
      <c r="AL127">
        <f t="shared" si="69"/>
        <v>2.280167545788627E-21</v>
      </c>
      <c r="AM127">
        <f t="shared" si="70"/>
        <v>40.526545223578751</v>
      </c>
      <c r="AN127">
        <f t="shared" si="85"/>
        <v>1.0610256652253576</v>
      </c>
      <c r="AO127">
        <f t="shared" si="86"/>
        <v>1.3176580985674746</v>
      </c>
      <c r="AP127">
        <v>0.67040999999999995</v>
      </c>
      <c r="AQ127">
        <f t="shared" si="71"/>
        <v>2.2352165591406369E-3</v>
      </c>
      <c r="AR127">
        <f t="shared" si="72"/>
        <v>6.5201267030132382</v>
      </c>
      <c r="AS127">
        <f t="shared" si="73"/>
        <v>-6.5201267030132382</v>
      </c>
      <c r="AX127">
        <f t="shared" si="97"/>
        <v>-13.069006489562401</v>
      </c>
      <c r="AY127">
        <f t="shared" si="99"/>
        <v>-6.548879786549163</v>
      </c>
      <c r="BA127">
        <f t="shared" si="98"/>
        <v>1.327623288788411</v>
      </c>
      <c r="BB127">
        <f t="shared" si="87"/>
        <v>-30.032829775838373</v>
      </c>
      <c r="BC127">
        <f t="shared" si="74"/>
        <v>29.900969596462581</v>
      </c>
      <c r="BD127">
        <f t="shared" si="88"/>
        <v>-59.933799372300946</v>
      </c>
      <c r="BF127">
        <f t="shared" si="89"/>
        <v>5.9482728809345164E-3</v>
      </c>
      <c r="BG127">
        <f t="shared" si="92"/>
        <v>5.922156782820872E-3</v>
      </c>
      <c r="BH127">
        <f t="shared" si="92"/>
        <v>-1.1870429663755386E-2</v>
      </c>
    </row>
    <row r="128" spans="1:68">
      <c r="A128" s="98">
        <v>0.7</v>
      </c>
      <c r="B128" s="24">
        <v>2600</v>
      </c>
      <c r="C128" s="25">
        <v>0.68110000000000004</v>
      </c>
      <c r="E128" s="98">
        <v>0.7</v>
      </c>
      <c r="F128" s="27">
        <v>3.14159265358979</v>
      </c>
      <c r="G128" s="27"/>
      <c r="H128" s="28">
        <f t="shared" si="93"/>
        <v>0.44760193370716739</v>
      </c>
      <c r="I128" s="28">
        <f t="shared" si="94"/>
        <v>0.11980504133629986</v>
      </c>
      <c r="J128" s="28">
        <f t="shared" si="95"/>
        <v>3.2156157937842891E-2</v>
      </c>
      <c r="K128" s="28">
        <f t="shared" si="96"/>
        <v>8.6540736835591693E-3</v>
      </c>
      <c r="L128">
        <f t="shared" si="90"/>
        <v>1.6441930955370854</v>
      </c>
      <c r="M128">
        <f t="shared" si="75"/>
        <v>0.50562043251060029</v>
      </c>
      <c r="N128">
        <f t="shared" si="76"/>
        <v>0.17733651055637026</v>
      </c>
      <c r="O128">
        <f t="shared" si="77"/>
        <v>6.5854971665208595E-2</v>
      </c>
      <c r="P128">
        <f t="shared" si="78"/>
        <v>2.5291391535096519E-2</v>
      </c>
      <c r="Q128">
        <f t="shared" si="59"/>
        <v>4.0563349578929753</v>
      </c>
      <c r="R128">
        <f t="shared" si="60"/>
        <v>-4.6726479160042862</v>
      </c>
      <c r="S128">
        <f t="shared" si="61"/>
        <v>2.2354861724108788</v>
      </c>
      <c r="T128">
        <f t="shared" si="62"/>
        <v>-0.36036493251998541</v>
      </c>
      <c r="U128">
        <v>0</v>
      </c>
      <c r="V128">
        <f t="shared" si="100"/>
        <v>2.0349320441952217</v>
      </c>
      <c r="W128">
        <f t="shared" si="63"/>
        <v>1.3628869565217392</v>
      </c>
      <c r="X128">
        <f t="shared" si="79"/>
        <v>3.7374300331360422</v>
      </c>
      <c r="Y128">
        <v>0</v>
      </c>
      <c r="Z128">
        <f t="shared" si="80"/>
        <v>4.6795131654856243</v>
      </c>
      <c r="AA128">
        <f t="shared" si="64"/>
        <v>0.6549999999999998</v>
      </c>
      <c r="AB128">
        <f t="shared" si="65"/>
        <v>-0.60425489799803977</v>
      </c>
      <c r="AC128">
        <f t="shared" si="66"/>
        <v>-0.23898834267938432</v>
      </c>
      <c r="AD128">
        <f t="shared" si="81"/>
        <v>-0.42162162033871203</v>
      </c>
      <c r="AE128">
        <f t="shared" si="67"/>
        <v>2.875</v>
      </c>
      <c r="AG128">
        <f t="shared" si="82"/>
        <v>-0.11555692936911591</v>
      </c>
      <c r="AH128">
        <f t="shared" si="83"/>
        <v>-0.24469529048495428</v>
      </c>
      <c r="AI128">
        <f t="shared" si="84"/>
        <v>5.3617287345805096</v>
      </c>
      <c r="AK128">
        <f t="shared" si="68"/>
        <v>2.648658527008552E-21</v>
      </c>
      <c r="AL128">
        <f t="shared" si="69"/>
        <v>2.3873182757048237E-21</v>
      </c>
      <c r="AM128">
        <f t="shared" si="70"/>
        <v>40.526545223578751</v>
      </c>
      <c r="AN128">
        <f t="shared" si="85"/>
        <v>1.0610256652253576</v>
      </c>
      <c r="AO128">
        <f t="shared" si="86"/>
        <v>1.3176580985674746</v>
      </c>
      <c r="AP128">
        <v>0.68110000000000004</v>
      </c>
      <c r="AQ128">
        <f t="shared" si="71"/>
        <v>2.3543550084915849E-3</v>
      </c>
      <c r="AR128">
        <f t="shared" si="72"/>
        <v>6.8676535597699528</v>
      </c>
      <c r="AS128">
        <f t="shared" si="73"/>
        <v>-6.8676535597699528</v>
      </c>
      <c r="AX128">
        <f t="shared" si="97"/>
        <v>-13.283979877840002</v>
      </c>
      <c r="AY128">
        <f t="shared" si="99"/>
        <v>-6.4163263180700492</v>
      </c>
      <c r="BA128">
        <f t="shared" si="98"/>
        <v>1.327623288788411</v>
      </c>
      <c r="BB128">
        <f t="shared" si="87"/>
        <v>-29.42494630801129</v>
      </c>
      <c r="BC128">
        <f t="shared" si="74"/>
        <v>31.494710094332721</v>
      </c>
      <c r="BD128">
        <f t="shared" si="88"/>
        <v>-60.919656402344003</v>
      </c>
      <c r="BF128">
        <f t="shared" si="89"/>
        <v>5.8278760760569004E-3</v>
      </c>
      <c r="BG128">
        <f t="shared" si="92"/>
        <v>6.2378114664948942E-3</v>
      </c>
      <c r="BH128">
        <f t="shared" si="92"/>
        <v>-1.2065687542551794E-2</v>
      </c>
    </row>
    <row r="129" spans="1:68">
      <c r="A129" s="98">
        <v>0.7</v>
      </c>
      <c r="B129" s="24">
        <v>2800</v>
      </c>
      <c r="C129" s="25">
        <v>0.69108000000000003</v>
      </c>
      <c r="E129" s="98">
        <v>0.7</v>
      </c>
      <c r="F129" s="27">
        <v>3.14159265358979</v>
      </c>
      <c r="G129" s="27"/>
      <c r="H129" s="28">
        <f t="shared" si="93"/>
        <v>0.45416054081096652</v>
      </c>
      <c r="I129" s="28">
        <f t="shared" si="94"/>
        <v>0.12156051676213497</v>
      </c>
      <c r="J129" s="28">
        <f t="shared" si="95"/>
        <v>3.2627334646431465E-2</v>
      </c>
      <c r="K129" s="28">
        <f t="shared" si="96"/>
        <v>8.7808798138805932E-3</v>
      </c>
      <c r="L129">
        <f t="shared" si="90"/>
        <v>1.7163367456517702</v>
      </c>
      <c r="M129">
        <f t="shared" si="75"/>
        <v>0.53815053450801154</v>
      </c>
      <c r="N129">
        <f t="shared" si="76"/>
        <v>0.19200483118265749</v>
      </c>
      <c r="O129">
        <f t="shared" si="77"/>
        <v>7.2469258413632165E-2</v>
      </c>
      <c r="P129">
        <f t="shared" si="78"/>
        <v>2.8273979749826594E-2</v>
      </c>
      <c r="Q129">
        <f t="shared" si="59"/>
        <v>4.0563349578929753</v>
      </c>
      <c r="R129">
        <f t="shared" si="60"/>
        <v>-4.6726479160042862</v>
      </c>
      <c r="S129">
        <f t="shared" si="61"/>
        <v>2.2354861724108788</v>
      </c>
      <c r="T129">
        <f t="shared" si="62"/>
        <v>-0.36036493251998541</v>
      </c>
      <c r="U129">
        <v>0</v>
      </c>
      <c r="V129">
        <f t="shared" si="100"/>
        <v>2.0305596394593555</v>
      </c>
      <c r="W129">
        <f t="shared" si="63"/>
        <v>1.3628869565217392</v>
      </c>
      <c r="X129">
        <f t="shared" si="79"/>
        <v>3.8429329758125106</v>
      </c>
      <c r="Y129">
        <v>0</v>
      </c>
      <c r="Z129">
        <f t="shared" si="80"/>
        <v>4.8505575330650013</v>
      </c>
      <c r="AA129">
        <f t="shared" si="64"/>
        <v>0.6549999999999998</v>
      </c>
      <c r="AB129">
        <f t="shared" si="65"/>
        <v>-0.65073604399788909</v>
      </c>
      <c r="AC129">
        <f t="shared" si="66"/>
        <v>-0.25737206134702934</v>
      </c>
      <c r="AD129">
        <f t="shared" si="81"/>
        <v>-0.45405405267245924</v>
      </c>
      <c r="AE129">
        <f t="shared" si="67"/>
        <v>2.875</v>
      </c>
      <c r="AG129">
        <f t="shared" si="82"/>
        <v>-0.11939414805799065</v>
      </c>
      <c r="AH129">
        <f t="shared" si="83"/>
        <v>-0.2607284783933152</v>
      </c>
      <c r="AI129">
        <f t="shared" si="84"/>
        <v>5.5795727969168407</v>
      </c>
      <c r="AK129">
        <f t="shared" si="68"/>
        <v>2.78627550793909E-21</v>
      </c>
      <c r="AL129">
        <f t="shared" si="69"/>
        <v>2.4922475282825862E-21</v>
      </c>
      <c r="AM129">
        <f t="shared" si="70"/>
        <v>40.526545223578751</v>
      </c>
      <c r="AN129">
        <f t="shared" si="85"/>
        <v>1.0610256652253576</v>
      </c>
      <c r="AO129">
        <f t="shared" si="86"/>
        <v>1.3176580985674746</v>
      </c>
      <c r="AP129">
        <v>0.69108000000000003</v>
      </c>
      <c r="AQ129">
        <f t="shared" si="71"/>
        <v>2.4716937829445396E-3</v>
      </c>
      <c r="AR129">
        <f t="shared" si="72"/>
        <v>7.2099307648492221</v>
      </c>
      <c r="AS129">
        <f t="shared" si="73"/>
        <v>-7.2099307648492221</v>
      </c>
      <c r="AX129">
        <f t="shared" si="97"/>
        <v>-13.484861816025603</v>
      </c>
      <c r="AY129">
        <f t="shared" si="99"/>
        <v>-6.2749310511763809</v>
      </c>
      <c r="BA129">
        <f t="shared" si="98"/>
        <v>1.327623288788411</v>
      </c>
      <c r="BB129">
        <f t="shared" si="87"/>
        <v>-28.7765148021454</v>
      </c>
      <c r="BC129">
        <f t="shared" si="74"/>
        <v>33.064375956486543</v>
      </c>
      <c r="BD129">
        <f t="shared" si="88"/>
        <v>-61.840890758631936</v>
      </c>
      <c r="BF129">
        <f t="shared" si="89"/>
        <v>5.6994483664379878E-3</v>
      </c>
      <c r="BG129">
        <f t="shared" si="92"/>
        <v>6.5486979513738452E-3</v>
      </c>
      <c r="BH129">
        <f t="shared" si="92"/>
        <v>-1.224814631781183E-2</v>
      </c>
    </row>
    <row r="130" spans="1:68" ht="15.75" thickBot="1">
      <c r="A130" s="102">
        <v>0.7</v>
      </c>
      <c r="B130" s="46">
        <v>3000</v>
      </c>
      <c r="C130" s="47">
        <v>0.70045000000000002</v>
      </c>
      <c r="D130" s="35"/>
      <c r="E130" s="102">
        <v>0.7</v>
      </c>
      <c r="F130" s="49">
        <v>3.14159265358979</v>
      </c>
      <c r="G130" s="49"/>
      <c r="H130" s="50">
        <f t="shared" si="93"/>
        <v>0.46031827112785995</v>
      </c>
      <c r="I130" s="50">
        <f t="shared" si="94"/>
        <v>0.12320869358979775</v>
      </c>
      <c r="J130" s="50">
        <f t="shared" si="95"/>
        <v>3.3069711977040166E-2</v>
      </c>
      <c r="K130" s="50">
        <f t="shared" si="96"/>
        <v>8.8999352689018065E-3</v>
      </c>
      <c r="L130" s="35">
        <f t="shared" si="90"/>
        <v>1.7873000797476455</v>
      </c>
      <c r="M130" s="35">
        <f t="shared" si="75"/>
        <v>0.57059941973429085</v>
      </c>
      <c r="N130" s="35">
        <f t="shared" si="76"/>
        <v>0.20684272002483842</v>
      </c>
      <c r="O130" s="35">
        <f t="shared" si="77"/>
        <v>7.9254276458812556E-2</v>
      </c>
      <c r="P130" s="35">
        <f t="shared" si="78"/>
        <v>3.137665600359707E-2</v>
      </c>
      <c r="Q130" s="35">
        <f t="shared" si="59"/>
        <v>4.0563349578929762</v>
      </c>
      <c r="R130" s="35">
        <f t="shared" si="60"/>
        <v>-4.6726479160042862</v>
      </c>
      <c r="S130" s="35">
        <f t="shared" si="61"/>
        <v>2.2354861724108783</v>
      </c>
      <c r="T130" s="35">
        <f t="shared" si="62"/>
        <v>-0.36036493251998541</v>
      </c>
      <c r="U130" s="35">
        <v>0</v>
      </c>
      <c r="V130" s="35">
        <f t="shared" si="100"/>
        <v>2.0264544859147602</v>
      </c>
      <c r="W130" s="35">
        <f t="shared" si="63"/>
        <v>1.3628869565217392</v>
      </c>
      <c r="X130" s="35">
        <f t="shared" si="79"/>
        <v>3.9460674170836985</v>
      </c>
      <c r="Y130" s="35">
        <v>0</v>
      </c>
      <c r="Z130" s="35">
        <f t="shared" si="80"/>
        <v>5.0175111827219698</v>
      </c>
      <c r="AA130" s="35">
        <f t="shared" si="64"/>
        <v>0.6549999999999998</v>
      </c>
      <c r="AB130" s="35">
        <f t="shared" si="65"/>
        <v>-0.69721718999773818</v>
      </c>
      <c r="AC130" s="35">
        <f t="shared" si="66"/>
        <v>-0.27575578001467416</v>
      </c>
      <c r="AD130" s="35">
        <f t="shared" si="81"/>
        <v>-0.48648648500620617</v>
      </c>
      <c r="AE130" s="35">
        <f t="shared" si="67"/>
        <v>2.875</v>
      </c>
      <c r="AF130" s="35"/>
      <c r="AG130" s="35">
        <f t="shared" si="82"/>
        <v>-0.12311150322652389</v>
      </c>
      <c r="AH130" s="35">
        <f t="shared" si="83"/>
        <v>-0.27669547918179216</v>
      </c>
      <c r="AI130" s="35">
        <f t="shared" si="84"/>
        <v>5.7931914092801096</v>
      </c>
      <c r="AJ130" s="35"/>
      <c r="AK130" s="35">
        <f t="shared" si="68"/>
        <v>2.9223235172322927E-21</v>
      </c>
      <c r="AL130" s="35">
        <f t="shared" si="69"/>
        <v>2.5953092135722996E-21</v>
      </c>
      <c r="AM130" s="35">
        <f t="shared" si="70"/>
        <v>40.526545223578751</v>
      </c>
      <c r="AN130" s="35">
        <f t="shared" si="85"/>
        <v>1.0610256652253576</v>
      </c>
      <c r="AO130" s="35">
        <f t="shared" si="86"/>
        <v>1.3176580985674746</v>
      </c>
      <c r="AP130" s="35">
        <v>0.70045000000000002</v>
      </c>
      <c r="AQ130" s="35">
        <f t="shared" si="71"/>
        <v>2.5875195939697496E-3</v>
      </c>
      <c r="AR130" s="35">
        <f t="shared" si="72"/>
        <v>7.5477946556097599</v>
      </c>
      <c r="AS130" s="35">
        <f t="shared" si="73"/>
        <v>-7.5477946556097599</v>
      </c>
      <c r="AT130" s="35"/>
      <c r="AU130" s="35"/>
      <c r="AV130" s="35"/>
      <c r="AW130" s="35"/>
      <c r="AX130" s="35">
        <f t="shared" si="97"/>
        <v>-13.67362930306</v>
      </c>
      <c r="AY130" s="35">
        <f t="shared" si="99"/>
        <v>-6.1258346474502403</v>
      </c>
      <c r="AZ130" s="35"/>
      <c r="BA130" s="35">
        <f t="shared" si="98"/>
        <v>1.327623288788411</v>
      </c>
      <c r="BB130" s="35">
        <f t="shared" si="87"/>
        <v>-28.092766274268332</v>
      </c>
      <c r="BC130" s="35">
        <f t="shared" si="74"/>
        <v>34.61380258353423</v>
      </c>
      <c r="BD130" s="35">
        <f t="shared" si="88"/>
        <v>-62.706568857802566</v>
      </c>
      <c r="BE130" s="35"/>
      <c r="BF130" s="35">
        <f t="shared" si="89"/>
        <v>5.5640258019941241E-3</v>
      </c>
      <c r="BG130" s="35">
        <f t="shared" si="92"/>
        <v>6.855575873149976E-3</v>
      </c>
      <c r="BH130" s="35">
        <f t="shared" si="92"/>
        <v>-1.2419601675144101E-2</v>
      </c>
      <c r="BI130" s="35"/>
      <c r="BJ130" s="35"/>
      <c r="BK130" s="35"/>
      <c r="BL130" s="35"/>
      <c r="BM130" s="35"/>
      <c r="BN130" s="35"/>
      <c r="BO130" s="35"/>
      <c r="BP130" s="35"/>
    </row>
    <row r="131" spans="1:68">
      <c r="A131" s="57">
        <v>0.6</v>
      </c>
      <c r="B131" s="99">
        <v>5.4753499999999997</v>
      </c>
      <c r="C131" s="25">
        <v>6.2100999999999996E-3</v>
      </c>
      <c r="D131" s="25">
        <v>0</v>
      </c>
      <c r="E131" s="57">
        <v>0.6</v>
      </c>
      <c r="F131" s="27">
        <v>3.14159265358979</v>
      </c>
      <c r="G131" s="27"/>
      <c r="H131" s="28">
        <f t="shared" ref="H131:H163" si="101">(F131/6)*(C131*6.023*10^23)/((16*0.598+44*0.402)*10^24)*(0.598*$BL$8^3+0.402*$BM$8^3)</f>
        <v>3.8284255659752782E-3</v>
      </c>
      <c r="I131" s="28">
        <f t="shared" ref="I131:I163" si="102">(F131/6)*(C131*6.023*10^23)/((16*0.598+44*0.402)*10^24)*(0.598*$BL$8^2+0.402*$BM$8^2)</f>
        <v>1.0144012390039296E-3</v>
      </c>
      <c r="J131" s="28">
        <f t="shared" ref="J131:J163" si="103">(F131/6)*(C131*6.023*10^23)/((16*0.598+44*0.402)*10^24)*(0.598*$BL$8^1+0.402*$BM$8^1)</f>
        <v>2.695821361136351E-4</v>
      </c>
      <c r="K131" s="28">
        <f t="shared" ref="K131:K163" si="104">(F131/6)*(C131*6.023*10^23)/((16*0.598+44*0.402)*10^24)*(0.598*$BL$8^0+0.402*$BM$8^0)</f>
        <v>7.1853505119804224E-5</v>
      </c>
      <c r="L131">
        <f t="shared" si="90"/>
        <v>3.857927372604856E-3</v>
      </c>
      <c r="M131">
        <f t="shared" si="75"/>
        <v>7.4037783626491756E-6</v>
      </c>
      <c r="N131">
        <f t="shared" si="76"/>
        <v>1.8920688394645767E-8</v>
      </c>
      <c r="O131">
        <f t="shared" si="77"/>
        <v>5.436897373284344E-11</v>
      </c>
      <c r="P131">
        <f t="shared" si="78"/>
        <v>1.665542703754852E-13</v>
      </c>
      <c r="Q131">
        <f t="shared" ref="Q131:Q194" si="105">1+3*(I131/H131)*$BL$7+3*(J131/H131)*$BL$7^2+(K131/H131)*$BL$7^3</f>
        <v>4.0111309467710194</v>
      </c>
      <c r="R131">
        <f t="shared" ref="R131:R194" si="106">-3-6*(I131/H131)*$BL$7+(9*(I131/H131)^2-6*J131/H131)*$BL$7^2+(6*(J131/H131)*(I131/H131)-2*K131/H131)*$BL$7^3</f>
        <v>-4.6833821251571734</v>
      </c>
      <c r="S131">
        <f t="shared" ref="S131:S194" si="107">3+3*(I131/H131)*$BL$7+(3*(J131/H131)-12*(I131/H131)^2)*$BL$7^2+((K131/H131)-6*(J131/H131)*(I131/H131)+8*(I131/H131)^3)*$BL$7^3</f>
        <v>2.2624666507945985</v>
      </c>
      <c r="T131">
        <f t="shared" ref="T131:T194" si="108">-1+3*(I131/H131)^2*$BL$7^2-2*(I131/H131)^3*$BL$7^3</f>
        <v>-0.36903777686150874</v>
      </c>
      <c r="U131">
        <v>0</v>
      </c>
      <c r="V131">
        <f t="shared" si="100"/>
        <v>2.3307810496226833</v>
      </c>
      <c r="W131">
        <f t="shared" ref="W131:W194" si="109">($BL$6*$BL$7)/($BL$6+$BL$7)</f>
        <v>1.3628869565217392</v>
      </c>
      <c r="X131">
        <f t="shared" si="79"/>
        <v>1.00802712829858</v>
      </c>
      <c r="Y131">
        <v>0</v>
      </c>
      <c r="Z131">
        <f t="shared" si="80"/>
        <v>1.5440019938770389E-2</v>
      </c>
      <c r="AA131">
        <f t="shared" ref="AA131:AA194" si="110">($BL$6-$BL$7)/2</f>
        <v>0.6549999999999998</v>
      </c>
      <c r="AB131">
        <f t="shared" ref="AB131:AB194" si="111">(-(B131/10^25)*F131*$BL$6^2)/(4*1.38*10^-23*305.15)</f>
        <v>-1.2725027137513718E-3</v>
      </c>
      <c r="AC131">
        <f t="shared" ref="AC131:AC194" si="112">(-(B131/10^25)*F131*$BL$7^2)/(4*1.38*10^-23*305.15)</f>
        <v>-5.0328647003444879E-4</v>
      </c>
      <c r="AD131">
        <f t="shared" si="81"/>
        <v>-8.878945918929103E-4</v>
      </c>
      <c r="AE131">
        <f t="shared" ref="AE131:AE194" si="113">($BL$6+$BL$7)/2</f>
        <v>2.875</v>
      </c>
      <c r="AG131">
        <f t="shared" si="82"/>
        <v>-2.5941510179506536E-4</v>
      </c>
      <c r="AH131">
        <f t="shared" si="83"/>
        <v>-5.2417471538345622E-4</v>
      </c>
      <c r="AI131">
        <f t="shared" si="84"/>
        <v>1.6894756231954886E-2</v>
      </c>
      <c r="AK131">
        <f t="shared" ref="AK131:AK194" si="114">-1.380649*10^-23*305.15*(AD131+3*AG131*$BL$5^2-AH131*(1/$BL$5^2))</f>
        <v>5.7880834275375626E-24</v>
      </c>
      <c r="AL131">
        <f t="shared" ref="AL131:AL194" si="115">-1.380649*10^-23*305.15*(3*AG131*$BL$5+AH131*(1/$BL$5^3))</f>
        <v>5.2777418102477953E-24</v>
      </c>
      <c r="AM131">
        <f t="shared" ref="AM131:AM194" si="116">(2*($BL$12*10^-15)^3*(1/$BL$9)*10^8)/(6.62607015*10^-34*($BL$13*10^-15)^2*299792458*10^10)</f>
        <v>40.526545223578751</v>
      </c>
      <c r="AN131">
        <f t="shared" si="85"/>
        <v>1.0610256652253576</v>
      </c>
      <c r="AO131">
        <f t="shared" si="86"/>
        <v>1.3176580985674746</v>
      </c>
      <c r="AP131" s="25">
        <v>6.7799999999999996E-3</v>
      </c>
      <c r="AQ131">
        <f t="shared" ref="AQ131:AQ194" si="117">(AK131/($BL$12*10^-15))*(-1.5*($BL$13/$BL$12)*AN131+(AL131/AK131)*AO131)</f>
        <v>5.160802664477764E-6</v>
      </c>
      <c r="AR131">
        <f t="shared" ref="AR131:AR194" si="118">AQ131*$BL$9</f>
        <v>1.5054061372281638E-2</v>
      </c>
      <c r="AS131">
        <f t="shared" ref="AS131:AS194" si="119">D131-AR131</f>
        <v>-1.5054061372281638E-2</v>
      </c>
      <c r="AX131">
        <f t="shared" ref="AX131:AX163" si="120" xml:space="preserve">  -1.42*C131^2  -16.637*C131</f>
        <v>-0.1033721964856542</v>
      </c>
      <c r="AY131">
        <f t="shared" si="99"/>
        <v>-8.8318135113372553E-2</v>
      </c>
      <c r="AZ131">
        <v>0.59799999999999998</v>
      </c>
      <c r="BA131">
        <f>17.5/($BL$6+$BL$7+2*(0.598*$BL$8 +0.402*$BM$8))</f>
        <v>1.3203899903875609</v>
      </c>
      <c r="BB131">
        <f t="shared" si="87"/>
        <v>-0.40541095198146437</v>
      </c>
      <c r="BC131">
        <f t="shared" ref="BC131:BC194" si="121">((2*$BL$12*10^-15)*AR131)/($BL$9*(BA131-3*(BL$13/$BL$12)))*10^22</f>
        <v>6.910337660877533E-2</v>
      </c>
      <c r="BD131">
        <f t="shared" si="88"/>
        <v>-0.47451432859023962</v>
      </c>
      <c r="BF131">
        <f t="shared" si="89"/>
        <v>8.0295296490684166E-5</v>
      </c>
      <c r="BG131">
        <f t="shared" si="92"/>
        <v>1.3686547159591074E-5</v>
      </c>
      <c r="BH131">
        <f t="shared" si="92"/>
        <v>-9.398184365027523E-5</v>
      </c>
    </row>
    <row r="132" spans="1:68">
      <c r="A132" s="57">
        <v>0.6</v>
      </c>
      <c r="B132" s="99">
        <v>15.982839999999999</v>
      </c>
      <c r="C132" s="25">
        <v>1.8624000000000002E-2</v>
      </c>
      <c r="D132" s="25">
        <v>-0.19</v>
      </c>
      <c r="E132" s="57">
        <v>0.6</v>
      </c>
      <c r="F132" s="27">
        <v>3.14159265358979</v>
      </c>
      <c r="G132" s="27"/>
      <c r="H132" s="28">
        <f t="shared" si="101"/>
        <v>1.1481392850473195E-2</v>
      </c>
      <c r="I132" s="28">
        <f t="shared" si="102"/>
        <v>3.0421746308769882E-3</v>
      </c>
      <c r="J132" s="28">
        <f t="shared" si="103"/>
        <v>8.0847292362125247E-4</v>
      </c>
      <c r="K132" s="28">
        <f t="shared" si="104"/>
        <v>2.154876216729576E-4</v>
      </c>
      <c r="L132">
        <f t="shared" si="90"/>
        <v>1.1750170933217802E-2</v>
      </c>
      <c r="M132">
        <f t="shared" ref="M132:M195" si="122">((3-H132)*H132^2)/(6*(1-H132)^3)</f>
        <v>6.7973451444452534E-5</v>
      </c>
      <c r="N132">
        <f t="shared" ref="N132:N195" si="123">1/3*(H132^3/(1-H132)^3)</f>
        <v>5.2228545445176568E-7</v>
      </c>
      <c r="O132">
        <f t="shared" ref="O132:O195" si="124">(6-15*H132+11*H132^2)*H132/(6*(1-H132)^3)+LN(1-H132)</f>
        <v>4.5077903892271065E-9</v>
      </c>
      <c r="P132">
        <f t="shared" ref="P132:P195" si="125">(12-30*H132+22*H132^2-3*H132^3)*H132/(3*(1-H132)^3)+4*LN(1-H132)</f>
        <v>4.1468106726227916E-11</v>
      </c>
      <c r="Q132">
        <f t="shared" si="105"/>
        <v>4.0111309467710186</v>
      </c>
      <c r="R132">
        <f t="shared" si="106"/>
        <v>-4.6833821251571752</v>
      </c>
      <c r="S132">
        <f t="shared" si="107"/>
        <v>2.2624666507945999</v>
      </c>
      <c r="T132">
        <f t="shared" si="108"/>
        <v>-0.36903777686150901</v>
      </c>
      <c r="U132">
        <v>0</v>
      </c>
      <c r="V132">
        <f t="shared" si="100"/>
        <v>2.3256790714330178</v>
      </c>
      <c r="W132">
        <f t="shared" si="109"/>
        <v>1.3628869565217392</v>
      </c>
      <c r="X132">
        <f t="shared" ref="X132:X195" si="126">1/(1-H132)+(3*I132*W132)/(1-H132)^2+(V132*I132^2*W132^2)/(1-H132)^3</f>
        <v>1.0243851716875636</v>
      </c>
      <c r="Y132">
        <v>0</v>
      </c>
      <c r="Z132">
        <f t="shared" ref="Z132:Z175" si="127">L132*Q132+M132*R132+N132*S132+O132*T132+P132*U132</f>
        <v>4.6814308602476998E-2</v>
      </c>
      <c r="AA132">
        <f t="shared" si="110"/>
        <v>0.6549999999999998</v>
      </c>
      <c r="AB132">
        <f t="shared" si="111"/>
        <v>-3.7145035976611498E-3</v>
      </c>
      <c r="AC132">
        <f t="shared" si="112"/>
        <v>-1.4691201703499117E-3</v>
      </c>
      <c r="AD132">
        <f t="shared" ref="AD132:AD195" si="128">(AB132+AC132)/2</f>
        <v>-2.5918118840055305E-3</v>
      </c>
      <c r="AE132">
        <f t="shared" si="113"/>
        <v>2.875</v>
      </c>
      <c r="AG132">
        <f t="shared" ref="AG132:AG195" si="129">(LN(X132)-Z132-AD132*(AE132-2*AA132+AA132^2/AE132))/(AE132^3-4*AA132^3+3*(AA132^4/AE132))</f>
        <v>-8.0058706586691919E-4</v>
      </c>
      <c r="AH132">
        <f t="shared" ref="AH132:AH195" si="130">AA132^2*(AD132+3*AG132*AA132^2)</f>
        <v>-1.5540261453819021E-3</v>
      </c>
      <c r="AI132">
        <f t="shared" ref="AI132:AI195" si="131">LN(X132)-AD132*AE132-AG132*AE132^3-AH132*(1/AE132)</f>
        <v>5.1109478459270156E-2</v>
      </c>
      <c r="AK132">
        <f t="shared" si="114"/>
        <v>1.7463037451110012E-23</v>
      </c>
      <c r="AL132">
        <f t="shared" si="115"/>
        <v>1.6081289724978634E-23</v>
      </c>
      <c r="AM132">
        <f t="shared" si="116"/>
        <v>40.526545223578751</v>
      </c>
      <c r="AN132">
        <f t="shared" ref="AN132:AN195" si="132">1+(7/3)*(1/AM132) +(17/3)*(1/AM132)^2</f>
        <v>1.0610256652253576</v>
      </c>
      <c r="AO132">
        <f t="shared" ref="AO132:AO195" si="133">1+(23/2)*(1/AM132)+167/3*(1/AM132)^2</f>
        <v>1.3176580985674746</v>
      </c>
      <c r="AP132" s="25">
        <v>1.7409999999999998E-2</v>
      </c>
      <c r="AQ132">
        <f t="shared" si="117"/>
        <v>1.5611719738713534E-5</v>
      </c>
      <c r="AR132">
        <f t="shared" si="118"/>
        <v>4.5539386477827376E-2</v>
      </c>
      <c r="AS132">
        <f t="shared" si="119"/>
        <v>-0.23553938647782738</v>
      </c>
      <c r="AX132">
        <f t="shared" si="120"/>
        <v>-0.31034001979392006</v>
      </c>
      <c r="AY132">
        <f t="shared" si="99"/>
        <v>-0.26480063331609272</v>
      </c>
      <c r="BA132">
        <f t="shared" ref="BA132:BA163" si="134">17.5/($BL$6+$BL$7+2*(0.598*$BL$8 +0.402*$BM$8))</f>
        <v>1.3203899903875609</v>
      </c>
      <c r="BB132">
        <f t="shared" ref="BB132:BB195" si="135">((2*$BL$12*10^-15)*AY132)/($BL$9*(BA132-3*(BL$13/$BL$12)))*10^22</f>
        <v>-1.2155269888813256</v>
      </c>
      <c r="BC132">
        <f t="shared" si="121"/>
        <v>0.20904161983185263</v>
      </c>
      <c r="BD132">
        <f t="shared" ref="BD132:BD195" si="136">((2*$BL$12*10^-15)*AX132)/($BL$9*(BA132-3*(BL$13/$BL$12)))*10^22</f>
        <v>-1.4245686087131779</v>
      </c>
      <c r="BF132">
        <f t="shared" ref="BF132:BF195" si="137">-BB132/($BL$12*10^-15*10^10*10^12*10^-1)</f>
        <v>2.4074608613216985E-4</v>
      </c>
      <c r="BG132">
        <f t="shared" si="92"/>
        <v>4.1402578695157977E-5</v>
      </c>
      <c r="BH132">
        <f t="shared" si="92"/>
        <v>-2.8214866482732776E-4</v>
      </c>
    </row>
    <row r="133" spans="1:68">
      <c r="A133" s="57">
        <v>0.6</v>
      </c>
      <c r="B133" s="99">
        <v>30.493179999999999</v>
      </c>
      <c r="C133" s="25">
        <v>3.7116000000000003E-2</v>
      </c>
      <c r="D133" s="25">
        <v>-0.5</v>
      </c>
      <c r="E133" s="57">
        <v>0.6</v>
      </c>
      <c r="F133" s="27">
        <v>3.14159265358979</v>
      </c>
      <c r="G133" s="27"/>
      <c r="H133" s="28">
        <f t="shared" si="101"/>
        <v>2.2881409849557728E-2</v>
      </c>
      <c r="I133" s="28">
        <f t="shared" si="102"/>
        <v>6.0627874570248225E-3</v>
      </c>
      <c r="J133" s="28">
        <f t="shared" si="103"/>
        <v>1.6112156912116843E-3</v>
      </c>
      <c r="K133" s="28">
        <f t="shared" si="104"/>
        <v>4.2944794705828472E-4</v>
      </c>
      <c r="L133">
        <f t="shared" ref="L133:L196" si="138">(1/3)*(1/(1-H133)^3-1)</f>
        <v>2.3969876091336419E-2</v>
      </c>
      <c r="M133">
        <f t="shared" si="122"/>
        <v>2.7846371744416425E-4</v>
      </c>
      <c r="N133">
        <f t="shared" si="123"/>
        <v>4.2804088947960797E-6</v>
      </c>
      <c r="O133">
        <f t="shared" si="124"/>
        <v>7.3795088921524421E-8</v>
      </c>
      <c r="P133">
        <f t="shared" si="125"/>
        <v>1.3549849575689166E-9</v>
      </c>
      <c r="Q133">
        <f t="shared" si="105"/>
        <v>4.0111309467710186</v>
      </c>
      <c r="R133">
        <f t="shared" si="106"/>
        <v>-4.6833821251571752</v>
      </c>
      <c r="S133">
        <f t="shared" si="107"/>
        <v>2.2624666507945999</v>
      </c>
      <c r="T133">
        <f t="shared" si="108"/>
        <v>-0.36903777686150901</v>
      </c>
      <c r="U133">
        <v>0</v>
      </c>
      <c r="V133">
        <f t="shared" si="100"/>
        <v>2.318079060100295</v>
      </c>
      <c r="W133">
        <f t="shared" si="109"/>
        <v>1.3628869565217392</v>
      </c>
      <c r="X133">
        <f t="shared" si="126"/>
        <v>1.0495501174610995</v>
      </c>
      <c r="Y133">
        <v>0</v>
      </c>
      <c r="Z133">
        <f t="shared" si="127"/>
        <v>9.4851816832644126E-2</v>
      </c>
      <c r="AA133">
        <f t="shared" si="110"/>
        <v>0.6549999999999998</v>
      </c>
      <c r="AB133">
        <f t="shared" si="111"/>
        <v>-7.0867897578984103E-3</v>
      </c>
      <c r="AC133">
        <f t="shared" si="112"/>
        <v>-2.8028902120092875E-3</v>
      </c>
      <c r="AD133">
        <f t="shared" si="128"/>
        <v>-4.9448399849538489E-3</v>
      </c>
      <c r="AE133">
        <f t="shared" si="113"/>
        <v>2.875</v>
      </c>
      <c r="AG133">
        <f t="shared" si="129"/>
        <v>-1.664950241335162E-3</v>
      </c>
      <c r="AH133">
        <f t="shared" si="130"/>
        <v>-3.0408244393113283E-3</v>
      </c>
      <c r="AI133">
        <f t="shared" si="131"/>
        <v>0.10320103703943037</v>
      </c>
      <c r="AK133">
        <f t="shared" si="114"/>
        <v>3.5117479459068962E-23</v>
      </c>
      <c r="AL133">
        <f t="shared" si="115"/>
        <v>3.2823900232363565E-23</v>
      </c>
      <c r="AM133">
        <f t="shared" si="116"/>
        <v>40.526545223578751</v>
      </c>
      <c r="AN133">
        <f t="shared" si="132"/>
        <v>1.0610256652253576</v>
      </c>
      <c r="AO133">
        <f t="shared" si="133"/>
        <v>1.3176580985674746</v>
      </c>
      <c r="AP133" s="25">
        <v>3.6450000000000003E-2</v>
      </c>
      <c r="AQ133">
        <f t="shared" si="117"/>
        <v>3.1521140898359405E-5</v>
      </c>
      <c r="AR133">
        <f t="shared" si="118"/>
        <v>9.194716800051439E-2</v>
      </c>
      <c r="AS133">
        <f t="shared" si="119"/>
        <v>-0.59194716800051439</v>
      </c>
      <c r="AX133">
        <f t="shared" si="120"/>
        <v>-0.61945508038752006</v>
      </c>
      <c r="AY133">
        <f t="shared" si="99"/>
        <v>-0.52750791238700567</v>
      </c>
      <c r="BA133">
        <f t="shared" si="134"/>
        <v>1.3203899903875609</v>
      </c>
      <c r="BB133">
        <f t="shared" si="135"/>
        <v>-2.4214447538327826</v>
      </c>
      <c r="BC133">
        <f t="shared" si="121"/>
        <v>0.42206947489592117</v>
      </c>
      <c r="BD133">
        <f t="shared" si="136"/>
        <v>-2.8435142287287039</v>
      </c>
      <c r="BF133">
        <f t="shared" si="137"/>
        <v>4.7958897877456577E-4</v>
      </c>
      <c r="BG133">
        <f t="shared" si="92"/>
        <v>8.3594667240229986E-5</v>
      </c>
      <c r="BH133">
        <f t="shared" si="92"/>
        <v>-5.6318364601479578E-4</v>
      </c>
    </row>
    <row r="134" spans="1:68">
      <c r="A134" s="57">
        <v>0.6</v>
      </c>
      <c r="B134" s="99">
        <v>45.904170000000001</v>
      </c>
      <c r="C134" s="25">
        <v>5.8735000000000002E-2</v>
      </c>
      <c r="D134" s="25">
        <v>-0.82</v>
      </c>
      <c r="E134" s="57">
        <v>0.6</v>
      </c>
      <c r="F134" s="27">
        <v>3.14159265358979</v>
      </c>
      <c r="G134" s="27"/>
      <c r="H134" s="28">
        <f t="shared" si="101"/>
        <v>3.6209171449341881E-2</v>
      </c>
      <c r="I134" s="28">
        <f t="shared" si="102"/>
        <v>9.5941863694458725E-3</v>
      </c>
      <c r="J134" s="28">
        <f t="shared" si="103"/>
        <v>2.5497023823504226E-3</v>
      </c>
      <c r="K134" s="28">
        <f t="shared" si="104"/>
        <v>6.7958899586346468E-4</v>
      </c>
      <c r="L134">
        <f t="shared" si="138"/>
        <v>3.8998679021036223E-2</v>
      </c>
      <c r="M134">
        <f t="shared" si="122"/>
        <v>7.2341099660866198E-4</v>
      </c>
      <c r="N134">
        <f t="shared" si="123"/>
        <v>1.7676087362313396E-5</v>
      </c>
      <c r="O134">
        <f t="shared" si="124"/>
        <v>4.8354625784008398E-7</v>
      </c>
      <c r="P134">
        <f t="shared" si="125"/>
        <v>1.4075597798424155E-8</v>
      </c>
      <c r="Q134">
        <f t="shared" si="105"/>
        <v>4.0111309467710186</v>
      </c>
      <c r="R134">
        <f t="shared" si="106"/>
        <v>-4.6833821251571752</v>
      </c>
      <c r="S134">
        <f t="shared" si="107"/>
        <v>2.2624666507945999</v>
      </c>
      <c r="T134">
        <f t="shared" si="108"/>
        <v>-0.36903777686150901</v>
      </c>
      <c r="U134">
        <v>0</v>
      </c>
      <c r="V134">
        <f t="shared" si="100"/>
        <v>2.3091938857004388</v>
      </c>
      <c r="W134">
        <f t="shared" si="109"/>
        <v>1.3628869565217392</v>
      </c>
      <c r="X134">
        <f t="shared" si="126"/>
        <v>1.0802407935945959</v>
      </c>
      <c r="Y134">
        <v>0</v>
      </c>
      <c r="Z134">
        <f t="shared" si="127"/>
        <v>0.15308061128514672</v>
      </c>
      <c r="AA134">
        <f t="shared" si="110"/>
        <v>0.6549999999999998</v>
      </c>
      <c r="AB134">
        <f t="shared" si="111"/>
        <v>-1.066839213885949E-2</v>
      </c>
      <c r="AC134">
        <f t="shared" si="112"/>
        <v>-4.2194467347587356E-3</v>
      </c>
      <c r="AD134">
        <f t="shared" si="128"/>
        <v>-7.4439194368091134E-3</v>
      </c>
      <c r="AE134">
        <f t="shared" si="113"/>
        <v>2.875</v>
      </c>
      <c r="AG134">
        <f t="shared" si="129"/>
        <v>-2.7652825007474222E-3</v>
      </c>
      <c r="AH134">
        <f t="shared" si="130"/>
        <v>-4.7205815576510232E-3</v>
      </c>
      <c r="AI134">
        <f t="shared" si="131"/>
        <v>0.16594044909856054</v>
      </c>
      <c r="AK134">
        <f t="shared" si="114"/>
        <v>5.6254209489877659E-23</v>
      </c>
      <c r="AL134">
        <f t="shared" si="115"/>
        <v>5.3446380871204581E-23</v>
      </c>
      <c r="AM134">
        <f t="shared" si="116"/>
        <v>40.526545223578751</v>
      </c>
      <c r="AN134">
        <f t="shared" si="132"/>
        <v>1.0610256652253576</v>
      </c>
      <c r="AO134">
        <f t="shared" si="133"/>
        <v>1.3176580985674746</v>
      </c>
      <c r="AP134" s="25">
        <v>5.7410000000000003E-2</v>
      </c>
      <c r="AQ134">
        <f t="shared" si="117"/>
        <v>5.071934614011165E-5</v>
      </c>
      <c r="AR134">
        <f t="shared" si="118"/>
        <v>0.14794833269070568</v>
      </c>
      <c r="AS134">
        <f t="shared" si="119"/>
        <v>-0.96794833269070568</v>
      </c>
      <c r="AX134">
        <f t="shared" si="120"/>
        <v>-0.98207291131950003</v>
      </c>
      <c r="AY134">
        <f t="shared" si="99"/>
        <v>-0.8341245786287943</v>
      </c>
      <c r="BA134">
        <f t="shared" si="134"/>
        <v>1.3203899903875609</v>
      </c>
      <c r="BB134">
        <f t="shared" si="135"/>
        <v>-3.8289218749800664</v>
      </c>
      <c r="BC134">
        <f t="shared" si="121"/>
        <v>0.67913429470871645</v>
      </c>
      <c r="BD134">
        <f t="shared" si="136"/>
        <v>-4.5080561696887829</v>
      </c>
      <c r="BF134">
        <f t="shared" si="137"/>
        <v>7.5835252029710174E-4</v>
      </c>
      <c r="BG134">
        <f t="shared" si="92"/>
        <v>1.3450867393715912E-4</v>
      </c>
      <c r="BH134">
        <f t="shared" si="92"/>
        <v>-8.9286119423426084E-4</v>
      </c>
    </row>
    <row r="135" spans="1:68">
      <c r="A135" s="57">
        <v>0.6</v>
      </c>
      <c r="B135" s="99">
        <v>60.71472</v>
      </c>
      <c r="C135" s="25">
        <v>8.1738000000000005E-2</v>
      </c>
      <c r="D135" s="25">
        <v>-1.1783300000000001</v>
      </c>
      <c r="E135" s="57">
        <v>0.6</v>
      </c>
      <c r="F135" s="27">
        <v>3.14159265358979</v>
      </c>
      <c r="G135" s="27"/>
      <c r="H135" s="28">
        <f t="shared" si="101"/>
        <v>5.0390146521261711E-2</v>
      </c>
      <c r="I135" s="28">
        <f t="shared" si="102"/>
        <v>1.3351657537511989E-2</v>
      </c>
      <c r="J135" s="28">
        <f t="shared" si="103"/>
        <v>3.548268891266857E-3</v>
      </c>
      <c r="K135" s="28">
        <f t="shared" si="104"/>
        <v>9.4574351483592192E-4</v>
      </c>
      <c r="L135">
        <f t="shared" si="138"/>
        <v>5.5929651276762485E-2</v>
      </c>
      <c r="M135">
        <f t="shared" si="122"/>
        <v>1.457702606328312E-3</v>
      </c>
      <c r="N135">
        <f t="shared" si="123"/>
        <v>4.9805805897127733E-5</v>
      </c>
      <c r="O135">
        <f t="shared" si="124"/>
        <v>1.9015868699401306E-6</v>
      </c>
      <c r="P135">
        <f t="shared" si="125"/>
        <v>7.7181909474699495E-8</v>
      </c>
      <c r="Q135">
        <f t="shared" si="105"/>
        <v>4.0111309467710186</v>
      </c>
      <c r="R135">
        <f t="shared" si="106"/>
        <v>-4.6833821251571752</v>
      </c>
      <c r="S135">
        <f t="shared" si="107"/>
        <v>2.2624666507945999</v>
      </c>
      <c r="T135">
        <f t="shared" si="108"/>
        <v>-0.36903777686150901</v>
      </c>
      <c r="U135">
        <v>0</v>
      </c>
      <c r="V135">
        <f t="shared" si="100"/>
        <v>2.2997399023191591</v>
      </c>
      <c r="W135">
        <f t="shared" si="109"/>
        <v>1.3628869565217392</v>
      </c>
      <c r="X135">
        <f t="shared" si="126"/>
        <v>1.1144910114279043</v>
      </c>
      <c r="Y135">
        <v>0</v>
      </c>
      <c r="Z135">
        <f t="shared" si="127"/>
        <v>0.21762615896552737</v>
      </c>
      <c r="AA135">
        <f t="shared" si="110"/>
        <v>0.6549999999999998</v>
      </c>
      <c r="AB135">
        <f t="shared" si="111"/>
        <v>-1.4110448823299827E-2</v>
      </c>
      <c r="AC135">
        <f t="shared" si="112"/>
        <v>-5.5808116573241801E-3</v>
      </c>
      <c r="AD135">
        <f t="shared" si="128"/>
        <v>-9.845630240312004E-3</v>
      </c>
      <c r="AE135">
        <f t="shared" si="113"/>
        <v>2.875</v>
      </c>
      <c r="AG135">
        <f t="shared" si="129"/>
        <v>-4.044847658561064E-3</v>
      </c>
      <c r="AH135">
        <f t="shared" si="130"/>
        <v>-6.4575352311684805E-3</v>
      </c>
      <c r="AI135">
        <f t="shared" si="131"/>
        <v>0.23507052738912718</v>
      </c>
      <c r="AK135">
        <f t="shared" si="114"/>
        <v>7.9474675951544025E-23</v>
      </c>
      <c r="AL135">
        <f t="shared" si="115"/>
        <v>7.6725923613278855E-23</v>
      </c>
      <c r="AM135">
        <f t="shared" si="116"/>
        <v>40.526545223578751</v>
      </c>
      <c r="AN135">
        <f t="shared" si="132"/>
        <v>1.0610256652253576</v>
      </c>
      <c r="AO135">
        <f t="shared" si="133"/>
        <v>1.3176580985674746</v>
      </c>
      <c r="AP135" s="25">
        <v>8.0600000000000005E-2</v>
      </c>
      <c r="AQ135">
        <f t="shared" si="117"/>
        <v>7.1973034556115738E-5</v>
      </c>
      <c r="AR135">
        <f t="shared" si="118"/>
        <v>0.20994534180018962</v>
      </c>
      <c r="AS135">
        <f t="shared" si="119"/>
        <v>-1.3882753418001896</v>
      </c>
      <c r="AX135">
        <f t="shared" si="120"/>
        <v>-1.36936226891448</v>
      </c>
      <c r="AY135">
        <f t="shared" si="99"/>
        <v>-1.1594169271142905</v>
      </c>
      <c r="BA135">
        <f t="shared" si="134"/>
        <v>1.3203899903875609</v>
      </c>
      <c r="BB135">
        <f t="shared" si="135"/>
        <v>-5.322126871920986</v>
      </c>
      <c r="BC135">
        <f t="shared" si="121"/>
        <v>0.96372212540526525</v>
      </c>
      <c r="BD135">
        <f t="shared" si="136"/>
        <v>-6.2858489973262515</v>
      </c>
      <c r="BF135">
        <f t="shared" si="137"/>
        <v>1.0540952410221798E-3</v>
      </c>
      <c r="BG135">
        <f t="shared" si="92"/>
        <v>1.9087386124089231E-4</v>
      </c>
      <c r="BH135">
        <f t="shared" si="92"/>
        <v>-1.2449691022630722E-3</v>
      </c>
    </row>
    <row r="136" spans="1:68">
      <c r="A136" s="57">
        <v>0.6</v>
      </c>
      <c r="B136" s="99">
        <v>70.221500000000006</v>
      </c>
      <c r="C136" s="25">
        <v>9.7781000000000007E-2</v>
      </c>
      <c r="D136" s="25">
        <v>-1.40167</v>
      </c>
      <c r="E136" s="57">
        <v>0.6</v>
      </c>
      <c r="F136" s="27">
        <v>3.14159265358979</v>
      </c>
      <c r="G136" s="27"/>
      <c r="H136" s="28">
        <f t="shared" si="101"/>
        <v>6.0280394883597488E-2</v>
      </c>
      <c r="I136" s="28">
        <f t="shared" si="102"/>
        <v>1.5972233547131811E-2</v>
      </c>
      <c r="J136" s="28">
        <f t="shared" si="103"/>
        <v>4.2446999003763804E-3</v>
      </c>
      <c r="K136" s="28">
        <f t="shared" si="104"/>
        <v>1.1313678659151348E-3</v>
      </c>
      <c r="L136">
        <f t="shared" si="138"/>
        <v>6.8350065104333016E-2</v>
      </c>
      <c r="M136">
        <f t="shared" si="122"/>
        <v>2.1454182618454022E-3</v>
      </c>
      <c r="N136">
        <f t="shared" si="123"/>
        <v>8.7985711147033912E-5</v>
      </c>
      <c r="O136">
        <f t="shared" si="124"/>
        <v>4.026806755583201E-6</v>
      </c>
      <c r="P136">
        <f t="shared" si="125"/>
        <v>1.9578678614462497E-7</v>
      </c>
      <c r="Q136">
        <f t="shared" si="105"/>
        <v>4.0111309467710194</v>
      </c>
      <c r="R136">
        <f t="shared" si="106"/>
        <v>-4.6833821251571734</v>
      </c>
      <c r="S136">
        <f t="shared" si="107"/>
        <v>2.2624666507945985</v>
      </c>
      <c r="T136">
        <f t="shared" si="108"/>
        <v>-0.36903777686150874</v>
      </c>
      <c r="U136">
        <v>0</v>
      </c>
      <c r="V136">
        <f t="shared" si="100"/>
        <v>2.293146403410935</v>
      </c>
      <c r="W136">
        <f t="shared" si="109"/>
        <v>1.3628869565217392</v>
      </c>
      <c r="X136">
        <f t="shared" si="126"/>
        <v>1.1394087025575199</v>
      </c>
      <c r="Y136">
        <v>0</v>
      </c>
      <c r="Z136">
        <f t="shared" si="127"/>
        <v>0.2643108265086952</v>
      </c>
      <c r="AA136">
        <f t="shared" si="110"/>
        <v>0.6549999999999998</v>
      </c>
      <c r="AB136">
        <f t="shared" si="111"/>
        <v>-1.6319878969142058E-2</v>
      </c>
      <c r="AC136">
        <f t="shared" si="112"/>
        <v>-6.4546615021001483E-3</v>
      </c>
      <c r="AD136">
        <f t="shared" si="128"/>
        <v>-1.1387270235621104E-2</v>
      </c>
      <c r="AE136">
        <f t="shared" si="113"/>
        <v>2.875</v>
      </c>
      <c r="AG136">
        <f t="shared" si="129"/>
        <v>-5.0053682938782634E-3</v>
      </c>
      <c r="AH136">
        <f t="shared" si="130"/>
        <v>-7.6493246761930641E-3</v>
      </c>
      <c r="AI136">
        <f t="shared" si="131"/>
        <v>0.28485441222393537</v>
      </c>
      <c r="AK136">
        <f t="shared" si="114"/>
        <v>9.6201501817898553E-23</v>
      </c>
      <c r="AL136">
        <f t="shared" si="115"/>
        <v>9.3837379240575529E-23</v>
      </c>
      <c r="AM136">
        <f t="shared" si="116"/>
        <v>40.526545223578751</v>
      </c>
      <c r="AN136">
        <f t="shared" si="132"/>
        <v>1.0610256652253576</v>
      </c>
      <c r="AO136">
        <f t="shared" si="133"/>
        <v>1.3176580985674746</v>
      </c>
      <c r="AP136" s="25">
        <v>9.7430000000000003E-2</v>
      </c>
      <c r="AQ136">
        <f t="shared" si="117"/>
        <v>8.7372367516183478E-5</v>
      </c>
      <c r="AR136">
        <f t="shared" si="118"/>
        <v>0.2548651960447072</v>
      </c>
      <c r="AS136">
        <f t="shared" si="119"/>
        <v>-1.6565351960447072</v>
      </c>
      <c r="AX136">
        <f t="shared" si="120"/>
        <v>-1.6403592930246202</v>
      </c>
      <c r="AY136">
        <f t="shared" si="99"/>
        <v>-1.385494096979913</v>
      </c>
      <c r="BA136">
        <f t="shared" si="134"/>
        <v>1.3203899903875609</v>
      </c>
      <c r="BB136">
        <f t="shared" si="135"/>
        <v>-6.3598996978399471</v>
      </c>
      <c r="BC136">
        <f t="shared" si="121"/>
        <v>1.1699198768496468</v>
      </c>
      <c r="BD136">
        <f t="shared" si="136"/>
        <v>-7.5298195746895935</v>
      </c>
      <c r="BF136">
        <f t="shared" si="137"/>
        <v>1.2596355115547528E-3</v>
      </c>
      <c r="BG136">
        <f t="shared" si="92"/>
        <v>2.3171318614570148E-4</v>
      </c>
      <c r="BH136">
        <f t="shared" si="92"/>
        <v>-1.4913486977004542E-3</v>
      </c>
    </row>
    <row r="137" spans="1:68">
      <c r="A137" s="57">
        <v>0.6</v>
      </c>
      <c r="B137" s="99">
        <v>81.129270000000005</v>
      </c>
      <c r="C137" s="25">
        <v>0.11749</v>
      </c>
      <c r="D137" s="25">
        <v>-1.665</v>
      </c>
      <c r="E137" s="57">
        <v>0.6</v>
      </c>
      <c r="F137" s="27">
        <v>3.14159265358979</v>
      </c>
      <c r="G137" s="27"/>
      <c r="H137" s="28">
        <f t="shared" si="101"/>
        <v>7.2430672573136567E-2</v>
      </c>
      <c r="I137" s="28">
        <f t="shared" si="102"/>
        <v>1.9191639679002219E-2</v>
      </c>
      <c r="J137" s="28">
        <f t="shared" si="103"/>
        <v>5.1002729701600594E-3</v>
      </c>
      <c r="K137" s="28">
        <f t="shared" si="104"/>
        <v>1.3594094002553579E-3</v>
      </c>
      <c r="L137">
        <f t="shared" si="138"/>
        <v>8.4342750282570211E-2</v>
      </c>
      <c r="M137">
        <f t="shared" si="122"/>
        <v>3.2074643397351499E-3</v>
      </c>
      <c r="N137">
        <f t="shared" si="123"/>
        <v>1.5871104892710495E-4</v>
      </c>
      <c r="O137">
        <f t="shared" si="124"/>
        <v>8.7496680893361933E-6</v>
      </c>
      <c r="P137">
        <f t="shared" si="125"/>
        <v>5.120283015913607E-7</v>
      </c>
      <c r="Q137">
        <f t="shared" si="105"/>
        <v>4.0111309467710194</v>
      </c>
      <c r="R137">
        <f t="shared" si="106"/>
        <v>-4.6833821251571734</v>
      </c>
      <c r="S137">
        <f t="shared" si="107"/>
        <v>2.2624666507945985</v>
      </c>
      <c r="T137">
        <f t="shared" si="108"/>
        <v>-0.36903777686150874</v>
      </c>
      <c r="U137">
        <v>0</v>
      </c>
      <c r="V137">
        <f t="shared" si="100"/>
        <v>2.2850462182845757</v>
      </c>
      <c r="W137">
        <f t="shared" si="109"/>
        <v>1.3628869565217392</v>
      </c>
      <c r="X137">
        <f t="shared" si="126"/>
        <v>1.1712465465436026</v>
      </c>
      <c r="Y137">
        <v>0</v>
      </c>
      <c r="Z137">
        <f t="shared" si="127"/>
        <v>0.32364388413565304</v>
      </c>
      <c r="AA137">
        <f t="shared" si="110"/>
        <v>0.6549999999999998</v>
      </c>
      <c r="AB137">
        <f t="shared" si="111"/>
        <v>-1.8854907218655934E-2</v>
      </c>
      <c r="AC137">
        <f t="shared" si="112"/>
        <v>-7.4572883769570362E-3</v>
      </c>
      <c r="AD137">
        <f t="shared" si="128"/>
        <v>-1.3156097797806486E-2</v>
      </c>
      <c r="AE137">
        <f t="shared" si="113"/>
        <v>2.875</v>
      </c>
      <c r="AG137">
        <f t="shared" si="129"/>
        <v>-6.2642205807634582E-3</v>
      </c>
      <c r="AH137">
        <f t="shared" si="130"/>
        <v>-9.1033182317565697E-3</v>
      </c>
      <c r="AI137">
        <f t="shared" si="131"/>
        <v>0.3479196412055941</v>
      </c>
      <c r="AK137">
        <f t="shared" si="114"/>
        <v>1.174455413278961E-22</v>
      </c>
      <c r="AL137">
        <f t="shared" si="115"/>
        <v>1.1591329523368069E-22</v>
      </c>
      <c r="AM137">
        <f t="shared" si="116"/>
        <v>40.526545223578751</v>
      </c>
      <c r="AN137">
        <f t="shared" si="132"/>
        <v>1.0610256652253576</v>
      </c>
      <c r="AO137">
        <f t="shared" si="133"/>
        <v>1.3176580985674746</v>
      </c>
      <c r="AP137" s="25">
        <v>0.1173</v>
      </c>
      <c r="AQ137">
        <f t="shared" si="117"/>
        <v>1.0702002580790964E-4</v>
      </c>
      <c r="AR137">
        <f t="shared" si="118"/>
        <v>0.31217741528167242</v>
      </c>
      <c r="AS137">
        <f t="shared" si="119"/>
        <v>-1.9771774152816723</v>
      </c>
      <c r="AX137">
        <f t="shared" si="120"/>
        <v>-1.974282668142</v>
      </c>
      <c r="AY137">
        <f t="shared" si="99"/>
        <v>-1.6621052528603277</v>
      </c>
      <c r="BA137">
        <f t="shared" si="134"/>
        <v>1.3203899903875609</v>
      </c>
      <c r="BB137">
        <f t="shared" si="135"/>
        <v>-7.6296410922910241</v>
      </c>
      <c r="BC137">
        <f t="shared" si="121"/>
        <v>1.4330028929391743</v>
      </c>
      <c r="BD137">
        <f t="shared" si="136"/>
        <v>-9.0626439852301974</v>
      </c>
      <c r="BF137">
        <f t="shared" si="137"/>
        <v>1.5111192498100661E-3</v>
      </c>
      <c r="BG137">
        <f t="shared" si="92"/>
        <v>2.8381915090892738E-4</v>
      </c>
      <c r="BH137">
        <f t="shared" si="92"/>
        <v>-1.7949384007189934E-3</v>
      </c>
    </row>
    <row r="138" spans="1:68">
      <c r="A138" s="57">
        <v>0.6</v>
      </c>
      <c r="B138" s="99">
        <v>90.035619999999994</v>
      </c>
      <c r="C138" s="25">
        <v>0.1346</v>
      </c>
      <c r="D138" s="25">
        <v>-1.93333</v>
      </c>
      <c r="E138" s="57">
        <v>0.6</v>
      </c>
      <c r="F138" s="27">
        <v>3.14159265358979</v>
      </c>
      <c r="G138" s="27"/>
      <c r="H138" s="28">
        <f t="shared" si="101"/>
        <v>8.2978709067530715E-2</v>
      </c>
      <c r="I138" s="28">
        <f t="shared" si="102"/>
        <v>2.1986506943516032E-2</v>
      </c>
      <c r="J138" s="28">
        <f t="shared" si="103"/>
        <v>5.8430227405187173E-3</v>
      </c>
      <c r="K138" s="28">
        <f t="shared" si="104"/>
        <v>1.5573793963262507E-3</v>
      </c>
      <c r="L138">
        <f t="shared" si="138"/>
        <v>9.8922127163968712E-2</v>
      </c>
      <c r="M138">
        <f t="shared" si="122"/>
        <v>4.3409365672013329E-3</v>
      </c>
      <c r="N138">
        <f t="shared" si="123"/>
        <v>2.4696790085838551E-4</v>
      </c>
      <c r="O138">
        <f t="shared" si="124"/>
        <v>1.5632198598583558E-5</v>
      </c>
      <c r="P138">
        <f t="shared" si="125"/>
        <v>1.04956161134373E-6</v>
      </c>
      <c r="Q138">
        <f t="shared" si="105"/>
        <v>4.0111309467710186</v>
      </c>
      <c r="R138">
        <f t="shared" si="106"/>
        <v>-4.6833821251571752</v>
      </c>
      <c r="S138">
        <f t="shared" si="107"/>
        <v>2.2624666507945999</v>
      </c>
      <c r="T138">
        <f t="shared" si="108"/>
        <v>-0.36903777686150901</v>
      </c>
      <c r="U138">
        <v>0</v>
      </c>
      <c r="V138">
        <f t="shared" si="100"/>
        <v>2.2780141939549794</v>
      </c>
      <c r="W138">
        <f t="shared" si="109"/>
        <v>1.3628869565217392</v>
      </c>
      <c r="X138">
        <f t="shared" si="126"/>
        <v>1.2000398838693056</v>
      </c>
      <c r="Y138">
        <v>0</v>
      </c>
      <c r="Z138">
        <f t="shared" si="127"/>
        <v>0.37701232863023154</v>
      </c>
      <c r="AA138">
        <f t="shared" si="110"/>
        <v>0.6549999999999998</v>
      </c>
      <c r="AB138">
        <f t="shared" si="111"/>
        <v>-2.0924793992034715E-2</v>
      </c>
      <c r="AC138">
        <f t="shared" si="112"/>
        <v>-8.275947540734933E-3</v>
      </c>
      <c r="AD138">
        <f t="shared" si="128"/>
        <v>-1.4600370766384825E-2</v>
      </c>
      <c r="AE138">
        <f t="shared" si="113"/>
        <v>2.875</v>
      </c>
      <c r="AG138">
        <f t="shared" si="129"/>
        <v>-7.4295502407356736E-3</v>
      </c>
      <c r="AH138">
        <f t="shared" si="130"/>
        <v>-1.0366427741102342E-2</v>
      </c>
      <c r="AI138">
        <f t="shared" si="131"/>
        <v>0.40448996684931854</v>
      </c>
      <c r="AK138">
        <f t="shared" si="114"/>
        <v>1.3659089055868872E-22</v>
      </c>
      <c r="AL138">
        <f t="shared" si="115"/>
        <v>1.3608031124923082E-22</v>
      </c>
      <c r="AM138">
        <f t="shared" si="116"/>
        <v>40.526545223578751</v>
      </c>
      <c r="AN138">
        <f t="shared" si="132"/>
        <v>1.0610256652253576</v>
      </c>
      <c r="AO138">
        <f t="shared" si="133"/>
        <v>1.3176580985674746</v>
      </c>
      <c r="AP138" s="25">
        <v>0.13658000000000001</v>
      </c>
      <c r="AQ138">
        <f t="shared" si="117"/>
        <v>1.247976770841325E-4</v>
      </c>
      <c r="AR138">
        <f t="shared" si="118"/>
        <v>0.36403482405441451</v>
      </c>
      <c r="AS138">
        <f t="shared" si="119"/>
        <v>-2.2973648240544144</v>
      </c>
      <c r="AX138">
        <f t="shared" si="120"/>
        <v>-2.2650665671999999</v>
      </c>
      <c r="AY138">
        <f t="shared" si="99"/>
        <v>-1.9010317431455854</v>
      </c>
      <c r="BA138">
        <f t="shared" si="134"/>
        <v>1.3203899903875609</v>
      </c>
      <c r="BB138">
        <f t="shared" si="135"/>
        <v>-8.7263967671679268</v>
      </c>
      <c r="BC138">
        <f t="shared" si="121"/>
        <v>1.6710464321382497</v>
      </c>
      <c r="BD138">
        <f t="shared" si="136"/>
        <v>-10.397443199306174</v>
      </c>
      <c r="BF138">
        <f t="shared" si="137"/>
        <v>1.7283416056977474E-3</v>
      </c>
      <c r="BG138">
        <f t="shared" si="92"/>
        <v>3.3096582137814412E-4</v>
      </c>
      <c r="BH138">
        <f t="shared" si="92"/>
        <v>-2.0593074270758909E-3</v>
      </c>
    </row>
    <row r="139" spans="1:68">
      <c r="A139" s="57">
        <v>0.6</v>
      </c>
      <c r="B139" s="99">
        <v>100.54311</v>
      </c>
      <c r="C139" s="25">
        <v>0.15587000000000001</v>
      </c>
      <c r="D139" s="25">
        <v>-2.2416700000000001</v>
      </c>
      <c r="E139" s="57">
        <v>0.6</v>
      </c>
      <c r="F139" s="27">
        <v>3.14159265358979</v>
      </c>
      <c r="G139" s="27"/>
      <c r="H139" s="28">
        <f t="shared" si="101"/>
        <v>9.609131784811302E-2</v>
      </c>
      <c r="I139" s="28">
        <f t="shared" si="102"/>
        <v>2.5460897751009244E-2</v>
      </c>
      <c r="J139" s="28">
        <f t="shared" si="103"/>
        <v>6.7663592463941494E-3</v>
      </c>
      <c r="K139" s="28">
        <f t="shared" si="104"/>
        <v>1.803482366310347E-3</v>
      </c>
      <c r="L139">
        <f t="shared" si="138"/>
        <v>0.1180079627380263</v>
      </c>
      <c r="M139">
        <f t="shared" si="122"/>
        <v>6.0509885391452764E-3</v>
      </c>
      <c r="N139">
        <f t="shared" si="123"/>
        <v>4.0045850379801006E-4</v>
      </c>
      <c r="O139">
        <f t="shared" si="124"/>
        <v>2.9433620924043669E-5</v>
      </c>
      <c r="P139">
        <f t="shared" si="125"/>
        <v>2.2927275757922416E-6</v>
      </c>
      <c r="Q139">
        <f t="shared" si="105"/>
        <v>4.0111309467710186</v>
      </c>
      <c r="R139">
        <f t="shared" si="106"/>
        <v>-4.6833821251571752</v>
      </c>
      <c r="S139">
        <f t="shared" si="107"/>
        <v>2.2624666507946003</v>
      </c>
      <c r="T139">
        <f t="shared" si="108"/>
        <v>-0.36903777686150901</v>
      </c>
      <c r="U139">
        <v>0</v>
      </c>
      <c r="V139">
        <f t="shared" si="100"/>
        <v>2.2692724547679246</v>
      </c>
      <c r="W139">
        <f t="shared" si="109"/>
        <v>1.3628869565217392</v>
      </c>
      <c r="X139">
        <f t="shared" si="126"/>
        <v>1.2374168966152019</v>
      </c>
      <c r="Y139">
        <v>0</v>
      </c>
      <c r="Z139">
        <f t="shared" si="127"/>
        <v>0.44590146163197392</v>
      </c>
      <c r="AA139">
        <f t="shared" si="110"/>
        <v>0.6549999999999998</v>
      </c>
      <c r="AB139">
        <f t="shared" si="111"/>
        <v>-2.3366794875944497E-2</v>
      </c>
      <c r="AC139">
        <f t="shared" si="112"/>
        <v>-9.2417812410503977E-3</v>
      </c>
      <c r="AD139">
        <f t="shared" si="128"/>
        <v>-1.6304288058497447E-2</v>
      </c>
      <c r="AE139">
        <f t="shared" si="113"/>
        <v>2.875</v>
      </c>
      <c r="AG139">
        <f t="shared" si="129"/>
        <v>-8.9755139863640712E-3</v>
      </c>
      <c r="AH139">
        <f t="shared" si="130"/>
        <v>-1.1951112484144259E-2</v>
      </c>
      <c r="AI139">
        <f t="shared" si="131"/>
        <v>0.47734896509516517</v>
      </c>
      <c r="AK139">
        <f t="shared" si="114"/>
        <v>1.6141821823354597E-22</v>
      </c>
      <c r="AL139">
        <f t="shared" si="115"/>
        <v>1.6253930009535806E-22</v>
      </c>
      <c r="AM139">
        <f t="shared" si="116"/>
        <v>40.526545223578751</v>
      </c>
      <c r="AN139">
        <f t="shared" si="132"/>
        <v>1.0610256652253576</v>
      </c>
      <c r="AO139">
        <f t="shared" si="133"/>
        <v>1.3176580985674746</v>
      </c>
      <c r="AP139" s="25">
        <v>0.15690999999999999</v>
      </c>
      <c r="AQ139">
        <f t="shared" si="117"/>
        <v>1.4793146225419926E-4</v>
      </c>
      <c r="AR139">
        <f t="shared" si="118"/>
        <v>0.43151607539549924</v>
      </c>
      <c r="AS139">
        <f t="shared" si="119"/>
        <v>-2.6731860753954995</v>
      </c>
      <c r="AX139">
        <f t="shared" si="120"/>
        <v>-2.6277087387980003</v>
      </c>
      <c r="AY139">
        <f t="shared" si="99"/>
        <v>-2.1961926634025009</v>
      </c>
      <c r="BA139">
        <f t="shared" si="134"/>
        <v>1.3203899903875609</v>
      </c>
      <c r="BB139">
        <f t="shared" si="135"/>
        <v>-10.081288030615388</v>
      </c>
      <c r="BC139">
        <f t="shared" si="121"/>
        <v>1.9808088417721381</v>
      </c>
      <c r="BD139">
        <f t="shared" si="136"/>
        <v>-12.062096872387528</v>
      </c>
      <c r="BF139">
        <f t="shared" si="137"/>
        <v>1.9966900436948678E-3</v>
      </c>
      <c r="BG139">
        <f t="shared" si="92"/>
        <v>3.9231706115510755E-4</v>
      </c>
      <c r="BH139">
        <f t="shared" si="92"/>
        <v>-2.3890071048499758E-3</v>
      </c>
    </row>
    <row r="140" spans="1:68">
      <c r="A140" s="57">
        <v>0.6</v>
      </c>
      <c r="B140" s="99">
        <v>116.2543</v>
      </c>
      <c r="C140" s="25">
        <v>0.1895</v>
      </c>
      <c r="D140" s="25">
        <v>-2.71</v>
      </c>
      <c r="E140" s="57">
        <v>0.6</v>
      </c>
      <c r="F140" s="27">
        <v>3.14159265358979</v>
      </c>
      <c r="G140" s="27"/>
      <c r="H140" s="28">
        <f t="shared" si="101"/>
        <v>0.11682366544054287</v>
      </c>
      <c r="I140" s="28">
        <f t="shared" si="102"/>
        <v>3.0954257546777775E-2</v>
      </c>
      <c r="J140" s="28">
        <f t="shared" si="103"/>
        <v>8.2262467260646125E-3</v>
      </c>
      <c r="K140" s="28">
        <f t="shared" si="104"/>
        <v>2.1925958068634809E-3</v>
      </c>
      <c r="L140">
        <f t="shared" si="138"/>
        <v>0.15054533358162669</v>
      </c>
      <c r="M140">
        <f t="shared" si="122"/>
        <v>9.5200524554204281E-3</v>
      </c>
      <c r="N140">
        <f t="shared" si="123"/>
        <v>7.7148761919093047E-4</v>
      </c>
      <c r="O140">
        <f t="shared" si="124"/>
        <v>6.9240145326276981E-5</v>
      </c>
      <c r="P140">
        <f t="shared" si="125"/>
        <v>6.5765467575085168E-6</v>
      </c>
      <c r="Q140">
        <f t="shared" si="105"/>
        <v>4.0111309467710186</v>
      </c>
      <c r="R140">
        <f t="shared" si="106"/>
        <v>-4.6833821251571752</v>
      </c>
      <c r="S140">
        <f t="shared" si="107"/>
        <v>2.2624666507945999</v>
      </c>
      <c r="T140">
        <f t="shared" si="108"/>
        <v>-0.36903777686150901</v>
      </c>
      <c r="U140">
        <v>0</v>
      </c>
      <c r="V140">
        <f t="shared" si="100"/>
        <v>2.2554508897063048</v>
      </c>
      <c r="W140">
        <f t="shared" si="109"/>
        <v>1.3628869565217392</v>
      </c>
      <c r="X140">
        <f t="shared" si="126"/>
        <v>1.3003619970281142</v>
      </c>
      <c r="Y140">
        <v>0</v>
      </c>
      <c r="Z140">
        <f t="shared" si="127"/>
        <v>0.560990915701574</v>
      </c>
      <c r="AA140">
        <f t="shared" si="110"/>
        <v>0.6549999999999998</v>
      </c>
      <c r="AB140">
        <f t="shared" si="111"/>
        <v>-2.7018165457051355E-2</v>
      </c>
      <c r="AC140">
        <f t="shared" si="112"/>
        <v>-1.0685931725519982E-2</v>
      </c>
      <c r="AD140">
        <f t="shared" si="128"/>
        <v>-1.8852048591285669E-2</v>
      </c>
      <c r="AE140">
        <f t="shared" si="113"/>
        <v>2.875</v>
      </c>
      <c r="AG140">
        <f t="shared" si="129"/>
        <v>-1.16518549131723E-2</v>
      </c>
      <c r="AH140">
        <f t="shared" si="130"/>
        <v>-1.4522007055812643E-2</v>
      </c>
      <c r="AI140">
        <f t="shared" si="131"/>
        <v>0.59878431443796243</v>
      </c>
      <c r="AK140">
        <f t="shared" si="114"/>
        <v>2.0331552262237122E-22</v>
      </c>
      <c r="AL140">
        <f t="shared" si="115"/>
        <v>2.0778498572332134E-22</v>
      </c>
      <c r="AM140">
        <f t="shared" si="116"/>
        <v>40.526545223578751</v>
      </c>
      <c r="AN140">
        <f t="shared" si="132"/>
        <v>1.0610256652253576</v>
      </c>
      <c r="AO140">
        <f t="shared" si="133"/>
        <v>1.3176580985674746</v>
      </c>
      <c r="AP140" s="25">
        <v>0.18668999999999999</v>
      </c>
      <c r="AQ140">
        <f t="shared" si="117"/>
        <v>1.871260794849664E-4</v>
      </c>
      <c r="AR140">
        <f t="shared" si="118"/>
        <v>0.54584677385764702</v>
      </c>
      <c r="AS140">
        <f t="shared" si="119"/>
        <v>-3.2558467738576469</v>
      </c>
      <c r="AX140">
        <f t="shared" si="120"/>
        <v>-3.2037040550000002</v>
      </c>
      <c r="AY140">
        <f t="shared" si="99"/>
        <v>-2.6578572811423533</v>
      </c>
      <c r="BA140">
        <f t="shared" si="134"/>
        <v>1.3203899903875609</v>
      </c>
      <c r="BB140">
        <f t="shared" si="135"/>
        <v>-12.200489165623654</v>
      </c>
      <c r="BC140">
        <f t="shared" si="121"/>
        <v>2.5056265051517506</v>
      </c>
      <c r="BD140">
        <f t="shared" si="136"/>
        <v>-14.706115670775405</v>
      </c>
      <c r="BF140">
        <f t="shared" si="137"/>
        <v>2.4164169470437028E-3</v>
      </c>
      <c r="BG140">
        <f t="shared" si="92"/>
        <v>4.9626193407640142E-4</v>
      </c>
      <c r="BH140">
        <f t="shared" si="92"/>
        <v>-2.9126788811201041E-3</v>
      </c>
    </row>
    <row r="141" spans="1:68">
      <c r="A141" s="57">
        <v>0.6</v>
      </c>
      <c r="B141" s="99">
        <v>131.36507</v>
      </c>
      <c r="C141" s="25">
        <v>0.22217999999999999</v>
      </c>
      <c r="D141" s="25">
        <v>-3.1266699999999998</v>
      </c>
      <c r="E141" s="57">
        <v>0.6</v>
      </c>
      <c r="F141" s="27">
        <v>3.14159265358979</v>
      </c>
      <c r="G141" s="27"/>
      <c r="H141" s="28">
        <f t="shared" si="101"/>
        <v>0.13697035349646339</v>
      </c>
      <c r="I141" s="28">
        <f t="shared" si="102"/>
        <v>3.6292437687298604E-2</v>
      </c>
      <c r="J141" s="28">
        <f t="shared" si="103"/>
        <v>9.6448944464223516E-3</v>
      </c>
      <c r="K141" s="28">
        <f t="shared" si="104"/>
        <v>2.5707173423162432E-3</v>
      </c>
      <c r="L141">
        <f t="shared" si="138"/>
        <v>0.18522975618269255</v>
      </c>
      <c r="M141">
        <f t="shared" si="122"/>
        <v>1.3926776430496082E-2</v>
      </c>
      <c r="N141">
        <f t="shared" si="123"/>
        <v>1.332543302917493E-3</v>
      </c>
      <c r="O141">
        <f t="shared" si="124"/>
        <v>1.408211542343607E-4</v>
      </c>
      <c r="P141">
        <f t="shared" si="125"/>
        <v>1.5727835187662187E-5</v>
      </c>
      <c r="Q141">
        <f t="shared" si="105"/>
        <v>4.0111309467710194</v>
      </c>
      <c r="R141">
        <f t="shared" si="106"/>
        <v>-4.6833821251571734</v>
      </c>
      <c r="S141">
        <f t="shared" si="107"/>
        <v>2.2624666507945985</v>
      </c>
      <c r="T141">
        <f t="shared" si="108"/>
        <v>-0.36903777686150874</v>
      </c>
      <c r="U141">
        <v>0</v>
      </c>
      <c r="V141">
        <f t="shared" si="100"/>
        <v>2.2420197643356912</v>
      </c>
      <c r="W141">
        <f t="shared" si="109"/>
        <v>1.3628869565217392</v>
      </c>
      <c r="X141">
        <f t="shared" si="126"/>
        <v>1.3664678934818879</v>
      </c>
      <c r="Y141">
        <v>0</v>
      </c>
      <c r="Z141">
        <f t="shared" si="127"/>
        <v>0.68071925794949995</v>
      </c>
      <c r="AA141">
        <f t="shared" si="110"/>
        <v>0.6549999999999998</v>
      </c>
      <c r="AB141">
        <f t="shared" si="111"/>
        <v>-3.0529994989752063E-2</v>
      </c>
      <c r="AC141">
        <f t="shared" si="112"/>
        <v>-1.2074892448177428E-2</v>
      </c>
      <c r="AD141">
        <f t="shared" si="128"/>
        <v>-2.1302443718964746E-2</v>
      </c>
      <c r="AE141">
        <f t="shared" si="113"/>
        <v>2.875</v>
      </c>
      <c r="AG141">
        <f t="shared" si="129"/>
        <v>-1.4540001206036194E-2</v>
      </c>
      <c r="AH141">
        <f t="shared" si="130"/>
        <v>-1.7168085678749268E-2</v>
      </c>
      <c r="AI141">
        <f t="shared" si="131"/>
        <v>0.72496908214698319</v>
      </c>
      <c r="AK141">
        <f t="shared" si="114"/>
        <v>2.4772293441162714E-22</v>
      </c>
      <c r="AL141">
        <f t="shared" si="115"/>
        <v>2.5619524246144016E-22</v>
      </c>
      <c r="AM141">
        <f t="shared" si="116"/>
        <v>40.526545223578751</v>
      </c>
      <c r="AN141">
        <f t="shared" si="132"/>
        <v>1.0610256652253576</v>
      </c>
      <c r="AO141">
        <f t="shared" si="133"/>
        <v>1.3176580985674746</v>
      </c>
      <c r="AP141" s="25">
        <v>0.21917</v>
      </c>
      <c r="AQ141">
        <f t="shared" si="117"/>
        <v>2.2878732898754745E-4</v>
      </c>
      <c r="AR141">
        <f t="shared" si="118"/>
        <v>0.66737263865667595</v>
      </c>
      <c r="AS141">
        <f t="shared" si="119"/>
        <v>-3.7940426386566757</v>
      </c>
      <c r="AX141">
        <f t="shared" si="120"/>
        <v>-3.7665054724079998</v>
      </c>
      <c r="AY141">
        <f t="shared" si="99"/>
        <v>-3.099132833751324</v>
      </c>
      <c r="BA141">
        <f t="shared" si="134"/>
        <v>1.3203899903875609</v>
      </c>
      <c r="BB141">
        <f t="shared" si="135"/>
        <v>-14.22609740157317</v>
      </c>
      <c r="BC141">
        <f t="shared" si="121"/>
        <v>3.0634724840699037</v>
      </c>
      <c r="BD141">
        <f t="shared" si="136"/>
        <v>-17.289569885643072</v>
      </c>
      <c r="BF141">
        <f t="shared" si="137"/>
        <v>2.8176069323773362E-3</v>
      </c>
      <c r="BG141">
        <f t="shared" si="92"/>
        <v>6.0674836285797256E-4</v>
      </c>
      <c r="BH141">
        <f t="shared" si="92"/>
        <v>-3.4243552952353084E-3</v>
      </c>
    </row>
    <row r="142" spans="1:68">
      <c r="A142" s="57">
        <v>0.6</v>
      </c>
      <c r="B142" s="99">
        <v>146.17563000000001</v>
      </c>
      <c r="C142" s="25">
        <v>0.25306000000000001</v>
      </c>
      <c r="D142" s="25">
        <v>-3.4916700000000001</v>
      </c>
      <c r="E142" s="57">
        <v>0.6</v>
      </c>
      <c r="F142" s="27">
        <v>3.14159265358979</v>
      </c>
      <c r="G142" s="27"/>
      <c r="H142" s="28">
        <f t="shared" si="101"/>
        <v>0.15600737085162944</v>
      </c>
      <c r="I142" s="28">
        <f t="shared" si="102"/>
        <v>4.133659321787643E-2</v>
      </c>
      <c r="J142" s="28">
        <f t="shared" si="103"/>
        <v>1.0985403675450717E-2</v>
      </c>
      <c r="K142" s="28">
        <f t="shared" si="104"/>
        <v>2.9280121102104087E-3</v>
      </c>
      <c r="L142">
        <f t="shared" si="138"/>
        <v>0.22111717226837194</v>
      </c>
      <c r="M142">
        <f t="shared" si="122"/>
        <v>1.9188962335232016E-2</v>
      </c>
      <c r="N142">
        <f t="shared" si="123"/>
        <v>2.1052231518524896E-3</v>
      </c>
      <c r="O142">
        <f t="shared" si="124"/>
        <v>2.5443705739081057E-4</v>
      </c>
      <c r="P142">
        <f t="shared" si="125"/>
        <v>3.2457242633898709E-5</v>
      </c>
      <c r="Q142">
        <f t="shared" si="105"/>
        <v>4.0111309467710186</v>
      </c>
      <c r="R142">
        <f t="shared" si="106"/>
        <v>-4.6833821251571761</v>
      </c>
      <c r="S142">
        <f t="shared" si="107"/>
        <v>2.2624666507945999</v>
      </c>
      <c r="T142">
        <f t="shared" si="108"/>
        <v>-0.36903777686150901</v>
      </c>
      <c r="U142">
        <v>0</v>
      </c>
      <c r="V142">
        <f t="shared" si="100"/>
        <v>2.2293284194322469</v>
      </c>
      <c r="W142">
        <f t="shared" si="109"/>
        <v>1.3628869565217392</v>
      </c>
      <c r="X142">
        <f t="shared" si="126"/>
        <v>1.4338812898562643</v>
      </c>
      <c r="Y142">
        <v>0</v>
      </c>
      <c r="Z142">
        <f t="shared" si="127"/>
        <v>0.80172978963456143</v>
      </c>
      <c r="AA142">
        <f t="shared" si="110"/>
        <v>0.6549999999999998</v>
      </c>
      <c r="AB142">
        <f t="shared" si="111"/>
        <v>-3.3972053998249693E-2</v>
      </c>
      <c r="AC142">
        <f t="shared" si="112"/>
        <v>-1.3436258289928804E-2</v>
      </c>
      <c r="AD142">
        <f t="shared" si="128"/>
        <v>-2.3704156144089248E-2</v>
      </c>
      <c r="AE142">
        <f t="shared" si="113"/>
        <v>2.875</v>
      </c>
      <c r="AG142">
        <f t="shared" si="129"/>
        <v>-1.7550629127151291E-2</v>
      </c>
      <c r="AH142">
        <f t="shared" si="130"/>
        <v>-1.9860911011179788E-2</v>
      </c>
      <c r="AI142">
        <f t="shared" si="131"/>
        <v>0.85250993987586154</v>
      </c>
      <c r="AK142">
        <f t="shared" si="114"/>
        <v>2.9360241250642064E-22</v>
      </c>
      <c r="AL142">
        <f t="shared" si="115"/>
        <v>3.0644609767320713E-22</v>
      </c>
      <c r="AM142">
        <f t="shared" si="116"/>
        <v>40.526545223578751</v>
      </c>
      <c r="AN142">
        <f t="shared" si="132"/>
        <v>1.0610256652253576</v>
      </c>
      <c r="AO142">
        <f t="shared" si="133"/>
        <v>1.3176580985674746</v>
      </c>
      <c r="AP142" s="25">
        <v>0.25063999999999997</v>
      </c>
      <c r="AQ142">
        <f t="shared" si="117"/>
        <v>2.7189116044537792E-4</v>
      </c>
      <c r="AR142">
        <f t="shared" si="118"/>
        <v>0.7931065150191674</v>
      </c>
      <c r="AS142">
        <f t="shared" si="119"/>
        <v>-4.2847765150191677</v>
      </c>
      <c r="AX142">
        <f t="shared" si="120"/>
        <v>-4.3010951163120001</v>
      </c>
      <c r="AY142">
        <f t="shared" si="99"/>
        <v>-3.5079886012928325</v>
      </c>
      <c r="BA142">
        <f t="shared" si="134"/>
        <v>1.3203899903875609</v>
      </c>
      <c r="BB142">
        <f t="shared" si="135"/>
        <v>-16.102887550383929</v>
      </c>
      <c r="BC142">
        <f t="shared" si="121"/>
        <v>3.6406346993612826</v>
      </c>
      <c r="BD142">
        <f t="shared" si="136"/>
        <v>-19.743522249745212</v>
      </c>
      <c r="BF142">
        <f t="shared" si="137"/>
        <v>3.1893221529776055E-3</v>
      </c>
      <c r="BG142">
        <f t="shared" si="92"/>
        <v>7.2106054651639587E-4</v>
      </c>
      <c r="BH142">
        <f t="shared" si="92"/>
        <v>-3.9103826994940014E-3</v>
      </c>
    </row>
    <row r="143" spans="1:68">
      <c r="A143" s="57">
        <v>0.6</v>
      </c>
      <c r="B143" s="99">
        <v>162.08697000000001</v>
      </c>
      <c r="C143" s="25">
        <v>0.28355000000000002</v>
      </c>
      <c r="D143" s="25">
        <v>-3.84667</v>
      </c>
      <c r="E143" s="57">
        <v>0.6</v>
      </c>
      <c r="F143" s="27">
        <v>3.14159265358979</v>
      </c>
      <c r="G143" s="27"/>
      <c r="H143" s="28">
        <f t="shared" si="101"/>
        <v>0.17480395955496536</v>
      </c>
      <c r="I143" s="28">
        <f t="shared" si="102"/>
        <v>4.6317043416299948E-2</v>
      </c>
      <c r="J143" s="28">
        <f t="shared" si="103"/>
        <v>1.2308982898024389E-2</v>
      </c>
      <c r="K143" s="28">
        <f t="shared" si="104"/>
        <v>3.2807944118002116E-3</v>
      </c>
      <c r="L143">
        <f t="shared" si="138"/>
        <v>0.25987513070155011</v>
      </c>
      <c r="M143">
        <f t="shared" si="122"/>
        <v>2.5605217181450257E-2</v>
      </c>
      <c r="N143">
        <f t="shared" si="123"/>
        <v>3.1685541707592631E-3</v>
      </c>
      <c r="O143">
        <f t="shared" si="124"/>
        <v>4.3084557558459302E-4</v>
      </c>
      <c r="P143">
        <f t="shared" si="125"/>
        <v>6.1754856998996743E-5</v>
      </c>
      <c r="Q143">
        <f t="shared" si="105"/>
        <v>4.0111309467710194</v>
      </c>
      <c r="R143">
        <f t="shared" si="106"/>
        <v>-4.6833821251571743</v>
      </c>
      <c r="S143">
        <f t="shared" si="107"/>
        <v>2.2624666507945985</v>
      </c>
      <c r="T143">
        <f t="shared" si="108"/>
        <v>-0.36903777686150874</v>
      </c>
      <c r="U143">
        <v>0</v>
      </c>
      <c r="V143">
        <f t="shared" si="100"/>
        <v>2.2167973602966895</v>
      </c>
      <c r="W143">
        <f t="shared" si="109"/>
        <v>1.3628869565217392</v>
      </c>
      <c r="X143">
        <f t="shared" si="126"/>
        <v>1.5056576369433894</v>
      </c>
      <c r="Y143">
        <v>0</v>
      </c>
      <c r="Z143">
        <f t="shared" si="127"/>
        <v>0.92948391244397421</v>
      </c>
      <c r="AA143">
        <f t="shared" si="110"/>
        <v>0.6549999999999998</v>
      </c>
      <c r="AB143">
        <f t="shared" si="111"/>
        <v>-3.7669940586215894E-2</v>
      </c>
      <c r="AC143">
        <f t="shared" si="112"/>
        <v>-1.4898806280855032E-2</v>
      </c>
      <c r="AD143">
        <f t="shared" si="128"/>
        <v>-2.6284373433535464E-2</v>
      </c>
      <c r="AE143">
        <f t="shared" si="113"/>
        <v>2.875</v>
      </c>
      <c r="AG143">
        <f t="shared" si="129"/>
        <v>-2.0813034467791779E-2</v>
      </c>
      <c r="AH143">
        <f t="shared" si="130"/>
        <v>-2.2769347699575577E-2</v>
      </c>
      <c r="AI143">
        <f t="shared" si="131"/>
        <v>0.98731123937677179</v>
      </c>
      <c r="AK143">
        <f t="shared" si="114"/>
        <v>3.4325855014897541E-22</v>
      </c>
      <c r="AL143">
        <f t="shared" si="115"/>
        <v>3.6086830096495569E-22</v>
      </c>
      <c r="AM143">
        <f t="shared" si="116"/>
        <v>40.526545223578751</v>
      </c>
      <c r="AN143">
        <f t="shared" si="132"/>
        <v>1.0610256652253576</v>
      </c>
      <c r="AO143">
        <f t="shared" si="133"/>
        <v>1.3176580985674746</v>
      </c>
      <c r="AP143" s="25">
        <v>0.28155000000000002</v>
      </c>
      <c r="AQ143">
        <f t="shared" si="117"/>
        <v>3.1855226358627943E-4</v>
      </c>
      <c r="AR143">
        <f t="shared" si="118"/>
        <v>0.92921695288117712</v>
      </c>
      <c r="AS143">
        <f t="shared" si="119"/>
        <v>-4.7758869528811774</v>
      </c>
      <c r="AX143">
        <f t="shared" si="120"/>
        <v>-4.8315902055500004</v>
      </c>
      <c r="AY143">
        <f t="shared" si="99"/>
        <v>-3.9023732526688235</v>
      </c>
      <c r="BA143">
        <f t="shared" si="134"/>
        <v>1.3203899903875609</v>
      </c>
      <c r="BB143">
        <f t="shared" si="135"/>
        <v>-17.913250243798739</v>
      </c>
      <c r="BC143">
        <f t="shared" si="121"/>
        <v>4.265428940288321</v>
      </c>
      <c r="BD143">
        <f t="shared" si="136"/>
        <v>-22.178679184087063</v>
      </c>
      <c r="BF143">
        <f t="shared" si="137"/>
        <v>3.5478808167555436E-3</v>
      </c>
      <c r="BG143">
        <f t="shared" si="92"/>
        <v>8.4480668256849297E-4</v>
      </c>
      <c r="BH143">
        <f t="shared" si="92"/>
        <v>-4.3926874993240371E-3</v>
      </c>
    </row>
    <row r="144" spans="1:68">
      <c r="A144" s="57">
        <v>0.6</v>
      </c>
      <c r="B144" s="99">
        <v>201.71521000000001</v>
      </c>
      <c r="C144" s="25">
        <v>0.34449000000000002</v>
      </c>
      <c r="D144" s="25">
        <v>-4.59</v>
      </c>
      <c r="E144" s="57">
        <v>0.6</v>
      </c>
      <c r="F144" s="27">
        <v>3.14159265358979</v>
      </c>
      <c r="G144" s="27"/>
      <c r="H144" s="28">
        <f t="shared" si="101"/>
        <v>0.21237247761273143</v>
      </c>
      <c r="I144" s="28">
        <f t="shared" si="102"/>
        <v>5.6271409932925981E-2</v>
      </c>
      <c r="J144" s="28">
        <f t="shared" si="103"/>
        <v>1.4954404932253286E-2</v>
      </c>
      <c r="K144" s="28">
        <f t="shared" si="104"/>
        <v>3.9858961979229567E-3</v>
      </c>
      <c r="L144">
        <f t="shared" si="138"/>
        <v>0.34887354664420195</v>
      </c>
      <c r="M144">
        <f t="shared" si="122"/>
        <v>4.2886174695819707E-2</v>
      </c>
      <c r="N144">
        <f t="shared" si="123"/>
        <v>6.5344764336979161E-3</v>
      </c>
      <c r="O144">
        <f t="shared" si="124"/>
        <v>1.0884636559063132E-3</v>
      </c>
      <c r="P144">
        <f t="shared" si="125"/>
        <v>1.9062577324602259E-4</v>
      </c>
      <c r="Q144">
        <f t="shared" si="105"/>
        <v>4.0111309467710186</v>
      </c>
      <c r="R144">
        <f t="shared" si="106"/>
        <v>-4.6833821251571752</v>
      </c>
      <c r="S144">
        <f t="shared" si="107"/>
        <v>2.2624666507945999</v>
      </c>
      <c r="T144">
        <f t="shared" si="108"/>
        <v>-0.36903777686150901</v>
      </c>
      <c r="U144">
        <v>0</v>
      </c>
      <c r="V144">
        <f t="shared" si="100"/>
        <v>2.1917516815915126</v>
      </c>
      <c r="W144">
        <f t="shared" si="109"/>
        <v>1.3628869565217392</v>
      </c>
      <c r="X144">
        <f t="shared" si="126"/>
        <v>1.6668932853524696</v>
      </c>
      <c r="Y144">
        <v>0</v>
      </c>
      <c r="Z144">
        <f t="shared" si="127"/>
        <v>1.2129074862714253</v>
      </c>
      <c r="AA144">
        <f t="shared" si="110"/>
        <v>0.6549999999999998</v>
      </c>
      <c r="AB144">
        <f t="shared" si="111"/>
        <v>-4.6879770632001223E-2</v>
      </c>
      <c r="AC144">
        <f t="shared" si="112"/>
        <v>-1.8541378358124604E-2</v>
      </c>
      <c r="AD144">
        <f t="shared" si="128"/>
        <v>-3.2710574495062913E-2</v>
      </c>
      <c r="AE144">
        <f t="shared" si="113"/>
        <v>2.875</v>
      </c>
      <c r="AG144">
        <f t="shared" si="129"/>
        <v>-2.8288424414909995E-2</v>
      </c>
      <c r="AH144">
        <f t="shared" si="130"/>
        <v>-2.9654164389129586E-2</v>
      </c>
      <c r="AI144">
        <f t="shared" si="131"/>
        <v>1.2875558150256274</v>
      </c>
      <c r="AK144">
        <f t="shared" si="114"/>
        <v>4.5842418158401549E-22</v>
      </c>
      <c r="AL144">
        <f t="shared" si="115"/>
        <v>4.8628528320915421E-22</v>
      </c>
      <c r="AM144">
        <f t="shared" si="116"/>
        <v>40.526545223578751</v>
      </c>
      <c r="AN144">
        <f t="shared" si="132"/>
        <v>1.0610256652253576</v>
      </c>
      <c r="AO144">
        <f t="shared" si="133"/>
        <v>1.3176580985674746</v>
      </c>
      <c r="AP144" s="25">
        <v>0.34488000000000002</v>
      </c>
      <c r="AQ144">
        <f t="shared" si="117"/>
        <v>4.2656221536322754E-4</v>
      </c>
      <c r="AR144">
        <f t="shared" si="118"/>
        <v>1.2442819822145348</v>
      </c>
      <c r="AS144">
        <f t="shared" si="119"/>
        <v>-5.8342819822145344</v>
      </c>
      <c r="AX144">
        <f t="shared" si="120"/>
        <v>-5.8997963013419996</v>
      </c>
      <c r="AY144">
        <f t="shared" si="99"/>
        <v>-4.6555143191274651</v>
      </c>
      <c r="BA144">
        <f t="shared" si="134"/>
        <v>1.3203899903875609</v>
      </c>
      <c r="BB144">
        <f t="shared" si="135"/>
        <v>-21.370429636653718</v>
      </c>
      <c r="BC144">
        <f t="shared" si="121"/>
        <v>5.7116869858656942</v>
      </c>
      <c r="BD144">
        <f t="shared" si="136"/>
        <v>-27.082116622519415</v>
      </c>
      <c r="BF144">
        <f t="shared" si="137"/>
        <v>4.2326063847600943E-3</v>
      </c>
      <c r="BG144">
        <f t="shared" si="92"/>
        <v>1.1312511360399473E-3</v>
      </c>
      <c r="BH144">
        <f t="shared" si="92"/>
        <v>-5.3638575208000425E-3</v>
      </c>
    </row>
    <row r="145" spans="1:68">
      <c r="A145" s="57">
        <v>0.6</v>
      </c>
      <c r="B145" s="99">
        <v>251.75086999999999</v>
      </c>
      <c r="C145" s="25">
        <v>0.39755000000000001</v>
      </c>
      <c r="D145" s="25">
        <v>-5.1883299999999997</v>
      </c>
      <c r="E145" s="57">
        <v>0.6</v>
      </c>
      <c r="F145" s="27">
        <v>3.14159265358979</v>
      </c>
      <c r="G145" s="27"/>
      <c r="H145" s="28">
        <f t="shared" si="101"/>
        <v>0.24508310393608351</v>
      </c>
      <c r="I145" s="28">
        <f t="shared" si="102"/>
        <v>6.493860204602378E-2</v>
      </c>
      <c r="J145" s="28">
        <f t="shared" si="103"/>
        <v>1.7257754015551383E-2</v>
      </c>
      <c r="K145" s="28">
        <f t="shared" si="104"/>
        <v>4.5998230238447329E-3</v>
      </c>
      <c r="L145">
        <f t="shared" si="138"/>
        <v>0.44145185299721534</v>
      </c>
      <c r="M145">
        <f t="shared" si="122"/>
        <v>6.4104211025773808E-2</v>
      </c>
      <c r="N145">
        <f t="shared" si="123"/>
        <v>1.1405686346486326E-2</v>
      </c>
      <c r="O145">
        <f t="shared" si="124"/>
        <v>2.2086717294141911E-3</v>
      </c>
      <c r="P145">
        <f t="shared" si="125"/>
        <v>4.4866388070197161E-4</v>
      </c>
      <c r="Q145">
        <f t="shared" si="105"/>
        <v>4.0111309467710186</v>
      </c>
      <c r="R145">
        <f t="shared" si="106"/>
        <v>-4.6833821251571752</v>
      </c>
      <c r="S145">
        <f t="shared" si="107"/>
        <v>2.2624666507945999</v>
      </c>
      <c r="T145">
        <f t="shared" si="108"/>
        <v>-0.36903777686150901</v>
      </c>
      <c r="U145">
        <v>0</v>
      </c>
      <c r="V145">
        <f t="shared" si="100"/>
        <v>2.1699445973759444</v>
      </c>
      <c r="W145">
        <f t="shared" si="109"/>
        <v>1.3628869565217392</v>
      </c>
      <c r="X145">
        <f t="shared" si="126"/>
        <v>1.830048878456781</v>
      </c>
      <c r="Y145">
        <v>0</v>
      </c>
      <c r="Z145">
        <f t="shared" si="127"/>
        <v>1.4954865746846371</v>
      </c>
      <c r="AA145">
        <f t="shared" si="110"/>
        <v>0.6549999999999998</v>
      </c>
      <c r="AB145">
        <f t="shared" si="111"/>
        <v>-5.8508344720295292E-2</v>
      </c>
      <c r="AC145">
        <f t="shared" si="112"/>
        <v>-2.314058584207428E-2</v>
      </c>
      <c r="AD145">
        <f t="shared" si="128"/>
        <v>-4.0824465281184788E-2</v>
      </c>
      <c r="AE145">
        <f t="shared" si="113"/>
        <v>2.875</v>
      </c>
      <c r="AG145">
        <f t="shared" si="129"/>
        <v>-3.5965864982356176E-2</v>
      </c>
      <c r="AH145">
        <f t="shared" si="130"/>
        <v>-3.7374611959761321E-2</v>
      </c>
      <c r="AI145">
        <f t="shared" si="131"/>
        <v>1.5893938928900142</v>
      </c>
      <c r="AK145">
        <f t="shared" si="114"/>
        <v>5.807820618889724E-22</v>
      </c>
      <c r="AL145">
        <f t="shared" si="115"/>
        <v>6.1719945090669987E-22</v>
      </c>
      <c r="AM145">
        <f t="shared" si="116"/>
        <v>40.526545223578751</v>
      </c>
      <c r="AN145">
        <f t="shared" si="132"/>
        <v>1.0610256652253576</v>
      </c>
      <c r="AO145">
        <f t="shared" si="133"/>
        <v>1.3176580985674746</v>
      </c>
      <c r="AP145" s="25">
        <v>0.39859</v>
      </c>
      <c r="AQ145">
        <f t="shared" si="117"/>
        <v>5.4070808818083166E-4</v>
      </c>
      <c r="AR145">
        <f t="shared" si="118"/>
        <v>1.5772454932234858</v>
      </c>
      <c r="AS145">
        <f t="shared" si="119"/>
        <v>-6.7655754932234853</v>
      </c>
      <c r="AX145">
        <f t="shared" si="120"/>
        <v>-6.8384646735500008</v>
      </c>
      <c r="AY145">
        <f t="shared" si="99"/>
        <v>-5.2612191803265151</v>
      </c>
      <c r="BA145">
        <f t="shared" si="134"/>
        <v>1.3203899903875609</v>
      </c>
      <c r="BB145">
        <f t="shared" si="135"/>
        <v>-24.150825577796351</v>
      </c>
      <c r="BC145">
        <f t="shared" si="121"/>
        <v>7.2401052863647806</v>
      </c>
      <c r="BD145">
        <f t="shared" si="136"/>
        <v>-31.390930864161135</v>
      </c>
      <c r="BF145">
        <f t="shared" si="137"/>
        <v>4.7832888844912555E-3</v>
      </c>
      <c r="BG145">
        <f t="shared" si="92"/>
        <v>1.4339681692146526E-3</v>
      </c>
      <c r="BH145">
        <f t="shared" si="92"/>
        <v>-6.217257053705909E-3</v>
      </c>
    </row>
    <row r="146" spans="1:68">
      <c r="A146" s="57">
        <v>0.6</v>
      </c>
      <c r="B146" s="99">
        <v>301.58638000000002</v>
      </c>
      <c r="C146" s="25">
        <v>0.43468000000000001</v>
      </c>
      <c r="D146" s="25">
        <v>-5.5566700000000004</v>
      </c>
      <c r="E146" s="57">
        <v>0.6</v>
      </c>
      <c r="F146" s="27">
        <v>3.14159265358979</v>
      </c>
      <c r="G146" s="27"/>
      <c r="H146" s="28">
        <f t="shared" si="101"/>
        <v>0.26797314455775822</v>
      </c>
      <c r="I146" s="28">
        <f t="shared" si="102"/>
        <v>7.1003676361125936E-2</v>
      </c>
      <c r="J146" s="28">
        <f t="shared" si="103"/>
        <v>1.886957745058452E-2</v>
      </c>
      <c r="K146" s="28">
        <f t="shared" si="104"/>
        <v>5.0294329568729181E-3</v>
      </c>
      <c r="L146">
        <f t="shared" si="138"/>
        <v>0.51642944320547424</v>
      </c>
      <c r="M146">
        <f t="shared" si="122"/>
        <v>8.3355683433116695E-2</v>
      </c>
      <c r="N146">
        <f t="shared" si="123"/>
        <v>1.6352024184416399E-2</v>
      </c>
      <c r="O146">
        <f t="shared" si="124"/>
        <v>3.4803875281937957E-3</v>
      </c>
      <c r="P146">
        <f t="shared" si="125"/>
        <v>7.7584009102737994E-4</v>
      </c>
      <c r="Q146">
        <f t="shared" si="105"/>
        <v>4.0111309467710186</v>
      </c>
      <c r="R146">
        <f t="shared" si="106"/>
        <v>-4.6833821251571752</v>
      </c>
      <c r="S146">
        <f t="shared" si="107"/>
        <v>2.2624666507945999</v>
      </c>
      <c r="T146">
        <f t="shared" si="108"/>
        <v>-0.36903777686150901</v>
      </c>
      <c r="U146">
        <v>0</v>
      </c>
      <c r="V146">
        <f t="shared" si="100"/>
        <v>2.1546845702948279</v>
      </c>
      <c r="W146">
        <f t="shared" si="109"/>
        <v>1.3628869565217392</v>
      </c>
      <c r="X146">
        <f t="shared" si="126"/>
        <v>1.9592692908484883</v>
      </c>
      <c r="Y146">
        <v>0</v>
      </c>
      <c r="Z146">
        <f t="shared" si="127"/>
        <v>1.7167911185584923</v>
      </c>
      <c r="AA146">
        <f t="shared" si="110"/>
        <v>0.6549999999999998</v>
      </c>
      <c r="AB146">
        <f t="shared" si="111"/>
        <v>-7.0090402801730026E-2</v>
      </c>
      <c r="AC146">
        <f t="shared" si="112"/>
        <v>-2.7721395819567316E-2</v>
      </c>
      <c r="AD146">
        <f t="shared" si="128"/>
        <v>-4.8905899310648669E-2</v>
      </c>
      <c r="AE146">
        <f t="shared" si="113"/>
        <v>2.875</v>
      </c>
      <c r="AG146">
        <f t="shared" si="129"/>
        <v>-4.2063627020160511E-2</v>
      </c>
      <c r="AH146">
        <f t="shared" si="130"/>
        <v>-4.4208856266271142E-2</v>
      </c>
      <c r="AI146">
        <f t="shared" si="131"/>
        <v>1.8281392773211318</v>
      </c>
      <c r="AK146">
        <f t="shared" si="114"/>
        <v>6.8237504703145866E-22</v>
      </c>
      <c r="AL146">
        <f t="shared" si="115"/>
        <v>7.2345581677374339E-22</v>
      </c>
      <c r="AM146">
        <f t="shared" si="116"/>
        <v>40.526545223578751</v>
      </c>
      <c r="AN146">
        <f t="shared" si="132"/>
        <v>1.0610256652253576</v>
      </c>
      <c r="AO146">
        <f t="shared" si="133"/>
        <v>1.3176580985674746</v>
      </c>
      <c r="AP146" s="25">
        <v>0.43430000000000002</v>
      </c>
      <c r="AQ146">
        <f t="shared" si="117"/>
        <v>6.3484569578607934E-4</v>
      </c>
      <c r="AR146">
        <f t="shared" si="118"/>
        <v>1.8518448946079935</v>
      </c>
      <c r="AS146">
        <f t="shared" si="119"/>
        <v>-7.4085148946079942</v>
      </c>
      <c r="AX146">
        <f t="shared" si="120"/>
        <v>-7.5000754774080001</v>
      </c>
      <c r="AY146">
        <f t="shared" si="99"/>
        <v>-5.6482305828000063</v>
      </c>
      <c r="BA146">
        <f t="shared" si="134"/>
        <v>1.3203899903875609</v>
      </c>
      <c r="BB146">
        <f t="shared" si="135"/>
        <v>-25.927342494769878</v>
      </c>
      <c r="BC146">
        <f t="shared" si="121"/>
        <v>8.5006120281107034</v>
      </c>
      <c r="BD146">
        <f t="shared" si="136"/>
        <v>-34.427954522880576</v>
      </c>
      <c r="BF146">
        <f t="shared" si="137"/>
        <v>5.1351440869023329E-3</v>
      </c>
      <c r="BG146">
        <f t="shared" si="92"/>
        <v>1.6836229011904741E-3</v>
      </c>
      <c r="BH146">
        <f t="shared" si="92"/>
        <v>-6.8187669880928059E-3</v>
      </c>
    </row>
    <row r="147" spans="1:68">
      <c r="A147" s="57">
        <v>0.6</v>
      </c>
      <c r="B147" s="99">
        <v>352.72282000000001</v>
      </c>
      <c r="C147" s="25">
        <v>0.46357999999999999</v>
      </c>
      <c r="D147" s="25">
        <v>-5.8666700000000001</v>
      </c>
      <c r="E147" s="57">
        <v>0.6</v>
      </c>
      <c r="F147" s="27">
        <v>3.14159265358979</v>
      </c>
      <c r="G147" s="27"/>
      <c r="H147" s="28">
        <f t="shared" si="101"/>
        <v>0.2857895241420943</v>
      </c>
      <c r="I147" s="28">
        <f t="shared" si="102"/>
        <v>7.5724404820766436E-2</v>
      </c>
      <c r="J147" s="28">
        <f t="shared" si="103"/>
        <v>2.0124134339150571E-2</v>
      </c>
      <c r="K147" s="28">
        <f t="shared" si="104"/>
        <v>5.3638182804526249E-3</v>
      </c>
      <c r="L147">
        <f t="shared" si="138"/>
        <v>0.581622430178802</v>
      </c>
      <c r="M147">
        <f t="shared" si="122"/>
        <v>0.10141594330839852</v>
      </c>
      <c r="N147">
        <f t="shared" si="123"/>
        <v>2.1356939291428907E-2</v>
      </c>
      <c r="O147">
        <f t="shared" si="124"/>
        <v>4.8678421597541099E-3</v>
      </c>
      <c r="P147">
        <f t="shared" si="125"/>
        <v>1.160600087329211E-3</v>
      </c>
      <c r="Q147">
        <f t="shared" si="105"/>
        <v>4.0111309467710186</v>
      </c>
      <c r="R147">
        <f t="shared" si="106"/>
        <v>-4.6833821251571752</v>
      </c>
      <c r="S147">
        <f t="shared" si="107"/>
        <v>2.2624666507945999</v>
      </c>
      <c r="T147">
        <f t="shared" si="108"/>
        <v>-0.36903777686150901</v>
      </c>
      <c r="U147">
        <v>0</v>
      </c>
      <c r="V147">
        <f t="shared" si="100"/>
        <v>2.1428069839052704</v>
      </c>
      <c r="W147">
        <f t="shared" si="109"/>
        <v>1.3628869565217392</v>
      </c>
      <c r="X147">
        <f t="shared" si="126"/>
        <v>2.0697600652903496</v>
      </c>
      <c r="Y147">
        <v>0</v>
      </c>
      <c r="Z147">
        <f t="shared" si="127"/>
        <v>1.904517058191006</v>
      </c>
      <c r="AA147">
        <f t="shared" si="110"/>
        <v>0.6549999999999998</v>
      </c>
      <c r="AB147">
        <f t="shared" si="111"/>
        <v>-8.1974804469492665E-2</v>
      </c>
      <c r="AC147">
        <f t="shared" si="112"/>
        <v>-3.2421785452691837E-2</v>
      </c>
      <c r="AD147">
        <f t="shared" si="128"/>
        <v>-5.7198294961092251E-2</v>
      </c>
      <c r="AE147">
        <f t="shared" si="113"/>
        <v>2.875</v>
      </c>
      <c r="AG147">
        <f t="shared" si="129"/>
        <v>-4.7260342355115212E-2</v>
      </c>
      <c r="AH147">
        <f t="shared" si="130"/>
        <v>-5.0636061789459529E-2</v>
      </c>
      <c r="AI147">
        <f t="shared" si="131"/>
        <v>2.0325695997427635</v>
      </c>
      <c r="AK147">
        <f t="shared" si="114"/>
        <v>7.7274208107637742E-22</v>
      </c>
      <c r="AL147">
        <f t="shared" si="115"/>
        <v>8.1596680651636917E-22</v>
      </c>
      <c r="AM147">
        <f t="shared" si="116"/>
        <v>40.526545223578751</v>
      </c>
      <c r="AN147">
        <f t="shared" si="132"/>
        <v>1.0610256652253576</v>
      </c>
      <c r="AO147">
        <f t="shared" si="133"/>
        <v>1.3176580985674746</v>
      </c>
      <c r="AP147" s="25">
        <v>0.46272999999999997</v>
      </c>
      <c r="AQ147">
        <f t="shared" si="117"/>
        <v>7.1805814147415849E-4</v>
      </c>
      <c r="AR147">
        <f t="shared" si="118"/>
        <v>2.0945755986801204</v>
      </c>
      <c r="AS147">
        <f t="shared" si="119"/>
        <v>-7.9612455986801205</v>
      </c>
      <c r="AX147">
        <f t="shared" si="120"/>
        <v>-8.017747571288</v>
      </c>
      <c r="AY147">
        <f t="shared" si="99"/>
        <v>-5.9231719726078795</v>
      </c>
      <c r="BA147">
        <f t="shared" si="134"/>
        <v>1.3203899903875609</v>
      </c>
      <c r="BB147">
        <f t="shared" si="135"/>
        <v>-27.189419082302344</v>
      </c>
      <c r="BC147">
        <f t="shared" si="121"/>
        <v>9.6148303671493451</v>
      </c>
      <c r="BD147">
        <f t="shared" si="136"/>
        <v>-36.804249449451689</v>
      </c>
      <c r="BF147">
        <f t="shared" si="137"/>
        <v>5.3851097409986816E-3</v>
      </c>
      <c r="BG147">
        <f t="shared" si="92"/>
        <v>1.9043038952563567E-3</v>
      </c>
      <c r="BH147">
        <f t="shared" si="92"/>
        <v>-7.289413636255038E-3</v>
      </c>
    </row>
    <row r="148" spans="1:68">
      <c r="A148" s="57">
        <v>0.6</v>
      </c>
      <c r="B148" s="99">
        <v>402.35820000000001</v>
      </c>
      <c r="C148" s="25">
        <v>0.48613000000000001</v>
      </c>
      <c r="D148" s="25">
        <v>-6.0922400000000003</v>
      </c>
      <c r="E148" s="57">
        <v>0.6</v>
      </c>
      <c r="F148" s="27">
        <v>3.14159265358979</v>
      </c>
      <c r="G148" s="27"/>
      <c r="H148" s="28">
        <f t="shared" si="101"/>
        <v>0.29969123208765758</v>
      </c>
      <c r="I148" s="28">
        <f t="shared" si="102"/>
        <v>7.9407879795330233E-2</v>
      </c>
      <c r="J148" s="28">
        <f t="shared" si="103"/>
        <v>2.1103035994415782E-2</v>
      </c>
      <c r="K148" s="28">
        <f t="shared" si="104"/>
        <v>5.6247313962561685E-3</v>
      </c>
      <c r="L148">
        <f t="shared" si="138"/>
        <v>0.63719910154413784</v>
      </c>
      <c r="M148">
        <f t="shared" si="122"/>
        <v>0.11769054101212653</v>
      </c>
      <c r="N148">
        <f t="shared" si="123"/>
        <v>2.6123548284632432E-2</v>
      </c>
      <c r="O148">
        <f t="shared" si="124"/>
        <v>6.2641791858638607E-3</v>
      </c>
      <c r="P148">
        <f t="shared" si="125"/>
        <v>1.5697216276868708E-3</v>
      </c>
      <c r="Q148">
        <f t="shared" si="105"/>
        <v>4.0111309467710186</v>
      </c>
      <c r="R148">
        <f t="shared" si="106"/>
        <v>-4.6833821251571752</v>
      </c>
      <c r="S148">
        <f t="shared" si="107"/>
        <v>2.2624666507945999</v>
      </c>
      <c r="T148">
        <f t="shared" si="108"/>
        <v>-0.36903777686150901</v>
      </c>
      <c r="U148">
        <v>0</v>
      </c>
      <c r="V148">
        <f t="shared" si="100"/>
        <v>2.1335391786082281</v>
      </c>
      <c r="W148">
        <f t="shared" si="109"/>
        <v>1.3628869565217392</v>
      </c>
      <c r="X148">
        <f t="shared" si="126"/>
        <v>2.1627107852384486</v>
      </c>
      <c r="Y148">
        <v>0</v>
      </c>
      <c r="Z148">
        <f t="shared" si="127"/>
        <v>2.0614911974158989</v>
      </c>
      <c r="AA148">
        <f t="shared" si="110"/>
        <v>0.6549999999999998</v>
      </c>
      <c r="AB148">
        <f t="shared" si="111"/>
        <v>-9.351035119218265E-2</v>
      </c>
      <c r="AC148">
        <f t="shared" si="112"/>
        <v>-3.6984199762100094E-2</v>
      </c>
      <c r="AD148">
        <f t="shared" si="128"/>
        <v>-6.5247275477141375E-2</v>
      </c>
      <c r="AE148">
        <f t="shared" si="113"/>
        <v>2.875</v>
      </c>
      <c r="AG148">
        <f t="shared" si="129"/>
        <v>-5.1607222599544401E-2</v>
      </c>
      <c r="AH148">
        <f t="shared" si="130"/>
        <v>-5.6489567946446613E-2</v>
      </c>
      <c r="AI148">
        <f t="shared" si="131"/>
        <v>2.2049739946214699</v>
      </c>
      <c r="AK148">
        <f t="shared" si="114"/>
        <v>8.5132918883949642E-22</v>
      </c>
      <c r="AL148">
        <f t="shared" si="115"/>
        <v>8.9489789446884369E-22</v>
      </c>
      <c r="AM148">
        <f t="shared" si="116"/>
        <v>40.526545223578751</v>
      </c>
      <c r="AN148">
        <f t="shared" si="132"/>
        <v>1.0610256652253576</v>
      </c>
      <c r="AO148">
        <f t="shared" si="133"/>
        <v>1.3176580985674746</v>
      </c>
      <c r="AP148" s="25">
        <v>0.48596</v>
      </c>
      <c r="AQ148">
        <f t="shared" si="117"/>
        <v>7.9002649735426995E-4</v>
      </c>
      <c r="AR148">
        <f t="shared" si="118"/>
        <v>2.3045072927824055</v>
      </c>
      <c r="AS148">
        <f t="shared" si="119"/>
        <v>-8.3967472927824058</v>
      </c>
      <c r="AX148">
        <f t="shared" si="120"/>
        <v>-8.4233225851980009</v>
      </c>
      <c r="AY148">
        <f t="shared" si="99"/>
        <v>-6.1188152924155954</v>
      </c>
      <c r="BA148">
        <f t="shared" si="134"/>
        <v>1.3203899903875609</v>
      </c>
      <c r="BB148">
        <f t="shared" si="135"/>
        <v>-28.087489953366859</v>
      </c>
      <c r="BC148">
        <f t="shared" si="121"/>
        <v>10.578489844875367</v>
      </c>
      <c r="BD148">
        <f t="shared" si="136"/>
        <v>-38.665979798242226</v>
      </c>
      <c r="BF148">
        <f t="shared" si="137"/>
        <v>5.5629807790387913E-3</v>
      </c>
      <c r="BG148">
        <f t="shared" si="92"/>
        <v>2.0951653485591932E-3</v>
      </c>
      <c r="BH148">
        <f t="shared" si="92"/>
        <v>-7.6581461275979854E-3</v>
      </c>
    </row>
    <row r="149" spans="1:68">
      <c r="A149" s="57">
        <v>0.6</v>
      </c>
      <c r="B149" s="99">
        <v>451.99356999999998</v>
      </c>
      <c r="C149" s="25">
        <v>0.50497000000000003</v>
      </c>
      <c r="D149" s="25">
        <v>-6.2598700000000003</v>
      </c>
      <c r="E149" s="57">
        <v>0.6</v>
      </c>
      <c r="F149" s="27">
        <v>3.14159265358979</v>
      </c>
      <c r="G149" s="27"/>
      <c r="H149" s="28">
        <f t="shared" si="101"/>
        <v>0.31130578542222131</v>
      </c>
      <c r="I149" s="28">
        <f t="shared" si="102"/>
        <v>8.2485337379400392E-2</v>
      </c>
      <c r="J149" s="28">
        <f t="shared" si="103"/>
        <v>2.1920885536996559E-2</v>
      </c>
      <c r="K149" s="28">
        <f t="shared" si="104"/>
        <v>5.8427182300361579E-3</v>
      </c>
      <c r="L149">
        <f t="shared" si="138"/>
        <v>0.68713478567840947</v>
      </c>
      <c r="M149">
        <f t="shared" si="122"/>
        <v>0.13294905109172633</v>
      </c>
      <c r="N149">
        <f t="shared" si="123"/>
        <v>3.0786549505592082E-2</v>
      </c>
      <c r="O149">
        <f t="shared" si="124"/>
        <v>7.689363956328743E-3</v>
      </c>
      <c r="P149">
        <f t="shared" si="125"/>
        <v>2.0053629024796571E-3</v>
      </c>
      <c r="Q149">
        <f t="shared" si="105"/>
        <v>4.0111309467710186</v>
      </c>
      <c r="R149">
        <f t="shared" si="106"/>
        <v>-4.6833821251571752</v>
      </c>
      <c r="S149">
        <f t="shared" si="107"/>
        <v>2.2624666507945999</v>
      </c>
      <c r="T149">
        <f t="shared" si="108"/>
        <v>-0.36903777686150901</v>
      </c>
      <c r="U149">
        <v>0</v>
      </c>
      <c r="V149">
        <f t="shared" si="100"/>
        <v>2.1257961430518524</v>
      </c>
      <c r="W149">
        <f t="shared" si="109"/>
        <v>1.3628869565217392</v>
      </c>
      <c r="X149">
        <f t="shared" si="126"/>
        <v>2.2453272825423709</v>
      </c>
      <c r="Y149">
        <v>0</v>
      </c>
      <c r="Z149">
        <f t="shared" si="127"/>
        <v>2.2003522697674569</v>
      </c>
      <c r="AA149">
        <f t="shared" si="110"/>
        <v>0.6549999999999998</v>
      </c>
      <c r="AB149">
        <f t="shared" si="111"/>
        <v>-0.10504589559081533</v>
      </c>
      <c r="AC149">
        <f t="shared" si="112"/>
        <v>-4.1546613152322415E-2</v>
      </c>
      <c r="AD149">
        <f t="shared" si="128"/>
        <v>-7.3296254371568864E-2</v>
      </c>
      <c r="AE149">
        <f t="shared" si="113"/>
        <v>2.875</v>
      </c>
      <c r="AG149">
        <f t="shared" si="129"/>
        <v>-5.5442875213297507E-2</v>
      </c>
      <c r="AH149">
        <f t="shared" si="130"/>
        <v>-6.2060779976129112E-2</v>
      </c>
      <c r="AI149">
        <f t="shared" si="131"/>
        <v>2.3586906773847804</v>
      </c>
      <c r="AK149">
        <f t="shared" si="114"/>
        <v>9.232245010153837E-22</v>
      </c>
      <c r="AL149">
        <f t="shared" si="115"/>
        <v>9.658636542912614E-22</v>
      </c>
      <c r="AM149">
        <f t="shared" si="116"/>
        <v>40.526545223578751</v>
      </c>
      <c r="AN149">
        <f t="shared" si="132"/>
        <v>1.0610256652253576</v>
      </c>
      <c r="AO149">
        <f t="shared" si="133"/>
        <v>1.3176580985674746</v>
      </c>
      <c r="AP149" s="25">
        <v>0.50497000000000003</v>
      </c>
      <c r="AQ149">
        <f t="shared" si="117"/>
        <v>8.5554193812547262E-4</v>
      </c>
      <c r="AR149">
        <f t="shared" si="118"/>
        <v>2.4956158335120038</v>
      </c>
      <c r="AS149">
        <f t="shared" si="119"/>
        <v>-8.7554858335120045</v>
      </c>
      <c r="AX149">
        <f t="shared" si="120"/>
        <v>-8.7632783652780013</v>
      </c>
      <c r="AY149">
        <f t="shared" si="99"/>
        <v>-6.267662531765998</v>
      </c>
      <c r="BA149">
        <f t="shared" si="134"/>
        <v>1.3203899903875609</v>
      </c>
      <c r="BB149">
        <f t="shared" si="135"/>
        <v>-28.770750542230026</v>
      </c>
      <c r="BC149">
        <f t="shared" si="121"/>
        <v>11.455744503044023</v>
      </c>
      <c r="BD149">
        <f t="shared" si="136"/>
        <v>-40.226495045274049</v>
      </c>
      <c r="BF149">
        <f t="shared" si="137"/>
        <v>5.6983067027589675E-3</v>
      </c>
      <c r="BG149">
        <f t="shared" si="92"/>
        <v>2.268913547839973E-3</v>
      </c>
      <c r="BH149">
        <f t="shared" si="92"/>
        <v>-7.9672202505989397E-3</v>
      </c>
    </row>
    <row r="150" spans="1:68">
      <c r="A150" s="57">
        <v>0.6</v>
      </c>
      <c r="B150" s="99">
        <v>503.73043999999999</v>
      </c>
      <c r="C150" s="25">
        <v>0.52183000000000002</v>
      </c>
      <c r="D150" s="25">
        <v>-6.4403899999999998</v>
      </c>
      <c r="E150" s="57">
        <v>0.6</v>
      </c>
      <c r="F150" s="27">
        <v>3.14159265358979</v>
      </c>
      <c r="G150" s="27"/>
      <c r="H150" s="28">
        <f t="shared" si="101"/>
        <v>0.32169970098595507</v>
      </c>
      <c r="I150" s="28">
        <f t="shared" si="102"/>
        <v>8.5239367892533224E-2</v>
      </c>
      <c r="J150" s="28">
        <f t="shared" si="103"/>
        <v>2.2652782739115026E-2</v>
      </c>
      <c r="K150" s="28">
        <f t="shared" si="104"/>
        <v>6.0377956195016898E-3</v>
      </c>
      <c r="L150">
        <f t="shared" si="138"/>
        <v>0.73476864566891087</v>
      </c>
      <c r="M150">
        <f t="shared" si="122"/>
        <v>0.14802780806683777</v>
      </c>
      <c r="N150">
        <f t="shared" si="123"/>
        <v>3.5560240657284366E-2</v>
      </c>
      <c r="O150">
        <f t="shared" si="124"/>
        <v>9.2007732386585883E-3</v>
      </c>
      <c r="P150">
        <f t="shared" si="125"/>
        <v>2.4839365953233106E-3</v>
      </c>
      <c r="Q150">
        <f t="shared" si="105"/>
        <v>4.0111309467710186</v>
      </c>
      <c r="R150">
        <f t="shared" si="106"/>
        <v>-4.6833821251571743</v>
      </c>
      <c r="S150">
        <f t="shared" si="107"/>
        <v>2.2624666507946003</v>
      </c>
      <c r="T150">
        <f t="shared" si="108"/>
        <v>-0.36903777686150901</v>
      </c>
      <c r="U150">
        <v>0</v>
      </c>
      <c r="V150">
        <f t="shared" si="100"/>
        <v>2.118866866009363</v>
      </c>
      <c r="W150">
        <f t="shared" si="109"/>
        <v>1.3628869565217392</v>
      </c>
      <c r="X150">
        <f t="shared" si="126"/>
        <v>2.3233939639535879</v>
      </c>
      <c r="Y150">
        <v>0</v>
      </c>
      <c r="Z150">
        <f t="shared" si="127"/>
        <v>2.3310408887131069</v>
      </c>
      <c r="AA150">
        <f t="shared" si="110"/>
        <v>0.6549999999999998</v>
      </c>
      <c r="AB150">
        <f t="shared" si="111"/>
        <v>-0.11706984063104141</v>
      </c>
      <c r="AC150">
        <f t="shared" si="112"/>
        <v>-4.6302193466445013E-2</v>
      </c>
      <c r="AD150">
        <f t="shared" si="128"/>
        <v>-8.1686017048743204E-2</v>
      </c>
      <c r="AE150">
        <f t="shared" si="113"/>
        <v>2.875</v>
      </c>
      <c r="AG150">
        <f t="shared" si="129"/>
        <v>-5.9040021313295818E-2</v>
      </c>
      <c r="AH150">
        <f t="shared" si="130"/>
        <v>-6.764649648796936E-2</v>
      </c>
      <c r="AI150">
        <f t="shared" si="131"/>
        <v>2.5044132413240741</v>
      </c>
      <c r="AK150">
        <f t="shared" si="114"/>
        <v>9.9291608744892192E-22</v>
      </c>
      <c r="AL150">
        <f t="shared" si="115"/>
        <v>1.0335876299388674E-21</v>
      </c>
      <c r="AM150">
        <f t="shared" si="116"/>
        <v>40.526545223578751</v>
      </c>
      <c r="AN150">
        <f t="shared" si="132"/>
        <v>1.0610256652253576</v>
      </c>
      <c r="AO150">
        <f t="shared" si="133"/>
        <v>1.3176580985674746</v>
      </c>
      <c r="AP150" s="25">
        <v>0.52131000000000005</v>
      </c>
      <c r="AQ150">
        <f t="shared" si="117"/>
        <v>9.187708659951049E-4</v>
      </c>
      <c r="AR150">
        <f t="shared" si="118"/>
        <v>2.680054616107721</v>
      </c>
      <c r="AS150">
        <f t="shared" si="119"/>
        <v>-9.1204446161077204</v>
      </c>
      <c r="AX150">
        <f t="shared" si="120"/>
        <v>-9.0683610094380001</v>
      </c>
      <c r="AY150">
        <f t="shared" si="99"/>
        <v>-6.3883063933302786</v>
      </c>
      <c r="BA150">
        <f t="shared" si="134"/>
        <v>1.3203899903875609</v>
      </c>
      <c r="BB150">
        <f t="shared" si="135"/>
        <v>-29.324547819592258</v>
      </c>
      <c r="BC150">
        <f t="shared" si="121"/>
        <v>12.302382652031731</v>
      </c>
      <c r="BD150">
        <f t="shared" si="136"/>
        <v>-41.626930471623986</v>
      </c>
      <c r="BF150">
        <f t="shared" si="137"/>
        <v>5.807991249671669E-3</v>
      </c>
      <c r="BG150">
        <f t="shared" si="92"/>
        <v>2.4365978712679206E-3</v>
      </c>
      <c r="BH150">
        <f t="shared" si="92"/>
        <v>-8.24458912093959E-3</v>
      </c>
    </row>
    <row r="151" spans="1:68">
      <c r="A151" s="58">
        <v>0.6</v>
      </c>
      <c r="B151" s="101">
        <v>599.99905000000001</v>
      </c>
      <c r="C151" s="40">
        <v>0.54798999999999998</v>
      </c>
      <c r="D151" s="40">
        <v>-6.6488399999999999</v>
      </c>
      <c r="E151" s="58">
        <v>0.6</v>
      </c>
      <c r="F151" s="42">
        <v>3.14159265358979</v>
      </c>
      <c r="G151" s="42"/>
      <c r="H151" s="43">
        <f t="shared" si="101"/>
        <v>0.33782691517025371</v>
      </c>
      <c r="I151" s="43">
        <f t="shared" si="102"/>
        <v>8.9512525557038258E-2</v>
      </c>
      <c r="J151" s="43">
        <f t="shared" si="103"/>
        <v>2.3788395479768583E-2</v>
      </c>
      <c r="K151" s="43">
        <f t="shared" si="104"/>
        <v>6.3404779746866419E-3</v>
      </c>
      <c r="L151" s="44">
        <f t="shared" si="138"/>
        <v>0.81472557521708566</v>
      </c>
      <c r="M151" s="44">
        <f t="shared" si="122"/>
        <v>0.1744050116554319</v>
      </c>
      <c r="N151" s="44">
        <f t="shared" si="123"/>
        <v>4.4263618630608098E-2</v>
      </c>
      <c r="O151" s="44">
        <f t="shared" si="124"/>
        <v>1.2073096370190328E-2</v>
      </c>
      <c r="P151" s="44">
        <f t="shared" si="125"/>
        <v>3.4320602720083748E-3</v>
      </c>
      <c r="Q151" s="44">
        <f t="shared" si="105"/>
        <v>4.0111309467710186</v>
      </c>
      <c r="R151" s="44">
        <f t="shared" si="106"/>
        <v>-4.6833821251571752</v>
      </c>
      <c r="S151" s="44">
        <f t="shared" si="107"/>
        <v>2.2624666507945999</v>
      </c>
      <c r="T151" s="44">
        <f t="shared" si="108"/>
        <v>-0.36903777686150901</v>
      </c>
      <c r="U151" s="44">
        <v>0</v>
      </c>
      <c r="V151" s="44">
        <f t="shared" si="100"/>
        <v>2.1081153898864975</v>
      </c>
      <c r="W151" s="44">
        <f t="shared" si="109"/>
        <v>1.3628869565217392</v>
      </c>
      <c r="X151" s="44">
        <f t="shared" si="126"/>
        <v>2.4529232476542022</v>
      </c>
      <c r="Y151" s="44">
        <v>0</v>
      </c>
      <c r="Z151" s="44">
        <f t="shared" si="127"/>
        <v>2.5468551861051445</v>
      </c>
      <c r="AA151" s="44">
        <f t="shared" si="110"/>
        <v>0.6549999999999998</v>
      </c>
      <c r="AB151" s="44">
        <f t="shared" si="111"/>
        <v>-0.13944321721410416</v>
      </c>
      <c r="AC151" s="44">
        <f t="shared" si="112"/>
        <v>-5.515106868027117E-2</v>
      </c>
      <c r="AD151" s="44">
        <f t="shared" si="128"/>
        <v>-9.7297142947187665E-2</v>
      </c>
      <c r="AE151" s="44">
        <f t="shared" si="113"/>
        <v>2.875</v>
      </c>
      <c r="AF151" s="44"/>
      <c r="AG151" s="44">
        <f t="shared" si="129"/>
        <v>-6.4944176703354048E-2</v>
      </c>
      <c r="AH151" s="44">
        <f t="shared" si="130"/>
        <v>-7.7604259706444259E-2</v>
      </c>
      <c r="AI151" s="44">
        <f t="shared" si="131"/>
        <v>2.7473146529405699</v>
      </c>
      <c r="AJ151" s="44"/>
      <c r="AK151" s="44">
        <f t="shared" si="114"/>
        <v>1.1122635697223155E-21</v>
      </c>
      <c r="AL151" s="44">
        <f t="shared" si="115"/>
        <v>1.1473079579823992E-21</v>
      </c>
      <c r="AM151" s="44">
        <f t="shared" si="116"/>
        <v>40.526545223578751</v>
      </c>
      <c r="AN151" s="44">
        <f t="shared" si="132"/>
        <v>1.0610256652253576</v>
      </c>
      <c r="AO151" s="44">
        <f t="shared" si="133"/>
        <v>1.3176580985674746</v>
      </c>
      <c r="AP151" s="40">
        <v>0.54798999999999998</v>
      </c>
      <c r="AQ151" s="44">
        <f t="shared" si="117"/>
        <v>1.0264618103150245E-3</v>
      </c>
      <c r="AR151" s="44">
        <f t="shared" si="118"/>
        <v>2.9941891006889265</v>
      </c>
      <c r="AS151" s="44">
        <f t="shared" si="119"/>
        <v>-9.6430291006889259</v>
      </c>
      <c r="AT151" s="44"/>
      <c r="AU151" s="44"/>
      <c r="AV151" s="44"/>
      <c r="AW151" s="44"/>
      <c r="AX151" s="44">
        <f t="shared" si="120"/>
        <v>-9.543325746942001</v>
      </c>
      <c r="AY151" s="44">
        <f t="shared" si="99"/>
        <v>-6.5491366462530749</v>
      </c>
      <c r="AZ151" s="44"/>
      <c r="BA151" s="44">
        <f t="shared" si="134"/>
        <v>1.3203899903875609</v>
      </c>
      <c r="BB151" s="44">
        <f t="shared" si="135"/>
        <v>-30.062814607734364</v>
      </c>
      <c r="BC151" s="44">
        <f t="shared" si="121"/>
        <v>13.744369173608433</v>
      </c>
      <c r="BD151" s="44">
        <f t="shared" si="136"/>
        <v>-43.807183781342793</v>
      </c>
      <c r="BE151" s="44"/>
      <c r="BF151" s="44">
        <f t="shared" si="137"/>
        <v>5.9542116474023297E-3</v>
      </c>
      <c r="BG151" s="44">
        <f t="shared" si="92"/>
        <v>2.7221963108751105E-3</v>
      </c>
      <c r="BH151" s="44">
        <f t="shared" si="92"/>
        <v>-8.6764079582774406E-3</v>
      </c>
      <c r="BI151" s="44"/>
      <c r="BJ151" s="44"/>
      <c r="BK151" s="44"/>
      <c r="BL151" s="44"/>
      <c r="BM151" s="44"/>
      <c r="BN151" s="44"/>
      <c r="BO151" s="44"/>
      <c r="BP151" s="44"/>
    </row>
    <row r="152" spans="1:68">
      <c r="A152" s="57">
        <v>0.6</v>
      </c>
      <c r="B152" s="24">
        <v>800</v>
      </c>
      <c r="C152" s="103">
        <v>0.58906000000000003</v>
      </c>
      <c r="D152" s="104"/>
      <c r="E152" s="57">
        <v>0.6</v>
      </c>
      <c r="F152" s="105">
        <v>3.14159265358979</v>
      </c>
      <c r="G152" s="105"/>
      <c r="H152" s="28">
        <f t="shared" si="101"/>
        <v>0.36314590165913552</v>
      </c>
      <c r="I152" s="28">
        <f t="shared" si="102"/>
        <v>9.6221187073904577E-2</v>
      </c>
      <c r="J152" s="28">
        <f t="shared" si="103"/>
        <v>2.5571255390267129E-2</v>
      </c>
      <c r="K152" s="28">
        <f t="shared" si="104"/>
        <v>6.8156753878153139E-3</v>
      </c>
      <c r="L152" s="104">
        <f t="shared" si="138"/>
        <v>0.95716931872701949</v>
      </c>
      <c r="M152" s="104">
        <f t="shared" si="122"/>
        <v>0.22437646440043391</v>
      </c>
      <c r="N152" s="104">
        <f t="shared" si="123"/>
        <v>6.1801973440285096E-2</v>
      </c>
      <c r="O152" s="104">
        <f t="shared" si="124"/>
        <v>1.8231151210995666E-2</v>
      </c>
      <c r="P152" s="104">
        <f t="shared" si="125"/>
        <v>5.5952047361236268E-3</v>
      </c>
      <c r="Q152" s="104">
        <f t="shared" si="105"/>
        <v>4.0111309467710194</v>
      </c>
      <c r="R152" s="104">
        <f t="shared" si="106"/>
        <v>-4.6833821251571734</v>
      </c>
      <c r="S152" s="104">
        <f t="shared" si="107"/>
        <v>2.2624666507945985</v>
      </c>
      <c r="T152" s="104">
        <f t="shared" si="108"/>
        <v>-0.36903777686150874</v>
      </c>
      <c r="U152" s="104">
        <v>0</v>
      </c>
      <c r="V152" s="104">
        <f t="shared" si="100"/>
        <v>2.0912360655605764</v>
      </c>
      <c r="W152" s="104">
        <f t="shared" si="109"/>
        <v>1.3628869565217392</v>
      </c>
      <c r="X152" s="104">
        <f t="shared" si="126"/>
        <v>2.6794524251546958</v>
      </c>
      <c r="Y152" s="104">
        <v>0</v>
      </c>
      <c r="Z152" s="104">
        <f t="shared" si="127"/>
        <v>2.921587673316131</v>
      </c>
      <c r="AA152" s="104">
        <f t="shared" si="110"/>
        <v>0.6549999999999998</v>
      </c>
      <c r="AB152" s="104">
        <f t="shared" si="111"/>
        <v>-0.18592458399939685</v>
      </c>
      <c r="AC152" s="104">
        <f t="shared" si="112"/>
        <v>-7.35348746705798E-2</v>
      </c>
      <c r="AD152" s="104">
        <f t="shared" si="128"/>
        <v>-0.12972972933498833</v>
      </c>
      <c r="AE152" s="104">
        <f t="shared" si="113"/>
        <v>2.875</v>
      </c>
      <c r="AF152" s="104"/>
      <c r="AG152" s="104">
        <f t="shared" si="129"/>
        <v>-7.5053095794248348E-2</v>
      </c>
      <c r="AH152" s="104">
        <f t="shared" si="130"/>
        <v>-9.7100667344589983E-2</v>
      </c>
      <c r="AI152" s="104">
        <f t="shared" si="131"/>
        <v>3.1758967133335596</v>
      </c>
      <c r="AJ152" s="104"/>
      <c r="AK152" s="104">
        <f t="shared" si="114"/>
        <v>1.3319753345850116E-21</v>
      </c>
      <c r="AL152" s="104">
        <f t="shared" si="115"/>
        <v>1.3499554168983492E-21</v>
      </c>
      <c r="AM152" s="104">
        <f t="shared" si="116"/>
        <v>40.526545223578751</v>
      </c>
      <c r="AN152" s="104">
        <f t="shared" si="132"/>
        <v>1.0610256652253576</v>
      </c>
      <c r="AO152" s="104">
        <f t="shared" si="133"/>
        <v>1.3176580985674746</v>
      </c>
      <c r="AP152" s="104">
        <v>0.58906000000000003</v>
      </c>
      <c r="AQ152" s="104">
        <f t="shared" si="117"/>
        <v>1.2229647252968026E-3</v>
      </c>
      <c r="AR152" s="104">
        <f t="shared" si="118"/>
        <v>3.5673881036907735</v>
      </c>
      <c r="AS152">
        <f t="shared" si="119"/>
        <v>-3.5673881036907735</v>
      </c>
      <c r="AT152" s="104"/>
      <c r="AU152" s="104"/>
      <c r="AV152" s="104"/>
      <c r="AW152" s="104"/>
      <c r="AX152">
        <f t="shared" si="120"/>
        <v>-10.292919410712001</v>
      </c>
      <c r="AY152">
        <f t="shared" si="99"/>
        <v>-6.7255313070212273</v>
      </c>
      <c r="AZ152" s="104"/>
      <c r="BA152">
        <f t="shared" si="134"/>
        <v>1.3203899903875609</v>
      </c>
      <c r="BB152">
        <f t="shared" si="135"/>
        <v>-30.872527440264907</v>
      </c>
      <c r="BC152" s="104">
        <f t="shared" si="121"/>
        <v>16.375551922015667</v>
      </c>
      <c r="BD152" s="104">
        <f t="shared" si="136"/>
        <v>-47.248079362280571</v>
      </c>
      <c r="BE152" s="104"/>
      <c r="BF152">
        <f t="shared" si="137"/>
        <v>6.114582578780928E-3</v>
      </c>
      <c r="BG152" s="104">
        <f t="shared" si="92"/>
        <v>3.2433257916450122E-3</v>
      </c>
      <c r="BH152" s="104">
        <f t="shared" si="92"/>
        <v>-9.3579083704259398E-3</v>
      </c>
      <c r="BI152" s="104"/>
      <c r="BJ152" s="104"/>
      <c r="BK152" s="104"/>
      <c r="BL152" s="104"/>
      <c r="BM152" s="104"/>
      <c r="BN152" s="104"/>
      <c r="BO152" s="104"/>
      <c r="BP152" s="1"/>
    </row>
    <row r="153" spans="1:68">
      <c r="A153" s="57">
        <v>0.6</v>
      </c>
      <c r="B153" s="24">
        <v>1000</v>
      </c>
      <c r="C153" s="103">
        <v>0.61997000000000002</v>
      </c>
      <c r="D153" s="104"/>
      <c r="E153" s="57">
        <v>0.6</v>
      </c>
      <c r="F153" s="105">
        <v>3.14159265358979</v>
      </c>
      <c r="G153" s="105"/>
      <c r="H153" s="28">
        <f t="shared" si="101"/>
        <v>0.38220141352598086</v>
      </c>
      <c r="I153" s="28">
        <f t="shared" si="102"/>
        <v>0.10127024301464811</v>
      </c>
      <c r="J153" s="28">
        <f t="shared" si="103"/>
        <v>2.6913066927484318E-2</v>
      </c>
      <c r="K153" s="28">
        <f t="shared" si="104"/>
        <v>7.1733172685021227E-3</v>
      </c>
      <c r="L153" s="104">
        <f t="shared" si="138"/>
        <v>1.0803040269223922</v>
      </c>
      <c r="M153" s="104">
        <f t="shared" si="122"/>
        <v>0.27028928249311568</v>
      </c>
      <c r="N153" s="104">
        <f t="shared" si="123"/>
        <v>7.8925052800900203E-2</v>
      </c>
      <c r="O153" s="104">
        <f t="shared" si="124"/>
        <v>2.4618551346151374E-2</v>
      </c>
      <c r="P153" s="104">
        <f t="shared" si="125"/>
        <v>7.9784051552551638E-3</v>
      </c>
      <c r="Q153" s="104">
        <f t="shared" si="105"/>
        <v>4.0111309467710186</v>
      </c>
      <c r="R153" s="104">
        <f t="shared" si="106"/>
        <v>-4.6833821251571752</v>
      </c>
      <c r="S153" s="104">
        <f t="shared" si="107"/>
        <v>2.2624666507945999</v>
      </c>
      <c r="T153" s="104">
        <f t="shared" si="108"/>
        <v>-0.36903777686150901</v>
      </c>
      <c r="U153" s="104">
        <v>0</v>
      </c>
      <c r="V153" s="104">
        <f t="shared" si="100"/>
        <v>2.0785323909826796</v>
      </c>
      <c r="W153" s="104">
        <f t="shared" si="109"/>
        <v>1.3628869565217392</v>
      </c>
      <c r="X153" s="104">
        <f t="shared" si="126"/>
        <v>2.8714179319347397</v>
      </c>
      <c r="Y153" s="104">
        <v>0</v>
      </c>
      <c r="Z153" s="104">
        <f t="shared" si="127"/>
        <v>3.2368530444758483</v>
      </c>
      <c r="AA153" s="104">
        <f t="shared" si="110"/>
        <v>0.6549999999999998</v>
      </c>
      <c r="AB153" s="104">
        <f t="shared" si="111"/>
        <v>-0.23240572999924608</v>
      </c>
      <c r="AC153" s="104">
        <f t="shared" si="112"/>
        <v>-9.1918593338224733E-2</v>
      </c>
      <c r="AD153" s="104">
        <f t="shared" si="128"/>
        <v>-0.1621621616687354</v>
      </c>
      <c r="AE153" s="104">
        <f t="shared" si="113"/>
        <v>2.875</v>
      </c>
      <c r="AF153" s="104"/>
      <c r="AG153" s="104">
        <f t="shared" si="129"/>
        <v>-8.3395681503107347E-2</v>
      </c>
      <c r="AH153" s="104">
        <f t="shared" si="130"/>
        <v>-0.11562166193694089</v>
      </c>
      <c r="AI153" s="104">
        <f t="shared" si="131"/>
        <v>3.5430260167748928</v>
      </c>
      <c r="AJ153" s="104"/>
      <c r="AK153" s="104">
        <f t="shared" si="114"/>
        <v>1.5285659969993037E-21</v>
      </c>
      <c r="AL153" s="104">
        <f t="shared" si="115"/>
        <v>1.5250818073810017E-21</v>
      </c>
      <c r="AM153" s="104">
        <f t="shared" si="116"/>
        <v>40.526545223578751</v>
      </c>
      <c r="AN153" s="104">
        <f t="shared" si="132"/>
        <v>1.0610256652253576</v>
      </c>
      <c r="AO153" s="104">
        <f t="shared" si="133"/>
        <v>1.3176580985674746</v>
      </c>
      <c r="AP153" s="104">
        <v>0.61997000000000002</v>
      </c>
      <c r="AQ153" s="104">
        <f t="shared" si="117"/>
        <v>1.397171974081076E-3</v>
      </c>
      <c r="AR153" s="104">
        <f t="shared" si="118"/>
        <v>4.0755506483944988</v>
      </c>
      <c r="AS153">
        <f t="shared" si="119"/>
        <v>-4.0755506483944988</v>
      </c>
      <c r="AT153" s="104"/>
      <c r="AU153" s="104"/>
      <c r="AV153" s="104"/>
      <c r="AW153" s="104"/>
      <c r="AX153">
        <f t="shared" si="120"/>
        <v>-10.860236067278001</v>
      </c>
      <c r="AY153">
        <f t="shared" si="99"/>
        <v>-6.7846854188835017</v>
      </c>
      <c r="AZ153" s="104"/>
      <c r="BA153">
        <f t="shared" si="134"/>
        <v>1.3203899903875609</v>
      </c>
      <c r="BB153">
        <f t="shared" si="135"/>
        <v>-31.144065384005653</v>
      </c>
      <c r="BC153" s="104">
        <f t="shared" si="121"/>
        <v>18.708194711010282</v>
      </c>
      <c r="BD153" s="104">
        <f t="shared" si="136"/>
        <v>-49.852260095015936</v>
      </c>
      <c r="BE153" s="104"/>
      <c r="BF153">
        <f t="shared" si="137"/>
        <v>6.1683631182423556E-3</v>
      </c>
      <c r="BG153" s="104">
        <f t="shared" si="92"/>
        <v>3.7053267401486001E-3</v>
      </c>
      <c r="BH153" s="104">
        <f t="shared" si="92"/>
        <v>-9.8736898583909553E-3</v>
      </c>
      <c r="BI153" s="104"/>
      <c r="BJ153" s="104"/>
      <c r="BK153" s="104"/>
      <c r="BL153" s="104"/>
      <c r="BM153" s="104"/>
      <c r="BN153" s="104"/>
      <c r="BO153" s="104"/>
      <c r="BP153" s="1"/>
    </row>
    <row r="154" spans="1:68">
      <c r="A154" s="57">
        <v>0.6</v>
      </c>
      <c r="B154" s="24">
        <v>1200</v>
      </c>
      <c r="C154" s="103">
        <v>0.64495999999999998</v>
      </c>
      <c r="D154" s="104"/>
      <c r="E154" s="57">
        <v>0.6</v>
      </c>
      <c r="F154" s="105">
        <v>3.14159265358979</v>
      </c>
      <c r="G154" s="105"/>
      <c r="H154" s="28">
        <f t="shared" si="101"/>
        <v>0.39760734175478907</v>
      </c>
      <c r="I154" s="28">
        <f t="shared" si="102"/>
        <v>0.1053522846826902</v>
      </c>
      <c r="J154" s="28">
        <f t="shared" si="103"/>
        <v>2.799788964877379E-2</v>
      </c>
      <c r="K154" s="28">
        <f t="shared" si="104"/>
        <v>7.4624622247739872E-3</v>
      </c>
      <c r="L154" s="104">
        <f t="shared" si="138"/>
        <v>1.1915609443820003</v>
      </c>
      <c r="M154" s="104">
        <f t="shared" si="122"/>
        <v>0.31368326813822422</v>
      </c>
      <c r="N154" s="104">
        <f t="shared" si="123"/>
        <v>9.5852384152892905E-2</v>
      </c>
      <c r="O154" s="104">
        <f t="shared" si="124"/>
        <v>3.1222502347334924E-2</v>
      </c>
      <c r="P154" s="104">
        <f t="shared" si="125"/>
        <v>1.0555174397667955E-2</v>
      </c>
      <c r="Q154" s="104">
        <f t="shared" si="105"/>
        <v>4.0111309467710186</v>
      </c>
      <c r="R154" s="104">
        <f t="shared" si="106"/>
        <v>-4.6833821251571752</v>
      </c>
      <c r="S154" s="104">
        <f t="shared" si="107"/>
        <v>2.2624666507946003</v>
      </c>
      <c r="T154" s="104">
        <f t="shared" si="108"/>
        <v>-0.36903777686150901</v>
      </c>
      <c r="U154" s="104">
        <v>0</v>
      </c>
      <c r="V154" s="104">
        <f t="shared" si="100"/>
        <v>2.0682617721634737</v>
      </c>
      <c r="W154" s="104">
        <f t="shared" si="109"/>
        <v>1.3628869565217392</v>
      </c>
      <c r="X154" s="104">
        <f t="shared" si="126"/>
        <v>3.0421503922381845</v>
      </c>
      <c r="Y154" s="104">
        <v>0</v>
      </c>
      <c r="Z154" s="104">
        <f t="shared" si="127"/>
        <v>3.5157489077056567</v>
      </c>
      <c r="AA154" s="104">
        <f t="shared" si="110"/>
        <v>0.6549999999999998</v>
      </c>
      <c r="AB154" s="104">
        <f t="shared" si="111"/>
        <v>-0.27888687599909529</v>
      </c>
      <c r="AC154" s="104">
        <f t="shared" si="112"/>
        <v>-0.11030231200586968</v>
      </c>
      <c r="AD154" s="104">
        <f t="shared" si="128"/>
        <v>-0.19459459400248247</v>
      </c>
      <c r="AE154" s="104">
        <f t="shared" si="113"/>
        <v>2.875</v>
      </c>
      <c r="AF154" s="104"/>
      <c r="AG154" s="104">
        <f t="shared" si="129"/>
        <v>-9.0646159237066704E-2</v>
      </c>
      <c r="AH154" s="104">
        <f t="shared" si="130"/>
        <v>-0.13353960831867037</v>
      </c>
      <c r="AI154" s="104">
        <f t="shared" si="131"/>
        <v>3.8725582332316169</v>
      </c>
      <c r="AJ154" s="104"/>
      <c r="AK154" s="104">
        <f t="shared" si="114"/>
        <v>1.7108613472732266E-21</v>
      </c>
      <c r="AL154" s="104">
        <f t="shared" si="115"/>
        <v>1.6831923024258324E-21</v>
      </c>
      <c r="AM154" s="104">
        <f t="shared" si="116"/>
        <v>40.526545223578751</v>
      </c>
      <c r="AN154" s="104">
        <f t="shared" si="132"/>
        <v>1.0610256652253576</v>
      </c>
      <c r="AO154" s="104">
        <f t="shared" si="133"/>
        <v>1.3176580985674746</v>
      </c>
      <c r="AP154" s="104">
        <v>0.64495999999999998</v>
      </c>
      <c r="AQ154" s="104">
        <f t="shared" si="117"/>
        <v>1.5575942162139207E-3</v>
      </c>
      <c r="AR154" s="104">
        <f t="shared" si="118"/>
        <v>4.5435023286960066</v>
      </c>
      <c r="AS154">
        <f t="shared" si="119"/>
        <v>-4.5435023286960066</v>
      </c>
      <c r="AT154" s="104"/>
      <c r="AU154" s="104"/>
      <c r="AV154" s="104"/>
      <c r="AW154" s="104"/>
      <c r="AX154">
        <f t="shared" si="120"/>
        <v>-11.320881750271999</v>
      </c>
      <c r="AY154">
        <f t="shared" si="99"/>
        <v>-6.7773794215759926</v>
      </c>
      <c r="AZ154" s="104"/>
      <c r="BA154">
        <f t="shared" si="134"/>
        <v>1.3203899903875609</v>
      </c>
      <c r="BB154">
        <f t="shared" si="135"/>
        <v>-31.110528315771489</v>
      </c>
      <c r="BC154" s="104">
        <f t="shared" si="121"/>
        <v>20.856255649444147</v>
      </c>
      <c r="BD154" s="104">
        <f t="shared" si="136"/>
        <v>-51.96678396521564</v>
      </c>
      <c r="BE154" s="104"/>
      <c r="BF154">
        <f t="shared" si="137"/>
        <v>6.1617207993209522E-3</v>
      </c>
      <c r="BG154" s="104">
        <f t="shared" si="92"/>
        <v>4.1307695879271439E-3</v>
      </c>
      <c r="BH154" s="104">
        <f t="shared" si="92"/>
        <v>-1.0292490387248096E-2</v>
      </c>
      <c r="BI154" s="104"/>
      <c r="BJ154" s="104"/>
      <c r="BK154" s="104"/>
      <c r="BL154" s="104"/>
      <c r="BM154" s="104"/>
      <c r="BN154" s="104"/>
      <c r="BO154" s="104"/>
      <c r="BP154" s="1"/>
    </row>
    <row r="155" spans="1:68">
      <c r="A155" s="57">
        <v>0.6</v>
      </c>
      <c r="B155" s="24">
        <v>1400</v>
      </c>
      <c r="C155" s="103">
        <v>0.66607000000000005</v>
      </c>
      <c r="D155" s="104"/>
      <c r="E155" s="57">
        <v>0.6</v>
      </c>
      <c r="F155" s="105">
        <v>3.14159265358979</v>
      </c>
      <c r="G155" s="105"/>
      <c r="H155" s="28">
        <f t="shared" si="101"/>
        <v>0.41062131313974881</v>
      </c>
      <c r="I155" s="28">
        <f t="shared" si="102"/>
        <v>0.1088005399692996</v>
      </c>
      <c r="J155" s="28">
        <f t="shared" si="103"/>
        <v>2.8914280510975499E-2</v>
      </c>
      <c r="K155" s="28">
        <f t="shared" si="104"/>
        <v>7.706713926530653E-3</v>
      </c>
      <c r="L155" s="104">
        <f t="shared" si="138"/>
        <v>1.2948206078019568</v>
      </c>
      <c r="M155" s="104">
        <f t="shared" si="122"/>
        <v>0.35542176005296677</v>
      </c>
      <c r="N155" s="104">
        <f t="shared" si="123"/>
        <v>0.11272491781289351</v>
      </c>
      <c r="O155" s="104">
        <f t="shared" si="124"/>
        <v>3.8043711010069647E-2</v>
      </c>
      <c r="P155" s="104">
        <f t="shared" si="125"/>
        <v>1.3313082712576474E-2</v>
      </c>
      <c r="Q155" s="104">
        <f t="shared" si="105"/>
        <v>4.0111309467710186</v>
      </c>
      <c r="R155" s="104">
        <f t="shared" si="106"/>
        <v>-4.6833821251571752</v>
      </c>
      <c r="S155" s="104">
        <f t="shared" si="107"/>
        <v>2.2624666507945999</v>
      </c>
      <c r="T155" s="104">
        <f t="shared" si="108"/>
        <v>-0.36903777686150901</v>
      </c>
      <c r="U155" s="104">
        <v>0</v>
      </c>
      <c r="V155" s="104">
        <f t="shared" si="100"/>
        <v>2.0595857912401674</v>
      </c>
      <c r="W155" s="104">
        <f t="shared" si="109"/>
        <v>1.3628869565217392</v>
      </c>
      <c r="X155" s="104">
        <f t="shared" si="126"/>
        <v>3.1985274369291607</v>
      </c>
      <c r="Y155" s="104">
        <v>0</v>
      </c>
      <c r="Z155" s="104">
        <f t="shared" si="127"/>
        <v>3.7701158932778376</v>
      </c>
      <c r="AA155" s="104">
        <f t="shared" si="110"/>
        <v>0.6549999999999998</v>
      </c>
      <c r="AB155" s="104">
        <f t="shared" si="111"/>
        <v>-0.32536802199894455</v>
      </c>
      <c r="AC155" s="104">
        <f t="shared" si="112"/>
        <v>-0.12868603067351467</v>
      </c>
      <c r="AD155" s="104">
        <f t="shared" si="128"/>
        <v>-0.22702702633622962</v>
      </c>
      <c r="AE155" s="104">
        <f t="shared" si="113"/>
        <v>2.875</v>
      </c>
      <c r="AF155" s="104"/>
      <c r="AG155" s="104">
        <f t="shared" si="129"/>
        <v>-9.7156608409182735E-2</v>
      </c>
      <c r="AH155" s="104">
        <f t="shared" si="130"/>
        <v>-0.15104892028852376</v>
      </c>
      <c r="AI155" s="104">
        <f t="shared" si="131"/>
        <v>4.1767297462559032</v>
      </c>
      <c r="AJ155" s="104"/>
      <c r="AK155" s="104">
        <f t="shared" si="114"/>
        <v>1.8834699820139987E-21</v>
      </c>
      <c r="AL155" s="104">
        <f t="shared" si="115"/>
        <v>1.8297725743437024E-21</v>
      </c>
      <c r="AM155" s="104">
        <f t="shared" si="116"/>
        <v>40.526545223578751</v>
      </c>
      <c r="AN155" s="104">
        <f t="shared" si="132"/>
        <v>1.0610256652253576</v>
      </c>
      <c r="AO155" s="104">
        <f t="shared" si="133"/>
        <v>1.3176580985674746</v>
      </c>
      <c r="AP155" s="104">
        <v>0.66607000000000005</v>
      </c>
      <c r="AQ155" s="104">
        <f t="shared" si="117"/>
        <v>1.7086755333817281E-3</v>
      </c>
      <c r="AR155" s="104">
        <f t="shared" si="118"/>
        <v>4.9842065308745012</v>
      </c>
      <c r="AS155">
        <f t="shared" si="119"/>
        <v>-4.9842065308745012</v>
      </c>
      <c r="AT155" s="104"/>
      <c r="AU155" s="104"/>
      <c r="AV155" s="104"/>
      <c r="AW155" s="104"/>
      <c r="AX155">
        <f t="shared" si="120"/>
        <v>-11.711388517757999</v>
      </c>
      <c r="AY155">
        <f t="shared" si="99"/>
        <v>-6.7271819868834983</v>
      </c>
      <c r="AZ155" s="104"/>
      <c r="BA155">
        <f t="shared" si="134"/>
        <v>1.3203899903875609</v>
      </c>
      <c r="BB155">
        <f t="shared" si="135"/>
        <v>-30.88010463484132</v>
      </c>
      <c r="BC155" s="104">
        <f t="shared" si="121"/>
        <v>22.879241188235973</v>
      </c>
      <c r="BD155" s="104">
        <f t="shared" si="136"/>
        <v>-53.75934582307729</v>
      </c>
      <c r="BE155" s="104"/>
      <c r="BF155">
        <f t="shared" si="137"/>
        <v>6.1160833105251182E-3</v>
      </c>
      <c r="BG155" s="104">
        <f t="shared" si="92"/>
        <v>4.5314401244278026E-3</v>
      </c>
      <c r="BH155" s="104">
        <f t="shared" si="92"/>
        <v>-1.064752343495292E-2</v>
      </c>
      <c r="BI155" s="104"/>
      <c r="BJ155" s="104"/>
      <c r="BK155" s="104"/>
      <c r="BL155" s="104"/>
      <c r="BM155" s="104"/>
      <c r="BN155" s="104"/>
      <c r="BO155" s="104"/>
      <c r="BP155" s="1"/>
    </row>
    <row r="156" spans="1:68">
      <c r="A156" s="57">
        <v>0.6</v>
      </c>
      <c r="B156" s="24">
        <v>1600</v>
      </c>
      <c r="C156" s="103">
        <v>0.68440000000000001</v>
      </c>
      <c r="D156" s="104"/>
      <c r="E156" s="57">
        <v>0.6</v>
      </c>
      <c r="F156" s="105">
        <v>3.14159265358979</v>
      </c>
      <c r="G156" s="105"/>
      <c r="H156" s="28">
        <f t="shared" si="101"/>
        <v>0.42192145977576534</v>
      </c>
      <c r="I156" s="28">
        <f t="shared" si="102"/>
        <v>0.11179469058055254</v>
      </c>
      <c r="J156" s="28">
        <f t="shared" si="103"/>
        <v>2.9709990814346283E-2</v>
      </c>
      <c r="K156" s="28">
        <f t="shared" si="104"/>
        <v>7.9187998428357047E-3</v>
      </c>
      <c r="L156" s="104">
        <f t="shared" si="138"/>
        <v>1.3921795357977707</v>
      </c>
      <c r="M156" s="104">
        <f t="shared" si="122"/>
        <v>0.3959565950096115</v>
      </c>
      <c r="N156" s="104">
        <f t="shared" si="123"/>
        <v>0.12960240114311344</v>
      </c>
      <c r="O156" s="104">
        <f t="shared" si="124"/>
        <v>4.5071417398183988E-2</v>
      </c>
      <c r="P156" s="104">
        <f t="shared" si="125"/>
        <v>1.6239566750495982E-2</v>
      </c>
      <c r="Q156" s="104">
        <f t="shared" si="105"/>
        <v>4.0111309467710186</v>
      </c>
      <c r="R156" s="104">
        <f t="shared" si="106"/>
        <v>-4.6833821251571761</v>
      </c>
      <c r="S156" s="104">
        <f t="shared" si="107"/>
        <v>2.2624666507945999</v>
      </c>
      <c r="T156" s="104">
        <f t="shared" si="108"/>
        <v>-0.36903777686150901</v>
      </c>
      <c r="U156" s="104">
        <v>0</v>
      </c>
      <c r="V156" s="104">
        <f t="shared" si="100"/>
        <v>2.05205236014949</v>
      </c>
      <c r="W156" s="104">
        <f t="shared" si="109"/>
        <v>1.3628869565217392</v>
      </c>
      <c r="X156" s="104">
        <f t="shared" si="126"/>
        <v>3.344285772364322</v>
      </c>
      <c r="Y156" s="104">
        <v>0</v>
      </c>
      <c r="Z156" s="104">
        <f t="shared" si="127"/>
        <v>4.0063864348662106</v>
      </c>
      <c r="AA156" s="104">
        <f t="shared" si="110"/>
        <v>0.6549999999999998</v>
      </c>
      <c r="AB156" s="104">
        <f t="shared" si="111"/>
        <v>-0.37184916799879369</v>
      </c>
      <c r="AC156" s="104">
        <f t="shared" si="112"/>
        <v>-0.1470697493411596</v>
      </c>
      <c r="AD156" s="104">
        <f t="shared" si="128"/>
        <v>-0.25945945866997666</v>
      </c>
      <c r="AE156" s="104">
        <f t="shared" si="113"/>
        <v>2.875</v>
      </c>
      <c r="AF156" s="104"/>
      <c r="AG156" s="104">
        <f t="shared" si="129"/>
        <v>-0.10311812019175626</v>
      </c>
      <c r="AH156" s="104">
        <f t="shared" si="130"/>
        <v>-0.16825511597490048</v>
      </c>
      <c r="AI156" s="104">
        <f t="shared" si="131"/>
        <v>4.4621877846938833</v>
      </c>
      <c r="AJ156" s="104"/>
      <c r="AK156" s="104">
        <f t="shared" si="114"/>
        <v>2.0488932179577776E-21</v>
      </c>
      <c r="AL156" s="104">
        <f t="shared" si="115"/>
        <v>1.967799972885453E-21</v>
      </c>
      <c r="AM156" s="104">
        <f t="shared" si="116"/>
        <v>40.526545223578751</v>
      </c>
      <c r="AN156" s="104">
        <f t="shared" si="132"/>
        <v>1.0610256652253576</v>
      </c>
      <c r="AO156" s="104">
        <f t="shared" si="133"/>
        <v>1.3176580985674746</v>
      </c>
      <c r="AP156" s="104">
        <v>0.68440000000000001</v>
      </c>
      <c r="AQ156" s="104">
        <f t="shared" si="117"/>
        <v>1.8528279518142639E-3</v>
      </c>
      <c r="AR156" s="104">
        <f t="shared" si="118"/>
        <v>5.4046991354422076</v>
      </c>
      <c r="AS156">
        <f t="shared" si="119"/>
        <v>-5.4046991354422076</v>
      </c>
      <c r="AT156" s="104"/>
      <c r="AU156" s="104"/>
      <c r="AV156" s="104"/>
      <c r="AW156" s="104"/>
      <c r="AX156">
        <f t="shared" si="120"/>
        <v>-12.0514955712</v>
      </c>
      <c r="AY156">
        <f t="shared" si="99"/>
        <v>-6.6467964357577927</v>
      </c>
      <c r="AZ156" s="104"/>
      <c r="BA156">
        <f t="shared" si="134"/>
        <v>1.3203899903875609</v>
      </c>
      <c r="BB156">
        <f t="shared" si="135"/>
        <v>-30.511107001845637</v>
      </c>
      <c r="BC156" s="104">
        <f t="shared" si="121"/>
        <v>24.809448465598962</v>
      </c>
      <c r="BD156" s="104">
        <f t="shared" si="136"/>
        <v>-55.320555467444606</v>
      </c>
      <c r="BE156" s="104"/>
      <c r="BF156">
        <f t="shared" si="137"/>
        <v>6.043000000365545E-3</v>
      </c>
      <c r="BG156" s="104">
        <f t="shared" si="92"/>
        <v>4.9137350892451892E-3</v>
      </c>
      <c r="BH156" s="104">
        <f t="shared" si="92"/>
        <v>-1.0956735089610736E-2</v>
      </c>
      <c r="BI156" s="104"/>
      <c r="BJ156" s="104"/>
      <c r="BK156" s="104"/>
      <c r="BL156" s="104"/>
      <c r="BM156" s="104"/>
      <c r="BN156" s="104"/>
      <c r="BO156" s="104"/>
      <c r="BP156" s="1"/>
    </row>
    <row r="157" spans="1:68">
      <c r="A157" s="57">
        <v>0.6</v>
      </c>
      <c r="B157" s="24">
        <v>1800</v>
      </c>
      <c r="C157" s="103">
        <v>0.70067000000000002</v>
      </c>
      <c r="D157" s="104"/>
      <c r="E157" s="57">
        <v>0.6</v>
      </c>
      <c r="F157" s="105">
        <v>3.14159265358979</v>
      </c>
      <c r="G157" s="105"/>
      <c r="H157" s="28">
        <f t="shared" si="101"/>
        <v>0.43195164994314084</v>
      </c>
      <c r="I157" s="28">
        <f t="shared" si="102"/>
        <v>0.11445234636042632</v>
      </c>
      <c r="J157" s="28">
        <f t="shared" si="103"/>
        <v>3.0416275955417908E-2</v>
      </c>
      <c r="K157" s="28">
        <f t="shared" si="104"/>
        <v>8.1070506807125881E-3</v>
      </c>
      <c r="L157" s="104">
        <f t="shared" si="138"/>
        <v>1.4852065786691804</v>
      </c>
      <c r="M157" s="104">
        <f t="shared" si="122"/>
        <v>0.43567868388081971</v>
      </c>
      <c r="N157" s="104">
        <f t="shared" si="123"/>
        <v>0.14656431709567261</v>
      </c>
      <c r="O157" s="104">
        <f t="shared" si="124"/>
        <v>5.2314737769508235E-2</v>
      </c>
      <c r="P157" s="104">
        <f t="shared" si="125"/>
        <v>1.9332855301236851E-2</v>
      </c>
      <c r="Q157" s="104">
        <f t="shared" si="105"/>
        <v>4.0111309467710194</v>
      </c>
      <c r="R157" s="104">
        <f t="shared" si="106"/>
        <v>-4.6833821251571734</v>
      </c>
      <c r="S157" s="104">
        <f t="shared" si="107"/>
        <v>2.2624666507945985</v>
      </c>
      <c r="T157" s="104">
        <f t="shared" si="108"/>
        <v>-0.36903777686150874</v>
      </c>
      <c r="U157" s="104">
        <v>0</v>
      </c>
      <c r="V157" s="104">
        <f t="shared" si="100"/>
        <v>2.0453655667045729</v>
      </c>
      <c r="W157" s="104">
        <f t="shared" si="109"/>
        <v>1.3628869565217392</v>
      </c>
      <c r="X157" s="104">
        <f t="shared" si="126"/>
        <v>3.482146772036272</v>
      </c>
      <c r="Y157" s="104">
        <v>0</v>
      </c>
      <c r="Z157" s="104">
        <f t="shared" si="127"/>
        <v>4.2291990747503139</v>
      </c>
      <c r="AA157" s="104">
        <f t="shared" si="110"/>
        <v>0.6549999999999998</v>
      </c>
      <c r="AB157" s="104">
        <f t="shared" si="111"/>
        <v>-0.4183303139986429</v>
      </c>
      <c r="AC157" s="104">
        <f t="shared" si="112"/>
        <v>-0.16545346800880453</v>
      </c>
      <c r="AD157" s="104">
        <f t="shared" si="128"/>
        <v>-0.2918918910037237</v>
      </c>
      <c r="AE157" s="104">
        <f t="shared" si="113"/>
        <v>2.875</v>
      </c>
      <c r="AF157" s="104"/>
      <c r="AG157" s="104">
        <f t="shared" si="129"/>
        <v>-0.10867269225647196</v>
      </c>
      <c r="AH157" s="104">
        <f t="shared" si="130"/>
        <v>-0.18523660469610048</v>
      </c>
      <c r="AI157" s="104">
        <f t="shared" si="131"/>
        <v>4.7337305026689638</v>
      </c>
      <c r="AJ157" s="104"/>
      <c r="AK157" s="104">
        <f t="shared" si="114"/>
        <v>2.208989755056027E-21</v>
      </c>
      <c r="AL157" s="104">
        <f t="shared" si="115"/>
        <v>2.0994869327089518E-21</v>
      </c>
      <c r="AM157" s="104">
        <f t="shared" si="116"/>
        <v>40.526545223578751</v>
      </c>
      <c r="AN157" s="104">
        <f t="shared" si="132"/>
        <v>1.0610256652253576</v>
      </c>
      <c r="AO157" s="104">
        <f t="shared" si="133"/>
        <v>1.3176580985674746</v>
      </c>
      <c r="AP157" s="104">
        <v>0.70067000000000002</v>
      </c>
      <c r="AQ157" s="104">
        <f t="shared" si="117"/>
        <v>1.9918438207056099E-3</v>
      </c>
      <c r="AR157" s="104">
        <f t="shared" si="118"/>
        <v>5.8102084249982644</v>
      </c>
      <c r="AS157">
        <f t="shared" si="119"/>
        <v>-5.8102084249982644</v>
      </c>
      <c r="AT157" s="104"/>
      <c r="AU157" s="104"/>
      <c r="AV157" s="104"/>
      <c r="AW157" s="104"/>
      <c r="AX157">
        <f t="shared" si="120"/>
        <v>-12.354179387438</v>
      </c>
      <c r="AY157">
        <f t="shared" si="99"/>
        <v>-6.5439709624397358</v>
      </c>
      <c r="AZ157" s="104"/>
      <c r="BA157">
        <f t="shared" si="134"/>
        <v>1.3203899903875609</v>
      </c>
      <c r="BB157">
        <f t="shared" si="135"/>
        <v>-30.039102322712576</v>
      </c>
      <c r="BC157" s="104">
        <f t="shared" si="121"/>
        <v>26.670877116749864</v>
      </c>
      <c r="BD157" s="104">
        <f t="shared" si="136"/>
        <v>-56.709979439462444</v>
      </c>
      <c r="BE157" s="104"/>
      <c r="BF157">
        <f t="shared" si="137"/>
        <v>5.949515215431289E-3</v>
      </c>
      <c r="BG157" s="104">
        <f t="shared" si="92"/>
        <v>5.2824078266488148E-3</v>
      </c>
      <c r="BH157" s="104">
        <f t="shared" si="92"/>
        <v>-1.1231923042080105E-2</v>
      </c>
      <c r="BI157" s="104"/>
      <c r="BJ157" s="104"/>
      <c r="BK157" s="104"/>
      <c r="BL157" s="104"/>
      <c r="BM157" s="104"/>
      <c r="BN157" s="104"/>
      <c r="BO157" s="104"/>
      <c r="BP157" s="1"/>
    </row>
    <row r="158" spans="1:68">
      <c r="A158" s="57">
        <v>0.6</v>
      </c>
      <c r="B158" s="24">
        <v>2000</v>
      </c>
      <c r="C158" s="103">
        <v>0.71533000000000002</v>
      </c>
      <c r="D158" s="104"/>
      <c r="E158" s="57">
        <v>0.6</v>
      </c>
      <c r="F158" s="105">
        <v>3.14159265358979</v>
      </c>
      <c r="G158" s="105"/>
      <c r="H158" s="28">
        <f t="shared" si="101"/>
        <v>0.44098930131706349</v>
      </c>
      <c r="I158" s="28">
        <f t="shared" si="102"/>
        <v>0.11684701346140658</v>
      </c>
      <c r="J158" s="28">
        <f t="shared" si="103"/>
        <v>3.1052670557022689E-2</v>
      </c>
      <c r="K158" s="28">
        <f t="shared" si="104"/>
        <v>8.2766731320509431E-3</v>
      </c>
      <c r="L158" s="104">
        <f t="shared" si="138"/>
        <v>1.5748424768047908</v>
      </c>
      <c r="M158" s="104">
        <f t="shared" si="122"/>
        <v>0.47480643755200397</v>
      </c>
      <c r="N158" s="104">
        <f t="shared" si="123"/>
        <v>0.16364492674037479</v>
      </c>
      <c r="O158" s="104">
        <f t="shared" si="124"/>
        <v>5.9771277327403616E-2</v>
      </c>
      <c r="P158" s="104">
        <f t="shared" si="125"/>
        <v>2.2588123587654163E-2</v>
      </c>
      <c r="Q158" s="104">
        <f t="shared" si="105"/>
        <v>4.0111309467710194</v>
      </c>
      <c r="R158" s="104">
        <f t="shared" si="106"/>
        <v>-4.6833821251571743</v>
      </c>
      <c r="S158" s="104">
        <f t="shared" si="107"/>
        <v>2.2624666507945985</v>
      </c>
      <c r="T158" s="104">
        <f t="shared" si="108"/>
        <v>-0.36903777686150874</v>
      </c>
      <c r="U158" s="104">
        <v>0</v>
      </c>
      <c r="V158" s="104">
        <f t="shared" si="100"/>
        <v>2.0393404657886243</v>
      </c>
      <c r="W158" s="104">
        <f t="shared" si="109"/>
        <v>1.3628869565217392</v>
      </c>
      <c r="X158" s="104">
        <f t="shared" si="126"/>
        <v>3.6137650603019393</v>
      </c>
      <c r="Y158" s="104">
        <v>0</v>
      </c>
      <c r="Z158" s="104">
        <f>L158*Q158+M158*R158+N158*S158+O158*T158+P158*U158</f>
        <v>4.4413827424773515</v>
      </c>
      <c r="AA158" s="104">
        <f t="shared" si="110"/>
        <v>0.6549999999999998</v>
      </c>
      <c r="AB158" s="104">
        <f t="shared" si="111"/>
        <v>-0.46481145999849216</v>
      </c>
      <c r="AC158" s="104">
        <f t="shared" si="112"/>
        <v>-0.18383718667644947</v>
      </c>
      <c r="AD158" s="104">
        <f t="shared" si="128"/>
        <v>-0.3243243233374708</v>
      </c>
      <c r="AE158" s="104">
        <f t="shared" si="113"/>
        <v>2.875</v>
      </c>
      <c r="AF158" s="104"/>
      <c r="AG158" s="104">
        <f t="shared" si="129"/>
        <v>-0.11390603014599425</v>
      </c>
      <c r="AH158" s="104">
        <f t="shared" si="130"/>
        <v>-0.20204071196876874</v>
      </c>
      <c r="AI158" s="104">
        <f t="shared" si="131"/>
        <v>4.9942831666579073</v>
      </c>
      <c r="AJ158" s="104"/>
      <c r="AK158" s="104">
        <f t="shared" si="114"/>
        <v>2.3648814489427211E-21</v>
      </c>
      <c r="AL158" s="104">
        <f t="shared" si="115"/>
        <v>2.2261688131247595E-21</v>
      </c>
      <c r="AM158" s="104">
        <f t="shared" si="116"/>
        <v>40.526545223578751</v>
      </c>
      <c r="AN158" s="104">
        <f t="shared" si="132"/>
        <v>1.0610256652253576</v>
      </c>
      <c r="AO158" s="104">
        <f t="shared" si="133"/>
        <v>1.3176580985674746</v>
      </c>
      <c r="AP158" s="104">
        <v>0.71533000000000002</v>
      </c>
      <c r="AQ158" s="104">
        <f t="shared" si="117"/>
        <v>2.1268049483593844E-3</v>
      </c>
      <c r="AR158" s="104">
        <f t="shared" si="118"/>
        <v>6.2038900343643242</v>
      </c>
      <c r="AS158">
        <f t="shared" si="119"/>
        <v>-6.2038900343643242</v>
      </c>
      <c r="AT158" s="104"/>
      <c r="AU158" s="104"/>
      <c r="AV158" s="104"/>
      <c r="AW158" s="104"/>
      <c r="AX158">
        <f t="shared" si="120"/>
        <v>-12.627554962638001</v>
      </c>
      <c r="AY158">
        <f t="shared" si="99"/>
        <v>-6.4236649282736771</v>
      </c>
      <c r="AZ158" s="104"/>
      <c r="BA158">
        <f t="shared" si="134"/>
        <v>1.3203899903875609</v>
      </c>
      <c r="BB158">
        <f t="shared" si="135"/>
        <v>-29.486855790584524</v>
      </c>
      <c r="BC158" s="104">
        <f t="shared" si="121"/>
        <v>28.478012602862762</v>
      </c>
      <c r="BD158" s="104">
        <f t="shared" si="136"/>
        <v>-57.96486839344729</v>
      </c>
      <c r="BE158" s="104"/>
      <c r="BF158">
        <f t="shared" si="137"/>
        <v>5.8401378076024012E-3</v>
      </c>
      <c r="BG158" s="104">
        <f t="shared" si="92"/>
        <v>5.6403273129060731E-3</v>
      </c>
      <c r="BH158" s="104">
        <f t="shared" si="92"/>
        <v>-1.1480465120508475E-2</v>
      </c>
      <c r="BI158" s="104"/>
      <c r="BJ158" s="104"/>
      <c r="BK158" s="104"/>
      <c r="BL158" s="104"/>
      <c r="BM158" s="104"/>
      <c r="BN158" s="104"/>
      <c r="BO158" s="104"/>
      <c r="BP158" s="1"/>
    </row>
    <row r="159" spans="1:68">
      <c r="A159" s="57">
        <v>0.6</v>
      </c>
      <c r="B159" s="24">
        <v>2200</v>
      </c>
      <c r="C159" s="103">
        <v>0.72868999999999995</v>
      </c>
      <c r="D159" s="104"/>
      <c r="E159" s="57">
        <v>0.6</v>
      </c>
      <c r="F159" s="105">
        <v>3.14159265358979</v>
      </c>
      <c r="G159" s="105"/>
      <c r="H159" s="28">
        <f t="shared" si="101"/>
        <v>0.4492255238515524</v>
      </c>
      <c r="I159" s="28">
        <f t="shared" si="102"/>
        <v>0.11902932945520578</v>
      </c>
      <c r="J159" s="28">
        <f t="shared" si="103"/>
        <v>3.1632631803778483E-2</v>
      </c>
      <c r="K159" s="28">
        <f t="shared" si="104"/>
        <v>8.4312540290414229E-3</v>
      </c>
      <c r="L159" s="104">
        <f t="shared" si="138"/>
        <v>1.6617329404573156</v>
      </c>
      <c r="M159" s="104">
        <f t="shared" si="122"/>
        <v>0.51348556771459553</v>
      </c>
      <c r="N159" s="104">
        <f t="shared" si="123"/>
        <v>0.18086336154272903</v>
      </c>
      <c r="O159" s="104">
        <f t="shared" si="124"/>
        <v>6.7436469140598421E-2</v>
      </c>
      <c r="P159" s="104">
        <f t="shared" si="125"/>
        <v>2.6000561558638058E-2</v>
      </c>
      <c r="Q159" s="104">
        <f t="shared" si="105"/>
        <v>4.0111309467710186</v>
      </c>
      <c r="R159" s="104">
        <f t="shared" si="106"/>
        <v>-4.6833821251571752</v>
      </c>
      <c r="S159" s="104">
        <f t="shared" si="107"/>
        <v>2.2624666507945999</v>
      </c>
      <c r="T159" s="104">
        <f t="shared" si="108"/>
        <v>-0.36903777686150901</v>
      </c>
      <c r="U159" s="104">
        <v>0</v>
      </c>
      <c r="V159" s="104">
        <f t="shared" si="100"/>
        <v>2.0338496507656316</v>
      </c>
      <c r="W159" s="104">
        <f t="shared" si="109"/>
        <v>1.3628869565217392</v>
      </c>
      <c r="X159" s="104">
        <f t="shared" si="126"/>
        <v>3.740282368914067</v>
      </c>
      <c r="Y159" s="104">
        <v>0</v>
      </c>
      <c r="Z159" s="104">
        <f t="shared" si="127"/>
        <v>4.6448900125664148</v>
      </c>
      <c r="AA159" s="104">
        <f t="shared" si="110"/>
        <v>0.6549999999999998</v>
      </c>
      <c r="AB159" s="104">
        <f t="shared" si="111"/>
        <v>-0.51129260599834125</v>
      </c>
      <c r="AC159" s="104">
        <f t="shared" si="112"/>
        <v>-0.20222090534409437</v>
      </c>
      <c r="AD159" s="104">
        <f t="shared" si="128"/>
        <v>-0.35675675567121778</v>
      </c>
      <c r="AE159" s="104">
        <f t="shared" si="113"/>
        <v>2.875</v>
      </c>
      <c r="AF159" s="104"/>
      <c r="AG159" s="104">
        <f t="shared" si="129"/>
        <v>-0.11887718271562385</v>
      </c>
      <c r="AH159" s="104">
        <f t="shared" si="130"/>
        <v>-0.21870004382394492</v>
      </c>
      <c r="AI159" s="104">
        <f t="shared" si="131"/>
        <v>5.2458647247798842</v>
      </c>
      <c r="AJ159" s="104"/>
      <c r="AK159" s="104">
        <f t="shared" si="114"/>
        <v>2.5173412285199955E-21</v>
      </c>
      <c r="AL159" s="104">
        <f t="shared" si="115"/>
        <v>2.3487656414292723E-21</v>
      </c>
      <c r="AM159" s="104">
        <f t="shared" si="116"/>
        <v>40.526545223578751</v>
      </c>
      <c r="AN159" s="104">
        <f t="shared" si="132"/>
        <v>1.0610256652253576</v>
      </c>
      <c r="AO159" s="104">
        <f t="shared" si="133"/>
        <v>1.3176580985674746</v>
      </c>
      <c r="AP159" s="104">
        <v>0.72868999999999995</v>
      </c>
      <c r="AQ159" s="104">
        <f t="shared" si="117"/>
        <v>2.2584566721248118E-3</v>
      </c>
      <c r="AR159" s="104">
        <f t="shared" si="118"/>
        <v>6.5879181125880759</v>
      </c>
      <c r="AS159">
        <f t="shared" si="119"/>
        <v>-6.5879181125880759</v>
      </c>
      <c r="AT159" s="104"/>
      <c r="AU159" s="104"/>
      <c r="AV159" s="104"/>
      <c r="AW159" s="104"/>
      <c r="AX159">
        <f t="shared" si="120"/>
        <v>-12.877220074861999</v>
      </c>
      <c r="AY159">
        <f t="shared" si="99"/>
        <v>-6.2893019622739228</v>
      </c>
      <c r="AZ159" s="104"/>
      <c r="BA159">
        <f t="shared" si="134"/>
        <v>1.3203899903875609</v>
      </c>
      <c r="BB159">
        <f t="shared" si="135"/>
        <v>-28.870083053172348</v>
      </c>
      <c r="BC159" s="104">
        <f t="shared" si="121"/>
        <v>30.240835024106687</v>
      </c>
      <c r="BD159" s="104">
        <f t="shared" si="136"/>
        <v>-59.110918077279031</v>
      </c>
      <c r="BE159" s="104"/>
      <c r="BF159">
        <f t="shared" si="137"/>
        <v>5.717980402688126E-3</v>
      </c>
      <c r="BG159" s="104">
        <f t="shared" si="92"/>
        <v>5.9894701968917982E-3</v>
      </c>
      <c r="BH159" s="104">
        <f t="shared" si="92"/>
        <v>-1.1707450599579923E-2</v>
      </c>
      <c r="BI159" s="104"/>
      <c r="BJ159" s="104"/>
      <c r="BK159" s="104"/>
      <c r="BL159" s="104"/>
      <c r="BM159" s="104"/>
      <c r="BN159" s="104"/>
      <c r="BO159" s="104"/>
      <c r="BP159" s="104"/>
    </row>
    <row r="160" spans="1:68">
      <c r="A160" s="57">
        <v>0.6</v>
      </c>
      <c r="B160" s="24">
        <v>2400</v>
      </c>
      <c r="C160" s="103">
        <v>0.74099000000000004</v>
      </c>
      <c r="D160" s="104"/>
      <c r="E160" s="57">
        <v>0.6</v>
      </c>
      <c r="F160" s="105">
        <v>3.14159265358979</v>
      </c>
      <c r="G160" s="105"/>
      <c r="H160" s="28">
        <f t="shared" si="101"/>
        <v>0.45680827364004151</v>
      </c>
      <c r="I160" s="28">
        <f t="shared" si="102"/>
        <v>0.12103849762314968</v>
      </c>
      <c r="J160" s="28">
        <f t="shared" si="103"/>
        <v>3.216657816119587E-2</v>
      </c>
      <c r="K160" s="28">
        <f t="shared" si="104"/>
        <v>8.5735702740251749E-3</v>
      </c>
      <c r="L160" s="104">
        <f t="shared" si="138"/>
        <v>1.7464558070965599</v>
      </c>
      <c r="M160" s="104">
        <f t="shared" si="122"/>
        <v>0.55186942661434812</v>
      </c>
      <c r="N160" s="104">
        <f t="shared" si="123"/>
        <v>0.19825364909254853</v>
      </c>
      <c r="O160" s="104">
        <f t="shared" si="124"/>
        <v>7.5315540381413193E-2</v>
      </c>
      <c r="P160" s="104">
        <f t="shared" si="125"/>
        <v>2.957043997123554E-2</v>
      </c>
      <c r="Q160" s="104">
        <f t="shared" si="105"/>
        <v>4.0111309467710186</v>
      </c>
      <c r="R160" s="104">
        <f t="shared" si="106"/>
        <v>-4.6833821251571752</v>
      </c>
      <c r="S160" s="104">
        <f t="shared" si="107"/>
        <v>2.2624666507945999</v>
      </c>
      <c r="T160" s="104">
        <f t="shared" si="108"/>
        <v>-0.36903777686150901</v>
      </c>
      <c r="U160" s="104">
        <v>0</v>
      </c>
      <c r="V160" s="104">
        <f t="shared" si="100"/>
        <v>2.0287944842399726</v>
      </c>
      <c r="W160" s="104">
        <f t="shared" si="109"/>
        <v>1.3628869565217392</v>
      </c>
      <c r="X160" s="104">
        <f t="shared" si="126"/>
        <v>3.8626878010528634</v>
      </c>
      <c r="Y160" s="104">
        <v>0</v>
      </c>
      <c r="Z160" s="104">
        <f t="shared" si="127"/>
        <v>4.8413955168713363</v>
      </c>
      <c r="AA160" s="104">
        <f t="shared" si="110"/>
        <v>0.6549999999999998</v>
      </c>
      <c r="AB160" s="104">
        <f t="shared" si="111"/>
        <v>-0.55777375199819057</v>
      </c>
      <c r="AC160" s="104">
        <f t="shared" si="112"/>
        <v>-0.22060462401173936</v>
      </c>
      <c r="AD160" s="104">
        <f t="shared" si="128"/>
        <v>-0.38918918800496494</v>
      </c>
      <c r="AE160" s="104">
        <f t="shared" si="113"/>
        <v>2.875</v>
      </c>
      <c r="AF160" s="104"/>
      <c r="AG160" s="104">
        <f t="shared" si="129"/>
        <v>-0.12363840805684813</v>
      </c>
      <c r="AH160" s="104">
        <f t="shared" si="130"/>
        <v>-0.23524345651878156</v>
      </c>
      <c r="AI160" s="104">
        <f t="shared" si="131"/>
        <v>5.4902085493613031</v>
      </c>
      <c r="AJ160" s="104"/>
      <c r="AK160" s="104">
        <f t="shared" si="114"/>
        <v>2.6670531339623054E-21</v>
      </c>
      <c r="AL160" s="104">
        <f t="shared" si="115"/>
        <v>2.4680916395135179E-21</v>
      </c>
      <c r="AM160" s="104">
        <f t="shared" si="116"/>
        <v>40.526545223578751</v>
      </c>
      <c r="AN160" s="104">
        <f t="shared" si="132"/>
        <v>1.0610256652253576</v>
      </c>
      <c r="AO160" s="104">
        <f t="shared" si="133"/>
        <v>1.3176580985674746</v>
      </c>
      <c r="AP160" s="104">
        <v>0.74099000000000004</v>
      </c>
      <c r="AQ160" s="104">
        <f t="shared" si="117"/>
        <v>2.387458613719984E-3</v>
      </c>
      <c r="AR160" s="104">
        <f t="shared" si="118"/>
        <v>6.9642167762211935</v>
      </c>
      <c r="AS160">
        <f t="shared" si="119"/>
        <v>-6.9642167762211935</v>
      </c>
      <c r="AT160" s="104"/>
      <c r="AU160" s="104"/>
      <c r="AV160" s="104"/>
      <c r="AW160" s="104"/>
      <c r="AX160">
        <f t="shared" si="120"/>
        <v>-13.107524605742</v>
      </c>
      <c r="AY160">
        <f t="shared" si="99"/>
        <v>-6.1433078295208068</v>
      </c>
      <c r="AZ160" s="104"/>
      <c r="BA160">
        <f t="shared" si="134"/>
        <v>1.3203899903875609</v>
      </c>
      <c r="BB160">
        <f t="shared" si="135"/>
        <v>-28.199919215732045</v>
      </c>
      <c r="BC160" s="104">
        <f t="shared" si="121"/>
        <v>31.968176744547478</v>
      </c>
      <c r="BD160" s="104">
        <f t="shared" si="136"/>
        <v>-60.168095960279523</v>
      </c>
      <c r="BE160" s="104"/>
      <c r="BF160">
        <f t="shared" si="137"/>
        <v>5.5852484087407497E-3</v>
      </c>
      <c r="BG160" s="104">
        <f t="shared" si="92"/>
        <v>6.3315858079911816E-3</v>
      </c>
      <c r="BH160" s="104">
        <f t="shared" si="92"/>
        <v>-1.1916834216731932E-2</v>
      </c>
      <c r="BI160" s="104"/>
      <c r="BJ160" s="104"/>
      <c r="BK160" s="104"/>
      <c r="BL160" s="104"/>
      <c r="BM160" s="104"/>
      <c r="BN160" s="104"/>
      <c r="BO160" s="104"/>
      <c r="BP160" s="104"/>
    </row>
    <row r="161" spans="1:68">
      <c r="A161" s="57">
        <v>0.6</v>
      </c>
      <c r="B161" s="24">
        <v>2600</v>
      </c>
      <c r="C161" s="103">
        <v>0.75241000000000002</v>
      </c>
      <c r="D161" s="104"/>
      <c r="E161" s="57">
        <v>0.6</v>
      </c>
      <c r="F161" s="105">
        <v>3.14159265358979</v>
      </c>
      <c r="G161" s="105"/>
      <c r="H161" s="28">
        <f t="shared" si="101"/>
        <v>0.46384851775260616</v>
      </c>
      <c r="I161" s="28">
        <f t="shared" si="102"/>
        <v>0.12290392042623254</v>
      </c>
      <c r="J161" s="28">
        <f t="shared" si="103"/>
        <v>3.2662323478407786E-2</v>
      </c>
      <c r="K161" s="28">
        <f t="shared" si="104"/>
        <v>8.7057045437580558E-3</v>
      </c>
      <c r="L161" s="104">
        <f t="shared" si="138"/>
        <v>1.8294659268288005</v>
      </c>
      <c r="M161" s="104">
        <f t="shared" si="122"/>
        <v>0.59008388311955817</v>
      </c>
      <c r="N161" s="104">
        <f t="shared" si="123"/>
        <v>0.2158463612687388</v>
      </c>
      <c r="O161" s="104">
        <f t="shared" si="124"/>
        <v>8.3414819569787801E-2</v>
      </c>
      <c r="P161" s="104">
        <f t="shared" si="125"/>
        <v>3.3299234068756789E-2</v>
      </c>
      <c r="Q161" s="104">
        <f t="shared" si="105"/>
        <v>4.0111309467710186</v>
      </c>
      <c r="R161" s="104">
        <f t="shared" si="106"/>
        <v>-4.6833821251571752</v>
      </c>
      <c r="S161" s="104">
        <f t="shared" si="107"/>
        <v>2.2624666507945999</v>
      </c>
      <c r="T161" s="104">
        <f t="shared" si="108"/>
        <v>-0.36903777686150901</v>
      </c>
      <c r="U161" s="104">
        <v>0</v>
      </c>
      <c r="V161" s="104">
        <f t="shared" si="100"/>
        <v>2.0241009881649292</v>
      </c>
      <c r="W161" s="104">
        <f t="shared" si="109"/>
        <v>1.3628869565217392</v>
      </c>
      <c r="X161" s="104">
        <f t="shared" si="126"/>
        <v>3.981752612823434</v>
      </c>
      <c r="Y161" s="104">
        <v>0</v>
      </c>
      <c r="Z161" s="104">
        <f t="shared" si="127"/>
        <v>5.0322010591151978</v>
      </c>
      <c r="AA161" s="104">
        <f t="shared" si="110"/>
        <v>0.6549999999999998</v>
      </c>
      <c r="AB161" s="104">
        <f t="shared" si="111"/>
        <v>-0.60425489799803977</v>
      </c>
      <c r="AC161" s="104">
        <f t="shared" si="112"/>
        <v>-0.23898834267938432</v>
      </c>
      <c r="AD161" s="104">
        <f t="shared" si="128"/>
        <v>-0.42162162033871203</v>
      </c>
      <c r="AE161" s="104">
        <f t="shared" si="113"/>
        <v>2.875</v>
      </c>
      <c r="AF161" s="104"/>
      <c r="AG161" s="104">
        <f t="shared" si="129"/>
        <v>-0.12823071808392544</v>
      </c>
      <c r="AH161" s="104">
        <f t="shared" si="130"/>
        <v>-0.25169359631360821</v>
      </c>
      <c r="AI161" s="104">
        <f t="shared" si="131"/>
        <v>5.7286625433829146</v>
      </c>
      <c r="AJ161" s="104"/>
      <c r="AK161" s="104">
        <f t="shared" si="114"/>
        <v>2.8145539969101752E-21</v>
      </c>
      <c r="AL161" s="104">
        <f t="shared" si="115"/>
        <v>2.5847858050414309E-21</v>
      </c>
      <c r="AM161" s="104">
        <f t="shared" si="116"/>
        <v>40.526545223578751</v>
      </c>
      <c r="AN161" s="104">
        <f t="shared" si="132"/>
        <v>1.0610256652253576</v>
      </c>
      <c r="AO161" s="104">
        <f t="shared" si="133"/>
        <v>1.3176580985674746</v>
      </c>
      <c r="AP161" s="104">
        <v>0.75241000000000002</v>
      </c>
      <c r="AQ161" s="104">
        <f t="shared" si="117"/>
        <v>2.5143284412911205E-3</v>
      </c>
      <c r="AR161" s="104">
        <f t="shared" si="118"/>
        <v>7.3342960632461986</v>
      </c>
      <c r="AS161">
        <f t="shared" si="119"/>
        <v>-7.3342960632461986</v>
      </c>
      <c r="AT161" s="104"/>
      <c r="AU161" s="104"/>
      <c r="AV161" s="104"/>
      <c r="AW161" s="104"/>
      <c r="AX161">
        <f t="shared" si="120"/>
        <v>-13.321736717502001</v>
      </c>
      <c r="AY161">
        <f t="shared" si="99"/>
        <v>-5.9874406542558019</v>
      </c>
      <c r="AZ161" s="104"/>
      <c r="BA161">
        <f t="shared" si="134"/>
        <v>1.3203899903875609</v>
      </c>
      <c r="BB161">
        <f t="shared" si="135"/>
        <v>-27.484434679903345</v>
      </c>
      <c r="BC161" s="104">
        <f t="shared" si="121"/>
        <v>33.666969363626585</v>
      </c>
      <c r="BD161" s="104">
        <f t="shared" si="136"/>
        <v>-61.151404043529936</v>
      </c>
      <c r="BE161" s="104"/>
      <c r="BF161">
        <f t="shared" si="137"/>
        <v>5.4435402416128627E-3</v>
      </c>
      <c r="BG161" s="104">
        <f t="shared" ref="BG161:BH196" si="139">BC161/($BL$12*10^-15*10^10*10^12*10^-1)</f>
        <v>6.6680470120076421E-3</v>
      </c>
      <c r="BH161" s="104">
        <f t="shared" si="139"/>
        <v>-1.2111587253620507E-2</v>
      </c>
      <c r="BI161" s="104"/>
      <c r="BJ161" s="104"/>
      <c r="BK161" s="104"/>
      <c r="BL161" s="104"/>
      <c r="BM161" s="104"/>
      <c r="BN161" s="104"/>
      <c r="BO161" s="104"/>
      <c r="BP161" s="104"/>
    </row>
    <row r="162" spans="1:68">
      <c r="A162" s="57">
        <v>0.6</v>
      </c>
      <c r="B162" s="24">
        <v>2800</v>
      </c>
      <c r="C162" s="103">
        <v>0.76307000000000003</v>
      </c>
      <c r="D162" s="104"/>
      <c r="E162" s="57">
        <v>0.6</v>
      </c>
      <c r="F162" s="105">
        <v>3.14159265358979</v>
      </c>
      <c r="G162" s="105"/>
      <c r="H162" s="28">
        <f t="shared" si="101"/>
        <v>0.47042023423596335</v>
      </c>
      <c r="I162" s="28">
        <f t="shared" si="102"/>
        <v>0.12464519950511724</v>
      </c>
      <c r="J162" s="28">
        <f t="shared" si="103"/>
        <v>3.3125076988169522E-2</v>
      </c>
      <c r="K162" s="28">
        <f t="shared" si="104"/>
        <v>8.8290452894106402E-3</v>
      </c>
      <c r="L162" s="104">
        <f t="shared" si="138"/>
        <v>1.9109857162581001</v>
      </c>
      <c r="M162" s="104">
        <f t="shared" si="122"/>
        <v>0.62816678138450499</v>
      </c>
      <c r="N162" s="104">
        <f t="shared" si="123"/>
        <v>0.23363751437100558</v>
      </c>
      <c r="O162" s="104">
        <f t="shared" si="124"/>
        <v>9.1726433489466963E-2</v>
      </c>
      <c r="P162" s="104">
        <f t="shared" si="125"/>
        <v>3.7182291247717991E-2</v>
      </c>
      <c r="Q162" s="104">
        <f t="shared" si="105"/>
        <v>4.0111309467710186</v>
      </c>
      <c r="R162" s="104">
        <f t="shared" si="106"/>
        <v>-4.6833821251571752</v>
      </c>
      <c r="S162" s="104">
        <f t="shared" si="107"/>
        <v>2.2624666507945999</v>
      </c>
      <c r="T162" s="104">
        <f t="shared" si="108"/>
        <v>-0.36903777686150901</v>
      </c>
      <c r="U162" s="104">
        <v>0</v>
      </c>
      <c r="V162" s="104">
        <f t="shared" si="100"/>
        <v>2.0197198438426911</v>
      </c>
      <c r="W162" s="104">
        <f t="shared" si="109"/>
        <v>1.3628869565217392</v>
      </c>
      <c r="X162" s="104">
        <f t="shared" si="126"/>
        <v>4.0978876780314497</v>
      </c>
      <c r="Y162" s="104">
        <v>0</v>
      </c>
      <c r="Z162" s="104">
        <f t="shared" si="127"/>
        <v>5.2180154353110968</v>
      </c>
      <c r="AA162" s="104">
        <f t="shared" si="110"/>
        <v>0.6549999999999998</v>
      </c>
      <c r="AB162" s="104">
        <f t="shared" si="111"/>
        <v>-0.65073604399788909</v>
      </c>
      <c r="AC162" s="104">
        <f t="shared" si="112"/>
        <v>-0.25737206134702934</v>
      </c>
      <c r="AD162" s="104">
        <f t="shared" si="128"/>
        <v>-0.45405405267245924</v>
      </c>
      <c r="AE162" s="104">
        <f t="shared" si="113"/>
        <v>2.875</v>
      </c>
      <c r="AF162" s="104"/>
      <c r="AG162" s="104">
        <f t="shared" si="129"/>
        <v>-0.1326749044169816</v>
      </c>
      <c r="AH162" s="104">
        <f t="shared" si="130"/>
        <v>-0.26806194407808348</v>
      </c>
      <c r="AI162" s="104">
        <f t="shared" si="131"/>
        <v>5.9619588735848561</v>
      </c>
      <c r="AJ162" s="104"/>
      <c r="AK162" s="104">
        <f t="shared" si="114"/>
        <v>2.9601159724127703E-21</v>
      </c>
      <c r="AL162" s="104">
        <f t="shared" si="115"/>
        <v>2.699172087697635E-21</v>
      </c>
      <c r="AM162" s="104">
        <f t="shared" si="116"/>
        <v>40.526545223578751</v>
      </c>
      <c r="AN162" s="104">
        <f t="shared" si="132"/>
        <v>1.0610256652253576</v>
      </c>
      <c r="AO162" s="104">
        <f t="shared" si="133"/>
        <v>1.3176580985674746</v>
      </c>
      <c r="AP162" s="104">
        <v>0.76307000000000003</v>
      </c>
      <c r="AQ162" s="104">
        <f t="shared" si="117"/>
        <v>2.6393285946594808E-3</v>
      </c>
      <c r="AR162" s="104">
        <f t="shared" si="118"/>
        <v>7.6989215106217053</v>
      </c>
      <c r="AS162">
        <f t="shared" si="119"/>
        <v>-7.6989215106217053</v>
      </c>
      <c r="AT162" s="104"/>
      <c r="AU162" s="104"/>
      <c r="AV162" s="104"/>
      <c r="AW162" s="104"/>
      <c r="AX162">
        <f t="shared" si="120"/>
        <v>-13.522027261358001</v>
      </c>
      <c r="AY162">
        <f t="shared" si="99"/>
        <v>-5.8231057507362962</v>
      </c>
      <c r="AZ162" s="104"/>
      <c r="BA162">
        <f t="shared" si="134"/>
        <v>1.3203899903875609</v>
      </c>
      <c r="BB162">
        <f t="shared" si="135"/>
        <v>-26.730080326812651</v>
      </c>
      <c r="BC162" s="104">
        <f t="shared" si="121"/>
        <v>35.34072696219242</v>
      </c>
      <c r="BD162" s="104">
        <f t="shared" si="136"/>
        <v>-62.070807289005074</v>
      </c>
      <c r="BE162" s="104"/>
      <c r="BF162">
        <f t="shared" si="137"/>
        <v>5.2941335565087448E-3</v>
      </c>
      <c r="BG162" s="104">
        <f t="shared" si="139"/>
        <v>6.9995498043557971E-3</v>
      </c>
      <c r="BH162" s="104">
        <f t="shared" si="139"/>
        <v>-1.2293683360864543E-2</v>
      </c>
      <c r="BI162" s="104"/>
      <c r="BJ162" s="104"/>
      <c r="BK162" s="104"/>
      <c r="BL162" s="104"/>
      <c r="BM162" s="104"/>
      <c r="BN162" s="104"/>
      <c r="BO162" s="104"/>
      <c r="BP162" s="104"/>
    </row>
    <row r="163" spans="1:68" ht="15.75" thickBot="1">
      <c r="A163" s="59">
        <v>0.6</v>
      </c>
      <c r="B163" s="46">
        <v>3000</v>
      </c>
      <c r="C163" s="106">
        <v>0.77307999999999999</v>
      </c>
      <c r="D163" s="107"/>
      <c r="E163" s="59">
        <v>0.6</v>
      </c>
      <c r="F163" s="108">
        <v>3.14159265358979</v>
      </c>
      <c r="G163" s="108"/>
      <c r="H163" s="50">
        <f t="shared" si="101"/>
        <v>0.47659123629960359</v>
      </c>
      <c r="I163" s="50">
        <f t="shared" si="102"/>
        <v>0.12628030303041141</v>
      </c>
      <c r="J163" s="50">
        <f t="shared" si="103"/>
        <v>3.3559613820506762E-2</v>
      </c>
      <c r="K163" s="50">
        <f t="shared" si="104"/>
        <v>8.9448652578892861E-3</v>
      </c>
      <c r="L163" s="107">
        <f t="shared" si="138"/>
        <v>1.9913070355771352</v>
      </c>
      <c r="M163" s="107">
        <f t="shared" si="122"/>
        <v>0.66620132326794268</v>
      </c>
      <c r="N163" s="107">
        <f t="shared" si="123"/>
        <v>0.25164825996332157</v>
      </c>
      <c r="O163" s="107">
        <f t="shared" si="124"/>
        <v>0.10025530042836217</v>
      </c>
      <c r="P163" s="107">
        <f t="shared" si="125"/>
        <v>4.122113572775854E-2</v>
      </c>
      <c r="Q163" s="107">
        <f t="shared" si="105"/>
        <v>4.0111309467710186</v>
      </c>
      <c r="R163" s="107">
        <f t="shared" si="106"/>
        <v>-4.6833821251571743</v>
      </c>
      <c r="S163" s="107">
        <f t="shared" si="107"/>
        <v>2.2624666507946003</v>
      </c>
      <c r="T163" s="107">
        <f t="shared" si="108"/>
        <v>-0.36903777686150901</v>
      </c>
      <c r="U163" s="107">
        <v>0</v>
      </c>
      <c r="V163" s="107">
        <f t="shared" si="100"/>
        <v>2.0156058424669312</v>
      </c>
      <c r="W163" s="107">
        <f t="shared" si="109"/>
        <v>1.3628869565217392</v>
      </c>
      <c r="X163" s="107">
        <f t="shared" si="126"/>
        <v>4.211584431178216</v>
      </c>
      <c r="Y163" s="107">
        <v>0</v>
      </c>
      <c r="Z163" s="107">
        <f t="shared" si="127"/>
        <v>5.3996657084860056</v>
      </c>
      <c r="AA163" s="107">
        <f t="shared" si="110"/>
        <v>0.6549999999999998</v>
      </c>
      <c r="AB163" s="107">
        <f t="shared" si="111"/>
        <v>-0.69721718999773818</v>
      </c>
      <c r="AC163" s="107">
        <f t="shared" si="112"/>
        <v>-0.27575578001467416</v>
      </c>
      <c r="AD163" s="107">
        <f t="shared" si="128"/>
        <v>-0.48648648500620617</v>
      </c>
      <c r="AE163" s="107">
        <f t="shared" si="113"/>
        <v>2.875</v>
      </c>
      <c r="AF163" s="107"/>
      <c r="AG163" s="107">
        <f t="shared" si="129"/>
        <v>-0.13699725020358033</v>
      </c>
      <c r="AH163" s="107">
        <f t="shared" si="130"/>
        <v>-0.28436301303385925</v>
      </c>
      <c r="AI163" s="107">
        <f t="shared" si="131"/>
        <v>6.1909541464478437</v>
      </c>
      <c r="AJ163" s="107"/>
      <c r="AK163" s="107">
        <f t="shared" si="114"/>
        <v>3.1040830976963451E-21</v>
      </c>
      <c r="AL163" s="107">
        <f t="shared" si="115"/>
        <v>2.8116599994543885E-21</v>
      </c>
      <c r="AM163" s="107">
        <f t="shared" si="116"/>
        <v>40.526545223578751</v>
      </c>
      <c r="AN163" s="107">
        <f t="shared" si="132"/>
        <v>1.0610256652253576</v>
      </c>
      <c r="AO163" s="107">
        <f t="shared" si="133"/>
        <v>1.3176580985674746</v>
      </c>
      <c r="AP163" s="107">
        <v>0.77307999999999999</v>
      </c>
      <c r="AQ163" s="107">
        <f t="shared" si="117"/>
        <v>2.7627908298165178E-3</v>
      </c>
      <c r="AR163" s="107">
        <f t="shared" si="118"/>
        <v>8.0590608505747827</v>
      </c>
      <c r="AS163" s="35">
        <f t="shared" si="119"/>
        <v>-8.0590608505747827</v>
      </c>
      <c r="AT163" s="107"/>
      <c r="AU163" s="107"/>
      <c r="AV163" s="107"/>
      <c r="AW163" s="107"/>
      <c r="AX163" s="35">
        <f t="shared" si="120"/>
        <v>-13.710398774688001</v>
      </c>
      <c r="AY163" s="35">
        <f t="shared" si="99"/>
        <v>-5.6513379241132178</v>
      </c>
      <c r="AZ163" s="107"/>
      <c r="BA163" s="35">
        <f t="shared" si="134"/>
        <v>1.3203899903875609</v>
      </c>
      <c r="BB163" s="35">
        <f t="shared" si="135"/>
        <v>-25.941606271946593</v>
      </c>
      <c r="BC163" s="107">
        <f t="shared" si="121"/>
        <v>36.993891767687124</v>
      </c>
      <c r="BD163" s="107">
        <f t="shared" si="136"/>
        <v>-62.935498039633714</v>
      </c>
      <c r="BE163" s="107"/>
      <c r="BF163" s="35">
        <f t="shared" si="137"/>
        <v>5.1379691566541081E-3</v>
      </c>
      <c r="BG163" s="107">
        <f t="shared" si="139"/>
        <v>7.3269740082565109E-3</v>
      </c>
      <c r="BH163" s="107">
        <f t="shared" si="139"/>
        <v>-1.2464943164910619E-2</v>
      </c>
      <c r="BI163" s="107"/>
      <c r="BJ163" s="107"/>
      <c r="BK163" s="107"/>
      <c r="BL163" s="107"/>
      <c r="BM163" s="107"/>
      <c r="BN163" s="107"/>
      <c r="BO163" s="107"/>
      <c r="BP163" s="107"/>
    </row>
    <row r="164" spans="1:68">
      <c r="A164" s="109">
        <v>0.5</v>
      </c>
      <c r="B164" s="110">
        <v>6.1758499999999996</v>
      </c>
      <c r="C164" s="103">
        <v>7.7114000000000002E-3</v>
      </c>
      <c r="D164" s="103">
        <v>0</v>
      </c>
      <c r="E164" s="109">
        <v>0.5</v>
      </c>
      <c r="F164" s="105">
        <v>3.14159265358979</v>
      </c>
      <c r="G164" s="105"/>
      <c r="H164" s="28">
        <f t="shared" ref="H164:H196" si="140">(F164/6)*(C164*6.023*10^23)/((16*0.499+44*0.501)*10^24)*(0.499*$BL$8^3+0.501*$BM$8^3)</f>
        <v>4.4588136395803755E-3</v>
      </c>
      <c r="I164" s="28">
        <f t="shared" ref="I164:I196" si="141">(F164/6)*(C164*6.023*10^23)/((16*0.499+44*0.501)*10^24)*(0.499*$BL$8^2+0.501*$BM$8^2)</f>
        <v>1.1685905679983104E-3</v>
      </c>
      <c r="J164" s="28">
        <f t="shared" ref="J164:J196" si="142">(F164/6)*(C164*6.023*10^23)/((16*0.499+44*0.501)*10^24)*(0.499*$BL$8^1+0.501*$BM$8^1)</f>
        <v>3.0717892738401736E-4</v>
      </c>
      <c r="K164" s="28">
        <f t="shared" ref="K164:K196" si="143">(F164/6)*(C164*6.023*10^23)/((16*0.499+44*0.501)*10^24)*(0.499*$BL$8^0+0.501*$BM$8^0)</f>
        <v>8.0987559010422684E-5</v>
      </c>
      <c r="L164" s="104">
        <f t="shared" si="138"/>
        <v>4.498873152273708E-3</v>
      </c>
      <c r="M164" s="104">
        <f t="shared" si="122"/>
        <v>1.0059699114490875E-5</v>
      </c>
      <c r="N164" s="104">
        <f t="shared" si="123"/>
        <v>2.9947392361688411E-8</v>
      </c>
      <c r="O164" s="104">
        <f t="shared" si="124"/>
        <v>1.0023685787646786E-10</v>
      </c>
      <c r="P164" s="104">
        <f t="shared" si="125"/>
        <v>3.5790814756353484E-13</v>
      </c>
      <c r="Q164" s="104">
        <f t="shared" si="105"/>
        <v>3.9628069030052702</v>
      </c>
      <c r="R164" s="104">
        <f t="shared" si="106"/>
        <v>-4.6935876594944039</v>
      </c>
      <c r="S164" s="104">
        <f t="shared" si="107"/>
        <v>2.2909191657638894</v>
      </c>
      <c r="T164" s="104">
        <f t="shared" si="108"/>
        <v>-0.3783510485415536</v>
      </c>
      <c r="U164" s="104">
        <v>0</v>
      </c>
      <c r="V164" s="104">
        <f t="shared" si="100"/>
        <v>2.3303607909069464</v>
      </c>
      <c r="W164" s="104">
        <f t="shared" si="109"/>
        <v>1.3628869565217392</v>
      </c>
      <c r="X164" s="104">
        <f t="shared" si="126"/>
        <v>1.0093056399360822</v>
      </c>
      <c r="Y164" s="104">
        <v>0</v>
      </c>
      <c r="Z164" s="104">
        <f t="shared" si="127"/>
        <v>1.7781018073083736E-2</v>
      </c>
      <c r="AA164" s="104">
        <f t="shared" si="110"/>
        <v>0.6549999999999998</v>
      </c>
      <c r="AB164" s="104">
        <f t="shared" si="111"/>
        <v>-1.4353029276158438E-3</v>
      </c>
      <c r="AC164" s="104">
        <f t="shared" si="112"/>
        <v>-5.6767544466787524E-4</v>
      </c>
      <c r="AD164" s="104">
        <f t="shared" si="128"/>
        <v>-1.0014891861418595E-3</v>
      </c>
      <c r="AE164" s="104">
        <f t="shared" si="113"/>
        <v>2.875</v>
      </c>
      <c r="AF164" s="104"/>
      <c r="AG164" s="104">
        <f t="shared" si="129"/>
        <v>-2.9790302471348557E-4</v>
      </c>
      <c r="AH164" s="104">
        <f t="shared" si="130"/>
        <v>-5.9416218041660317E-4</v>
      </c>
      <c r="AI164" s="104">
        <f t="shared" si="131"/>
        <v>1.9427825461295154E-2</v>
      </c>
      <c r="AJ164" s="104"/>
      <c r="AK164" s="104">
        <f t="shared" si="114"/>
        <v>6.5979573228449651E-24</v>
      </c>
      <c r="AL164" s="104">
        <f t="shared" si="115"/>
        <v>6.0355249300289805E-24</v>
      </c>
      <c r="AM164" s="104">
        <f t="shared" si="116"/>
        <v>40.526545223578751</v>
      </c>
      <c r="AN164" s="104">
        <f t="shared" si="132"/>
        <v>1.0610256652253576</v>
      </c>
      <c r="AO164" s="104">
        <f t="shared" si="133"/>
        <v>1.3176580985674746</v>
      </c>
      <c r="AP164" s="25">
        <v>7.4900000000000001E-3</v>
      </c>
      <c r="AQ164" s="104">
        <f t="shared" si="117"/>
        <v>5.8879480197748833E-6</v>
      </c>
      <c r="AR164" s="104">
        <f t="shared" si="118"/>
        <v>1.7175144373683334E-2</v>
      </c>
      <c r="AS164">
        <f t="shared" si="119"/>
        <v>-1.7175144373683334E-2</v>
      </c>
      <c r="AT164" s="104"/>
      <c r="AU164" s="104"/>
      <c r="AV164" s="104"/>
      <c r="AW164" s="104"/>
      <c r="AX164">
        <f t="shared" ref="AX164:AX196" si="144" xml:space="preserve"> -1.136*C164^2- 15.1*C164</f>
        <v>-0.11650969302379456</v>
      </c>
      <c r="AY164" s="104">
        <f t="shared" si="99"/>
        <v>-9.9334548650111223E-2</v>
      </c>
      <c r="AZ164" s="104">
        <v>0.499</v>
      </c>
      <c r="BA164" s="104">
        <f>17.5/($BL$6+$BL$7+2*(0.499*$BL$8 +0.501*$BM$8))</f>
        <v>1.3122542803859978</v>
      </c>
      <c r="BB164" s="104">
        <f t="shared" si="135"/>
        <v>-0.4564725649017683</v>
      </c>
      <c r="BC164" s="104">
        <f t="shared" si="121"/>
        <v>7.8925029723831405E-2</v>
      </c>
      <c r="BD164" s="104">
        <f t="shared" si="136"/>
        <v>-0.53539759462559977</v>
      </c>
      <c r="BE164" s="104"/>
      <c r="BF164" s="104">
        <f t="shared" si="137"/>
        <v>9.0408509586406877E-5</v>
      </c>
      <c r="BG164" s="104">
        <f t="shared" si="139"/>
        <v>1.563181416594007E-5</v>
      </c>
      <c r="BH164" s="104">
        <f t="shared" si="139"/>
        <v>-1.0604032375234696E-4</v>
      </c>
      <c r="BI164" s="104"/>
      <c r="BJ164" s="104"/>
      <c r="BK164" s="104"/>
      <c r="BL164" s="104"/>
      <c r="BM164" s="104"/>
      <c r="BN164" s="104"/>
      <c r="BO164" s="104"/>
      <c r="BP164" s="104"/>
    </row>
    <row r="165" spans="1:68">
      <c r="A165" s="109">
        <v>0.5</v>
      </c>
      <c r="B165" s="110">
        <v>16.283059999999999</v>
      </c>
      <c r="C165" s="103">
        <v>2.1018999999999999E-2</v>
      </c>
      <c r="D165" s="103">
        <v>-0.14166999999999999</v>
      </c>
      <c r="E165" s="109">
        <v>0.5</v>
      </c>
      <c r="F165" s="105">
        <v>3.14159265358979</v>
      </c>
      <c r="G165" s="105"/>
      <c r="H165" s="28">
        <f t="shared" si="140"/>
        <v>1.2153409742762652E-2</v>
      </c>
      <c r="I165" s="28">
        <f t="shared" si="141"/>
        <v>3.1852329212278558E-3</v>
      </c>
      <c r="J165" s="28">
        <f t="shared" si="142"/>
        <v>8.3727907703979318E-4</v>
      </c>
      <c r="K165" s="28">
        <f t="shared" si="143"/>
        <v>2.2074817839044461E-4</v>
      </c>
      <c r="L165" s="104">
        <f t="shared" si="138"/>
        <v>1.2454915196702757E-2</v>
      </c>
      <c r="M165" s="104">
        <f t="shared" si="122"/>
        <v>7.6301804575307339E-5</v>
      </c>
      <c r="N165" s="104">
        <f t="shared" si="123"/>
        <v>6.2073273650644439E-7</v>
      </c>
      <c r="O165" s="104">
        <f t="shared" si="124"/>
        <v>5.6718232697289261E-9</v>
      </c>
      <c r="P165" s="104">
        <f t="shared" si="125"/>
        <v>5.5235219176275052E-11</v>
      </c>
      <c r="Q165" s="104">
        <f t="shared" si="105"/>
        <v>3.9628069030052702</v>
      </c>
      <c r="R165" s="104">
        <f t="shared" si="106"/>
        <v>-4.6935876594944039</v>
      </c>
      <c r="S165" s="104">
        <f t="shared" si="107"/>
        <v>2.2909191657638894</v>
      </c>
      <c r="T165" s="104">
        <f t="shared" si="108"/>
        <v>-0.3783510485415536</v>
      </c>
      <c r="U165" s="104">
        <v>0</v>
      </c>
      <c r="V165" s="104">
        <f t="shared" si="100"/>
        <v>2.3252310601714918</v>
      </c>
      <c r="W165" s="104">
        <f t="shared" si="109"/>
        <v>1.3628869565217392</v>
      </c>
      <c r="X165" s="104">
        <f t="shared" si="126"/>
        <v>1.0256941481224273</v>
      </c>
      <c r="Y165" s="104">
        <v>0</v>
      </c>
      <c r="Z165" s="104">
        <f t="shared" si="127"/>
        <v>4.8999714612069714E-2</v>
      </c>
      <c r="AA165" s="104">
        <f t="shared" si="110"/>
        <v>0.6549999999999998</v>
      </c>
      <c r="AB165" s="104">
        <f t="shared" si="111"/>
        <v>-3.7842764459215237E-3</v>
      </c>
      <c r="AC165" s="104">
        <f t="shared" si="112"/>
        <v>-1.4967159704419137E-3</v>
      </c>
      <c r="AD165" s="104">
        <f t="shared" si="128"/>
        <v>-2.6404962081817188E-3</v>
      </c>
      <c r="AE165" s="104">
        <f t="shared" si="113"/>
        <v>2.875</v>
      </c>
      <c r="AF165" s="104"/>
      <c r="AG165" s="104">
        <f t="shared" si="129"/>
        <v>-8.3671882273490805E-4</v>
      </c>
      <c r="AH165" s="104">
        <f t="shared" si="130"/>
        <v>-1.5948644367051173E-3</v>
      </c>
      <c r="AI165" s="104">
        <f t="shared" si="131"/>
        <v>5.3399274672248233E-2</v>
      </c>
      <c r="AJ165" s="104"/>
      <c r="AK165" s="104">
        <f t="shared" si="114"/>
        <v>1.8067169354862055E-23</v>
      </c>
      <c r="AL165" s="104">
        <f t="shared" si="115"/>
        <v>1.6712013962340986E-23</v>
      </c>
      <c r="AM165" s="104">
        <f t="shared" si="116"/>
        <v>40.526545223578751</v>
      </c>
      <c r="AN165" s="104">
        <f t="shared" si="132"/>
        <v>1.0610256652253576</v>
      </c>
      <c r="AO165" s="104">
        <f t="shared" si="133"/>
        <v>1.3176580985674746</v>
      </c>
      <c r="AP165" s="25">
        <v>2.0629999999999999E-2</v>
      </c>
      <c r="AQ165" s="104">
        <f t="shared" si="117"/>
        <v>1.6171220344577922E-5</v>
      </c>
      <c r="AR165" s="104">
        <f t="shared" si="118"/>
        <v>4.7171449745133799E-2</v>
      </c>
      <c r="AS165">
        <f t="shared" si="119"/>
        <v>-0.18884144974513378</v>
      </c>
      <c r="AT165" s="104"/>
      <c r="AU165" s="104"/>
      <c r="AV165" s="104"/>
      <c r="AW165" s="104"/>
      <c r="AX165">
        <f t="shared" si="144"/>
        <v>-0.31788878293809597</v>
      </c>
      <c r="AY165" s="104">
        <f t="shared" si="99"/>
        <v>-0.27071733319296215</v>
      </c>
      <c r="AZ165" s="104"/>
      <c r="BA165" s="104">
        <f t="shared" ref="BA165:BA196" si="145">17.5/($BL$6+$BL$7+2*(0.499*$BL$8 +0.501*$BM$8))</f>
        <v>1.3122542803859978</v>
      </c>
      <c r="BB165" s="104">
        <f t="shared" si="135"/>
        <v>-1.2440287606402656</v>
      </c>
      <c r="BC165" s="104">
        <f t="shared" si="121"/>
        <v>0.21676720685710774</v>
      </c>
      <c r="BD165" s="104">
        <f t="shared" si="136"/>
        <v>-1.4607959674973736</v>
      </c>
      <c r="BE165" s="104"/>
      <c r="BF165" s="104">
        <f t="shared" si="137"/>
        <v>2.4639111916028233E-4</v>
      </c>
      <c r="BG165" s="104">
        <f t="shared" si="139"/>
        <v>4.2932700902576302E-5</v>
      </c>
      <c r="BH165" s="104">
        <f t="shared" si="139"/>
        <v>-2.8932382006285873E-4</v>
      </c>
      <c r="BI165" s="104"/>
      <c r="BJ165" s="104"/>
      <c r="BK165" s="104"/>
      <c r="BL165" s="104"/>
      <c r="BM165" s="104"/>
      <c r="BN165" s="104"/>
      <c r="BO165" s="104"/>
      <c r="BP165" s="104"/>
    </row>
    <row r="166" spans="1:68">
      <c r="A166" s="109">
        <v>0.5</v>
      </c>
      <c r="B166" s="110">
        <v>30.793399999999998</v>
      </c>
      <c r="C166" s="103">
        <v>4.1841999999999997E-2</v>
      </c>
      <c r="D166" s="103">
        <v>-0.44500000000000001</v>
      </c>
      <c r="E166" s="109">
        <v>0.5</v>
      </c>
      <c r="F166" s="105">
        <v>3.14159265358979</v>
      </c>
      <c r="G166" s="105"/>
      <c r="H166" s="28">
        <f t="shared" si="140"/>
        <v>2.4193490197282216E-2</v>
      </c>
      <c r="I166" s="28">
        <f t="shared" si="141"/>
        <v>6.3407638750661768E-3</v>
      </c>
      <c r="J166" s="28">
        <f t="shared" si="142"/>
        <v>1.6667506133259923E-3</v>
      </c>
      <c r="K166" s="28">
        <f t="shared" si="143"/>
        <v>4.3943790285993551E-4</v>
      </c>
      <c r="L166" s="104">
        <f t="shared" si="138"/>
        <v>2.5413116626064193E-2</v>
      </c>
      <c r="M166" s="104">
        <f t="shared" si="122"/>
        <v>3.1243476757162675E-4</v>
      </c>
      <c r="N166" s="104">
        <f t="shared" si="123"/>
        <v>5.0802278048887109E-6</v>
      </c>
      <c r="O166" s="104">
        <f t="shared" si="124"/>
        <v>9.2631003634907616E-8</v>
      </c>
      <c r="P166" s="104">
        <f t="shared" si="125"/>
        <v>1.7986897388189149E-9</v>
      </c>
      <c r="Q166" s="104">
        <f t="shared" si="105"/>
        <v>3.9628069030052706</v>
      </c>
      <c r="R166" s="104">
        <f t="shared" si="106"/>
        <v>-4.693587659494403</v>
      </c>
      <c r="S166" s="104">
        <f t="shared" si="107"/>
        <v>2.2909191657638885</v>
      </c>
      <c r="T166" s="104">
        <f t="shared" si="108"/>
        <v>-0.3783510485415536</v>
      </c>
      <c r="U166" s="104">
        <v>0</v>
      </c>
      <c r="V166" s="104">
        <f t="shared" si="100"/>
        <v>2.3172043398684785</v>
      </c>
      <c r="W166" s="104">
        <f t="shared" si="109"/>
        <v>1.3628869565217392</v>
      </c>
      <c r="X166" s="104">
        <f t="shared" si="126"/>
        <v>1.0522062838321391</v>
      </c>
      <c r="Y166" s="104">
        <v>0</v>
      </c>
      <c r="Z166" s="104">
        <f t="shared" si="127"/>
        <v>9.9252437367381333E-2</v>
      </c>
      <c r="AA166" s="104">
        <f t="shared" si="110"/>
        <v>0.6549999999999998</v>
      </c>
      <c r="AB166" s="104">
        <f t="shared" si="111"/>
        <v>-7.1565626061587829E-3</v>
      </c>
      <c r="AC166" s="104">
        <f t="shared" si="112"/>
        <v>-2.8304860121012897E-3</v>
      </c>
      <c r="AD166" s="104">
        <f t="shared" si="128"/>
        <v>-4.9935243091300367E-3</v>
      </c>
      <c r="AE166" s="104">
        <f t="shared" si="113"/>
        <v>2.875</v>
      </c>
      <c r="AF166" s="104"/>
      <c r="AG166" s="104">
        <f t="shared" si="129"/>
        <v>-1.743332300795332E-3</v>
      </c>
      <c r="AH166" s="104">
        <f t="shared" si="130"/>
        <v>-3.1049928133388372E-3</v>
      </c>
      <c r="AI166" s="104">
        <f t="shared" si="131"/>
        <v>0.10775353904005532</v>
      </c>
      <c r="AJ166" s="104"/>
      <c r="AK166" s="104">
        <f t="shared" si="114"/>
        <v>3.6274653074320057E-23</v>
      </c>
      <c r="AL166" s="104">
        <f t="shared" si="115"/>
        <v>3.4112917191369054E-23</v>
      </c>
      <c r="AM166" s="104">
        <f t="shared" si="116"/>
        <v>40.526545223578751</v>
      </c>
      <c r="AN166" s="104">
        <f t="shared" si="132"/>
        <v>1.0610256652253576</v>
      </c>
      <c r="AO166" s="104">
        <f t="shared" si="133"/>
        <v>1.3176580985674746</v>
      </c>
      <c r="AP166" s="25">
        <v>4.215E-2</v>
      </c>
      <c r="AQ166" s="104">
        <f t="shared" si="117"/>
        <v>3.2613941064014652E-5</v>
      </c>
      <c r="AR166" s="104">
        <f t="shared" si="118"/>
        <v>9.5134866083730743E-2</v>
      </c>
      <c r="AS166">
        <f t="shared" si="119"/>
        <v>-0.54013486608373074</v>
      </c>
      <c r="AT166" s="104"/>
      <c r="AU166" s="104"/>
      <c r="AV166" s="104"/>
      <c r="AW166" s="104"/>
      <c r="AX166">
        <f t="shared" si="144"/>
        <v>-0.63380305536710402</v>
      </c>
      <c r="AY166" s="104">
        <f t="shared" si="99"/>
        <v>-0.53866818928337323</v>
      </c>
      <c r="AZ166" s="104"/>
      <c r="BA166" s="104">
        <f t="shared" si="145"/>
        <v>1.3122542803859978</v>
      </c>
      <c r="BB166" s="104">
        <f t="shared" si="135"/>
        <v>-2.4753447147504333</v>
      </c>
      <c r="BC166" s="104">
        <f t="shared" si="121"/>
        <v>0.43717374189506819</v>
      </c>
      <c r="BD166" s="104">
        <f t="shared" si="136"/>
        <v>-2.9125184566455014</v>
      </c>
      <c r="BE166" s="104"/>
      <c r="BF166" s="104">
        <f t="shared" si="137"/>
        <v>4.9026435229757048E-4</v>
      </c>
      <c r="BG166" s="104">
        <f t="shared" si="139"/>
        <v>8.6586203583891499E-5</v>
      </c>
      <c r="BH166" s="104">
        <f t="shared" si="139"/>
        <v>-5.7685055588146191E-4</v>
      </c>
      <c r="BI166" s="104"/>
      <c r="BJ166" s="104"/>
      <c r="BK166" s="104"/>
      <c r="BL166" s="104"/>
      <c r="BM166" s="104"/>
      <c r="BN166" s="104"/>
      <c r="BO166" s="104"/>
      <c r="BP166" s="104"/>
    </row>
    <row r="167" spans="1:68">
      <c r="A167" s="109">
        <v>0.5</v>
      </c>
      <c r="B167" s="110">
        <v>45.804090000000002</v>
      </c>
      <c r="C167" s="103">
        <v>6.5955E-2</v>
      </c>
      <c r="D167" s="103">
        <v>-0.78166999999999998</v>
      </c>
      <c r="E167" s="109">
        <v>0.5</v>
      </c>
      <c r="F167" s="105">
        <v>3.14159265358979</v>
      </c>
      <c r="G167" s="105"/>
      <c r="H167" s="28">
        <f t="shared" si="140"/>
        <v>3.8135883704453623E-2</v>
      </c>
      <c r="I167" s="28">
        <f t="shared" si="141"/>
        <v>9.9948635672288521E-3</v>
      </c>
      <c r="J167" s="28">
        <f t="shared" si="142"/>
        <v>2.627277297976096E-3</v>
      </c>
      <c r="K167" s="28">
        <f t="shared" si="143"/>
        <v>6.9268024671686448E-4</v>
      </c>
      <c r="L167" s="104">
        <f t="shared" si="138"/>
        <v>4.1240621237127829E-2</v>
      </c>
      <c r="M167" s="104">
        <f t="shared" si="122"/>
        <v>8.067525367606922E-4</v>
      </c>
      <c r="N167" s="104">
        <f t="shared" si="123"/>
        <v>2.0774903717499737E-5</v>
      </c>
      <c r="O167" s="104">
        <f t="shared" si="124"/>
        <v>5.9879263925727289E-7</v>
      </c>
      <c r="P167" s="104">
        <f t="shared" si="125"/>
        <v>1.8362620590739454E-8</v>
      </c>
      <c r="Q167" s="104">
        <f t="shared" si="105"/>
        <v>3.9628069030052706</v>
      </c>
      <c r="R167" s="104">
        <f t="shared" si="106"/>
        <v>-4.693587659494403</v>
      </c>
      <c r="S167" s="104">
        <f t="shared" si="107"/>
        <v>2.2909191657638885</v>
      </c>
      <c r="T167" s="104">
        <f t="shared" si="108"/>
        <v>-0.3783510485415536</v>
      </c>
      <c r="U167" s="104">
        <v>0</v>
      </c>
      <c r="V167" s="104">
        <f t="shared" si="100"/>
        <v>2.3079094108636977</v>
      </c>
      <c r="W167" s="104">
        <f t="shared" si="109"/>
        <v>1.3628869565217392</v>
      </c>
      <c r="X167" s="104">
        <f t="shared" si="126"/>
        <v>1.0842994359755673</v>
      </c>
      <c r="Y167" s="104">
        <v>0</v>
      </c>
      <c r="Z167" s="104">
        <f t="shared" si="127"/>
        <v>0.15968942184318052</v>
      </c>
      <c r="AA167" s="104">
        <f t="shared" si="110"/>
        <v>0.6549999999999998</v>
      </c>
      <c r="AB167" s="104">
        <f t="shared" si="111"/>
        <v>-1.0645132973401167E-2</v>
      </c>
      <c r="AC167" s="104">
        <f t="shared" si="112"/>
        <v>-4.2102475219374458E-3</v>
      </c>
      <c r="AD167" s="104">
        <f t="shared" si="128"/>
        <v>-7.4276902476693059E-3</v>
      </c>
      <c r="AE167" s="104">
        <f t="shared" si="113"/>
        <v>2.875</v>
      </c>
      <c r="AF167" s="104"/>
      <c r="AG167" s="104">
        <f t="shared" si="129"/>
        <v>-2.8917079584107586E-3</v>
      </c>
      <c r="AH167" s="104">
        <f t="shared" si="130"/>
        <v>-4.7834293684570197E-3</v>
      </c>
      <c r="AI167" s="104">
        <f t="shared" si="131"/>
        <v>0.1726701073855931</v>
      </c>
      <c r="AJ167" s="104"/>
      <c r="AK167" s="104">
        <f t="shared" si="114"/>
        <v>5.7865345076428903E-23</v>
      </c>
      <c r="AL167" s="104">
        <f t="shared" si="115"/>
        <v>5.5393599018338411E-23</v>
      </c>
      <c r="AM167" s="104">
        <f t="shared" si="116"/>
        <v>40.526545223578751</v>
      </c>
      <c r="AN167" s="104">
        <f t="shared" si="132"/>
        <v>1.0610256652253576</v>
      </c>
      <c r="AO167" s="104">
        <f t="shared" si="133"/>
        <v>1.3176580985674746</v>
      </c>
      <c r="AP167" s="25">
        <v>6.6290000000000002E-2</v>
      </c>
      <c r="AQ167" s="104">
        <f t="shared" si="117"/>
        <v>5.228065733889416E-5</v>
      </c>
      <c r="AR167" s="104">
        <f t="shared" si="118"/>
        <v>0.15250267745755428</v>
      </c>
      <c r="AS167">
        <f t="shared" si="119"/>
        <v>-0.93417267745755428</v>
      </c>
      <c r="AT167" s="104"/>
      <c r="AU167" s="104"/>
      <c r="AV167" s="104"/>
      <c r="AW167" s="104"/>
      <c r="AX167">
        <f t="shared" si="144"/>
        <v>-1.0008621704603999</v>
      </c>
      <c r="AY167" s="104">
        <f t="shared" si="99"/>
        <v>-0.84835949300284563</v>
      </c>
      <c r="AZ167" s="104"/>
      <c r="BA167" s="104">
        <f t="shared" si="145"/>
        <v>1.3122542803859978</v>
      </c>
      <c r="BB167" s="104">
        <f t="shared" si="135"/>
        <v>-3.8984707636192506</v>
      </c>
      <c r="BC167" s="104">
        <f t="shared" si="121"/>
        <v>0.7007963420525285</v>
      </c>
      <c r="BD167" s="104">
        <f t="shared" si="136"/>
        <v>-4.5992671056717791</v>
      </c>
      <c r="BE167" s="104"/>
      <c r="BF167" s="104">
        <f t="shared" si="137"/>
        <v>7.7212730513354143E-4</v>
      </c>
      <c r="BG167" s="104">
        <f t="shared" si="139"/>
        <v>1.3879903783967686E-4</v>
      </c>
      <c r="BH167" s="104">
        <f t="shared" si="139"/>
        <v>-9.1092634297321824E-4</v>
      </c>
      <c r="BI167" s="104"/>
      <c r="BJ167" s="104"/>
      <c r="BK167" s="104"/>
      <c r="BL167" s="104"/>
      <c r="BM167" s="104"/>
      <c r="BN167" s="104"/>
      <c r="BO167" s="104"/>
      <c r="BP167" s="104"/>
    </row>
    <row r="168" spans="1:68">
      <c r="A168" s="109">
        <v>0.5</v>
      </c>
      <c r="B168" s="110">
        <v>60.614649999999997</v>
      </c>
      <c r="C168" s="103">
        <v>9.2893000000000003E-2</v>
      </c>
      <c r="D168" s="103">
        <v>-1.165</v>
      </c>
      <c r="E168" s="109">
        <v>0.5</v>
      </c>
      <c r="F168" s="105">
        <v>3.14159265358979</v>
      </c>
      <c r="G168" s="105"/>
      <c r="H168" s="28">
        <f t="shared" si="140"/>
        <v>5.3711722310026695E-2</v>
      </c>
      <c r="I168" s="28">
        <f t="shared" si="141"/>
        <v>1.407706559549071E-2</v>
      </c>
      <c r="J168" s="28">
        <f t="shared" si="142"/>
        <v>3.7003361388961184E-3</v>
      </c>
      <c r="K168" s="28">
        <f t="shared" si="143"/>
        <v>9.755916330569281E-4</v>
      </c>
      <c r="L168" s="104">
        <f t="shared" si="138"/>
        <v>6.004312377875487E-2</v>
      </c>
      <c r="M168" s="104">
        <f t="shared" si="122"/>
        <v>1.6718286521824987E-3</v>
      </c>
      <c r="N168" s="104">
        <f t="shared" si="123"/>
        <v>6.095587929798739E-5</v>
      </c>
      <c r="O168" s="104">
        <f t="shared" si="124"/>
        <v>2.4823955830297062E-6</v>
      </c>
      <c r="P168" s="104">
        <f t="shared" si="125"/>
        <v>1.0744654604932791E-7</v>
      </c>
      <c r="Q168" s="104">
        <f t="shared" si="105"/>
        <v>3.9628069030052702</v>
      </c>
      <c r="R168" s="104">
        <f t="shared" si="106"/>
        <v>-4.6935876594944039</v>
      </c>
      <c r="S168" s="104">
        <f t="shared" si="107"/>
        <v>2.2909191657638894</v>
      </c>
      <c r="T168" s="104">
        <f t="shared" si="108"/>
        <v>-0.3783510485415536</v>
      </c>
      <c r="U168" s="104">
        <v>0</v>
      </c>
      <c r="V168" s="104">
        <f t="shared" si="100"/>
        <v>2.2975255184599823</v>
      </c>
      <c r="W168" s="104">
        <f t="shared" si="109"/>
        <v>1.3628869565217392</v>
      </c>
      <c r="X168" s="104">
        <f t="shared" si="126"/>
        <v>1.1220340543996643</v>
      </c>
      <c r="Y168" s="104">
        <v>0</v>
      </c>
      <c r="Z168" s="104">
        <f t="shared" si="127"/>
        <v>0.23023113683295476</v>
      </c>
      <c r="AA168" s="104">
        <f t="shared" si="110"/>
        <v>0.6549999999999998</v>
      </c>
      <c r="AB168" s="104">
        <f t="shared" si="111"/>
        <v>-1.4087191981898801E-2</v>
      </c>
      <c r="AC168" s="104">
        <f t="shared" si="112"/>
        <v>-5.5716133636888234E-3</v>
      </c>
      <c r="AD168" s="104">
        <f t="shared" si="128"/>
        <v>-9.8294026727938112E-3</v>
      </c>
      <c r="AE168" s="104">
        <f t="shared" si="113"/>
        <v>2.875</v>
      </c>
      <c r="AF168" s="104"/>
      <c r="AG168" s="104">
        <f t="shared" si="129"/>
        <v>-4.3027105556959081E-3</v>
      </c>
      <c r="AH168" s="104">
        <f t="shared" si="130"/>
        <v>-6.5929618293296931E-3</v>
      </c>
      <c r="AI168" s="104">
        <f t="shared" si="131"/>
        <v>0.24794409677224713</v>
      </c>
      <c r="AJ168" s="104"/>
      <c r="AK168" s="104">
        <f t="shared" si="114"/>
        <v>8.280628610588413E-23</v>
      </c>
      <c r="AL168" s="104">
        <f t="shared" si="115"/>
        <v>8.0721042007534071E-23</v>
      </c>
      <c r="AM168" s="104">
        <f t="shared" si="116"/>
        <v>40.526545223578751</v>
      </c>
      <c r="AN168" s="104">
        <f t="shared" si="132"/>
        <v>1.0610256652253576</v>
      </c>
      <c r="AO168" s="104">
        <f t="shared" si="133"/>
        <v>1.3176580985674746</v>
      </c>
      <c r="AP168" s="25">
        <v>9.3640000000000001E-2</v>
      </c>
      <c r="AQ168" s="104">
        <f t="shared" si="117"/>
        <v>7.5193403083963393E-5</v>
      </c>
      <c r="AR168" s="104">
        <f t="shared" si="118"/>
        <v>0.21933915679592123</v>
      </c>
      <c r="AS168">
        <f t="shared" si="119"/>
        <v>-1.3843391567959213</v>
      </c>
      <c r="AT168" s="104"/>
      <c r="AU168" s="104"/>
      <c r="AV168" s="104"/>
      <c r="AW168" s="104"/>
      <c r="AX168">
        <f t="shared" si="144"/>
        <v>-1.412486968334064</v>
      </c>
      <c r="AY168" s="104">
        <f t="shared" si="99"/>
        <v>-1.1931478115381426</v>
      </c>
      <c r="AZ168" s="104"/>
      <c r="BA168" s="104">
        <f t="shared" si="145"/>
        <v>1.3122542803859978</v>
      </c>
      <c r="BB168" s="104">
        <f t="shared" si="135"/>
        <v>-5.482878306098165</v>
      </c>
      <c r="BC168" s="104">
        <f t="shared" si="121"/>
        <v>1.0079303610538244</v>
      </c>
      <c r="BD168" s="104">
        <f t="shared" si="136"/>
        <v>-6.4908086671519891</v>
      </c>
      <c r="BE168" s="104"/>
      <c r="BF168" s="104">
        <f t="shared" si="137"/>
        <v>1.0859335127942494E-3</v>
      </c>
      <c r="BG168" s="104">
        <f t="shared" si="139"/>
        <v>1.9962970113959682E-4</v>
      </c>
      <c r="BH168" s="104">
        <f t="shared" si="139"/>
        <v>-1.2855632139338461E-3</v>
      </c>
      <c r="BI168" s="104"/>
      <c r="BJ168" s="104"/>
      <c r="BK168" s="104"/>
      <c r="BL168" s="104"/>
      <c r="BM168" s="104"/>
      <c r="BN168" s="104"/>
      <c r="BO168" s="104"/>
      <c r="BP168" s="104"/>
    </row>
    <row r="169" spans="1:68">
      <c r="A169" s="109">
        <v>0.5</v>
      </c>
      <c r="B169" s="110">
        <v>70.721850000000003</v>
      </c>
      <c r="C169" s="103">
        <v>0.1134</v>
      </c>
      <c r="D169" s="103">
        <v>-1.42333</v>
      </c>
      <c r="E169" s="109">
        <v>0.5</v>
      </c>
      <c r="F169" s="105">
        <v>3.14159265358979</v>
      </c>
      <c r="G169" s="105"/>
      <c r="H169" s="28">
        <f t="shared" si="140"/>
        <v>6.5569088197786993E-2</v>
      </c>
      <c r="I169" s="28">
        <f t="shared" si="141"/>
        <v>1.7184709703945901E-2</v>
      </c>
      <c r="J169" s="28">
        <f t="shared" si="142"/>
        <v>4.5172200074367263E-3</v>
      </c>
      <c r="K169" s="28">
        <f t="shared" si="143"/>
        <v>1.1909626256946771E-3</v>
      </c>
      <c r="L169" s="104">
        <f t="shared" si="138"/>
        <v>7.5209084420439387E-2</v>
      </c>
      <c r="M169" s="104">
        <f t="shared" si="122"/>
        <v>2.5770885231316842E-3</v>
      </c>
      <c r="N169" s="104">
        <f t="shared" si="123"/>
        <v>1.1516873270868503E-4</v>
      </c>
      <c r="O169" s="104">
        <f t="shared" si="124"/>
        <v>5.7395739074955765E-6</v>
      </c>
      <c r="P169" s="104">
        <f t="shared" si="125"/>
        <v>3.037692521412616E-7</v>
      </c>
      <c r="Q169" s="104">
        <f t="shared" si="105"/>
        <v>3.9628069030052706</v>
      </c>
      <c r="R169" s="104">
        <f t="shared" si="106"/>
        <v>-4.693587659494403</v>
      </c>
      <c r="S169" s="104">
        <f t="shared" si="107"/>
        <v>2.290919165763889</v>
      </c>
      <c r="T169" s="104">
        <f t="shared" si="108"/>
        <v>-0.3783510485415536</v>
      </c>
      <c r="U169" s="104">
        <v>0</v>
      </c>
      <c r="V169" s="104">
        <f t="shared" si="100"/>
        <v>2.2896206078681423</v>
      </c>
      <c r="W169" s="104">
        <f t="shared" si="109"/>
        <v>1.3628869565217392</v>
      </c>
      <c r="X169" s="104">
        <f t="shared" si="126"/>
        <v>1.1521784399034121</v>
      </c>
      <c r="Y169" s="104">
        <v>0</v>
      </c>
      <c r="Z169" s="104">
        <f t="shared" si="127"/>
        <v>0.28620495870368079</v>
      </c>
      <c r="AA169" s="104">
        <f t="shared" si="110"/>
        <v>0.6549999999999998</v>
      </c>
      <c r="AB169" s="104">
        <f t="shared" si="111"/>
        <v>-1.6436163176147177E-2</v>
      </c>
      <c r="AC169" s="104">
        <f t="shared" si="112"/>
        <v>-6.5006529702769282E-3</v>
      </c>
      <c r="AD169" s="104">
        <f t="shared" si="128"/>
        <v>-1.1468408073212052E-2</v>
      </c>
      <c r="AE169" s="104">
        <f t="shared" si="113"/>
        <v>2.875</v>
      </c>
      <c r="AF169" s="104"/>
      <c r="AG169" s="104">
        <f t="shared" si="129"/>
        <v>-5.4700751434503718E-3</v>
      </c>
      <c r="AH169" s="104">
        <f t="shared" si="130"/>
        <v>-7.9407400816289171E-3</v>
      </c>
      <c r="AI169" s="104">
        <f t="shared" si="131"/>
        <v>0.30737718662924579</v>
      </c>
      <c r="AJ169" s="104"/>
      <c r="AK169" s="104">
        <f t="shared" si="114"/>
        <v>1.0250297800187018E-22</v>
      </c>
      <c r="AL169" s="104">
        <f t="shared" si="115"/>
        <v>1.0119080996872786E-22</v>
      </c>
      <c r="AM169" s="104">
        <f t="shared" si="116"/>
        <v>40.526545223578751</v>
      </c>
      <c r="AN169" s="104">
        <f t="shared" si="132"/>
        <v>1.0610256652253576</v>
      </c>
      <c r="AO169" s="104">
        <f t="shared" si="133"/>
        <v>1.3176580985674746</v>
      </c>
      <c r="AP169" s="25">
        <v>0.11398999999999999</v>
      </c>
      <c r="AQ169" s="104">
        <f t="shared" si="117"/>
        <v>9.3410456393642973E-5</v>
      </c>
      <c r="AR169" s="104">
        <f t="shared" si="118"/>
        <v>0.27247830130025658</v>
      </c>
      <c r="AS169">
        <f t="shared" si="119"/>
        <v>-1.6958083013002565</v>
      </c>
      <c r="AT169" s="104"/>
      <c r="AU169" s="104"/>
      <c r="AV169" s="104"/>
      <c r="AW169" s="104"/>
      <c r="AX169">
        <f t="shared" si="144"/>
        <v>-1.72694846016</v>
      </c>
      <c r="AY169" s="104">
        <f t="shared" si="99"/>
        <v>-1.4544701588597435</v>
      </c>
      <c r="AZ169" s="104"/>
      <c r="BA169" s="104">
        <f t="shared" si="145"/>
        <v>1.3122542803859978</v>
      </c>
      <c r="BB169" s="104">
        <f t="shared" si="135"/>
        <v>-6.6837342395982811</v>
      </c>
      <c r="BC169" s="104">
        <f t="shared" si="121"/>
        <v>1.2521209464866851</v>
      </c>
      <c r="BD169" s="104">
        <f t="shared" si="136"/>
        <v>-7.9358551860849653</v>
      </c>
      <c r="BE169" s="104"/>
      <c r="BF169" s="104">
        <f t="shared" si="137"/>
        <v>1.3237738640519471E-3</v>
      </c>
      <c r="BG169" s="104">
        <f t="shared" si="139"/>
        <v>2.4799384957153596E-4</v>
      </c>
      <c r="BH169" s="104">
        <f t="shared" si="139"/>
        <v>-1.571767713623483E-3</v>
      </c>
      <c r="BI169" s="104"/>
      <c r="BJ169" s="104"/>
      <c r="BK169" s="104"/>
      <c r="BL169" s="104"/>
      <c r="BM169" s="104"/>
      <c r="BN169" s="104"/>
      <c r="BO169" s="104"/>
      <c r="BP169" s="104"/>
    </row>
    <row r="170" spans="1:68">
      <c r="A170" s="109">
        <v>0.5</v>
      </c>
      <c r="B170" s="110">
        <v>80.728980000000007</v>
      </c>
      <c r="C170" s="103">
        <v>0.13561999999999999</v>
      </c>
      <c r="D170" s="103">
        <v>-1.73333</v>
      </c>
      <c r="E170" s="109">
        <v>0.5</v>
      </c>
      <c r="F170" s="105">
        <v>3.14159265358979</v>
      </c>
      <c r="G170" s="105"/>
      <c r="H170" s="28">
        <f t="shared" si="140"/>
        <v>7.8416928936365718E-2</v>
      </c>
      <c r="I170" s="28">
        <f t="shared" si="141"/>
        <v>2.0551942945759641E-2</v>
      </c>
      <c r="J170" s="28">
        <f t="shared" si="142"/>
        <v>5.4023401887880853E-3</v>
      </c>
      <c r="K170" s="28">
        <f t="shared" si="143"/>
        <v>1.4243240855089253E-3</v>
      </c>
      <c r="L170" s="104">
        <f t="shared" si="138"/>
        <v>9.25349332849279E-2</v>
      </c>
      <c r="M170" s="104">
        <f t="shared" si="122"/>
        <v>3.8254557570222211E-3</v>
      </c>
      <c r="N170" s="104">
        <f t="shared" si="123"/>
        <v>2.0535475798633479E-4</v>
      </c>
      <c r="O170" s="104">
        <f t="shared" si="124"/>
        <v>1.2272007019073494E-5</v>
      </c>
      <c r="P170" s="104">
        <f t="shared" si="125"/>
        <v>7.7815968502203958E-7</v>
      </c>
      <c r="Q170" s="104">
        <f t="shared" si="105"/>
        <v>3.9628069030052706</v>
      </c>
      <c r="R170" s="104">
        <f t="shared" si="106"/>
        <v>-4.693587659494403</v>
      </c>
      <c r="S170" s="104">
        <f t="shared" si="107"/>
        <v>2.2909191657638885</v>
      </c>
      <c r="T170" s="104">
        <f t="shared" si="108"/>
        <v>-0.3783510485415536</v>
      </c>
      <c r="U170" s="104">
        <v>0</v>
      </c>
      <c r="V170" s="104">
        <f t="shared" si="100"/>
        <v>2.2810553807090894</v>
      </c>
      <c r="W170" s="104">
        <f t="shared" si="109"/>
        <v>1.3628869565217392</v>
      </c>
      <c r="X170" s="104">
        <f t="shared" si="126"/>
        <v>1.1863142323686602</v>
      </c>
      <c r="Y170" s="104">
        <v>0</v>
      </c>
      <c r="Z170" s="104">
        <f t="shared" si="127"/>
        <v>0.34920876848167143</v>
      </c>
      <c r="AA170" s="104">
        <f t="shared" si="110"/>
        <v>0.6549999999999998</v>
      </c>
      <c r="AB170" s="104">
        <f t="shared" si="111"/>
        <v>-1.8761877528994539E-2</v>
      </c>
      <c r="AC170" s="104">
        <f t="shared" si="112"/>
        <v>-7.4204942832296799E-3</v>
      </c>
      <c r="AD170" s="104">
        <f t="shared" si="128"/>
        <v>-1.3091185906112109E-2</v>
      </c>
      <c r="AE170" s="104">
        <f t="shared" si="113"/>
        <v>2.875</v>
      </c>
      <c r="AF170" s="104"/>
      <c r="AG170" s="104">
        <f t="shared" si="129"/>
        <v>-6.8289420835967235E-3</v>
      </c>
      <c r="AH170" s="104">
        <f t="shared" si="130"/>
        <v>-9.3873014786187599E-3</v>
      </c>
      <c r="AI170" s="104">
        <f t="shared" si="131"/>
        <v>0.3740342636375058</v>
      </c>
      <c r="AJ170" s="104"/>
      <c r="AK170" s="104">
        <f t="shared" si="114"/>
        <v>1.2466264368774467E-22</v>
      </c>
      <c r="AL170" s="104">
        <f t="shared" si="115"/>
        <v>1.2462174719414993E-22</v>
      </c>
      <c r="AM170" s="104">
        <f t="shared" si="116"/>
        <v>40.526545223578751</v>
      </c>
      <c r="AN170" s="104">
        <f t="shared" si="132"/>
        <v>1.0610256652253576</v>
      </c>
      <c r="AO170" s="104">
        <f t="shared" si="133"/>
        <v>1.3176580985674746</v>
      </c>
      <c r="AP170" s="25">
        <v>0.13625000000000001</v>
      </c>
      <c r="AQ170" s="104">
        <f t="shared" si="117"/>
        <v>1.1401024992728557E-4</v>
      </c>
      <c r="AR170" s="104">
        <f t="shared" si="118"/>
        <v>0.33256789903789202</v>
      </c>
      <c r="AS170">
        <f t="shared" si="119"/>
        <v>-2.0658978990378922</v>
      </c>
      <c r="AT170" s="104"/>
      <c r="AU170" s="104"/>
      <c r="AV170" s="104"/>
      <c r="AW170" s="104"/>
      <c r="AX170">
        <f t="shared" si="144"/>
        <v>-2.0687562030783999</v>
      </c>
      <c r="AY170" s="104">
        <f t="shared" si="99"/>
        <v>-1.7361883040405079</v>
      </c>
      <c r="AZ170" s="104"/>
      <c r="BA170" s="104">
        <f t="shared" si="145"/>
        <v>1.3122542803859978</v>
      </c>
      <c r="BB170" s="104">
        <f t="shared" si="135"/>
        <v>-7.9783150884325718</v>
      </c>
      <c r="BC170" s="104">
        <f t="shared" si="121"/>
        <v>1.5282509855914961</v>
      </c>
      <c r="BD170" s="104">
        <f t="shared" si="136"/>
        <v>-9.5065660740240681</v>
      </c>
      <c r="BE170" s="104"/>
      <c r="BF170" s="104">
        <f t="shared" si="137"/>
        <v>1.5801772803391903E-3</v>
      </c>
      <c r="BG170" s="104">
        <f t="shared" si="139"/>
        <v>3.0268389494781067E-4</v>
      </c>
      <c r="BH170" s="104">
        <f t="shared" si="139"/>
        <v>-1.8828611752870011E-3</v>
      </c>
      <c r="BI170" s="104"/>
      <c r="BJ170" s="104"/>
      <c r="BK170" s="104"/>
      <c r="BL170" s="104"/>
      <c r="BM170" s="104"/>
      <c r="BN170" s="104"/>
      <c r="BO170" s="104"/>
      <c r="BP170" s="104"/>
    </row>
    <row r="171" spans="1:68">
      <c r="A171" s="109">
        <v>0.5</v>
      </c>
      <c r="B171" s="110">
        <v>90.836190000000002</v>
      </c>
      <c r="C171" s="103">
        <v>0.16008</v>
      </c>
      <c r="D171" s="103">
        <v>-2.0383300000000002</v>
      </c>
      <c r="E171" s="109">
        <v>0.5</v>
      </c>
      <c r="F171" s="105">
        <v>3.14159265358979</v>
      </c>
      <c r="G171" s="105"/>
      <c r="H171" s="28">
        <f t="shared" si="140"/>
        <v>9.255996154057973E-2</v>
      </c>
      <c r="I171" s="28">
        <f t="shared" si="141"/>
        <v>2.425862724345379E-2</v>
      </c>
      <c r="J171" s="28">
        <f t="shared" si="142"/>
        <v>6.3766894073233786E-3</v>
      </c>
      <c r="K171" s="28">
        <f t="shared" si="143"/>
        <v>1.6812107329912162E-3</v>
      </c>
      <c r="L171" s="104">
        <f t="shared" si="138"/>
        <v>0.11275917815002989</v>
      </c>
      <c r="M171" s="104">
        <f t="shared" si="122"/>
        <v>5.5558694846461728E-3</v>
      </c>
      <c r="N171" s="104">
        <f t="shared" si="123"/>
        <v>3.5374835526845059E-4</v>
      </c>
      <c r="O171" s="104">
        <f t="shared" si="124"/>
        <v>2.5026412874329385E-5</v>
      </c>
      <c r="P171" s="104">
        <f t="shared" si="125"/>
        <v>1.8768490212539568E-6</v>
      </c>
      <c r="Q171" s="104">
        <f t="shared" si="105"/>
        <v>3.9628069030052706</v>
      </c>
      <c r="R171" s="104">
        <f t="shared" si="106"/>
        <v>-4.693587659494403</v>
      </c>
      <c r="S171" s="104">
        <f t="shared" si="107"/>
        <v>2.2909191657638885</v>
      </c>
      <c r="T171" s="104">
        <f t="shared" si="108"/>
        <v>-0.3783510485415536</v>
      </c>
      <c r="U171" s="104">
        <v>0</v>
      </c>
      <c r="V171" s="104">
        <f t="shared" si="100"/>
        <v>2.2716266923062802</v>
      </c>
      <c r="W171" s="104">
        <f t="shared" si="109"/>
        <v>1.3628869565217392</v>
      </c>
      <c r="X171" s="104">
        <f t="shared" si="126"/>
        <v>1.2257755098107128</v>
      </c>
      <c r="Y171" s="104">
        <v>0</v>
      </c>
      <c r="Z171" s="104">
        <f t="shared" si="127"/>
        <v>0.42156682921663247</v>
      </c>
      <c r="AA171" s="104">
        <f t="shared" si="110"/>
        <v>0.6549999999999998</v>
      </c>
      <c r="AB171" s="104">
        <f t="shared" si="111"/>
        <v>-2.1110851047300216E-2</v>
      </c>
      <c r="AC171" s="104">
        <f t="shared" si="112"/>
        <v>-8.3495348090037152E-3</v>
      </c>
      <c r="AD171" s="104">
        <f t="shared" si="128"/>
        <v>-1.4730192928151965E-2</v>
      </c>
      <c r="AE171" s="104">
        <f t="shared" si="113"/>
        <v>2.875</v>
      </c>
      <c r="AF171" s="104"/>
      <c r="AG171" s="104">
        <f t="shared" si="129"/>
        <v>-8.4418727785519083E-3</v>
      </c>
      <c r="AH171" s="104">
        <f t="shared" si="130"/>
        <v>-1.0981116395454614E-2</v>
      </c>
      <c r="AI171" s="104">
        <f t="shared" si="131"/>
        <v>0.45035243106081529</v>
      </c>
      <c r="AJ171" s="104"/>
      <c r="AK171" s="104">
        <f t="shared" si="114"/>
        <v>1.5019164475087773E-22</v>
      </c>
      <c r="AL171" s="104">
        <f t="shared" si="115"/>
        <v>1.5203378545281987E-22</v>
      </c>
      <c r="AM171" s="104">
        <f t="shared" si="116"/>
        <v>40.526545223578751</v>
      </c>
      <c r="AN171" s="104">
        <f t="shared" si="132"/>
        <v>1.0610256652253576</v>
      </c>
      <c r="AO171" s="104">
        <f t="shared" si="133"/>
        <v>1.3176580985674746</v>
      </c>
      <c r="AP171" s="25">
        <v>0.16048999999999999</v>
      </c>
      <c r="AQ171" s="104">
        <f t="shared" si="117"/>
        <v>1.3785141335712395E-4</v>
      </c>
      <c r="AR171" s="104">
        <f t="shared" si="118"/>
        <v>0.40211257276273055</v>
      </c>
      <c r="AS171">
        <f t="shared" si="119"/>
        <v>-2.4404425727627306</v>
      </c>
      <c r="AT171" s="104"/>
      <c r="AU171" s="104"/>
      <c r="AV171" s="104"/>
      <c r="AW171" s="104"/>
      <c r="AX171">
        <f t="shared" si="144"/>
        <v>-2.4463186888704</v>
      </c>
      <c r="AY171" s="104">
        <f t="shared" si="99"/>
        <v>-2.0442061161076697</v>
      </c>
      <c r="AZ171" s="104"/>
      <c r="BA171" s="104">
        <f t="shared" si="145"/>
        <v>1.3122542803859978</v>
      </c>
      <c r="BB171" s="104">
        <f t="shared" si="135"/>
        <v>-9.3937509324607475</v>
      </c>
      <c r="BC171" s="104">
        <f t="shared" si="121"/>
        <v>1.8478299842564092</v>
      </c>
      <c r="BD171" s="104">
        <f t="shared" si="136"/>
        <v>-11.241580916717158</v>
      </c>
      <c r="BE171" s="104"/>
      <c r="BF171" s="104">
        <f t="shared" si="137"/>
        <v>1.8605171187286091E-3</v>
      </c>
      <c r="BG171" s="104">
        <f t="shared" si="139"/>
        <v>3.6597939874359462E-4</v>
      </c>
      <c r="BH171" s="104">
        <f t="shared" si="139"/>
        <v>-2.2264965174722041E-3</v>
      </c>
      <c r="BI171" s="104"/>
      <c r="BJ171" s="104"/>
      <c r="BK171" s="104"/>
      <c r="BL171" s="104"/>
      <c r="BM171" s="104"/>
      <c r="BN171" s="104"/>
      <c r="BO171" s="104"/>
      <c r="BP171" s="104"/>
    </row>
    <row r="172" spans="1:68">
      <c r="A172" s="109">
        <v>0.5</v>
      </c>
      <c r="B172" s="110">
        <v>100.64318</v>
      </c>
      <c r="C172" s="103">
        <v>0.18565999999999999</v>
      </c>
      <c r="D172" s="103">
        <v>-2.395</v>
      </c>
      <c r="E172" s="109">
        <v>0.5</v>
      </c>
      <c r="F172" s="105">
        <v>3.14159265358979</v>
      </c>
      <c r="G172" s="105"/>
      <c r="H172" s="28">
        <f t="shared" si="140"/>
        <v>0.10735059007761139</v>
      </c>
      <c r="I172" s="28">
        <f t="shared" si="141"/>
        <v>2.8135037069088143E-2</v>
      </c>
      <c r="J172" s="28">
        <f t="shared" si="142"/>
        <v>7.3956531444506392E-3</v>
      </c>
      <c r="K172" s="28">
        <f t="shared" si="143"/>
        <v>1.9498599743075285E-3</v>
      </c>
      <c r="L172" s="104">
        <f t="shared" si="138"/>
        <v>0.13530302395410909</v>
      </c>
      <c r="M172" s="104">
        <f t="shared" si="122"/>
        <v>7.8110722528893705E-3</v>
      </c>
      <c r="N172" s="104">
        <f t="shared" si="123"/>
        <v>5.7976138595311434E-4</v>
      </c>
      <c r="O172" s="104">
        <f t="shared" si="124"/>
        <v>4.7718089629403271E-5</v>
      </c>
      <c r="P172" s="104">
        <f t="shared" si="125"/>
        <v>4.1591778588423445E-6</v>
      </c>
      <c r="Q172" s="104">
        <f t="shared" si="105"/>
        <v>3.9628069030052706</v>
      </c>
      <c r="R172" s="104">
        <f t="shared" si="106"/>
        <v>-4.693587659494403</v>
      </c>
      <c r="S172" s="104">
        <f t="shared" si="107"/>
        <v>2.290919165763889</v>
      </c>
      <c r="T172" s="104">
        <f t="shared" si="108"/>
        <v>-0.3783510485415536</v>
      </c>
      <c r="U172" s="104">
        <v>0</v>
      </c>
      <c r="V172" s="104">
        <f t="shared" si="100"/>
        <v>2.2617662732815922</v>
      </c>
      <c r="W172" s="104">
        <f t="shared" si="109"/>
        <v>1.3628869565217392</v>
      </c>
      <c r="X172" s="104">
        <f t="shared" si="126"/>
        <v>1.2693026527276703</v>
      </c>
      <c r="Y172" s="104">
        <v>0</v>
      </c>
      <c r="Z172" s="104">
        <f t="shared" si="127"/>
        <v>0.50082793727065433</v>
      </c>
      <c r="AA172" s="104">
        <f t="shared" si="110"/>
        <v>0.6549999999999998</v>
      </c>
      <c r="AB172" s="104">
        <f t="shared" si="111"/>
        <v>-2.3390051717345522E-2</v>
      </c>
      <c r="AC172" s="104">
        <f t="shared" si="112"/>
        <v>-9.2509795346857517E-3</v>
      </c>
      <c r="AD172" s="104">
        <f t="shared" si="128"/>
        <v>-1.6320515626015636E-2</v>
      </c>
      <c r="AE172" s="104">
        <f t="shared" si="113"/>
        <v>2.875</v>
      </c>
      <c r="AF172" s="104"/>
      <c r="AG172" s="104">
        <f t="shared" si="129"/>
        <v>-1.0265696954109838E-2</v>
      </c>
      <c r="AH172" s="104">
        <f t="shared" si="130"/>
        <v>-1.2670497232692514E-2</v>
      </c>
      <c r="AI172" s="104">
        <f t="shared" si="131"/>
        <v>0.53374692320636563</v>
      </c>
      <c r="AJ172" s="104"/>
      <c r="AK172" s="104">
        <f t="shared" si="114"/>
        <v>1.7834998803310574E-22</v>
      </c>
      <c r="AL172" s="104">
        <f t="shared" si="115"/>
        <v>1.8266394565775794E-22</v>
      </c>
      <c r="AM172" s="104">
        <f t="shared" si="116"/>
        <v>40.526545223578751</v>
      </c>
      <c r="AN172" s="104">
        <f t="shared" si="132"/>
        <v>1.0610256652253576</v>
      </c>
      <c r="AO172" s="104">
        <f t="shared" si="133"/>
        <v>1.3176580985674746</v>
      </c>
      <c r="AP172" s="25">
        <v>0.18662000000000001</v>
      </c>
      <c r="AQ172" s="104">
        <f t="shared" si="117"/>
        <v>1.642511236817744E-4</v>
      </c>
      <c r="AR172" s="104">
        <f t="shared" si="118"/>
        <v>0.47912052777973591</v>
      </c>
      <c r="AS172">
        <f t="shared" si="119"/>
        <v>-2.8741205277797359</v>
      </c>
      <c r="AT172" s="104"/>
      <c r="AU172" s="104"/>
      <c r="AV172" s="104"/>
      <c r="AW172" s="104"/>
      <c r="AX172">
        <f t="shared" si="144"/>
        <v>-2.8426235060415999</v>
      </c>
      <c r="AY172" s="104">
        <f t="shared" si="99"/>
        <v>-2.363502978261864</v>
      </c>
      <c r="AZ172" s="104"/>
      <c r="BA172" s="104">
        <f t="shared" si="145"/>
        <v>1.3122542803859978</v>
      </c>
      <c r="BB172" s="104">
        <f t="shared" si="135"/>
        <v>-10.86101745365864</v>
      </c>
      <c r="BC172" s="104">
        <f t="shared" si="121"/>
        <v>2.2017050380231438</v>
      </c>
      <c r="BD172" s="104">
        <f t="shared" si="136"/>
        <v>-13.062722491681784</v>
      </c>
      <c r="BE172" s="104"/>
      <c r="BF172" s="104">
        <f t="shared" si="137"/>
        <v>2.1511224903265282E-3</v>
      </c>
      <c r="BG172" s="104">
        <f t="shared" si="139"/>
        <v>4.3606754565718832E-4</v>
      </c>
      <c r="BH172" s="104">
        <f t="shared" si="139"/>
        <v>-2.5871900359837165E-3</v>
      </c>
      <c r="BI172" s="104"/>
      <c r="BJ172" s="104"/>
      <c r="BK172" s="104"/>
      <c r="BL172" s="104"/>
      <c r="BM172" s="104"/>
      <c r="BN172" s="104"/>
      <c r="BO172" s="104"/>
      <c r="BP172" s="104"/>
    </row>
    <row r="173" spans="1:68">
      <c r="A173" s="109">
        <v>0.5</v>
      </c>
      <c r="B173" s="110">
        <v>115.85402000000001</v>
      </c>
      <c r="C173" s="103">
        <v>0.22792000000000001</v>
      </c>
      <c r="D173" s="103">
        <v>-2.9066700000000001</v>
      </c>
      <c r="E173" s="109">
        <v>0.5</v>
      </c>
      <c r="F173" s="105">
        <v>3.14159265358979</v>
      </c>
      <c r="G173" s="105"/>
      <c r="H173" s="28">
        <f t="shared" si="140"/>
        <v>0.13178577232839164</v>
      </c>
      <c r="I173" s="28">
        <f t="shared" si="141"/>
        <v>3.453914493583201E-2</v>
      </c>
      <c r="J173" s="28">
        <f t="shared" si="142"/>
        <v>9.0790545334654207E-3</v>
      </c>
      <c r="K173" s="28">
        <f t="shared" si="143"/>
        <v>2.3936878452233759E-3</v>
      </c>
      <c r="L173" s="104">
        <f t="shared" si="138"/>
        <v>0.17599525067013883</v>
      </c>
      <c r="M173" s="104">
        <f t="shared" si="122"/>
        <v>1.268576588266607E-2</v>
      </c>
      <c r="N173" s="104">
        <f t="shared" si="123"/>
        <v>1.1657451792096191E-3</v>
      </c>
      <c r="O173" s="104">
        <f t="shared" si="124"/>
        <v>1.1839985965564348E-4</v>
      </c>
      <c r="P173" s="104">
        <f t="shared" si="125"/>
        <v>1.2713552281717888E-5</v>
      </c>
      <c r="Q173" s="104">
        <f t="shared" si="105"/>
        <v>3.9628069030052702</v>
      </c>
      <c r="R173" s="104">
        <f t="shared" si="106"/>
        <v>-4.6935876594944039</v>
      </c>
      <c r="S173" s="104">
        <f t="shared" si="107"/>
        <v>2.2909191657638894</v>
      </c>
      <c r="T173" s="104">
        <f t="shared" si="108"/>
        <v>-0.3783510485415536</v>
      </c>
      <c r="U173" s="104">
        <v>0</v>
      </c>
      <c r="V173" s="104">
        <f t="shared" si="100"/>
        <v>2.2454761517810722</v>
      </c>
      <c r="W173" s="104">
        <f t="shared" si="109"/>
        <v>1.3628869565217392</v>
      </c>
      <c r="X173" s="104">
        <f t="shared" si="126"/>
        <v>1.3467358176650739</v>
      </c>
      <c r="Y173" s="104">
        <v>0</v>
      </c>
      <c r="Z173" s="104">
        <f t="shared" si="127"/>
        <v>0.6405192713160528</v>
      </c>
      <c r="AA173" s="104">
        <f t="shared" si="110"/>
        <v>0.6549999999999998</v>
      </c>
      <c r="AB173" s="104">
        <f t="shared" si="111"/>
        <v>-2.6925138091447254E-2</v>
      </c>
      <c r="AC173" s="104">
        <f t="shared" si="112"/>
        <v>-1.0649138550978555E-2</v>
      </c>
      <c r="AD173" s="104">
        <f t="shared" si="128"/>
        <v>-1.8787138321212905E-2</v>
      </c>
      <c r="AE173" s="104">
        <f t="shared" si="113"/>
        <v>2.875</v>
      </c>
      <c r="AF173" s="104"/>
      <c r="AG173" s="104">
        <f t="shared" si="129"/>
        <v>-1.3605216959621306E-2</v>
      </c>
      <c r="AH173" s="104">
        <f t="shared" si="130"/>
        <v>-1.5572780742876484E-2</v>
      </c>
      <c r="AI173" s="104">
        <f t="shared" si="131"/>
        <v>0.68042330541682772</v>
      </c>
      <c r="AJ173" s="104"/>
      <c r="AK173" s="104">
        <f t="shared" si="114"/>
        <v>2.2870944929805802E-22</v>
      </c>
      <c r="AL173" s="104">
        <f t="shared" si="115"/>
        <v>2.3812954445983909E-22</v>
      </c>
      <c r="AM173" s="104">
        <f t="shared" si="116"/>
        <v>40.526545223578751</v>
      </c>
      <c r="AN173" s="104">
        <f t="shared" si="132"/>
        <v>1.0610256652253576</v>
      </c>
      <c r="AO173" s="104">
        <f t="shared" si="133"/>
        <v>1.3176580985674746</v>
      </c>
      <c r="AP173" s="25">
        <v>0.22833000000000001</v>
      </c>
      <c r="AQ173" s="104">
        <f t="shared" si="117"/>
        <v>2.11644261766603E-4</v>
      </c>
      <c r="AR173" s="104">
        <f t="shared" si="118"/>
        <v>0.617366311573181</v>
      </c>
      <c r="AS173">
        <f t="shared" si="119"/>
        <v>-3.5240363115731812</v>
      </c>
      <c r="AT173" s="104"/>
      <c r="AU173" s="104"/>
      <c r="AV173" s="104"/>
      <c r="AW173" s="104"/>
      <c r="AX173">
        <f t="shared" si="144"/>
        <v>-3.5006043899904</v>
      </c>
      <c r="AY173" s="104">
        <f t="shared" si="99"/>
        <v>-2.8832380784172189</v>
      </c>
      <c r="AZ173" s="104"/>
      <c r="BA173" s="104">
        <f t="shared" si="145"/>
        <v>1.3122542803859978</v>
      </c>
      <c r="BB173" s="104">
        <f t="shared" si="135"/>
        <v>-13.249358846068306</v>
      </c>
      <c r="BC173" s="104">
        <f t="shared" si="121"/>
        <v>2.8369866029228556</v>
      </c>
      <c r="BD173" s="104">
        <f t="shared" si="136"/>
        <v>-16.08634544899116</v>
      </c>
      <c r="BE173" s="104"/>
      <c r="BF173" s="104">
        <f t="shared" si="137"/>
        <v>2.6241550497263432E-3</v>
      </c>
      <c r="BG173" s="104">
        <f t="shared" si="139"/>
        <v>5.6189079083439407E-4</v>
      </c>
      <c r="BH173" s="104">
        <f t="shared" si="139"/>
        <v>-3.1860458405607367E-3</v>
      </c>
      <c r="BI173" s="104"/>
      <c r="BJ173" s="104"/>
      <c r="BK173" s="104"/>
      <c r="BL173" s="104"/>
      <c r="BM173" s="104"/>
      <c r="BN173" s="104"/>
      <c r="BO173" s="104"/>
      <c r="BP173" s="104"/>
    </row>
    <row r="174" spans="1:68">
      <c r="A174" s="109">
        <v>0.5</v>
      </c>
      <c r="B174" s="110">
        <v>130.86471</v>
      </c>
      <c r="C174" s="103">
        <v>0.27001999999999998</v>
      </c>
      <c r="D174" s="103">
        <v>-3.3666700000000001</v>
      </c>
      <c r="E174" s="109">
        <v>0.5</v>
      </c>
      <c r="F174" s="105">
        <v>3.14159265358979</v>
      </c>
      <c r="G174" s="105"/>
      <c r="H174" s="28">
        <f t="shared" si="140"/>
        <v>0.15612844087448358</v>
      </c>
      <c r="I174" s="28">
        <f t="shared" si="141"/>
        <v>4.0919006298584394E-2</v>
      </c>
      <c r="J174" s="28">
        <f t="shared" si="142"/>
        <v>1.0756082419824202E-2</v>
      </c>
      <c r="K174" s="28">
        <f t="shared" si="143"/>
        <v>2.8358353455915047E-3</v>
      </c>
      <c r="L174" s="104">
        <f t="shared" si="138"/>
        <v>0.22135584709699901</v>
      </c>
      <c r="M174" s="104">
        <f t="shared" si="122"/>
        <v>1.9226211817299867E-2</v>
      </c>
      <c r="N174" s="104">
        <f t="shared" si="123"/>
        <v>2.1110366010204996E-3</v>
      </c>
      <c r="O174" s="104">
        <f t="shared" si="124"/>
        <v>2.5534435035293179E-4</v>
      </c>
      <c r="P174" s="104">
        <f t="shared" si="125"/>
        <v>3.2598841972930614E-5</v>
      </c>
      <c r="Q174" s="104">
        <f t="shared" si="105"/>
        <v>3.9628069030052706</v>
      </c>
      <c r="R174" s="104">
        <f t="shared" si="106"/>
        <v>-4.693587659494403</v>
      </c>
      <c r="S174" s="104">
        <f t="shared" si="107"/>
        <v>2.290919165763889</v>
      </c>
      <c r="T174" s="104">
        <f t="shared" si="108"/>
        <v>-0.3783510485415536</v>
      </c>
      <c r="U174" s="104">
        <v>0</v>
      </c>
      <c r="V174" s="104">
        <f t="shared" si="100"/>
        <v>2.2292477060836777</v>
      </c>
      <c r="W174" s="104">
        <f t="shared" si="109"/>
        <v>1.3628869565217392</v>
      </c>
      <c r="X174" s="104">
        <f t="shared" si="126"/>
        <v>1.4314897336712975</v>
      </c>
      <c r="Y174" s="104">
        <v>0</v>
      </c>
      <c r="Z174" s="104">
        <f t="shared" si="127"/>
        <v>0.79169017277827447</v>
      </c>
      <c r="AA174" s="104">
        <f t="shared" si="110"/>
        <v>0.6549999999999998</v>
      </c>
      <c r="AB174" s="104">
        <f t="shared" si="111"/>
        <v>-3.0413708458689633E-2</v>
      </c>
      <c r="AC174" s="104">
        <f t="shared" si="112"/>
        <v>-1.2028900060814711E-2</v>
      </c>
      <c r="AD174" s="104">
        <f t="shared" si="128"/>
        <v>-2.1221304259752171E-2</v>
      </c>
      <c r="AE174" s="104">
        <f t="shared" si="113"/>
        <v>2.875</v>
      </c>
      <c r="AF174" s="104"/>
      <c r="AG174" s="104">
        <f t="shared" si="129"/>
        <v>-1.7370433763296826E-2</v>
      </c>
      <c r="AH174" s="104">
        <f t="shared" si="130"/>
        <v>-1.8696203880715124E-2</v>
      </c>
      <c r="AI174" s="104">
        <f t="shared" si="131"/>
        <v>0.83901523926323163</v>
      </c>
      <c r="AJ174" s="104"/>
      <c r="AK174" s="104">
        <f t="shared" si="114"/>
        <v>2.8455367837201839E-22</v>
      </c>
      <c r="AL174" s="104">
        <f t="shared" si="115"/>
        <v>3.0018265570051975E-22</v>
      </c>
      <c r="AM174" s="104">
        <f t="shared" si="116"/>
        <v>40.526545223578751</v>
      </c>
      <c r="AN174" s="104">
        <f t="shared" si="132"/>
        <v>1.0610256652253576</v>
      </c>
      <c r="AO174" s="104">
        <f t="shared" si="133"/>
        <v>1.3176580985674746</v>
      </c>
      <c r="AP174" s="25">
        <v>0.27039000000000002</v>
      </c>
      <c r="AQ174" s="104">
        <f t="shared" si="117"/>
        <v>2.6434175286709833E-4</v>
      </c>
      <c r="AR174" s="104">
        <f t="shared" si="118"/>
        <v>0.77108489311332584</v>
      </c>
      <c r="AS174">
        <f t="shared" si="119"/>
        <v>-4.1377548931133257</v>
      </c>
      <c r="AT174" s="104"/>
      <c r="AU174" s="104"/>
      <c r="AV174" s="104"/>
      <c r="AW174" s="104"/>
      <c r="AX174">
        <f t="shared" si="144"/>
        <v>-4.1601286692543997</v>
      </c>
      <c r="AY174" s="104">
        <f t="shared" si="99"/>
        <v>-3.3890437761410741</v>
      </c>
      <c r="AZ174" s="104"/>
      <c r="BA174" s="104">
        <f t="shared" si="145"/>
        <v>1.3122542803859978</v>
      </c>
      <c r="BB174" s="104">
        <f t="shared" si="135"/>
        <v>-15.573690383479265</v>
      </c>
      <c r="BC174" s="104">
        <f t="shared" si="121"/>
        <v>3.5433703952914835</v>
      </c>
      <c r="BD174" s="104">
        <f t="shared" si="136"/>
        <v>-19.11706077877075</v>
      </c>
      <c r="BE174" s="104"/>
      <c r="BF174" s="104">
        <f t="shared" si="137"/>
        <v>3.0845098798730967E-3</v>
      </c>
      <c r="BG174" s="104">
        <f t="shared" si="139"/>
        <v>7.0179647361685155E-4</v>
      </c>
      <c r="BH174" s="104">
        <f t="shared" si="139"/>
        <v>-3.7863063534899484E-3</v>
      </c>
      <c r="BI174" s="104"/>
      <c r="BJ174" s="104"/>
      <c r="BK174" s="104"/>
      <c r="BL174" s="104"/>
      <c r="BM174" s="104"/>
      <c r="BN174" s="104"/>
      <c r="BO174" s="104"/>
      <c r="BP174" s="104"/>
    </row>
    <row r="175" spans="1:68">
      <c r="A175" s="109">
        <v>0.5</v>
      </c>
      <c r="B175" s="110">
        <v>145.27498</v>
      </c>
      <c r="C175" s="103">
        <v>0.30767</v>
      </c>
      <c r="D175" s="103">
        <v>-3.8133300000000001</v>
      </c>
      <c r="E175" s="109">
        <v>0.5</v>
      </c>
      <c r="F175" s="105">
        <v>3.14159265358979</v>
      </c>
      <c r="G175" s="105"/>
      <c r="H175" s="28">
        <f t="shared" si="140"/>
        <v>0.17789807200893407</v>
      </c>
      <c r="I175" s="28">
        <f t="shared" si="141"/>
        <v>4.6624511769074388E-2</v>
      </c>
      <c r="J175" s="28">
        <f t="shared" si="142"/>
        <v>1.2255847263563118E-2</v>
      </c>
      <c r="K175" s="28">
        <f t="shared" si="143"/>
        <v>3.2312475401012463E-3</v>
      </c>
      <c r="L175" s="104">
        <f t="shared" si="138"/>
        <v>0.26659827654690532</v>
      </c>
      <c r="M175" s="104">
        <f t="shared" si="122"/>
        <v>2.6790876828912975E-2</v>
      </c>
      <c r="N175" s="104">
        <f t="shared" si="123"/>
        <v>3.3776564113580316E-3</v>
      </c>
      <c r="O175" s="104">
        <f t="shared" si="124"/>
        <v>4.6772367005162852E-4</v>
      </c>
      <c r="P175" s="104">
        <f t="shared" si="125"/>
        <v>6.8258989738834153E-5</v>
      </c>
      <c r="Q175" s="104">
        <f t="shared" si="105"/>
        <v>3.9628069030052706</v>
      </c>
      <c r="R175" s="104">
        <f t="shared" si="106"/>
        <v>-4.693587659494403</v>
      </c>
      <c r="S175" s="104">
        <f t="shared" si="107"/>
        <v>2.2909191657638885</v>
      </c>
      <c r="T175" s="104">
        <f t="shared" si="108"/>
        <v>-0.3783510485415536</v>
      </c>
      <c r="U175" s="104">
        <v>0</v>
      </c>
      <c r="V175" s="104">
        <f t="shared" si="100"/>
        <v>2.2147346186607106</v>
      </c>
      <c r="W175" s="104">
        <f t="shared" si="109"/>
        <v>1.3628869565217392</v>
      </c>
      <c r="X175" s="104">
        <f t="shared" si="126"/>
        <v>1.5145509100175187</v>
      </c>
      <c r="Y175" s="104">
        <v>0</v>
      </c>
      <c r="Z175" s="104">
        <f t="shared" si="127"/>
        <v>0.9382931358253177</v>
      </c>
      <c r="AA175" s="104">
        <f t="shared" si="110"/>
        <v>0.6549999999999998</v>
      </c>
      <c r="AB175" s="104">
        <f t="shared" si="111"/>
        <v>-3.3762737777525864E-2</v>
      </c>
      <c r="AC175" s="104">
        <f t="shared" si="112"/>
        <v>-1.3353471808838731E-2</v>
      </c>
      <c r="AD175" s="104">
        <f t="shared" si="128"/>
        <v>-2.3558104793182297E-2</v>
      </c>
      <c r="AE175" s="104">
        <f t="shared" si="113"/>
        <v>2.875</v>
      </c>
      <c r="AF175" s="104"/>
      <c r="AG175" s="104">
        <f t="shared" si="129"/>
        <v>-2.1145619069842234E-2</v>
      </c>
      <c r="AH175" s="104">
        <f t="shared" si="130"/>
        <v>-2.17833593068287E-2</v>
      </c>
      <c r="AI175" s="104">
        <f t="shared" si="131"/>
        <v>0.99292289106455689</v>
      </c>
      <c r="AJ175" s="104"/>
      <c r="AK175" s="104">
        <f t="shared" si="114"/>
        <v>3.4026604076784935E-22</v>
      </c>
      <c r="AL175" s="104">
        <f t="shared" si="115"/>
        <v>3.6225556204165537E-22</v>
      </c>
      <c r="AM175" s="104">
        <f t="shared" si="116"/>
        <v>40.526545223578751</v>
      </c>
      <c r="AN175" s="104">
        <f t="shared" si="132"/>
        <v>1.0610256652253576</v>
      </c>
      <c r="AO175" s="104">
        <f t="shared" si="133"/>
        <v>1.3176580985674746</v>
      </c>
      <c r="AP175" s="25">
        <v>0.30698999999999999</v>
      </c>
      <c r="AQ175" s="104">
        <f t="shared" si="117"/>
        <v>3.1695821376878506E-4</v>
      </c>
      <c r="AR175" s="104">
        <f t="shared" si="118"/>
        <v>0.92456710956354604</v>
      </c>
      <c r="AS175">
        <f t="shared" si="119"/>
        <v>-4.737897109563546</v>
      </c>
      <c r="AT175" s="104"/>
      <c r="AU175" s="104"/>
      <c r="AV175" s="104"/>
      <c r="AW175" s="104"/>
      <c r="AX175">
        <f t="shared" si="144"/>
        <v>-4.7533517016304003</v>
      </c>
      <c r="AY175" s="104">
        <f t="shared" si="99"/>
        <v>-3.8287845920668544</v>
      </c>
      <c r="AZ175" s="104"/>
      <c r="BA175" s="104">
        <f t="shared" si="145"/>
        <v>1.3122542803859978</v>
      </c>
      <c r="BB175" s="104">
        <f t="shared" si="135"/>
        <v>-17.59443362805445</v>
      </c>
      <c r="BC175" s="104">
        <f t="shared" si="121"/>
        <v>4.2486680179405392</v>
      </c>
      <c r="BD175" s="104">
        <f t="shared" si="136"/>
        <v>-21.843101645994988</v>
      </c>
      <c r="BE175" s="104"/>
      <c r="BF175" s="104">
        <f t="shared" si="137"/>
        <v>3.484736309775094E-3</v>
      </c>
      <c r="BG175" s="104">
        <f t="shared" si="139"/>
        <v>8.4148703068737162E-4</v>
      </c>
      <c r="BH175" s="104">
        <f t="shared" si="139"/>
        <v>-4.3262233404624652E-3</v>
      </c>
      <c r="BI175" s="104"/>
      <c r="BJ175" s="104"/>
      <c r="BK175" s="104"/>
      <c r="BL175" s="104"/>
      <c r="BM175" s="104"/>
      <c r="BN175" s="104"/>
      <c r="BO175" s="104"/>
      <c r="BP175" s="104"/>
    </row>
    <row r="176" spans="1:68">
      <c r="A176" s="109">
        <v>0.5</v>
      </c>
      <c r="B176" s="110">
        <v>160.38575</v>
      </c>
      <c r="C176" s="103">
        <v>0.34227999999999997</v>
      </c>
      <c r="D176" s="103">
        <v>-4.34</v>
      </c>
      <c r="E176" s="109">
        <v>0.5</v>
      </c>
      <c r="F176" s="105">
        <v>3.14159265358979</v>
      </c>
      <c r="G176" s="105"/>
      <c r="H176" s="28">
        <f t="shared" si="140"/>
        <v>0.19790994275430804</v>
      </c>
      <c r="I176" s="28">
        <f t="shared" si="141"/>
        <v>5.1869333663726661E-2</v>
      </c>
      <c r="J176" s="28">
        <f t="shared" si="142"/>
        <v>1.3634515556838119E-2</v>
      </c>
      <c r="K176" s="28">
        <f t="shared" si="143"/>
        <v>3.5947326942043574E-3</v>
      </c>
      <c r="L176" s="104">
        <f t="shared" si="138"/>
        <v>0.31263220109629775</v>
      </c>
      <c r="M176" s="104">
        <f t="shared" si="122"/>
        <v>3.5448402362187582E-2</v>
      </c>
      <c r="N176" s="104">
        <f t="shared" si="123"/>
        <v>5.0073988622108614E-3</v>
      </c>
      <c r="O176" s="104">
        <f t="shared" si="124"/>
        <v>7.7480400664142746E-4</v>
      </c>
      <c r="P176" s="104">
        <f t="shared" si="125"/>
        <v>1.2617396006131543E-4</v>
      </c>
      <c r="Q176" s="104">
        <f t="shared" si="105"/>
        <v>3.9628069030052706</v>
      </c>
      <c r="R176" s="104">
        <f t="shared" si="106"/>
        <v>-4.693587659494403</v>
      </c>
      <c r="S176" s="104">
        <f t="shared" si="107"/>
        <v>2.290919165763889</v>
      </c>
      <c r="T176" s="104">
        <f t="shared" si="108"/>
        <v>-0.3783510485415536</v>
      </c>
      <c r="U176" s="104">
        <v>0</v>
      </c>
      <c r="V176" s="104">
        <f t="shared" si="100"/>
        <v>2.2013933714971281</v>
      </c>
      <c r="W176" s="104">
        <f t="shared" si="109"/>
        <v>1.3628869565217392</v>
      </c>
      <c r="X176" s="104">
        <f t="shared" si="126"/>
        <v>1.5977061559069872</v>
      </c>
      <c r="Y176" s="104">
        <v>0</v>
      </c>
      <c r="Z176" s="104">
        <f>L176*Q176+M176*R176+N176*S176+O176*T176+P176*U176</f>
        <v>1.0836992588459209</v>
      </c>
      <c r="AA176" s="104">
        <f t="shared" si="110"/>
        <v>0.6549999999999998</v>
      </c>
      <c r="AB176" s="104">
        <f t="shared" si="111"/>
        <v>-3.7274567310226575E-2</v>
      </c>
      <c r="AC176" s="104">
        <f t="shared" si="112"/>
        <v>-1.4742432531496177E-2</v>
      </c>
      <c r="AD176" s="104">
        <f t="shared" si="128"/>
        <v>-2.6008499920861378E-2</v>
      </c>
      <c r="AE176" s="104">
        <f t="shared" si="113"/>
        <v>2.875</v>
      </c>
      <c r="AF176" s="104"/>
      <c r="AG176" s="104">
        <f t="shared" si="129"/>
        <v>-2.4989206811645251E-2</v>
      </c>
      <c r="AH176" s="104">
        <f t="shared" si="130"/>
        <v>-2.4957020613326636E-2</v>
      </c>
      <c r="AI176" s="104">
        <f t="shared" si="131"/>
        <v>1.1458593992074484</v>
      </c>
      <c r="AJ176" s="104"/>
      <c r="AK176" s="104">
        <f t="shared" si="114"/>
        <v>3.9717984758245625E-22</v>
      </c>
      <c r="AL176" s="104">
        <f t="shared" si="115"/>
        <v>4.2555234297496887E-22</v>
      </c>
      <c r="AM176" s="104">
        <f t="shared" si="116"/>
        <v>40.526545223578751</v>
      </c>
      <c r="AN176" s="104">
        <f t="shared" si="132"/>
        <v>1.0610256652253576</v>
      </c>
      <c r="AO176" s="104">
        <f t="shared" si="133"/>
        <v>1.3176580985674746</v>
      </c>
      <c r="AP176" s="25">
        <v>0.34145999999999999</v>
      </c>
      <c r="AQ176" s="104">
        <f t="shared" si="117"/>
        <v>3.7067941249926755E-4</v>
      </c>
      <c r="AR176" s="104">
        <f t="shared" si="118"/>
        <v>1.0812718462603634</v>
      </c>
      <c r="AS176">
        <f t="shared" si="119"/>
        <v>-5.4212718462603631</v>
      </c>
      <c r="AT176" s="104"/>
      <c r="AU176" s="104"/>
      <c r="AV176" s="104"/>
      <c r="AW176" s="104"/>
      <c r="AX176">
        <f t="shared" si="144"/>
        <v>-5.3015167597823991</v>
      </c>
      <c r="AY176" s="104">
        <f t="shared" si="99"/>
        <v>-4.2202449135220359</v>
      </c>
      <c r="AZ176" s="104"/>
      <c r="BA176" s="104">
        <f t="shared" si="145"/>
        <v>1.3122542803859978</v>
      </c>
      <c r="BB176" s="104">
        <f t="shared" si="135"/>
        <v>-19.393313266812612</v>
      </c>
      <c r="BC176" s="104">
        <f t="shared" si="121"/>
        <v>4.9687741045369505</v>
      </c>
      <c r="BD176" s="104">
        <f t="shared" si="136"/>
        <v>-24.362087371349563</v>
      </c>
      <c r="BE176" s="104"/>
      <c r="BF176" s="104">
        <f t="shared" si="137"/>
        <v>3.8410206509828901E-3</v>
      </c>
      <c r="BG176" s="104">
        <f t="shared" si="139"/>
        <v>9.841105376385325E-4</v>
      </c>
      <c r="BH176" s="104">
        <f t="shared" si="139"/>
        <v>-4.825131188621423E-3</v>
      </c>
      <c r="BI176" s="104"/>
      <c r="BJ176" s="104"/>
      <c r="BK176" s="104"/>
      <c r="BL176" s="104"/>
      <c r="BM176" s="104"/>
      <c r="BN176" s="104"/>
      <c r="BO176" s="104"/>
      <c r="BP176" s="104"/>
    </row>
    <row r="177" spans="1:68">
      <c r="A177" s="109">
        <v>0.5</v>
      </c>
      <c r="B177" s="110">
        <v>201.11478</v>
      </c>
      <c r="C177" s="103">
        <v>0.41169</v>
      </c>
      <c r="D177" s="103">
        <v>-4.9616699999999998</v>
      </c>
      <c r="E177" s="109">
        <v>0.5</v>
      </c>
      <c r="F177" s="105">
        <v>3.14159265358979</v>
      </c>
      <c r="G177" s="105"/>
      <c r="H177" s="28">
        <f t="shared" si="140"/>
        <v>0.23804354426937324</v>
      </c>
      <c r="I177" s="28">
        <f t="shared" si="141"/>
        <v>6.2387770176521057E-2</v>
      </c>
      <c r="J177" s="28">
        <f t="shared" si="142"/>
        <v>1.6399420677792115E-2</v>
      </c>
      <c r="K177" s="28">
        <f t="shared" si="143"/>
        <v>4.3236984424359932E-3</v>
      </c>
      <c r="L177" s="104">
        <f t="shared" si="138"/>
        <v>0.42017539312412389</v>
      </c>
      <c r="M177" s="104">
        <f t="shared" si="122"/>
        <v>5.8964135263690189E-2</v>
      </c>
      <c r="N177" s="104">
        <f t="shared" si="123"/>
        <v>1.0163832752558413E-2</v>
      </c>
      <c r="O177" s="104">
        <f t="shared" si="124"/>
        <v>1.9086159519530743E-3</v>
      </c>
      <c r="P177" s="104">
        <f t="shared" si="125"/>
        <v>3.7615949247205016E-4</v>
      </c>
      <c r="Q177" s="104">
        <f t="shared" si="105"/>
        <v>3.9628069030052706</v>
      </c>
      <c r="R177" s="104">
        <f t="shared" si="106"/>
        <v>-4.693587659494403</v>
      </c>
      <c r="S177" s="104">
        <f t="shared" si="107"/>
        <v>2.2909191657638885</v>
      </c>
      <c r="T177" s="104">
        <f t="shared" si="108"/>
        <v>-0.3783510485415536</v>
      </c>
      <c r="U177" s="104">
        <v>0</v>
      </c>
      <c r="V177" s="104">
        <f t="shared" si="100"/>
        <v>2.1746376371537512</v>
      </c>
      <c r="W177" s="104">
        <f t="shared" si="109"/>
        <v>1.3628869565217392</v>
      </c>
      <c r="X177" s="104">
        <f t="shared" si="126"/>
        <v>1.7873104890272802</v>
      </c>
      <c r="Y177" s="104">
        <v>0</v>
      </c>
      <c r="Z177" s="104">
        <f t="shared" ref="Z177:Z180" si="146">L177*Q177+M177*R177+N177*S177+O177*T177+P177*U177</f>
        <v>1.4108830031225865</v>
      </c>
      <c r="AA177" s="104">
        <f t="shared" si="110"/>
        <v>0.6549999999999998</v>
      </c>
      <c r="AB177" s="104">
        <f t="shared" si="111"/>
        <v>-4.6740227259537769E-2</v>
      </c>
      <c r="AC177" s="104">
        <f t="shared" si="112"/>
        <v>-1.8486187677126533E-2</v>
      </c>
      <c r="AD177" s="104">
        <f t="shared" si="128"/>
        <v>-3.2613207468332149E-2</v>
      </c>
      <c r="AE177" s="104">
        <f t="shared" si="113"/>
        <v>2.875</v>
      </c>
      <c r="AF177" s="104"/>
      <c r="AG177" s="104">
        <f t="shared" si="129"/>
        <v>-3.391183788876035E-2</v>
      </c>
      <c r="AH177" s="104">
        <f t="shared" si="130"/>
        <v>-3.2717569295110042E-2</v>
      </c>
      <c r="AI177" s="104">
        <f t="shared" si="131"/>
        <v>1.4917247536816922</v>
      </c>
      <c r="AJ177" s="104"/>
      <c r="AK177" s="104">
        <f t="shared" si="114"/>
        <v>5.3177034557259335E-22</v>
      </c>
      <c r="AL177" s="104">
        <f t="shared" si="115"/>
        <v>5.7376693409903024E-22</v>
      </c>
      <c r="AM177" s="104">
        <f t="shared" si="116"/>
        <v>40.526545223578751</v>
      </c>
      <c r="AN177" s="104">
        <f t="shared" si="132"/>
        <v>1.0610256652253576</v>
      </c>
      <c r="AO177" s="104">
        <f t="shared" si="133"/>
        <v>1.3176580985674746</v>
      </c>
      <c r="AP177" s="25">
        <v>0.41153000000000001</v>
      </c>
      <c r="AQ177" s="104">
        <f t="shared" si="117"/>
        <v>4.973362418789133E-4</v>
      </c>
      <c r="AR177" s="104">
        <f t="shared" si="118"/>
        <v>1.4507298175607901</v>
      </c>
      <c r="AS177">
        <f t="shared" si="119"/>
        <v>-6.4123998175607895</v>
      </c>
      <c r="AT177" s="104"/>
      <c r="AU177" s="104"/>
      <c r="AV177" s="104"/>
      <c r="AW177" s="104"/>
      <c r="AX177">
        <f t="shared" si="144"/>
        <v>-6.4090581133295998</v>
      </c>
      <c r="AY177" s="104">
        <f t="shared" si="99"/>
        <v>-4.9583282957688102</v>
      </c>
      <c r="AZ177" s="104"/>
      <c r="BA177" s="104">
        <f t="shared" si="145"/>
        <v>1.3122542803859978</v>
      </c>
      <c r="BB177" s="104">
        <f t="shared" si="135"/>
        <v>-22.785031648624379</v>
      </c>
      <c r="BC177" s="104">
        <f t="shared" si="121"/>
        <v>6.6665462298922602</v>
      </c>
      <c r="BD177" s="104">
        <f t="shared" si="136"/>
        <v>-29.451577878516638</v>
      </c>
      <c r="BE177" s="104"/>
      <c r="BF177" s="104">
        <f t="shared" si="137"/>
        <v>4.5127810751880333E-3</v>
      </c>
      <c r="BG177" s="104">
        <f t="shared" si="139"/>
        <v>1.3203696236665202E-3</v>
      </c>
      <c r="BH177" s="104">
        <f t="shared" si="139"/>
        <v>-5.8331506988545528E-3</v>
      </c>
      <c r="BI177" s="104"/>
      <c r="BJ177" s="104"/>
      <c r="BK177" s="104"/>
      <c r="BL177" s="104"/>
      <c r="BM177" s="104"/>
      <c r="BN177" s="104"/>
      <c r="BO177" s="104"/>
      <c r="BP177" s="104"/>
    </row>
    <row r="178" spans="1:68">
      <c r="A178" s="109">
        <v>0.5</v>
      </c>
      <c r="B178" s="110">
        <v>252.35129000000001</v>
      </c>
      <c r="C178" s="103">
        <v>0.46766999999999997</v>
      </c>
      <c r="D178" s="103">
        <v>-5.4966699999999999</v>
      </c>
      <c r="E178" s="109">
        <v>0.5</v>
      </c>
      <c r="F178" s="105">
        <v>3.14159265358979</v>
      </c>
      <c r="G178" s="105"/>
      <c r="H178" s="28">
        <f t="shared" si="140"/>
        <v>0.27041177669716959</v>
      </c>
      <c r="I178" s="28">
        <f t="shared" si="141"/>
        <v>7.0871015760532424E-2</v>
      </c>
      <c r="J178" s="28">
        <f t="shared" si="142"/>
        <v>1.8629349919558495E-2</v>
      </c>
      <c r="K178" s="28">
        <f t="shared" si="143"/>
        <v>4.9116180878186026E-3</v>
      </c>
      <c r="L178" s="104">
        <f t="shared" si="138"/>
        <v>0.52497889458136648</v>
      </c>
      <c r="M178" s="104">
        <f t="shared" si="122"/>
        <v>8.5657154476296696E-2</v>
      </c>
      <c r="N178" s="104">
        <f t="shared" si="123"/>
        <v>1.6971573317188619E-2</v>
      </c>
      <c r="O178" s="104">
        <f t="shared" si="124"/>
        <v>3.6471694453268366E-3</v>
      </c>
      <c r="P178" s="104">
        <f t="shared" si="125"/>
        <v>8.2073789916559114E-4</v>
      </c>
      <c r="Q178" s="104">
        <f t="shared" si="105"/>
        <v>3.9628069030052706</v>
      </c>
      <c r="R178" s="104">
        <f t="shared" si="106"/>
        <v>-4.693587659494403</v>
      </c>
      <c r="S178" s="104">
        <f t="shared" si="107"/>
        <v>2.2909191657638885</v>
      </c>
      <c r="T178" s="104">
        <f t="shared" si="108"/>
        <v>-0.3783510485415536</v>
      </c>
      <c r="U178" s="104">
        <v>0</v>
      </c>
      <c r="V178" s="104">
        <f t="shared" si="100"/>
        <v>2.1530588155352204</v>
      </c>
      <c r="W178" s="104">
        <f t="shared" si="109"/>
        <v>1.3628869565217392</v>
      </c>
      <c r="X178" s="104">
        <f t="shared" si="126"/>
        <v>1.9667285665624992</v>
      </c>
      <c r="Y178" s="104">
        <v>0</v>
      </c>
      <c r="Z178" s="104">
        <f t="shared" si="146"/>
        <v>1.7158512163834294</v>
      </c>
      <c r="AA178" s="104">
        <f t="shared" si="110"/>
        <v>0.6549999999999998</v>
      </c>
      <c r="AB178" s="104">
        <f t="shared" si="111"/>
        <v>-5.864788576870144E-2</v>
      </c>
      <c r="AC178" s="104">
        <f t="shared" si="112"/>
        <v>-2.3195775603886415E-2</v>
      </c>
      <c r="AD178" s="104">
        <f t="shared" si="128"/>
        <v>-4.0921830686293931E-2</v>
      </c>
      <c r="AE178" s="104">
        <f t="shared" si="113"/>
        <v>2.875</v>
      </c>
      <c r="AF178" s="104"/>
      <c r="AG178" s="104">
        <f t="shared" si="129"/>
        <v>-4.2455479423776948E-2</v>
      </c>
      <c r="AH178" s="104">
        <f t="shared" si="130"/>
        <v>-4.0999867165786165E-2</v>
      </c>
      <c r="AI178" s="104">
        <f t="shared" si="131"/>
        <v>1.8171807051791133</v>
      </c>
      <c r="AJ178" s="104"/>
      <c r="AK178" s="104">
        <f t="shared" si="114"/>
        <v>6.6599120032623415E-22</v>
      </c>
      <c r="AL178" s="104">
        <f t="shared" si="115"/>
        <v>7.1844823575563984E-22</v>
      </c>
      <c r="AM178" s="104">
        <f t="shared" si="116"/>
        <v>40.526545223578751</v>
      </c>
      <c r="AN178" s="104">
        <f t="shared" si="132"/>
        <v>1.0610256652253576</v>
      </c>
      <c r="AO178" s="104">
        <f t="shared" si="133"/>
        <v>1.3176580985674746</v>
      </c>
      <c r="AP178" s="25">
        <v>0.46736</v>
      </c>
      <c r="AQ178" s="104">
        <f t="shared" si="117"/>
        <v>6.228293526584802E-4</v>
      </c>
      <c r="AR178" s="104">
        <f t="shared" si="118"/>
        <v>1.8167932217047869</v>
      </c>
      <c r="AS178">
        <f t="shared" si="119"/>
        <v>-7.3134632217047866</v>
      </c>
      <c r="AT178" s="104"/>
      <c r="AU178" s="104"/>
      <c r="AV178" s="104"/>
      <c r="AW178" s="104"/>
      <c r="AX178">
        <f t="shared" si="144"/>
        <v>-7.3102775000303994</v>
      </c>
      <c r="AY178" s="104">
        <f t="shared" si="99"/>
        <v>-5.4934842783256128</v>
      </c>
      <c r="AZ178" s="104"/>
      <c r="BA178" s="104">
        <f t="shared" si="145"/>
        <v>1.3122542803859978</v>
      </c>
      <c r="BB178" s="104">
        <f t="shared" si="135"/>
        <v>-25.24423670164856</v>
      </c>
      <c r="BC178" s="104">
        <f t="shared" si="121"/>
        <v>8.3487192832460959</v>
      </c>
      <c r="BD178" s="104">
        <f t="shared" si="136"/>
        <v>-33.592955984894651</v>
      </c>
      <c r="BE178" s="104"/>
      <c r="BF178" s="104">
        <f t="shared" si="137"/>
        <v>4.9998488218753337E-3</v>
      </c>
      <c r="BG178" s="104">
        <f t="shared" si="139"/>
        <v>1.6535391727562083E-3</v>
      </c>
      <c r="BH178" s="104">
        <f t="shared" si="139"/>
        <v>-6.6533879946315414E-3</v>
      </c>
      <c r="BI178" s="104"/>
      <c r="BJ178" s="104"/>
      <c r="BK178" s="104"/>
      <c r="BL178" s="104"/>
      <c r="BM178" s="104"/>
      <c r="BN178" s="104"/>
      <c r="BO178" s="104"/>
      <c r="BP178" s="104"/>
    </row>
    <row r="179" spans="1:68">
      <c r="A179" s="109">
        <v>0.5</v>
      </c>
      <c r="B179" s="110">
        <v>301.88659000000001</v>
      </c>
      <c r="C179" s="103">
        <v>0.50499000000000005</v>
      </c>
      <c r="D179" s="103">
        <v>-5.8166700000000002</v>
      </c>
      <c r="E179" s="109">
        <v>0.5</v>
      </c>
      <c r="F179" s="105">
        <v>3.14159265358979</v>
      </c>
      <c r="G179" s="105"/>
      <c r="H179" s="28">
        <f t="shared" si="140"/>
        <v>0.29199059831570068</v>
      </c>
      <c r="I179" s="28">
        <f t="shared" si="141"/>
        <v>7.6526512816540049E-2</v>
      </c>
      <c r="J179" s="28">
        <f t="shared" si="142"/>
        <v>2.0115969414069422E-2</v>
      </c>
      <c r="K179" s="28">
        <f t="shared" si="143"/>
        <v>5.3035645180736779E-3</v>
      </c>
      <c r="L179" s="104">
        <f t="shared" si="138"/>
        <v>0.60587442423206295</v>
      </c>
      <c r="M179" s="104">
        <f t="shared" si="122"/>
        <v>0.10842254049536997</v>
      </c>
      <c r="N179" s="104">
        <f t="shared" si="123"/>
        <v>2.3381279585263499E-2</v>
      </c>
      <c r="O179" s="104">
        <f t="shared" si="124"/>
        <v>5.4527353402701317E-3</v>
      </c>
      <c r="P179" s="104">
        <f t="shared" si="125"/>
        <v>1.3295999146170079E-3</v>
      </c>
      <c r="Q179" s="104">
        <f t="shared" si="105"/>
        <v>3.9628069030052706</v>
      </c>
      <c r="R179" s="104">
        <f t="shared" si="106"/>
        <v>-4.693587659494403</v>
      </c>
      <c r="S179" s="104">
        <f t="shared" si="107"/>
        <v>2.290919165763889</v>
      </c>
      <c r="T179" s="104">
        <f t="shared" si="108"/>
        <v>-0.3783510485415536</v>
      </c>
      <c r="U179" s="104">
        <v>0</v>
      </c>
      <c r="V179" s="104">
        <f t="shared" si="100"/>
        <v>2.1386729344561997</v>
      </c>
      <c r="W179" s="104">
        <f t="shared" si="109"/>
        <v>1.3628869565217392</v>
      </c>
      <c r="X179" s="104">
        <f t="shared" si="126"/>
        <v>2.1021476909894936</v>
      </c>
      <c r="Y179" s="104">
        <v>0</v>
      </c>
      <c r="Z179" s="104">
        <f t="shared" si="146"/>
        <v>1.9435742260096154</v>
      </c>
      <c r="AA179" s="104">
        <f t="shared" si="110"/>
        <v>0.6549999999999998</v>
      </c>
      <c r="AB179" s="104">
        <f t="shared" si="111"/>
        <v>-7.0160173325933092E-2</v>
      </c>
      <c r="AC179" s="104">
        <f t="shared" si="112"/>
        <v>-2.7748990700473378E-2</v>
      </c>
      <c r="AD179" s="104">
        <f t="shared" si="128"/>
        <v>-4.8954582013203234E-2</v>
      </c>
      <c r="AE179" s="104">
        <f t="shared" si="113"/>
        <v>2.875</v>
      </c>
      <c r="AF179" s="104"/>
      <c r="AG179" s="104">
        <f t="shared" si="129"/>
        <v>-4.8909887834408014E-2</v>
      </c>
      <c r="AH179" s="104">
        <f t="shared" si="130"/>
        <v>-4.8010160991999506E-2</v>
      </c>
      <c r="AI179" s="104">
        <f t="shared" si="131"/>
        <v>2.0626816677726825</v>
      </c>
      <c r="AJ179" s="104"/>
      <c r="AK179" s="104">
        <f t="shared" si="114"/>
        <v>7.7212138653465976E-22</v>
      </c>
      <c r="AL179" s="104">
        <f t="shared" si="115"/>
        <v>8.3019366975363522E-22</v>
      </c>
      <c r="AM179" s="104">
        <f t="shared" si="116"/>
        <v>40.526545223578751</v>
      </c>
      <c r="AN179" s="104">
        <f t="shared" si="132"/>
        <v>1.0610256652253576</v>
      </c>
      <c r="AO179" s="104">
        <f t="shared" si="133"/>
        <v>1.3176580985674746</v>
      </c>
      <c r="AP179" s="25">
        <v>0.50507000000000002</v>
      </c>
      <c r="AQ179" s="104">
        <f t="shared" si="117"/>
        <v>7.2136525963492236E-4</v>
      </c>
      <c r="AR179" s="104">
        <f t="shared" si="118"/>
        <v>2.1042224623550685</v>
      </c>
      <c r="AS179">
        <f t="shared" si="119"/>
        <v>-7.9208924623550683</v>
      </c>
      <c r="AT179" s="104"/>
      <c r="AU179" s="104"/>
      <c r="AV179" s="104"/>
      <c r="AW179" s="104"/>
      <c r="AX179">
        <f t="shared" si="144"/>
        <v>-7.9150459265136011</v>
      </c>
      <c r="AY179" s="104">
        <f t="shared" si="99"/>
        <v>-5.810823464158533</v>
      </c>
      <c r="AZ179" s="104"/>
      <c r="BA179" s="104">
        <f t="shared" si="145"/>
        <v>1.3122542803859978</v>
      </c>
      <c r="BB179" s="104">
        <f t="shared" si="135"/>
        <v>-26.702507102727488</v>
      </c>
      <c r="BC179" s="104">
        <f t="shared" si="121"/>
        <v>9.6695443586138161</v>
      </c>
      <c r="BD179" s="104">
        <f t="shared" si="136"/>
        <v>-36.3720514613413</v>
      </c>
      <c r="BE179" s="104"/>
      <c r="BF179" s="104">
        <f t="shared" si="137"/>
        <v>5.2886724307243983E-3</v>
      </c>
      <c r="BG179" s="104">
        <f t="shared" si="139"/>
        <v>1.9151404948730077E-3</v>
      </c>
      <c r="BH179" s="104">
        <f t="shared" si="139"/>
        <v>-7.2038129255974056E-3</v>
      </c>
      <c r="BI179" s="104"/>
      <c r="BJ179" s="104"/>
      <c r="BK179" s="104"/>
      <c r="BL179" s="104"/>
      <c r="BM179" s="104"/>
      <c r="BN179" s="104"/>
      <c r="BO179" s="104"/>
      <c r="BP179" s="104"/>
    </row>
    <row r="180" spans="1:68">
      <c r="A180" s="109">
        <v>0.5</v>
      </c>
      <c r="B180" s="110">
        <v>352.42261000000002</v>
      </c>
      <c r="C180" s="103">
        <v>0.53391999999999995</v>
      </c>
      <c r="D180" s="103">
        <v>-6.0316700000000001</v>
      </c>
      <c r="E180" s="109">
        <v>0.5</v>
      </c>
      <c r="F180" s="105">
        <v>3.14159265358979</v>
      </c>
      <c r="G180" s="105"/>
      <c r="H180" s="28">
        <f t="shared" si="140"/>
        <v>0.30871823254464226</v>
      </c>
      <c r="I180" s="28">
        <f t="shared" si="141"/>
        <v>8.0910583819495549E-2</v>
      </c>
      <c r="J180" s="28">
        <f t="shared" si="142"/>
        <v>2.1268378363056586E-2</v>
      </c>
      <c r="K180" s="28">
        <f t="shared" si="143"/>
        <v>5.6073965177328225E-3</v>
      </c>
      <c r="L180" s="104">
        <f t="shared" si="138"/>
        <v>0.67571841148882739</v>
      </c>
      <c r="M180" s="104">
        <f t="shared" si="122"/>
        <v>0.12940980106696354</v>
      </c>
      <c r="N180" s="104">
        <f t="shared" si="123"/>
        <v>2.9689321677470508E-2</v>
      </c>
      <c r="O180" s="104">
        <f t="shared" si="124"/>
        <v>7.3492026545663447E-3</v>
      </c>
      <c r="P180" s="104">
        <f t="shared" si="125"/>
        <v>1.8999058771114186E-3</v>
      </c>
      <c r="Q180" s="104">
        <f t="shared" si="105"/>
        <v>3.9628069030052702</v>
      </c>
      <c r="R180" s="104">
        <f t="shared" si="106"/>
        <v>-4.6935876594944039</v>
      </c>
      <c r="S180" s="104">
        <f t="shared" si="107"/>
        <v>2.2909191657638894</v>
      </c>
      <c r="T180" s="104">
        <f t="shared" si="108"/>
        <v>-0.3783510485415536</v>
      </c>
      <c r="U180" s="104">
        <v>0</v>
      </c>
      <c r="V180" s="104">
        <f t="shared" si="100"/>
        <v>2.1275211783035721</v>
      </c>
      <c r="W180" s="104">
        <f t="shared" si="109"/>
        <v>1.3628869565217392</v>
      </c>
      <c r="X180" s="104">
        <f t="shared" si="126"/>
        <v>2.2171731728406363</v>
      </c>
      <c r="Y180" s="104">
        <v>0</v>
      </c>
      <c r="Z180" s="104">
        <f t="shared" si="146"/>
        <v>2.1355805977493021</v>
      </c>
      <c r="AA180" s="104">
        <f t="shared" si="110"/>
        <v>0.6549999999999998</v>
      </c>
      <c r="AB180" s="104">
        <f t="shared" si="111"/>
        <v>-8.1905033945289599E-2</v>
      </c>
      <c r="AC180" s="104">
        <f t="shared" si="112"/>
        <v>-3.2394190571785775E-2</v>
      </c>
      <c r="AD180" s="104">
        <f t="shared" si="128"/>
        <v>-5.7149612258537687E-2</v>
      </c>
      <c r="AE180" s="104">
        <f t="shared" si="113"/>
        <v>2.875</v>
      </c>
      <c r="AF180" s="104"/>
      <c r="AG180" s="104">
        <f t="shared" si="129"/>
        <v>-5.4370925623735439E-2</v>
      </c>
      <c r="AH180" s="104">
        <f t="shared" si="130"/>
        <v>-5.4541549838382143E-2</v>
      </c>
      <c r="AI180" s="104">
        <f t="shared" si="131"/>
        <v>2.2715619840861807</v>
      </c>
      <c r="AJ180" s="104"/>
      <c r="AK180" s="104">
        <f t="shared" si="114"/>
        <v>8.6568595833254821E-22</v>
      </c>
      <c r="AL180" s="104">
        <f t="shared" si="115"/>
        <v>9.2668748787038771E-22</v>
      </c>
      <c r="AM180" s="104">
        <f t="shared" si="116"/>
        <v>40.526545223578751</v>
      </c>
      <c r="AN180" s="104">
        <f t="shared" si="132"/>
        <v>1.0610256652253576</v>
      </c>
      <c r="AO180" s="104">
        <f t="shared" si="133"/>
        <v>1.3176580985674746</v>
      </c>
      <c r="AP180" s="25">
        <v>0.53371000000000002</v>
      </c>
      <c r="AQ180" s="104">
        <f t="shared" si="117"/>
        <v>8.0770722847044608E-4</v>
      </c>
      <c r="AR180" s="104">
        <f t="shared" si="118"/>
        <v>2.3560819854482911</v>
      </c>
      <c r="AS180">
        <f t="shared" si="119"/>
        <v>-8.3877519854482916</v>
      </c>
      <c r="AT180" s="104"/>
      <c r="AU180" s="104"/>
      <c r="AV180" s="104"/>
      <c r="AW180" s="104"/>
      <c r="AX180">
        <f t="shared" si="144"/>
        <v>-8.3860321634304</v>
      </c>
      <c r="AY180" s="104">
        <f t="shared" si="99"/>
        <v>-6.0299501779821085</v>
      </c>
      <c r="AZ180" s="104"/>
      <c r="BA180" s="104">
        <f t="shared" si="145"/>
        <v>1.3122542803859978</v>
      </c>
      <c r="BB180" s="104">
        <f t="shared" si="135"/>
        <v>-27.709461223492308</v>
      </c>
      <c r="BC180" s="104">
        <f t="shared" si="121"/>
        <v>10.826915727021104</v>
      </c>
      <c r="BD180" s="104">
        <f t="shared" si="136"/>
        <v>-38.536376950513421</v>
      </c>
      <c r="BE180" s="104"/>
      <c r="BF180" s="104">
        <f t="shared" si="137"/>
        <v>5.4881087786675196E-3</v>
      </c>
      <c r="BG180" s="104">
        <f t="shared" si="139"/>
        <v>2.1443683357142214E-3</v>
      </c>
      <c r="BH180" s="104">
        <f t="shared" si="139"/>
        <v>-7.6324771143817432E-3</v>
      </c>
      <c r="BI180" s="104"/>
      <c r="BJ180" s="104"/>
      <c r="BK180" s="104"/>
      <c r="BL180" s="104"/>
      <c r="BM180" s="104"/>
      <c r="BN180" s="104"/>
      <c r="BO180" s="104"/>
      <c r="BP180" s="104"/>
    </row>
    <row r="181" spans="1:68">
      <c r="A181" s="109">
        <v>0.5</v>
      </c>
      <c r="B181" s="110">
        <v>399.85640999999998</v>
      </c>
      <c r="C181" s="103">
        <v>0.55589999999999995</v>
      </c>
      <c r="D181" s="103">
        <v>-6.18</v>
      </c>
      <c r="E181" s="109">
        <v>0.5</v>
      </c>
      <c r="F181" s="105">
        <v>3.14159265358979</v>
      </c>
      <c r="G181" s="105"/>
      <c r="H181" s="28">
        <f t="shared" si="140"/>
        <v>0.32142730272618858</v>
      </c>
      <c r="I181" s="28">
        <f t="shared" si="141"/>
        <v>8.4241447305322084E-2</v>
      </c>
      <c r="J181" s="28">
        <f t="shared" si="142"/>
        <v>2.2143938290423951E-2</v>
      </c>
      <c r="K181" s="28">
        <f t="shared" si="143"/>
        <v>5.8382374217254935E-3</v>
      </c>
      <c r="L181" s="104">
        <f t="shared" si="138"/>
        <v>0.7334828629874246</v>
      </c>
      <c r="M181" s="104">
        <f t="shared" si="122"/>
        <v>0.14761434723827765</v>
      </c>
      <c r="N181" s="104">
        <f t="shared" si="123"/>
        <v>3.5427286722348302E-2</v>
      </c>
      <c r="O181" s="104">
        <f t="shared" si="124"/>
        <v>9.15802009579475E-3</v>
      </c>
      <c r="P181" s="104">
        <f t="shared" si="125"/>
        <v>2.4701887409639411E-3</v>
      </c>
      <c r="Q181" s="104">
        <f t="shared" si="105"/>
        <v>3.9628069030052706</v>
      </c>
      <c r="R181" s="104">
        <f t="shared" si="106"/>
        <v>-4.6935876594944048</v>
      </c>
      <c r="S181" s="104">
        <f t="shared" si="107"/>
        <v>2.290919165763889</v>
      </c>
      <c r="T181" s="104">
        <f t="shared" si="108"/>
        <v>-0.3783510485415536</v>
      </c>
      <c r="U181" s="104">
        <v>0</v>
      </c>
      <c r="V181" s="104">
        <f t="shared" si="100"/>
        <v>2.1190484648492078</v>
      </c>
      <c r="W181" s="104">
        <f t="shared" si="109"/>
        <v>1.3628869565217392</v>
      </c>
      <c r="X181" s="104">
        <f t="shared" si="126"/>
        <v>2.3111000906434862</v>
      </c>
      <c r="Y181" s="104">
        <v>0</v>
      </c>
      <c r="Z181" s="104">
        <f>L181*Q181+M181*R181+N181*S181+O181*T181+P181*U181</f>
        <v>2.2915061777581651</v>
      </c>
      <c r="AA181" s="104">
        <f t="shared" si="110"/>
        <v>0.6549999999999998</v>
      </c>
      <c r="AB181" s="104">
        <f t="shared" si="111"/>
        <v>-9.2928920860927827E-2</v>
      </c>
      <c r="AC181" s="104">
        <f t="shared" si="112"/>
        <v>-3.6754238744472457E-2</v>
      </c>
      <c r="AD181" s="104">
        <f t="shared" si="128"/>
        <v>-6.4841579802700139E-2</v>
      </c>
      <c r="AE181" s="104">
        <f t="shared" si="113"/>
        <v>2.875</v>
      </c>
      <c r="AF181" s="104"/>
      <c r="AG181" s="104">
        <f t="shared" si="129"/>
        <v>-5.8805516308304717E-2</v>
      </c>
      <c r="AH181" s="104">
        <f t="shared" si="130"/>
        <v>-6.0290321100778275E-2</v>
      </c>
      <c r="AI181" s="104">
        <f t="shared" si="131"/>
        <v>2.4425487232812282</v>
      </c>
      <c r="AJ181" s="104"/>
      <c r="AK181" s="104">
        <f t="shared" si="114"/>
        <v>9.4445919435720298E-22</v>
      </c>
      <c r="AL181" s="104">
        <f t="shared" si="115"/>
        <v>1.0064882501133702E-21</v>
      </c>
      <c r="AM181" s="104">
        <f t="shared" si="116"/>
        <v>40.526545223578751</v>
      </c>
      <c r="AN181" s="104">
        <f t="shared" si="132"/>
        <v>1.0610256652253576</v>
      </c>
      <c r="AO181" s="104">
        <f t="shared" si="133"/>
        <v>1.3176580985674746</v>
      </c>
      <c r="AP181" s="25">
        <v>0.55596000000000001</v>
      </c>
      <c r="AQ181" s="104">
        <f t="shared" si="117"/>
        <v>8.800242117227309E-4</v>
      </c>
      <c r="AR181" s="104">
        <f t="shared" si="118"/>
        <v>2.5670306255952062</v>
      </c>
      <c r="AS181">
        <f t="shared" si="119"/>
        <v>-8.7470306255952064</v>
      </c>
      <c r="AT181" s="104"/>
      <c r="AU181" s="104"/>
      <c r="AV181" s="104"/>
      <c r="AW181" s="104"/>
      <c r="AX181">
        <f t="shared" si="144"/>
        <v>-8.7451421841599988</v>
      </c>
      <c r="AY181" s="104">
        <f t="shared" si="99"/>
        <v>-6.1781115585647921</v>
      </c>
      <c r="AZ181" s="104"/>
      <c r="BA181" s="104">
        <f t="shared" si="145"/>
        <v>1.3122542803859978</v>
      </c>
      <c r="BB181" s="104">
        <f t="shared" si="135"/>
        <v>-28.390307981574285</v>
      </c>
      <c r="BC181" s="104">
        <f t="shared" si="121"/>
        <v>11.796289103544668</v>
      </c>
      <c r="BD181" s="104">
        <f t="shared" si="136"/>
        <v>-40.186597085118954</v>
      </c>
      <c r="BE181" s="104"/>
      <c r="BF181" s="104">
        <f t="shared" si="137"/>
        <v>5.6229566214248934E-3</v>
      </c>
      <c r="BG181" s="104">
        <f t="shared" si="139"/>
        <v>2.3363614782223544E-3</v>
      </c>
      <c r="BH181" s="104">
        <f t="shared" si="139"/>
        <v>-7.959318099647247E-3</v>
      </c>
      <c r="BI181" s="104"/>
      <c r="BJ181" s="104"/>
      <c r="BK181" s="104"/>
      <c r="BL181" s="104"/>
      <c r="BM181" s="104"/>
      <c r="BN181" s="104"/>
      <c r="BO181" s="104"/>
      <c r="BP181" s="104"/>
    </row>
    <row r="182" spans="1:68">
      <c r="A182" s="109">
        <v>0.5</v>
      </c>
      <c r="B182" s="110">
        <v>449.19157000000001</v>
      </c>
      <c r="C182" s="103">
        <v>0.57518999999999998</v>
      </c>
      <c r="D182" s="103">
        <v>-6.2616699999999996</v>
      </c>
      <c r="E182" s="109">
        <v>0.5</v>
      </c>
      <c r="F182" s="105">
        <v>3.14159265358979</v>
      </c>
      <c r="G182" s="105"/>
      <c r="H182" s="28">
        <f t="shared" si="140"/>
        <v>0.33258098624766397</v>
      </c>
      <c r="I182" s="28">
        <f t="shared" si="141"/>
        <v>8.7164666442792263E-2</v>
      </c>
      <c r="J182" s="28">
        <f t="shared" si="142"/>
        <v>2.2912343704387394E-2</v>
      </c>
      <c r="K182" s="28">
        <f t="shared" si="143"/>
        <v>6.0408270958846677E-3</v>
      </c>
      <c r="L182" s="104">
        <f t="shared" si="138"/>
        <v>0.78786648992583252</v>
      </c>
      <c r="M182" s="104">
        <f t="shared" si="122"/>
        <v>0.16540136953744361</v>
      </c>
      <c r="N182" s="104">
        <f t="shared" si="123"/>
        <v>4.1245376391086046E-2</v>
      </c>
      <c r="O182" s="104">
        <f t="shared" si="124"/>
        <v>1.1061286706369078E-2</v>
      </c>
      <c r="P182" s="104">
        <f t="shared" si="125"/>
        <v>3.0928629505657668E-3</v>
      </c>
      <c r="Q182" s="104">
        <f t="shared" si="105"/>
        <v>3.9628069030052706</v>
      </c>
      <c r="R182" s="104">
        <f t="shared" si="106"/>
        <v>-4.693587659494403</v>
      </c>
      <c r="S182" s="104">
        <f t="shared" si="107"/>
        <v>2.2909191657638885</v>
      </c>
      <c r="T182" s="104">
        <f t="shared" si="108"/>
        <v>-0.3783510485415536</v>
      </c>
      <c r="U182" s="104">
        <v>0</v>
      </c>
      <c r="V182" s="104">
        <f t="shared" si="100"/>
        <v>2.1116126758348908</v>
      </c>
      <c r="W182" s="104">
        <f t="shared" si="109"/>
        <v>1.3628869565217392</v>
      </c>
      <c r="X182" s="104">
        <f t="shared" si="126"/>
        <v>2.3986074879676087</v>
      </c>
      <c r="Y182" s="104">
        <v>0</v>
      </c>
      <c r="Z182" s="104">
        <f t="shared" ref="Z182:Z208" si="147">L182*Q182+M182*R182+N182*S182+O182*T182+P182*U182</f>
        <v>2.4361417118501141</v>
      </c>
      <c r="AA182" s="104">
        <f t="shared" si="110"/>
        <v>0.6549999999999998</v>
      </c>
      <c r="AB182" s="104">
        <f t="shared" si="111"/>
        <v>-0.10439469473535745</v>
      </c>
      <c r="AC182" s="104">
        <f t="shared" si="112"/>
        <v>-4.1289057253788716E-2</v>
      </c>
      <c r="AD182" s="104">
        <f t="shared" si="128"/>
        <v>-7.2841875994573091E-2</v>
      </c>
      <c r="AE182" s="104">
        <f t="shared" si="113"/>
        <v>2.875</v>
      </c>
      <c r="AF182" s="104"/>
      <c r="AG182" s="104">
        <f t="shared" si="129"/>
        <v>-6.2911935789252069E-2</v>
      </c>
      <c r="AH182" s="104">
        <f t="shared" si="130"/>
        <v>-6.5990161073368803E-2</v>
      </c>
      <c r="AI182" s="104">
        <f t="shared" si="131"/>
        <v>2.6022804477232024</v>
      </c>
      <c r="AJ182" s="104"/>
      <c r="AK182" s="104">
        <f t="shared" si="114"/>
        <v>1.0197675748505349E-21</v>
      </c>
      <c r="AL182" s="104">
        <f t="shared" si="115"/>
        <v>1.081605008277232E-21</v>
      </c>
      <c r="AM182" s="104">
        <f t="shared" si="116"/>
        <v>40.526545223578751</v>
      </c>
      <c r="AN182" s="104">
        <f t="shared" si="132"/>
        <v>1.0610256652253576</v>
      </c>
      <c r="AO182" s="104">
        <f t="shared" si="133"/>
        <v>1.3176580985674746</v>
      </c>
      <c r="AP182" s="25">
        <v>0.57511999999999996</v>
      </c>
      <c r="AQ182" s="104">
        <f t="shared" si="117"/>
        <v>9.488539477340587E-4</v>
      </c>
      <c r="AR182" s="104">
        <f t="shared" si="118"/>
        <v>2.7678069655402493</v>
      </c>
      <c r="AS182">
        <f t="shared" si="119"/>
        <v>-9.0294769655402494</v>
      </c>
      <c r="AT182" s="104"/>
      <c r="AU182" s="104"/>
      <c r="AV182" s="104"/>
      <c r="AW182" s="104"/>
      <c r="AX182">
        <f t="shared" si="144"/>
        <v>-9.0612072570095989</v>
      </c>
      <c r="AY182" s="104">
        <f>AX182+AR182</f>
        <v>-6.2934002914693501</v>
      </c>
      <c r="AZ182" s="104"/>
      <c r="BA182" s="104">
        <f t="shared" si="145"/>
        <v>1.3122542803859978</v>
      </c>
      <c r="BB182" s="104">
        <f t="shared" si="135"/>
        <v>-28.920094891852454</v>
      </c>
      <c r="BC182" s="104">
        <f t="shared" si="121"/>
        <v>12.718917656366912</v>
      </c>
      <c r="BD182" s="104">
        <f t="shared" si="136"/>
        <v>-41.639012548219362</v>
      </c>
      <c r="BE182" s="104"/>
      <c r="BF182" s="104">
        <f t="shared" si="137"/>
        <v>5.7278856985249465E-3</v>
      </c>
      <c r="BG182" s="104">
        <f t="shared" si="139"/>
        <v>2.5190963866838804E-3</v>
      </c>
      <c r="BH182" s="104">
        <f t="shared" si="139"/>
        <v>-8.246982085208826E-3</v>
      </c>
      <c r="BI182" s="104"/>
      <c r="BJ182" s="104"/>
      <c r="BK182" s="104"/>
      <c r="BL182" s="104"/>
      <c r="BM182" s="104"/>
      <c r="BN182" s="104"/>
      <c r="BO182" s="104"/>
      <c r="BP182" s="104"/>
    </row>
    <row r="183" spans="1:68">
      <c r="A183" s="109">
        <v>0.5</v>
      </c>
      <c r="B183" s="110">
        <v>501.02852000000001</v>
      </c>
      <c r="C183" s="103">
        <v>0.59263999999999994</v>
      </c>
      <c r="D183" s="103">
        <v>-6.37</v>
      </c>
      <c r="E183" s="109">
        <v>0.5</v>
      </c>
      <c r="F183" s="105">
        <v>3.14159265358979</v>
      </c>
      <c r="G183" s="105"/>
      <c r="H183" s="28">
        <f t="shared" si="140"/>
        <v>0.34267076216522474</v>
      </c>
      <c r="I183" s="28">
        <f t="shared" si="141"/>
        <v>8.9809050784360661E-2</v>
      </c>
      <c r="J183" s="28">
        <f t="shared" si="142"/>
        <v>2.360745383780689E-2</v>
      </c>
      <c r="K183" s="28">
        <f t="shared" si="143"/>
        <v>6.2240925087450926E-3</v>
      </c>
      <c r="L183" s="104">
        <f t="shared" si="138"/>
        <v>0.84029313449687826</v>
      </c>
      <c r="M183" s="104">
        <f t="shared" si="122"/>
        <v>0.18310464709454968</v>
      </c>
      <c r="N183" s="104">
        <f t="shared" si="123"/>
        <v>4.722381260291926E-2</v>
      </c>
      <c r="O183" s="104">
        <f t="shared" si="124"/>
        <v>1.3080368040431611E-2</v>
      </c>
      <c r="P183" s="104">
        <f t="shared" si="125"/>
        <v>3.7748125907564045E-3</v>
      </c>
      <c r="Q183" s="104">
        <f t="shared" si="105"/>
        <v>3.9628069030052702</v>
      </c>
      <c r="R183" s="104">
        <f t="shared" si="106"/>
        <v>-4.6935876594944039</v>
      </c>
      <c r="S183" s="104">
        <f t="shared" si="107"/>
        <v>2.2909191657638894</v>
      </c>
      <c r="T183" s="104">
        <f t="shared" si="108"/>
        <v>-0.3783510485415536</v>
      </c>
      <c r="U183" s="104">
        <v>0</v>
      </c>
      <c r="V183" s="104">
        <f t="shared" si="100"/>
        <v>2.1048861585565168</v>
      </c>
      <c r="W183" s="104">
        <f t="shared" si="109"/>
        <v>1.3628869565217392</v>
      </c>
      <c r="X183" s="104">
        <f t="shared" si="126"/>
        <v>2.4821738113283045</v>
      </c>
      <c r="Y183" s="104">
        <v>0</v>
      </c>
      <c r="Z183" s="104">
        <f t="shared" si="147"/>
        <v>2.5737386883421722</v>
      </c>
      <c r="AA183" s="104">
        <f t="shared" si="110"/>
        <v>0.6549999999999998</v>
      </c>
      <c r="AB183" s="104">
        <f t="shared" si="111"/>
        <v>-0.11644189894104186</v>
      </c>
      <c r="AC183" s="104">
        <f t="shared" si="112"/>
        <v>-4.6053836780732597E-2</v>
      </c>
      <c r="AD183" s="104">
        <f t="shared" si="128"/>
        <v>-8.1247867860887224E-2</v>
      </c>
      <c r="AE183" s="104">
        <f t="shared" si="113"/>
        <v>2.875</v>
      </c>
      <c r="AF183" s="104"/>
      <c r="AG183" s="104">
        <f t="shared" si="129"/>
        <v>-6.6807435530840856E-2</v>
      </c>
      <c r="AH183" s="104">
        <f t="shared" si="130"/>
        <v>-7.174758742035188E-2</v>
      </c>
      <c r="AI183" s="104">
        <f t="shared" si="131"/>
        <v>2.7552679925149164</v>
      </c>
      <c r="AJ183" s="104"/>
      <c r="AK183" s="104">
        <f t="shared" si="114"/>
        <v>1.0934082358178593E-21</v>
      </c>
      <c r="AL183" s="104">
        <f t="shared" si="115"/>
        <v>1.1540001559947881E-21</v>
      </c>
      <c r="AM183" s="104">
        <f t="shared" si="116"/>
        <v>40.526545223578751</v>
      </c>
      <c r="AN183" s="104">
        <f t="shared" si="132"/>
        <v>1.0610256652253576</v>
      </c>
      <c r="AO183" s="104">
        <f t="shared" si="133"/>
        <v>1.3176580985674746</v>
      </c>
      <c r="AP183" s="25">
        <v>0.59262999999999999</v>
      </c>
      <c r="AQ183" s="104">
        <f t="shared" si="117"/>
        <v>1.0158832894753072E-3</v>
      </c>
      <c r="AR183" s="104">
        <f t="shared" si="118"/>
        <v>2.963331555399471</v>
      </c>
      <c r="AS183">
        <f t="shared" si="119"/>
        <v>-9.3333315553994716</v>
      </c>
      <c r="AT183" s="104"/>
      <c r="AU183" s="104"/>
      <c r="AV183" s="104"/>
      <c r="AW183" s="104"/>
      <c r="AX183">
        <f t="shared" si="144"/>
        <v>-9.3478523846655985</v>
      </c>
      <c r="AY183" s="104">
        <f t="shared" ref="AY183:AY214" si="148">AX183+AR183</f>
        <v>-6.384520829266128</v>
      </c>
      <c r="AZ183" s="104"/>
      <c r="BA183" s="104">
        <f t="shared" si="145"/>
        <v>1.3122542803859978</v>
      </c>
      <c r="BB183" s="104">
        <f t="shared" si="135"/>
        <v>-29.338821570219221</v>
      </c>
      <c r="BC183" s="104">
        <f t="shared" si="121"/>
        <v>13.617412814871923</v>
      </c>
      <c r="BD183" s="104">
        <f t="shared" si="136"/>
        <v>-42.956234385091143</v>
      </c>
      <c r="BE183" s="104"/>
      <c r="BF183" s="104">
        <f t="shared" si="137"/>
        <v>5.8108182947552425E-3</v>
      </c>
      <c r="BG183" s="104">
        <f t="shared" si="139"/>
        <v>2.6970514586793269E-3</v>
      </c>
      <c r="BH183" s="104">
        <f t="shared" si="139"/>
        <v>-8.5078697534345694E-3</v>
      </c>
      <c r="BI183" s="104"/>
      <c r="BJ183" s="104"/>
      <c r="BK183" s="104"/>
      <c r="BL183" s="104"/>
      <c r="BM183" s="104"/>
      <c r="BN183" s="104"/>
      <c r="BO183" s="104"/>
      <c r="BP183" s="104"/>
    </row>
    <row r="184" spans="1:68">
      <c r="A184" s="111">
        <v>0.5</v>
      </c>
      <c r="B184" s="112">
        <v>599.09840999999994</v>
      </c>
      <c r="C184" s="113">
        <v>0.62019000000000002</v>
      </c>
      <c r="D184" s="113">
        <v>-6.4916700000000001</v>
      </c>
      <c r="E184" s="111">
        <v>0.5</v>
      </c>
      <c r="F184" s="114">
        <v>3.14159265358979</v>
      </c>
      <c r="G184" s="114"/>
      <c r="H184" s="43">
        <f t="shared" si="140"/>
        <v>0.35860046569123027</v>
      </c>
      <c r="I184" s="43">
        <f t="shared" si="141"/>
        <v>9.3983995690389843E-2</v>
      </c>
      <c r="J184" s="43">
        <f t="shared" si="142"/>
        <v>2.4704891326386095E-2</v>
      </c>
      <c r="K184" s="43">
        <f t="shared" si="143"/>
        <v>6.5134313124301747E-3</v>
      </c>
      <c r="L184" s="115">
        <f t="shared" si="138"/>
        <v>0.9299268983698431</v>
      </c>
      <c r="M184" s="115">
        <f t="shared" si="122"/>
        <v>0.21454511188203421</v>
      </c>
      <c r="N184" s="115">
        <f t="shared" si="123"/>
        <v>5.8253949115507832E-2</v>
      </c>
      <c r="O184" s="115">
        <f t="shared" si="124"/>
        <v>1.6950692292614422E-2</v>
      </c>
      <c r="P184" s="115">
        <f t="shared" si="125"/>
        <v>5.1330893269345701E-3</v>
      </c>
      <c r="Q184" s="115">
        <f t="shared" si="105"/>
        <v>3.9628069030052706</v>
      </c>
      <c r="R184" s="115">
        <f t="shared" si="106"/>
        <v>-4.693587659494403</v>
      </c>
      <c r="S184" s="115">
        <f t="shared" si="107"/>
        <v>2.290919165763889</v>
      </c>
      <c r="T184" s="115">
        <f t="shared" si="108"/>
        <v>-0.3783510485415536</v>
      </c>
      <c r="U184" s="115">
        <v>0</v>
      </c>
      <c r="V184" s="115">
        <f t="shared" si="100"/>
        <v>2.0942663562058463</v>
      </c>
      <c r="W184" s="115">
        <f t="shared" si="109"/>
        <v>1.3628869565217392</v>
      </c>
      <c r="X184" s="115">
        <f t="shared" si="126"/>
        <v>2.6233756827366079</v>
      </c>
      <c r="Y184" s="115">
        <v>0</v>
      </c>
      <c r="Z184" s="115">
        <f t="shared" si="147"/>
        <v>2.8051762189236689</v>
      </c>
      <c r="AA184" s="115">
        <f t="shared" si="110"/>
        <v>0.6549999999999998</v>
      </c>
      <c r="AB184" s="115">
        <f t="shared" si="111"/>
        <v>-0.1392339033174376</v>
      </c>
      <c r="AC184" s="115">
        <f t="shared" si="112"/>
        <v>-5.5068283118367027E-2</v>
      </c>
      <c r="AD184" s="115">
        <f t="shared" si="128"/>
        <v>-9.7151093217902315E-2</v>
      </c>
      <c r="AE184" s="115">
        <f t="shared" si="113"/>
        <v>2.875</v>
      </c>
      <c r="AF184" s="115"/>
      <c r="AG184" s="115">
        <f t="shared" si="129"/>
        <v>-7.332682121119681E-2</v>
      </c>
      <c r="AH184" s="115">
        <f t="shared" si="130"/>
        <v>-8.2170390993832831E-2</v>
      </c>
      <c r="AI184" s="115">
        <f t="shared" si="131"/>
        <v>3.0148668344508711</v>
      </c>
      <c r="AJ184" s="115"/>
      <c r="AK184" s="115">
        <f t="shared" si="114"/>
        <v>1.2215959292576043E-21</v>
      </c>
      <c r="AL184" s="115">
        <f t="shared" si="115"/>
        <v>1.2777128229984207E-21</v>
      </c>
      <c r="AM184" s="115">
        <f t="shared" si="116"/>
        <v>40.526545223578751</v>
      </c>
      <c r="AN184" s="115">
        <f t="shared" si="132"/>
        <v>1.0610256652253576</v>
      </c>
      <c r="AO184" s="115">
        <f t="shared" si="133"/>
        <v>1.3176580985674746</v>
      </c>
      <c r="AP184" s="40">
        <v>0.62016000000000004</v>
      </c>
      <c r="AQ184" s="115">
        <f t="shared" si="117"/>
        <v>1.1319604833177487E-3</v>
      </c>
      <c r="AR184" s="115">
        <f t="shared" si="118"/>
        <v>3.301928729837873</v>
      </c>
      <c r="AS184" s="44">
        <f t="shared" si="119"/>
        <v>-9.7935987298378731</v>
      </c>
      <c r="AT184" s="115"/>
      <c r="AU184" s="115"/>
      <c r="AV184" s="115"/>
      <c r="AW184" s="115"/>
      <c r="AX184" s="44">
        <f t="shared" si="144"/>
        <v>-9.8018150826096004</v>
      </c>
      <c r="AY184" s="115">
        <f t="shared" si="148"/>
        <v>-6.4998863527717274</v>
      </c>
      <c r="AZ184" s="115"/>
      <c r="BA184" s="115">
        <f t="shared" si="145"/>
        <v>1.3122542803859978</v>
      </c>
      <c r="BB184" s="115">
        <f t="shared" si="135"/>
        <v>-29.868961356743306</v>
      </c>
      <c r="BC184" s="115">
        <f t="shared" si="121"/>
        <v>15.173370160878504</v>
      </c>
      <c r="BD184" s="115">
        <f t="shared" si="136"/>
        <v>-45.042331517621811</v>
      </c>
      <c r="BE184" s="115"/>
      <c r="BF184" s="115">
        <f t="shared" si="137"/>
        <v>5.9158172621793037E-3</v>
      </c>
      <c r="BG184" s="115">
        <f t="shared" si="139"/>
        <v>3.0052228482627262E-3</v>
      </c>
      <c r="BH184" s="115">
        <f t="shared" si="139"/>
        <v>-8.9210401104420304E-3</v>
      </c>
      <c r="BI184" s="115"/>
      <c r="BJ184" s="115"/>
      <c r="BK184" s="115"/>
      <c r="BL184" s="115"/>
      <c r="BM184" s="115"/>
      <c r="BN184" s="115"/>
      <c r="BO184" s="115"/>
      <c r="BP184" s="115"/>
    </row>
    <row r="185" spans="1:68">
      <c r="A185" s="109">
        <v>0.5</v>
      </c>
      <c r="B185" s="24">
        <v>800</v>
      </c>
      <c r="C185" s="103">
        <v>0.66303999999999996</v>
      </c>
      <c r="D185" s="104"/>
      <c r="E185" s="109">
        <v>0.5</v>
      </c>
      <c r="F185" s="105">
        <v>3.14159265358979</v>
      </c>
      <c r="G185" s="105"/>
      <c r="H185" s="28">
        <f t="shared" si="140"/>
        <v>0.38337679222804832</v>
      </c>
      <c r="I185" s="28">
        <f t="shared" si="141"/>
        <v>0.10047751254060219</v>
      </c>
      <c r="J185" s="28">
        <f t="shared" si="142"/>
        <v>2.6411795006444857E-2</v>
      </c>
      <c r="K185" s="28">
        <f t="shared" si="143"/>
        <v>6.963455549740729E-3</v>
      </c>
      <c r="L185" s="104">
        <f t="shared" si="138"/>
        <v>1.0884032766326501</v>
      </c>
      <c r="M185" s="104">
        <f t="shared" si="122"/>
        <v>0.27338959306658289</v>
      </c>
      <c r="N185" s="104">
        <f t="shared" si="123"/>
        <v>8.0111821149552911E-2</v>
      </c>
      <c r="O185" s="104">
        <f t="shared" si="124"/>
        <v>2.5072834936961941E-2</v>
      </c>
      <c r="P185" s="104">
        <f t="shared" si="125"/>
        <v>8.1523007122599189E-3</v>
      </c>
      <c r="Q185" s="104">
        <f t="shared" si="105"/>
        <v>3.9628069030052706</v>
      </c>
      <c r="R185" s="104">
        <f t="shared" si="106"/>
        <v>-4.693587659494403</v>
      </c>
      <c r="S185" s="104">
        <f t="shared" si="107"/>
        <v>2.2909191657638885</v>
      </c>
      <c r="T185" s="104">
        <f t="shared" si="108"/>
        <v>-0.3783510485415536</v>
      </c>
      <c r="U185" s="104">
        <v>0</v>
      </c>
      <c r="V185" s="104">
        <f t="shared" si="100"/>
        <v>2.0777488051813013</v>
      </c>
      <c r="W185" s="104">
        <f t="shared" si="109"/>
        <v>1.3628869565217392</v>
      </c>
      <c r="X185" s="104">
        <f t="shared" si="126"/>
        <v>2.8683843738765029</v>
      </c>
      <c r="Y185" s="104">
        <v>0</v>
      </c>
      <c r="Z185" s="104">
        <f t="shared" si="147"/>
        <v>3.2039973707293621</v>
      </c>
      <c r="AA185" s="104">
        <f t="shared" si="110"/>
        <v>0.6549999999999998</v>
      </c>
      <c r="AB185" s="104">
        <f t="shared" si="111"/>
        <v>-0.18592458399939685</v>
      </c>
      <c r="AC185" s="104">
        <f t="shared" si="112"/>
        <v>-7.35348746705798E-2</v>
      </c>
      <c r="AD185" s="104">
        <f t="shared" si="128"/>
        <v>-0.12972972933498833</v>
      </c>
      <c r="AE185" s="104">
        <f t="shared" si="113"/>
        <v>2.875</v>
      </c>
      <c r="AF185" s="104"/>
      <c r="AG185" s="104">
        <f t="shared" si="129"/>
        <v>-8.4437999071005979E-2</v>
      </c>
      <c r="AH185" s="104">
        <f t="shared" si="130"/>
        <v>-0.1022828922325858</v>
      </c>
      <c r="AI185" s="104">
        <f t="shared" si="131"/>
        <v>3.4688554690429649</v>
      </c>
      <c r="AJ185" s="104"/>
      <c r="AK185" s="104">
        <f t="shared" si="114"/>
        <v>1.4548204422409185E-21</v>
      </c>
      <c r="AL185" s="104">
        <f t="shared" si="115"/>
        <v>1.4961795417300065E-21</v>
      </c>
      <c r="AM185" s="104">
        <f t="shared" si="116"/>
        <v>40.526545223578751</v>
      </c>
      <c r="AN185" s="104">
        <f t="shared" si="132"/>
        <v>1.0610256652253576</v>
      </c>
      <c r="AO185" s="104">
        <f t="shared" si="133"/>
        <v>1.3176580985674746</v>
      </c>
      <c r="AP185" s="104">
        <v>0.66303999999999996</v>
      </c>
      <c r="AQ185" s="104">
        <f t="shared" si="117"/>
        <v>1.3414245818920282E-3</v>
      </c>
      <c r="AR185" s="104">
        <f t="shared" si="118"/>
        <v>3.9129355053790462</v>
      </c>
      <c r="AS185">
        <f t="shared" si="119"/>
        <v>-3.9129355053790462</v>
      </c>
      <c r="AT185" s="104"/>
      <c r="AU185" s="104"/>
      <c r="AV185" s="104"/>
      <c r="AW185" s="104"/>
      <c r="AX185">
        <f t="shared" si="144"/>
        <v>-10.5113146392576</v>
      </c>
      <c r="AY185" s="104">
        <f t="shared" si="148"/>
        <v>-6.598379133878554</v>
      </c>
      <c r="AZ185" s="104"/>
      <c r="BA185" s="104">
        <f t="shared" si="145"/>
        <v>1.3122542803859978</v>
      </c>
      <c r="BB185" s="104">
        <f t="shared" si="135"/>
        <v>-30.321565742902074</v>
      </c>
      <c r="BC185" s="104">
        <f t="shared" si="121"/>
        <v>17.981132754999138</v>
      </c>
      <c r="BD185" s="104">
        <f t="shared" si="136"/>
        <v>-48.302698497901211</v>
      </c>
      <c r="BE185" s="104"/>
      <c r="BF185" s="104">
        <f t="shared" si="137"/>
        <v>6.0054596440685427E-3</v>
      </c>
      <c r="BG185" s="104">
        <f t="shared" si="139"/>
        <v>3.5613255605068603E-3</v>
      </c>
      <c r="BH185" s="104">
        <f t="shared" si="139"/>
        <v>-9.566785204575403E-3</v>
      </c>
      <c r="BI185" s="104"/>
      <c r="BJ185" s="104"/>
      <c r="BK185" s="104"/>
      <c r="BL185" s="104"/>
      <c r="BM185" s="104"/>
      <c r="BN185" s="104"/>
      <c r="BO185" s="104"/>
      <c r="BP185" s="104"/>
    </row>
    <row r="186" spans="1:68">
      <c r="A186" s="109">
        <v>0.5</v>
      </c>
      <c r="B186" s="24">
        <v>1000</v>
      </c>
      <c r="C186" s="103">
        <v>0.69535000000000002</v>
      </c>
      <c r="D186" s="104"/>
      <c r="E186" s="109">
        <v>0.5</v>
      </c>
      <c r="F186" s="105">
        <v>3.14159265358979</v>
      </c>
      <c r="G186" s="105"/>
      <c r="H186" s="28">
        <f t="shared" si="140"/>
        <v>0.402058778468529</v>
      </c>
      <c r="I186" s="28">
        <f t="shared" si="141"/>
        <v>0.10537379094037727</v>
      </c>
      <c r="J186" s="28">
        <f t="shared" si="142"/>
        <v>2.7698844199039927E-2</v>
      </c>
      <c r="K186" s="28">
        <f t="shared" si="143"/>
        <v>7.3027853772204042E-3</v>
      </c>
      <c r="L186" s="104">
        <f t="shared" si="138"/>
        <v>1.2258718229000474</v>
      </c>
      <c r="M186" s="104">
        <f t="shared" si="122"/>
        <v>0.32740226929551375</v>
      </c>
      <c r="N186" s="104">
        <f t="shared" si="123"/>
        <v>0.10133790200471172</v>
      </c>
      <c r="O186" s="104">
        <f t="shared" si="124"/>
        <v>3.3415899411792016E-2</v>
      </c>
      <c r="P186" s="104">
        <f t="shared" si="125"/>
        <v>1.1432218369434644E-2</v>
      </c>
      <c r="Q186" s="104">
        <f t="shared" si="105"/>
        <v>3.9628069030052702</v>
      </c>
      <c r="R186" s="104">
        <f t="shared" si="106"/>
        <v>-4.6935876594944039</v>
      </c>
      <c r="S186" s="104">
        <f t="shared" si="107"/>
        <v>2.2909191657638894</v>
      </c>
      <c r="T186" s="104">
        <f t="shared" si="108"/>
        <v>-0.3783510485415536</v>
      </c>
      <c r="U186" s="104">
        <v>0</v>
      </c>
      <c r="V186" s="104">
        <f t="shared" si="100"/>
        <v>2.0652941476876472</v>
      </c>
      <c r="W186" s="104">
        <f t="shared" si="109"/>
        <v>1.3628869565217392</v>
      </c>
      <c r="X186" s="104">
        <f t="shared" si="126"/>
        <v>3.0766787659458448</v>
      </c>
      <c r="Y186" s="104">
        <v>0</v>
      </c>
      <c r="Z186" s="104">
        <f t="shared" si="147"/>
        <v>3.540716072472561</v>
      </c>
      <c r="AA186" s="104">
        <f t="shared" si="110"/>
        <v>0.6549999999999998</v>
      </c>
      <c r="AB186" s="104">
        <f t="shared" si="111"/>
        <v>-0.23240572999924608</v>
      </c>
      <c r="AC186" s="104">
        <f t="shared" si="112"/>
        <v>-9.1918593338224733E-2</v>
      </c>
      <c r="AD186" s="104">
        <f t="shared" si="128"/>
        <v>-0.1621621616687354</v>
      </c>
      <c r="AE186" s="104">
        <f t="shared" si="113"/>
        <v>2.875</v>
      </c>
      <c r="AF186" s="104"/>
      <c r="AG186" s="104">
        <f t="shared" si="129"/>
        <v>-9.3680433986317119E-2</v>
      </c>
      <c r="AH186" s="104">
        <f t="shared" si="130"/>
        <v>-0.1213007721753343</v>
      </c>
      <c r="AI186" s="104">
        <f t="shared" si="131"/>
        <v>3.8584495745189713</v>
      </c>
      <c r="AJ186" s="104"/>
      <c r="AK186" s="104">
        <f t="shared" si="114"/>
        <v>1.6631898166334637E-21</v>
      </c>
      <c r="AL186" s="104">
        <f t="shared" si="115"/>
        <v>1.685326285839509E-21</v>
      </c>
      <c r="AM186" s="104">
        <f t="shared" si="116"/>
        <v>40.526545223578751</v>
      </c>
      <c r="AN186" s="104">
        <f t="shared" si="132"/>
        <v>1.0610256652253576</v>
      </c>
      <c r="AO186" s="104">
        <f t="shared" si="133"/>
        <v>1.3176580985674746</v>
      </c>
      <c r="AP186" s="104">
        <v>0.69535000000000002</v>
      </c>
      <c r="AQ186" s="104">
        <f t="shared" si="117"/>
        <v>1.5269900732505903E-3</v>
      </c>
      <c r="AR186" s="104">
        <f t="shared" si="118"/>
        <v>4.4542300436719717</v>
      </c>
      <c r="AS186">
        <f t="shared" si="119"/>
        <v>-4.4542300436719717</v>
      </c>
      <c r="AT186" s="104"/>
      <c r="AU186" s="104"/>
      <c r="AV186" s="104"/>
      <c r="AW186" s="104"/>
      <c r="AX186">
        <f t="shared" si="144"/>
        <v>-11.049054203159999</v>
      </c>
      <c r="AY186" s="104">
        <f t="shared" si="148"/>
        <v>-6.5948241594880272</v>
      </c>
      <c r="AZ186" s="104"/>
      <c r="BA186" s="104">
        <f t="shared" si="145"/>
        <v>1.3122542803859978</v>
      </c>
      <c r="BB186" s="104">
        <f t="shared" si="135"/>
        <v>-30.305229550708564</v>
      </c>
      <c r="BC186" s="104">
        <f t="shared" si="121"/>
        <v>20.468546344929546</v>
      </c>
      <c r="BD186" s="104">
        <f t="shared" si="136"/>
        <v>-50.77377589563811</v>
      </c>
      <c r="BE186" s="104"/>
      <c r="BF186" s="104">
        <f t="shared" si="137"/>
        <v>6.0022241138262163E-3</v>
      </c>
      <c r="BG186" s="104">
        <f t="shared" si="139"/>
        <v>4.0539802624142496E-3</v>
      </c>
      <c r="BH186" s="104">
        <f t="shared" si="139"/>
        <v>-1.0056204376240465E-2</v>
      </c>
      <c r="BI186" s="104"/>
      <c r="BJ186" s="104"/>
      <c r="BK186" s="104"/>
      <c r="BL186" s="104"/>
      <c r="BM186" s="104"/>
      <c r="BN186" s="104"/>
      <c r="BO186" s="104"/>
      <c r="BP186" s="104"/>
    </row>
    <row r="187" spans="1:68">
      <c r="A187" s="109">
        <v>0.5</v>
      </c>
      <c r="B187" s="24">
        <v>1200</v>
      </c>
      <c r="C187" s="103">
        <v>0.72158999999999995</v>
      </c>
      <c r="D187" s="104"/>
      <c r="E187" s="109">
        <v>0.5</v>
      </c>
      <c r="F187" s="105">
        <v>3.14159265358979</v>
      </c>
      <c r="G187" s="105"/>
      <c r="H187" s="28">
        <f t="shared" si="140"/>
        <v>0.41723102603739959</v>
      </c>
      <c r="I187" s="28">
        <f t="shared" si="141"/>
        <v>0.10935021759497639</v>
      </c>
      <c r="J187" s="28">
        <f t="shared" si="142"/>
        <v>2.8744098634623169E-2</v>
      </c>
      <c r="K187" s="28">
        <f t="shared" si="143"/>
        <v>7.5783661470460503E-3</v>
      </c>
      <c r="L187" s="104">
        <f t="shared" si="138"/>
        <v>1.3508504385514302</v>
      </c>
      <c r="M187" s="104">
        <f t="shared" si="122"/>
        <v>0.37861536549281133</v>
      </c>
      <c r="N187" s="104">
        <f t="shared" si="123"/>
        <v>0.12232613835044326</v>
      </c>
      <c r="O187" s="104">
        <f t="shared" si="124"/>
        <v>4.2018314880393093E-2</v>
      </c>
      <c r="P187" s="104">
        <f t="shared" si="125"/>
        <v>1.4958478876127224E-2</v>
      </c>
      <c r="Q187" s="104">
        <f t="shared" si="105"/>
        <v>3.9628069030052706</v>
      </c>
      <c r="R187" s="104">
        <f t="shared" si="106"/>
        <v>-4.693587659494403</v>
      </c>
      <c r="S187" s="104">
        <f t="shared" si="107"/>
        <v>2.2909191657638885</v>
      </c>
      <c r="T187" s="104">
        <f t="shared" si="108"/>
        <v>-0.3783510485415536</v>
      </c>
      <c r="U187" s="104">
        <v>0</v>
      </c>
      <c r="V187" s="104">
        <f t="shared" si="100"/>
        <v>2.0551793159750669</v>
      </c>
      <c r="W187" s="104">
        <f t="shared" si="109"/>
        <v>1.3628869565217392</v>
      </c>
      <c r="X187" s="104">
        <f t="shared" si="126"/>
        <v>3.2630384666897894</v>
      </c>
      <c r="Y187" s="104">
        <v>0</v>
      </c>
      <c r="Z187" s="104">
        <f t="shared" si="147"/>
        <v>3.8404366569752519</v>
      </c>
      <c r="AA187" s="104">
        <f t="shared" si="110"/>
        <v>0.6549999999999998</v>
      </c>
      <c r="AB187" s="104">
        <f t="shared" si="111"/>
        <v>-0.27888687599909529</v>
      </c>
      <c r="AC187" s="104">
        <f t="shared" si="112"/>
        <v>-0.11030231200586968</v>
      </c>
      <c r="AD187" s="104">
        <f t="shared" si="128"/>
        <v>-0.19459459400248247</v>
      </c>
      <c r="AE187" s="104">
        <f t="shared" si="113"/>
        <v>2.875</v>
      </c>
      <c r="AF187" s="104"/>
      <c r="AG187" s="104">
        <f t="shared" si="129"/>
        <v>-0.10179704456429928</v>
      </c>
      <c r="AH187" s="104">
        <f t="shared" si="130"/>
        <v>-0.13969698615857673</v>
      </c>
      <c r="AI187" s="104">
        <f t="shared" si="131"/>
        <v>4.2097800849743043</v>
      </c>
      <c r="AJ187" s="104"/>
      <c r="AK187" s="104">
        <f t="shared" si="114"/>
        <v>1.8568225434717037E-21</v>
      </c>
      <c r="AL187" s="104">
        <f t="shared" si="115"/>
        <v>1.8569318072442649E-21</v>
      </c>
      <c r="AM187" s="104">
        <f t="shared" si="116"/>
        <v>40.526545223578751</v>
      </c>
      <c r="AN187" s="104">
        <f t="shared" si="132"/>
        <v>1.0610256652253576</v>
      </c>
      <c r="AO187" s="104">
        <f t="shared" si="133"/>
        <v>1.3176580985674746</v>
      </c>
      <c r="AP187" s="104">
        <v>0.72158999999999995</v>
      </c>
      <c r="AQ187" s="104">
        <f t="shared" si="117"/>
        <v>1.6983449770710047E-3</v>
      </c>
      <c r="AR187" s="104">
        <f t="shared" si="118"/>
        <v>4.9540722981161203</v>
      </c>
      <c r="AS187">
        <f t="shared" si="119"/>
        <v>-4.9540722981161203</v>
      </c>
      <c r="AT187" s="104"/>
      <c r="AU187" s="104"/>
      <c r="AV187" s="104"/>
      <c r="AW187" s="104"/>
      <c r="AX187">
        <f t="shared" si="144"/>
        <v>-11.487515257521599</v>
      </c>
      <c r="AY187" s="104">
        <f t="shared" si="148"/>
        <v>-6.5334429594054786</v>
      </c>
      <c r="AZ187" s="104"/>
      <c r="BA187" s="104">
        <f t="shared" si="145"/>
        <v>1.3122542803859978</v>
      </c>
      <c r="BB187" s="104">
        <f t="shared" si="135"/>
        <v>-30.023164204671495</v>
      </c>
      <c r="BC187" s="104">
        <f t="shared" si="121"/>
        <v>22.765474040610449</v>
      </c>
      <c r="BD187" s="104">
        <f t="shared" si="136"/>
        <v>-52.788638245281938</v>
      </c>
      <c r="BE187" s="104"/>
      <c r="BF187" s="104">
        <f t="shared" si="137"/>
        <v>5.9463585273661114E-3</v>
      </c>
      <c r="BG187" s="104">
        <f t="shared" si="139"/>
        <v>4.5089075144801845E-3</v>
      </c>
      <c r="BH187" s="104">
        <f t="shared" si="139"/>
        <v>-1.0455266041846293E-2</v>
      </c>
      <c r="BI187" s="104"/>
      <c r="BJ187" s="104"/>
      <c r="BK187" s="104"/>
      <c r="BL187" s="104"/>
      <c r="BM187" s="104"/>
      <c r="BN187" s="104"/>
      <c r="BO187" s="104"/>
      <c r="BP187" s="104"/>
    </row>
    <row r="188" spans="1:68">
      <c r="A188" s="109">
        <v>0.5</v>
      </c>
      <c r="B188" s="24">
        <v>1400</v>
      </c>
      <c r="C188" s="103">
        <v>0.74382000000000004</v>
      </c>
      <c r="D188" s="104"/>
      <c r="E188" s="109">
        <v>0.5</v>
      </c>
      <c r="F188" s="105">
        <v>3.14159265358979</v>
      </c>
      <c r="G188" s="105"/>
      <c r="H188" s="28">
        <f t="shared" si="140"/>
        <v>0.43008464888252135</v>
      </c>
      <c r="I188" s="28">
        <f t="shared" si="141"/>
        <v>0.1127189662432896</v>
      </c>
      <c r="J188" s="28">
        <f t="shared" si="142"/>
        <v>2.9629617159890528E-2</v>
      </c>
      <c r="K188" s="28">
        <f t="shared" si="143"/>
        <v>7.8118326300195308E-3</v>
      </c>
      <c r="L188" s="104">
        <f t="shared" si="138"/>
        <v>1.4673928510485832</v>
      </c>
      <c r="M188" s="104">
        <f t="shared" si="122"/>
        <v>0.42800060759089692</v>
      </c>
      <c r="N188" s="104">
        <f t="shared" si="123"/>
        <v>0.14325490600863139</v>
      </c>
      <c r="O188" s="104">
        <f t="shared" si="124"/>
        <v>5.0888310308575879E-2</v>
      </c>
      <c r="P188" s="104">
        <f t="shared" si="125"/>
        <v>1.8718033380041188E-2</v>
      </c>
      <c r="Q188" s="104">
        <f t="shared" si="105"/>
        <v>3.9628069030052706</v>
      </c>
      <c r="R188" s="104">
        <f t="shared" si="106"/>
        <v>-4.693587659494403</v>
      </c>
      <c r="S188" s="104">
        <f t="shared" si="107"/>
        <v>2.2909191657638885</v>
      </c>
      <c r="T188" s="104">
        <f t="shared" si="108"/>
        <v>-0.3783510485415536</v>
      </c>
      <c r="U188" s="104">
        <v>0</v>
      </c>
      <c r="V188" s="104">
        <f t="shared" si="100"/>
        <v>2.0466102340783192</v>
      </c>
      <c r="W188" s="104">
        <f t="shared" si="109"/>
        <v>1.3628869565217392</v>
      </c>
      <c r="X188" s="104">
        <f t="shared" si="126"/>
        <v>3.4344910292252044</v>
      </c>
      <c r="Y188" s="104">
        <v>0</v>
      </c>
      <c r="Z188" s="104">
        <f t="shared" si="147"/>
        <v>4.1150679137122905</v>
      </c>
      <c r="AA188" s="104">
        <f t="shared" si="110"/>
        <v>0.6549999999999998</v>
      </c>
      <c r="AB188" s="104">
        <f t="shared" si="111"/>
        <v>-0.32536802199894455</v>
      </c>
      <c r="AC188" s="104">
        <f t="shared" si="112"/>
        <v>-0.12868603067351467</v>
      </c>
      <c r="AD188" s="104">
        <f t="shared" si="128"/>
        <v>-0.22702702633622962</v>
      </c>
      <c r="AE188" s="104">
        <f t="shared" si="113"/>
        <v>2.875</v>
      </c>
      <c r="AF188" s="104"/>
      <c r="AG188" s="104">
        <f t="shared" si="129"/>
        <v>-0.10914756427717268</v>
      </c>
      <c r="AH188" s="104">
        <f t="shared" si="130"/>
        <v>-0.15767017445571913</v>
      </c>
      <c r="AI188" s="104">
        <f t="shared" si="131"/>
        <v>4.5351601466744675</v>
      </c>
      <c r="AJ188" s="104"/>
      <c r="AK188" s="104">
        <f t="shared" si="114"/>
        <v>2.0404274083253074E-21</v>
      </c>
      <c r="AL188" s="104">
        <f t="shared" si="115"/>
        <v>2.0166010344764976E-21</v>
      </c>
      <c r="AM188" s="104">
        <f t="shared" si="116"/>
        <v>40.526545223578751</v>
      </c>
      <c r="AN188" s="104">
        <f t="shared" si="132"/>
        <v>1.0610256652253576</v>
      </c>
      <c r="AO188" s="104">
        <f t="shared" si="133"/>
        <v>1.3176580985674746</v>
      </c>
      <c r="AP188" s="104">
        <v>0.74382000000000004</v>
      </c>
      <c r="AQ188" s="104">
        <f t="shared" si="117"/>
        <v>1.8600299875165514E-3</v>
      </c>
      <c r="AR188" s="104">
        <f t="shared" si="118"/>
        <v>5.4257074735857804</v>
      </c>
      <c r="AS188">
        <f t="shared" si="119"/>
        <v>-5.4257074735857804</v>
      </c>
      <c r="AT188" s="104"/>
      <c r="AU188" s="104"/>
      <c r="AV188" s="104"/>
      <c r="AW188" s="104"/>
      <c r="AX188">
        <f t="shared" si="144"/>
        <v>-11.8601946665664</v>
      </c>
      <c r="AY188" s="104">
        <f t="shared" si="148"/>
        <v>-6.4344871929806198</v>
      </c>
      <c r="AZ188" s="104"/>
      <c r="BA188" s="104">
        <f t="shared" si="145"/>
        <v>1.3122542803859978</v>
      </c>
      <c r="BB188" s="104">
        <f t="shared" si="135"/>
        <v>-29.568432259687469</v>
      </c>
      <c r="BC188" s="104">
        <f t="shared" si="121"/>
        <v>24.932781600469085</v>
      </c>
      <c r="BD188" s="104">
        <f t="shared" si="136"/>
        <v>-54.501213860156554</v>
      </c>
      <c r="BE188" s="104"/>
      <c r="BF188" s="104">
        <f t="shared" si="137"/>
        <v>5.8562947632575697E-3</v>
      </c>
      <c r="BG188" s="104">
        <f t="shared" si="139"/>
        <v>4.9381623292670002E-3</v>
      </c>
      <c r="BH188" s="104">
        <f t="shared" si="139"/>
        <v>-1.079445709252457E-2</v>
      </c>
      <c r="BI188" s="104"/>
      <c r="BJ188" s="104"/>
      <c r="BK188" s="104"/>
      <c r="BL188" s="104"/>
      <c r="BM188" s="104"/>
      <c r="BN188" s="104"/>
      <c r="BO188" s="104"/>
      <c r="BP188" s="104"/>
    </row>
    <row r="189" spans="1:68">
      <c r="A189" s="109">
        <v>0.5</v>
      </c>
      <c r="B189" s="24">
        <v>1600</v>
      </c>
      <c r="C189" s="103">
        <v>0.76317999999999997</v>
      </c>
      <c r="D189" s="104"/>
      <c r="E189" s="109">
        <v>0.5</v>
      </c>
      <c r="F189" s="105">
        <v>3.14159265358979</v>
      </c>
      <c r="G189" s="105"/>
      <c r="H189" s="28">
        <f t="shared" si="140"/>
        <v>0.44127880714979784</v>
      </c>
      <c r="I189" s="28">
        <f t="shared" si="141"/>
        <v>0.11565279322625602</v>
      </c>
      <c r="J189" s="28">
        <f t="shared" si="142"/>
        <v>3.0400810981265965E-2</v>
      </c>
      <c r="K189" s="28">
        <f t="shared" si="143"/>
        <v>8.0151574662933305E-3</v>
      </c>
      <c r="L189" s="104">
        <f t="shared" si="138"/>
        <v>1.5778102234827895</v>
      </c>
      <c r="M189" s="104">
        <f t="shared" si="122"/>
        <v>0.47611561182436613</v>
      </c>
      <c r="N189" s="104">
        <f t="shared" si="123"/>
        <v>0.16422244818101409</v>
      </c>
      <c r="O189" s="104">
        <f t="shared" si="124"/>
        <v>6.0026041749077663E-2</v>
      </c>
      <c r="P189" s="104">
        <f t="shared" si="125"/>
        <v>2.2700508874698322E-2</v>
      </c>
      <c r="Q189" s="104">
        <f t="shared" si="105"/>
        <v>3.9628069030052706</v>
      </c>
      <c r="R189" s="104">
        <f t="shared" si="106"/>
        <v>-4.693587659494403</v>
      </c>
      <c r="S189" s="104">
        <f t="shared" si="107"/>
        <v>2.290919165763889</v>
      </c>
      <c r="T189" s="104">
        <f t="shared" si="108"/>
        <v>-0.3783510485415536</v>
      </c>
      <c r="U189" s="104">
        <v>0</v>
      </c>
      <c r="V189" s="104">
        <f t="shared" si="100"/>
        <v>2.0391474619001349</v>
      </c>
      <c r="W189" s="104">
        <f t="shared" si="109"/>
        <v>1.3628869565217392</v>
      </c>
      <c r="X189" s="104">
        <f t="shared" si="126"/>
        <v>3.5950381313319273</v>
      </c>
      <c r="Y189" s="104">
        <v>0</v>
      </c>
      <c r="Z189" s="104">
        <f t="shared" si="147"/>
        <v>4.3713763232494047</v>
      </c>
      <c r="AA189" s="104">
        <f t="shared" si="110"/>
        <v>0.6549999999999998</v>
      </c>
      <c r="AB189" s="104">
        <f t="shared" si="111"/>
        <v>-0.37184916799879369</v>
      </c>
      <c r="AC189" s="104">
        <f t="shared" si="112"/>
        <v>-0.1470697493411596</v>
      </c>
      <c r="AD189" s="104">
        <f t="shared" si="128"/>
        <v>-0.25945945866997666</v>
      </c>
      <c r="AE189" s="104">
        <f t="shared" si="113"/>
        <v>2.875</v>
      </c>
      <c r="AF189" s="104"/>
      <c r="AG189" s="104">
        <f t="shared" si="129"/>
        <v>-0.11593751378720099</v>
      </c>
      <c r="AH189" s="104">
        <f t="shared" si="130"/>
        <v>-0.17533382297701244</v>
      </c>
      <c r="AI189" s="104">
        <f t="shared" si="131"/>
        <v>4.841587254760765</v>
      </c>
      <c r="AJ189" s="104"/>
      <c r="AK189" s="104">
        <f t="shared" si="114"/>
        <v>2.216694604916762E-21</v>
      </c>
      <c r="AL189" s="104">
        <f t="shared" si="115"/>
        <v>2.1675361400134406E-21</v>
      </c>
      <c r="AM189" s="104">
        <f t="shared" si="116"/>
        <v>40.526545223578751</v>
      </c>
      <c r="AN189" s="104">
        <f t="shared" si="132"/>
        <v>1.0610256652253576</v>
      </c>
      <c r="AO189" s="104">
        <f t="shared" si="133"/>
        <v>1.3176580985674746</v>
      </c>
      <c r="AP189" s="104">
        <v>0.76317999999999997</v>
      </c>
      <c r="AQ189" s="104">
        <f t="shared" si="117"/>
        <v>2.0146392653858187E-3</v>
      </c>
      <c r="AR189" s="104">
        <f t="shared" si="118"/>
        <v>5.876702737130433</v>
      </c>
      <c r="AS189">
        <f t="shared" si="119"/>
        <v>-5.876702737130433</v>
      </c>
      <c r="AT189" s="104"/>
      <c r="AU189" s="104"/>
      <c r="AV189" s="104"/>
      <c r="AW189" s="104"/>
      <c r="AX189">
        <f t="shared" si="144"/>
        <v>-12.1856740572864</v>
      </c>
      <c r="AY189" s="104">
        <f t="shared" si="148"/>
        <v>-6.3089713201559672</v>
      </c>
      <c r="AZ189" s="104"/>
      <c r="BA189" s="104">
        <f t="shared" si="145"/>
        <v>1.3122542803859978</v>
      </c>
      <c r="BB189" s="104">
        <f t="shared" si="135"/>
        <v>-28.991648520467354</v>
      </c>
      <c r="BC189" s="104">
        <f t="shared" si="121"/>
        <v>27.005242466364869</v>
      </c>
      <c r="BD189" s="104">
        <f t="shared" si="136"/>
        <v>-55.996890986832227</v>
      </c>
      <c r="BE189" s="104"/>
      <c r="BF189" s="104">
        <f t="shared" si="137"/>
        <v>5.7420575401995154E-3</v>
      </c>
      <c r="BG189" s="104">
        <f t="shared" si="139"/>
        <v>5.3486319006466367E-3</v>
      </c>
      <c r="BH189" s="104">
        <f t="shared" si="139"/>
        <v>-1.1090689440846154E-2</v>
      </c>
      <c r="BI189" s="104"/>
      <c r="BJ189" s="104"/>
      <c r="BK189" s="104"/>
      <c r="BL189" s="104"/>
      <c r="BM189" s="104"/>
      <c r="BN189" s="104"/>
      <c r="BO189" s="104"/>
      <c r="BP189" s="104"/>
    </row>
    <row r="190" spans="1:68">
      <c r="A190" s="109">
        <v>0.5</v>
      </c>
      <c r="B190" s="24">
        <v>1800</v>
      </c>
      <c r="C190" s="103">
        <v>0.78039999999999998</v>
      </c>
      <c r="D190" s="104"/>
      <c r="E190" s="109">
        <v>0.5</v>
      </c>
      <c r="F190" s="105">
        <v>3.14159265358979</v>
      </c>
      <c r="G190" s="105"/>
      <c r="H190" s="28">
        <f t="shared" si="140"/>
        <v>0.45123559461686924</v>
      </c>
      <c r="I190" s="28">
        <f t="shared" si="141"/>
        <v>0.1182623232183367</v>
      </c>
      <c r="J190" s="28">
        <f t="shared" si="142"/>
        <v>3.1086759204617471E-2</v>
      </c>
      <c r="K190" s="28">
        <f t="shared" si="143"/>
        <v>8.1960073464914119E-3</v>
      </c>
      <c r="L190" s="104">
        <f t="shared" si="138"/>
        <v>1.6837365435518463</v>
      </c>
      <c r="M190" s="104">
        <f t="shared" si="122"/>
        <v>0.52339231614416581</v>
      </c>
      <c r="N190" s="104">
        <f t="shared" si="123"/>
        <v>0.18532371410586412</v>
      </c>
      <c r="O190" s="104">
        <f t="shared" si="124"/>
        <v>6.9444673767291243E-2</v>
      </c>
      <c r="P190" s="104">
        <f t="shared" si="125"/>
        <v>2.6904726075666741E-2</v>
      </c>
      <c r="Q190" s="104">
        <f t="shared" si="105"/>
        <v>3.9628069030052702</v>
      </c>
      <c r="R190" s="104">
        <f t="shared" si="106"/>
        <v>-4.6935876594944039</v>
      </c>
      <c r="S190" s="104">
        <f t="shared" si="107"/>
        <v>2.2909191657638894</v>
      </c>
      <c r="T190" s="104">
        <f t="shared" si="108"/>
        <v>-0.3783510485415536</v>
      </c>
      <c r="U190" s="104">
        <v>0</v>
      </c>
      <c r="V190" s="104">
        <f t="shared" si="100"/>
        <v>2.0325096035887538</v>
      </c>
      <c r="W190" s="104">
        <f t="shared" si="109"/>
        <v>1.3628869565217392</v>
      </c>
      <c r="X190" s="104">
        <f t="shared" si="126"/>
        <v>3.7474552513098804</v>
      </c>
      <c r="Y190" s="104">
        <v>0</v>
      </c>
      <c r="Z190" s="104">
        <f t="shared" si="147"/>
        <v>4.6140222648812301</v>
      </c>
      <c r="AA190" s="104">
        <f t="shared" si="110"/>
        <v>0.6549999999999998</v>
      </c>
      <c r="AB190" s="104">
        <f t="shared" si="111"/>
        <v>-0.4183303139986429</v>
      </c>
      <c r="AC190" s="104">
        <f t="shared" si="112"/>
        <v>-0.16545346800880453</v>
      </c>
      <c r="AD190" s="104">
        <f t="shared" si="128"/>
        <v>-0.2918918910037237</v>
      </c>
      <c r="AE190" s="104">
        <f t="shared" si="113"/>
        <v>2.875</v>
      </c>
      <c r="AF190" s="104"/>
      <c r="AG190" s="104">
        <f t="shared" si="129"/>
        <v>-0.12231141769649885</v>
      </c>
      <c r="AH190" s="104">
        <f t="shared" si="130"/>
        <v>-0.19276773637977915</v>
      </c>
      <c r="AI190" s="104">
        <f t="shared" si="131"/>
        <v>5.133884240756478</v>
      </c>
      <c r="AJ190" s="104"/>
      <c r="AK190" s="104">
        <f t="shared" si="114"/>
        <v>2.3875159098347164E-21</v>
      </c>
      <c r="AL190" s="104">
        <f t="shared" si="115"/>
        <v>2.3119889300631753E-21</v>
      </c>
      <c r="AM190" s="104">
        <f t="shared" si="116"/>
        <v>40.526545223578751</v>
      </c>
      <c r="AN190" s="104">
        <f t="shared" si="132"/>
        <v>1.0610256652253576</v>
      </c>
      <c r="AO190" s="104">
        <f t="shared" si="133"/>
        <v>1.3176580985674746</v>
      </c>
      <c r="AP190" s="104">
        <v>0.78039999999999998</v>
      </c>
      <c r="AQ190" s="104">
        <f t="shared" si="117"/>
        <v>2.1639970557600936E-3</v>
      </c>
      <c r="AR190" s="104">
        <f t="shared" si="118"/>
        <v>6.3123794116521932</v>
      </c>
      <c r="AS190">
        <f t="shared" si="119"/>
        <v>-6.3123794116521932</v>
      </c>
      <c r="AT190" s="104"/>
      <c r="AU190" s="104"/>
      <c r="AV190" s="104"/>
      <c r="AW190" s="104"/>
      <c r="AX190">
        <f t="shared" si="144"/>
        <v>-12.475891445759999</v>
      </c>
      <c r="AY190" s="104">
        <f t="shared" si="148"/>
        <v>-6.1635120341078053</v>
      </c>
      <c r="AZ190" s="104"/>
      <c r="BA190" s="104">
        <f t="shared" si="145"/>
        <v>1.3122542803859978</v>
      </c>
      <c r="BB190" s="104">
        <f t="shared" si="135"/>
        <v>-28.323218711367797</v>
      </c>
      <c r="BC190" s="104">
        <f t="shared" si="121"/>
        <v>29.007309740937405</v>
      </c>
      <c r="BD190" s="104">
        <f t="shared" si="136"/>
        <v>-57.330528452305195</v>
      </c>
      <c r="BE190" s="104"/>
      <c r="BF190" s="104">
        <f t="shared" si="137"/>
        <v>5.6096689862087145E-3</v>
      </c>
      <c r="BG190" s="104">
        <f t="shared" si="139"/>
        <v>5.7451593862026945E-3</v>
      </c>
      <c r="BH190" s="104">
        <f t="shared" si="139"/>
        <v>-1.1354828372411408E-2</v>
      </c>
      <c r="BI190" s="104"/>
      <c r="BJ190" s="104"/>
      <c r="BK190" s="104"/>
      <c r="BL190" s="104"/>
      <c r="BM190" s="104"/>
      <c r="BN190" s="104"/>
      <c r="BO190" s="104"/>
      <c r="BP190" s="104"/>
    </row>
    <row r="191" spans="1:68">
      <c r="A191" s="109">
        <v>0.5</v>
      </c>
      <c r="B191" s="24">
        <v>2000</v>
      </c>
      <c r="C191" s="103">
        <v>0.79593000000000003</v>
      </c>
      <c r="D191" s="104"/>
      <c r="E191" s="109">
        <v>0.5</v>
      </c>
      <c r="F191" s="105">
        <v>3.14159265358979</v>
      </c>
      <c r="G191" s="105"/>
      <c r="H191" s="28">
        <f t="shared" si="140"/>
        <v>0.46021520607817112</v>
      </c>
      <c r="I191" s="28">
        <f t="shared" si="141"/>
        <v>0.1206157495120076</v>
      </c>
      <c r="J191" s="28">
        <f t="shared" si="142"/>
        <v>3.1705387306165025E-2</v>
      </c>
      <c r="K191" s="28">
        <f t="shared" si="143"/>
        <v>8.3591083127792284E-3</v>
      </c>
      <c r="L191" s="104">
        <f t="shared" si="138"/>
        <v>1.7860855876314727</v>
      </c>
      <c r="M191" s="104">
        <f t="shared" si="122"/>
        <v>0.57004042940095367</v>
      </c>
      <c r="N191" s="104">
        <f t="shared" si="123"/>
        <v>0.20658543536246055</v>
      </c>
      <c r="O191" s="104">
        <f t="shared" si="124"/>
        <v>7.9135856883689959E-2</v>
      </c>
      <c r="P191" s="104">
        <f t="shared" si="125"/>
        <v>3.1322151410509758E-2</v>
      </c>
      <c r="Q191" s="104">
        <f t="shared" si="105"/>
        <v>3.9628069030052702</v>
      </c>
      <c r="R191" s="104">
        <f t="shared" si="106"/>
        <v>-4.6935876594944039</v>
      </c>
      <c r="S191" s="104">
        <f t="shared" si="107"/>
        <v>2.2909191657638894</v>
      </c>
      <c r="T191" s="104">
        <f t="shared" si="108"/>
        <v>-0.3783510485415536</v>
      </c>
      <c r="U191" s="104">
        <v>0</v>
      </c>
      <c r="V191" s="104">
        <f t="shared" ref="V191:V254" si="149">(7-2*H191)/3</f>
        <v>2.026523195947886</v>
      </c>
      <c r="W191" s="104">
        <f t="shared" si="109"/>
        <v>1.3628869565217392</v>
      </c>
      <c r="X191" s="104">
        <f t="shared" si="126"/>
        <v>3.8933400164710035</v>
      </c>
      <c r="Y191" s="104">
        <v>0</v>
      </c>
      <c r="Z191" s="104">
        <f t="shared" si="147"/>
        <v>4.8457069699853772</v>
      </c>
      <c r="AA191" s="104">
        <f t="shared" si="110"/>
        <v>0.6549999999999998</v>
      </c>
      <c r="AB191" s="104">
        <f t="shared" si="111"/>
        <v>-0.46481145999849216</v>
      </c>
      <c r="AC191" s="104">
        <f t="shared" si="112"/>
        <v>-0.18383718667644947</v>
      </c>
      <c r="AD191" s="104">
        <f t="shared" si="128"/>
        <v>-0.3243243233374708</v>
      </c>
      <c r="AE191" s="104">
        <f t="shared" si="113"/>
        <v>2.875</v>
      </c>
      <c r="AF191" s="104"/>
      <c r="AG191" s="104">
        <f t="shared" si="129"/>
        <v>-0.12835117116707168</v>
      </c>
      <c r="AH191" s="104">
        <f t="shared" si="130"/>
        <v>-0.2100171361366584</v>
      </c>
      <c r="AI191" s="104">
        <f t="shared" si="131"/>
        <v>5.4148443899275405</v>
      </c>
      <c r="AJ191" s="104"/>
      <c r="AK191" s="104">
        <f t="shared" si="114"/>
        <v>2.553963302160508E-21</v>
      </c>
      <c r="AL191" s="104">
        <f t="shared" si="115"/>
        <v>2.4512353952288072E-21</v>
      </c>
      <c r="AM191" s="104">
        <f t="shared" si="116"/>
        <v>40.526545223578751</v>
      </c>
      <c r="AN191" s="104">
        <f t="shared" si="132"/>
        <v>1.0610256652253576</v>
      </c>
      <c r="AO191" s="104">
        <f t="shared" si="133"/>
        <v>1.3176580985674746</v>
      </c>
      <c r="AP191" s="104">
        <v>0.79593000000000003</v>
      </c>
      <c r="AQ191" s="104">
        <f t="shared" si="117"/>
        <v>2.3091370708536547E-3</v>
      </c>
      <c r="AR191" s="104">
        <f t="shared" si="118"/>
        <v>6.7357528356801106</v>
      </c>
      <c r="AS191">
        <f t="shared" si="119"/>
        <v>-6.7357528356801106</v>
      </c>
      <c r="AT191" s="104"/>
      <c r="AU191" s="104"/>
      <c r="AV191" s="104"/>
      <c r="AW191" s="104"/>
      <c r="AX191">
        <f t="shared" si="144"/>
        <v>-12.738204185726399</v>
      </c>
      <c r="AY191" s="104">
        <f t="shared" si="148"/>
        <v>-6.0024513500462886</v>
      </c>
      <c r="AZ191" s="104"/>
      <c r="BA191" s="104">
        <f t="shared" si="145"/>
        <v>1.3122542803859978</v>
      </c>
      <c r="BB191" s="104">
        <f t="shared" si="135"/>
        <v>-27.58309571732919</v>
      </c>
      <c r="BC191" s="104">
        <f t="shared" si="121"/>
        <v>30.95283982491641</v>
      </c>
      <c r="BD191" s="104">
        <f t="shared" si="136"/>
        <v>-58.535935542245603</v>
      </c>
      <c r="BE191" s="104"/>
      <c r="BF191" s="104">
        <f t="shared" si="137"/>
        <v>5.4630809501543254E-3</v>
      </c>
      <c r="BG191" s="104">
        <f t="shared" si="139"/>
        <v>6.1304891711064392E-3</v>
      </c>
      <c r="BH191" s="104">
        <f t="shared" si="139"/>
        <v>-1.1593570121260765E-2</v>
      </c>
      <c r="BI191" s="104"/>
      <c r="BJ191" s="104"/>
      <c r="BK191" s="104"/>
      <c r="BL191" s="104"/>
      <c r="BM191" s="104"/>
      <c r="BN191" s="104"/>
      <c r="BO191" s="104"/>
      <c r="BP191" s="104"/>
    </row>
    <row r="192" spans="1:68">
      <c r="A192" s="109">
        <v>0.5</v>
      </c>
      <c r="B192" s="24">
        <v>2200</v>
      </c>
      <c r="C192" s="103">
        <v>0.81011999999999995</v>
      </c>
      <c r="D192" s="104"/>
      <c r="E192" s="109">
        <v>0.5</v>
      </c>
      <c r="F192" s="105">
        <v>3.14159265358979</v>
      </c>
      <c r="G192" s="105"/>
      <c r="H192" s="28">
        <f t="shared" si="140"/>
        <v>0.46842001526270899</v>
      </c>
      <c r="I192" s="28">
        <f t="shared" si="141"/>
        <v>0.12276611133475003</v>
      </c>
      <c r="J192" s="28">
        <f t="shared" si="142"/>
        <v>3.2270637322968615E-2</v>
      </c>
      <c r="K192" s="28">
        <f t="shared" si="143"/>
        <v>8.508136175729911E-3</v>
      </c>
      <c r="L192" s="104">
        <f t="shared" si="138"/>
        <v>1.8857462833448499</v>
      </c>
      <c r="M192" s="104">
        <f t="shared" si="122"/>
        <v>0.61631882019791651</v>
      </c>
      <c r="N192" s="104">
        <f t="shared" si="123"/>
        <v>0.22807580475776407</v>
      </c>
      <c r="O192" s="104">
        <f t="shared" si="124"/>
        <v>8.9115633189255195E-2</v>
      </c>
      <c r="P192" s="104">
        <f t="shared" si="125"/>
        <v>3.5956716919962162E-2</v>
      </c>
      <c r="Q192" s="104">
        <f t="shared" si="105"/>
        <v>3.9628069030052706</v>
      </c>
      <c r="R192" s="104">
        <f t="shared" si="106"/>
        <v>-4.693587659494403</v>
      </c>
      <c r="S192" s="104">
        <f t="shared" si="107"/>
        <v>2.2909191657638885</v>
      </c>
      <c r="T192" s="104">
        <f t="shared" si="108"/>
        <v>-0.3783510485415536</v>
      </c>
      <c r="U192" s="104">
        <v>0</v>
      </c>
      <c r="V192" s="104">
        <f t="shared" si="149"/>
        <v>2.0210533231581942</v>
      </c>
      <c r="W192" s="104">
        <f t="shared" si="109"/>
        <v>1.3628869565217392</v>
      </c>
      <c r="X192" s="104">
        <f t="shared" si="126"/>
        <v>4.034168323993093</v>
      </c>
      <c r="Y192" s="104">
        <v>0</v>
      </c>
      <c r="Z192" s="104">
        <f t="shared" si="147"/>
        <v>5.0688882192683984</v>
      </c>
      <c r="AA192" s="104">
        <f t="shared" si="110"/>
        <v>0.6549999999999998</v>
      </c>
      <c r="AB192" s="104">
        <f t="shared" si="111"/>
        <v>-0.51129260599834125</v>
      </c>
      <c r="AC192" s="104">
        <f t="shared" si="112"/>
        <v>-0.20222090534409437</v>
      </c>
      <c r="AD192" s="104">
        <f t="shared" si="128"/>
        <v>-0.35675675567121778</v>
      </c>
      <c r="AE192" s="104">
        <f t="shared" si="113"/>
        <v>2.875</v>
      </c>
      <c r="AF192" s="104"/>
      <c r="AG192" s="104">
        <f t="shared" si="129"/>
        <v>-0.13413488490464109</v>
      </c>
      <c r="AH192" s="104">
        <f t="shared" si="130"/>
        <v>-0.22712515399139574</v>
      </c>
      <c r="AI192" s="104">
        <f t="shared" si="131"/>
        <v>5.6870132829677731</v>
      </c>
      <c r="AJ192" s="104"/>
      <c r="AK192" s="104">
        <f t="shared" si="114"/>
        <v>2.7170592237638574E-21</v>
      </c>
      <c r="AL192" s="104">
        <f t="shared" si="115"/>
        <v>2.5864925613280041E-21</v>
      </c>
      <c r="AM192" s="104">
        <f t="shared" si="116"/>
        <v>40.526545223578751</v>
      </c>
      <c r="AN192" s="104">
        <f t="shared" si="132"/>
        <v>1.0610256652253576</v>
      </c>
      <c r="AO192" s="104">
        <f t="shared" si="133"/>
        <v>1.3176580985674746</v>
      </c>
      <c r="AP192" s="104">
        <v>0.81011999999999995</v>
      </c>
      <c r="AQ192" s="104">
        <f t="shared" si="117"/>
        <v>2.4510452540188691E-3</v>
      </c>
      <c r="AR192" s="104">
        <f t="shared" si="118"/>
        <v>7.1496990059730408</v>
      </c>
      <c r="AS192">
        <f t="shared" si="119"/>
        <v>-7.1496990059730408</v>
      </c>
      <c r="AT192" s="104"/>
      <c r="AU192" s="104"/>
      <c r="AV192" s="104"/>
      <c r="AW192" s="104"/>
      <c r="AX192">
        <f t="shared" si="144"/>
        <v>-12.978362454758399</v>
      </c>
      <c r="AY192" s="104">
        <f t="shared" si="148"/>
        <v>-5.8286634487853579</v>
      </c>
      <c r="AZ192" s="104"/>
      <c r="BA192" s="104">
        <f t="shared" si="145"/>
        <v>1.3122542803859978</v>
      </c>
      <c r="BB192" s="104">
        <f t="shared" si="135"/>
        <v>-26.784487276303341</v>
      </c>
      <c r="BC192" s="104">
        <f t="shared" si="121"/>
        <v>32.855048801074737</v>
      </c>
      <c r="BD192" s="104">
        <f t="shared" si="136"/>
        <v>-59.639536077378082</v>
      </c>
      <c r="BE192" s="104"/>
      <c r="BF192" s="104">
        <f t="shared" si="137"/>
        <v>5.3049093436924816E-3</v>
      </c>
      <c r="BG192" s="104">
        <f t="shared" si="139"/>
        <v>6.5072388197810931E-3</v>
      </c>
      <c r="BH192" s="104">
        <f t="shared" si="139"/>
        <v>-1.1812148163473575E-2</v>
      </c>
      <c r="BI192" s="104"/>
      <c r="BJ192" s="104"/>
      <c r="BK192" s="104"/>
      <c r="BL192" s="104"/>
      <c r="BM192" s="104"/>
      <c r="BN192" s="104"/>
      <c r="BO192" s="104"/>
      <c r="BP192" s="104"/>
    </row>
    <row r="193" spans="1:68">
      <c r="A193" s="109">
        <v>0.5</v>
      </c>
      <c r="B193" s="24">
        <v>2400</v>
      </c>
      <c r="C193" s="103">
        <v>0.82318999999999998</v>
      </c>
      <c r="D193" s="104"/>
      <c r="E193" s="109">
        <v>0.5</v>
      </c>
      <c r="F193" s="105">
        <v>3.14159265358979</v>
      </c>
      <c r="G193" s="105"/>
      <c r="H193" s="28">
        <f t="shared" si="140"/>
        <v>0.4759772285144292</v>
      </c>
      <c r="I193" s="28">
        <f t="shared" si="141"/>
        <v>0.12474674762955225</v>
      </c>
      <c r="J193" s="28">
        <f t="shared" si="142"/>
        <v>3.2791272821180231E-2</v>
      </c>
      <c r="K193" s="28">
        <f t="shared" si="143"/>
        <v>8.6454014448465715E-3</v>
      </c>
      <c r="L193" s="104">
        <f t="shared" si="138"/>
        <v>1.9831451260333814</v>
      </c>
      <c r="M193" s="104">
        <f t="shared" si="122"/>
        <v>0.66231393248742487</v>
      </c>
      <c r="N193" s="104">
        <f t="shared" si="123"/>
        <v>0.249796755840132</v>
      </c>
      <c r="O193" s="104">
        <f t="shared" si="124"/>
        <v>9.9373457519710051E-2</v>
      </c>
      <c r="P193" s="104">
        <f t="shared" si="125"/>
        <v>4.080112746879605E-2</v>
      </c>
      <c r="Q193" s="104">
        <f t="shared" si="105"/>
        <v>3.9628069030052702</v>
      </c>
      <c r="R193" s="104">
        <f t="shared" si="106"/>
        <v>-4.6935876594944039</v>
      </c>
      <c r="S193" s="104">
        <f t="shared" si="107"/>
        <v>2.2909191657638894</v>
      </c>
      <c r="T193" s="104">
        <f t="shared" si="108"/>
        <v>-0.3783510485415536</v>
      </c>
      <c r="U193" s="104">
        <v>0</v>
      </c>
      <c r="V193" s="104">
        <f t="shared" si="149"/>
        <v>2.0160151809903808</v>
      </c>
      <c r="W193" s="104">
        <f t="shared" si="109"/>
        <v>1.3628869565217392</v>
      </c>
      <c r="X193" s="104">
        <f t="shared" si="126"/>
        <v>4.1707022177153572</v>
      </c>
      <c r="Y193" s="104">
        <v>0</v>
      </c>
      <c r="Z193" s="104">
        <f t="shared" si="147"/>
        <v>5.2848588185221717</v>
      </c>
      <c r="AA193" s="104">
        <f t="shared" si="110"/>
        <v>0.6549999999999998</v>
      </c>
      <c r="AB193" s="104">
        <f t="shared" si="111"/>
        <v>-0.55777375199819057</v>
      </c>
      <c r="AC193" s="104">
        <f t="shared" si="112"/>
        <v>-0.22060462401173936</v>
      </c>
      <c r="AD193" s="104">
        <f t="shared" si="128"/>
        <v>-0.38918918800496494</v>
      </c>
      <c r="AE193" s="104">
        <f t="shared" si="113"/>
        <v>2.875</v>
      </c>
      <c r="AF193" s="104"/>
      <c r="AG193" s="104">
        <f t="shared" si="129"/>
        <v>-0.13970126281734355</v>
      </c>
      <c r="AH193" s="104">
        <f t="shared" si="130"/>
        <v>-0.24411316175253223</v>
      </c>
      <c r="AI193" s="104">
        <f t="shared" si="131"/>
        <v>5.9517272306228275</v>
      </c>
      <c r="AJ193" s="104"/>
      <c r="AK193" s="104">
        <f t="shared" si="114"/>
        <v>2.8773102952908748E-21</v>
      </c>
      <c r="AL193" s="104">
        <f t="shared" si="115"/>
        <v>2.7183634654862346E-21</v>
      </c>
      <c r="AM193" s="104">
        <f t="shared" si="116"/>
        <v>40.526545223578751</v>
      </c>
      <c r="AN193" s="104">
        <f t="shared" si="132"/>
        <v>1.0610256652253576</v>
      </c>
      <c r="AO193" s="104">
        <f t="shared" si="133"/>
        <v>1.3176580985674746</v>
      </c>
      <c r="AP193" s="104">
        <v>0.82318999999999998</v>
      </c>
      <c r="AQ193" s="104">
        <f t="shared" si="117"/>
        <v>2.5902101408615211E-3</v>
      </c>
      <c r="AR193" s="104">
        <f t="shared" si="118"/>
        <v>7.5556429808930572</v>
      </c>
      <c r="AS193">
        <f t="shared" si="119"/>
        <v>-7.5556429808930572</v>
      </c>
      <c r="AT193" s="104"/>
      <c r="AU193" s="104"/>
      <c r="AV193" s="104"/>
      <c r="AW193" s="104"/>
      <c r="AX193">
        <f t="shared" si="144"/>
        <v>-13.199970057649599</v>
      </c>
      <c r="AY193" s="104">
        <f t="shared" si="148"/>
        <v>-5.6443270767565421</v>
      </c>
      <c r="AZ193" s="104"/>
      <c r="BA193" s="104">
        <f t="shared" si="145"/>
        <v>1.3122542803859978</v>
      </c>
      <c r="BB193" s="104">
        <f t="shared" si="135"/>
        <v>-25.937405393029628</v>
      </c>
      <c r="BC193" s="104">
        <f t="shared" si="121"/>
        <v>34.72048524747018</v>
      </c>
      <c r="BD193" s="104">
        <f t="shared" si="136"/>
        <v>-60.657890640499808</v>
      </c>
      <c r="BE193" s="104"/>
      <c r="BF193" s="104">
        <f t="shared" si="137"/>
        <v>5.1371371346860028E-3</v>
      </c>
      <c r="BG193" s="104">
        <f t="shared" si="139"/>
        <v>6.8767053371895778E-3</v>
      </c>
      <c r="BH193" s="104">
        <f t="shared" si="139"/>
        <v>-1.2013842471875581E-2</v>
      </c>
      <c r="BI193" s="104"/>
      <c r="BJ193" s="104"/>
      <c r="BK193" s="104"/>
      <c r="BL193" s="104"/>
      <c r="BM193" s="104"/>
      <c r="BN193" s="104"/>
      <c r="BO193" s="104"/>
      <c r="BP193" s="104"/>
    </row>
    <row r="194" spans="1:68">
      <c r="A194" s="109">
        <v>0.5</v>
      </c>
      <c r="B194" s="24">
        <v>2600</v>
      </c>
      <c r="C194" s="103">
        <v>0.83533999999999997</v>
      </c>
      <c r="D194" s="104"/>
      <c r="E194" s="109">
        <v>0.5</v>
      </c>
      <c r="F194" s="105">
        <v>3.14159265358979</v>
      </c>
      <c r="G194" s="105"/>
      <c r="H194" s="28">
        <f t="shared" si="140"/>
        <v>0.48300248796419204</v>
      </c>
      <c r="I194" s="28">
        <f t="shared" si="141"/>
        <v>0.12658796652640358</v>
      </c>
      <c r="J194" s="28">
        <f t="shared" si="142"/>
        <v>3.3275260679119879E-2</v>
      </c>
      <c r="K194" s="28">
        <f t="shared" si="143"/>
        <v>8.7730045833138582E-3</v>
      </c>
      <c r="L194" s="104">
        <f t="shared" si="138"/>
        <v>2.07886707083152</v>
      </c>
      <c r="M194" s="104">
        <f t="shared" si="122"/>
        <v>0.70821465960402064</v>
      </c>
      <c r="N194" s="104">
        <f t="shared" si="123"/>
        <v>0.27180753335332569</v>
      </c>
      <c r="O194" s="104">
        <f t="shared" si="124"/>
        <v>0.10992847528429828</v>
      </c>
      <c r="P194" s="104">
        <f t="shared" si="125"/>
        <v>4.5862756565993923E-2</v>
      </c>
      <c r="Q194" s="104">
        <f t="shared" si="105"/>
        <v>3.9628069030052702</v>
      </c>
      <c r="R194" s="104">
        <f t="shared" si="106"/>
        <v>-4.6935876594944048</v>
      </c>
      <c r="S194" s="104">
        <f t="shared" si="107"/>
        <v>2.2909191657638894</v>
      </c>
      <c r="T194" s="104">
        <f t="shared" si="108"/>
        <v>-0.3783510485415536</v>
      </c>
      <c r="U194" s="104">
        <v>0</v>
      </c>
      <c r="V194" s="104">
        <f t="shared" si="149"/>
        <v>2.0113316746905388</v>
      </c>
      <c r="W194" s="104">
        <f t="shared" si="109"/>
        <v>1.3628869565217392</v>
      </c>
      <c r="X194" s="104">
        <f t="shared" si="126"/>
        <v>4.3038864386727287</v>
      </c>
      <c r="Y194" s="104">
        <v>0</v>
      </c>
      <c r="Z194" s="104">
        <f t="shared" si="147"/>
        <v>5.495178725800784</v>
      </c>
      <c r="AA194" s="104">
        <f t="shared" si="110"/>
        <v>0.6549999999999998</v>
      </c>
      <c r="AB194" s="104">
        <f t="shared" si="111"/>
        <v>-0.60425489799803977</v>
      </c>
      <c r="AC194" s="104">
        <f t="shared" si="112"/>
        <v>-0.23898834267938432</v>
      </c>
      <c r="AD194" s="104">
        <f t="shared" si="128"/>
        <v>-0.42162162033871203</v>
      </c>
      <c r="AE194" s="104">
        <f t="shared" si="113"/>
        <v>2.875</v>
      </c>
      <c r="AF194" s="104"/>
      <c r="AG194" s="104">
        <f t="shared" si="129"/>
        <v>-0.14510118542975306</v>
      </c>
      <c r="AH194" s="104">
        <f t="shared" si="130"/>
        <v>-0.26100925500219441</v>
      </c>
      <c r="AI194" s="104">
        <f t="shared" si="131"/>
        <v>6.2106033829714766</v>
      </c>
      <c r="AJ194" s="104"/>
      <c r="AK194" s="104">
        <f t="shared" si="114"/>
        <v>3.035382525046019E-21</v>
      </c>
      <c r="AL194" s="104">
        <f t="shared" si="115"/>
        <v>2.8476408660258171E-21</v>
      </c>
      <c r="AM194" s="104">
        <f t="shared" si="116"/>
        <v>40.526545223578751</v>
      </c>
      <c r="AN194" s="104">
        <f t="shared" si="132"/>
        <v>1.0610256652253576</v>
      </c>
      <c r="AO194" s="104">
        <f t="shared" si="133"/>
        <v>1.3176580985674746</v>
      </c>
      <c r="AP194" s="104">
        <v>0.83533999999999997</v>
      </c>
      <c r="AQ194" s="104">
        <f t="shared" si="117"/>
        <v>2.7272739649206001E-3</v>
      </c>
      <c r="AR194" s="104">
        <f t="shared" si="118"/>
        <v>7.9554581556733908</v>
      </c>
      <c r="AS194">
        <f t="shared" si="119"/>
        <v>-7.9554581556733908</v>
      </c>
      <c r="AT194" s="104"/>
      <c r="AU194" s="104"/>
      <c r="AV194" s="104"/>
      <c r="AW194" s="104"/>
      <c r="AX194">
        <f t="shared" si="144"/>
        <v>-13.406326752121599</v>
      </c>
      <c r="AY194" s="104">
        <f t="shared" si="148"/>
        <v>-5.450868596448208</v>
      </c>
      <c r="AZ194" s="104"/>
      <c r="BA194" s="104">
        <f t="shared" si="145"/>
        <v>1.3122542803859978</v>
      </c>
      <c r="BB194" s="104">
        <f t="shared" si="135"/>
        <v>-25.048404638424152</v>
      </c>
      <c r="BC194" s="104">
        <f t="shared" si="121"/>
        <v>36.557757986902146</v>
      </c>
      <c r="BD194" s="104">
        <f t="shared" si="136"/>
        <v>-61.606162625326292</v>
      </c>
      <c r="BE194" s="104"/>
      <c r="BF194" s="104">
        <f t="shared" si="137"/>
        <v>4.9610625150374637E-3</v>
      </c>
      <c r="BG194" s="104">
        <f t="shared" si="139"/>
        <v>7.2405937783525743E-3</v>
      </c>
      <c r="BH194" s="104">
        <f t="shared" si="139"/>
        <v>-1.2201656293390036E-2</v>
      </c>
      <c r="BI194" s="104"/>
      <c r="BJ194" s="104"/>
      <c r="BK194" s="104"/>
      <c r="BL194" s="104"/>
      <c r="BM194" s="104"/>
      <c r="BN194" s="104"/>
      <c r="BO194" s="104"/>
      <c r="BP194" s="104"/>
    </row>
    <row r="195" spans="1:68">
      <c r="A195" s="109">
        <v>0.5</v>
      </c>
      <c r="B195" s="24">
        <v>2800</v>
      </c>
      <c r="C195" s="103">
        <v>0.84669000000000005</v>
      </c>
      <c r="D195" s="104"/>
      <c r="E195" s="109">
        <v>0.5</v>
      </c>
      <c r="F195" s="105">
        <v>3.14159265358979</v>
      </c>
      <c r="G195" s="105"/>
      <c r="H195" s="28">
        <f t="shared" si="140"/>
        <v>0.48956517889051376</v>
      </c>
      <c r="I195" s="28">
        <f t="shared" si="141"/>
        <v>0.12830795290329766</v>
      </c>
      <c r="J195" s="28">
        <f t="shared" si="142"/>
        <v>3.3727381023779555E-2</v>
      </c>
      <c r="K195" s="28">
        <f t="shared" si="143"/>
        <v>8.8922058690425586E-3</v>
      </c>
      <c r="L195" s="104">
        <f t="shared" si="138"/>
        <v>2.1731098497574513</v>
      </c>
      <c r="M195" s="104">
        <f t="shared" si="122"/>
        <v>0.75404603308439744</v>
      </c>
      <c r="N195" s="104">
        <f t="shared" si="123"/>
        <v>0.29409620833373995</v>
      </c>
      <c r="O195" s="104">
        <f t="shared" si="124"/>
        <v>0.12076804940371999</v>
      </c>
      <c r="P195" s="104">
        <f t="shared" si="125"/>
        <v>5.1134409083092081E-2</v>
      </c>
      <c r="Q195" s="104">
        <f t="shared" ref="Q195:Q258" si="150">1+3*(I195/H195)*$BL$7+3*(J195/H195)*$BL$7^2+(K195/H195)*$BL$7^3</f>
        <v>3.9628069030052706</v>
      </c>
      <c r="R195" s="104">
        <f t="shared" ref="R195:R258" si="151">-3-6*(I195/H195)*$BL$7+(9*(I195/H195)^2-6*J195/H195)*$BL$7^2+(6*(J195/H195)*(I195/H195)-2*K195/H195)*$BL$7^3</f>
        <v>-4.693587659494403</v>
      </c>
      <c r="S195" s="104">
        <f t="shared" ref="S195:S258" si="152">3+3*(I195/H195)*$BL$7+(3*(J195/H195)-12*(I195/H195)^2)*$BL$7^2+((K195/H195)-6*(J195/H195)*(I195/H195)+8*(I195/H195)^3)*$BL$7^3</f>
        <v>2.2909191657638885</v>
      </c>
      <c r="T195" s="104">
        <f t="shared" ref="T195:T258" si="153">-1+3*(I195/H195)^2*$BL$7^2-2*(I195/H195)^3*$BL$7^3</f>
        <v>-0.3783510485415536</v>
      </c>
      <c r="U195" s="104">
        <v>0</v>
      </c>
      <c r="V195" s="104">
        <f t="shared" si="149"/>
        <v>2.006956547406324</v>
      </c>
      <c r="W195" s="104">
        <f t="shared" ref="W195:W258" si="154">($BL$6*$BL$7)/($BL$6+$BL$7)</f>
        <v>1.3628869565217392</v>
      </c>
      <c r="X195" s="104">
        <f t="shared" si="126"/>
        <v>4.4340957917054267</v>
      </c>
      <c r="Y195" s="104">
        <v>0</v>
      </c>
      <c r="Z195" s="104">
        <f t="shared" si="147"/>
        <v>5.7004914801599771</v>
      </c>
      <c r="AA195" s="104">
        <f t="shared" ref="AA195:AA258" si="155">($BL$6-$BL$7)/2</f>
        <v>0.6549999999999998</v>
      </c>
      <c r="AB195" s="104">
        <f t="shared" ref="AB195:AB258" si="156">(-(B195/10^25)*F195*$BL$6^2)/(4*1.38*10^-23*305.15)</f>
        <v>-0.65073604399788909</v>
      </c>
      <c r="AC195" s="104">
        <f t="shared" ref="AC195:AC258" si="157">(-(B195/10^25)*F195*$BL$7^2)/(4*1.38*10^-23*305.15)</f>
        <v>-0.25737206134702934</v>
      </c>
      <c r="AD195" s="104">
        <f t="shared" si="128"/>
        <v>-0.45405405267245924</v>
      </c>
      <c r="AE195" s="104">
        <f t="shared" ref="AE195:AE258" si="158">($BL$6+$BL$7)/2</f>
        <v>2.875</v>
      </c>
      <c r="AF195" s="104"/>
      <c r="AG195" s="104">
        <f t="shared" si="129"/>
        <v>-0.15035313775030631</v>
      </c>
      <c r="AH195" s="104">
        <f t="shared" si="130"/>
        <v>-0.27782364092824041</v>
      </c>
      <c r="AI195" s="104">
        <f t="shared" si="131"/>
        <v>6.4643060570600106</v>
      </c>
      <c r="AJ195" s="104"/>
      <c r="AK195" s="104">
        <f t="shared" ref="AK195:AK258" si="159">-1.380649*10^-23*305.15*(AD195+3*AG195*$BL$5^2-AH195*(1/$BL$5^2))</f>
        <v>3.1915178753366758E-21</v>
      </c>
      <c r="AL195" s="104">
        <f t="shared" ref="AL195:AL258" si="160">-1.380649*10^-23*305.15*(3*AG195*$BL$5+AH195*(1/$BL$5^3))</f>
        <v>2.9746127738192628E-21</v>
      </c>
      <c r="AM195" s="104">
        <f t="shared" ref="AM195:AM258" si="161">(2*($BL$12*10^-15)^3*(1/$BL$9)*10^8)/(6.62607015*10^-34*($BL$13*10^-15)^2*299792458*10^10)</f>
        <v>40.526545223578751</v>
      </c>
      <c r="AN195" s="104">
        <f t="shared" si="132"/>
        <v>1.0610256652253576</v>
      </c>
      <c r="AO195" s="104">
        <f t="shared" si="133"/>
        <v>1.3176580985674746</v>
      </c>
      <c r="AP195" s="104">
        <v>0.84669000000000005</v>
      </c>
      <c r="AQ195" s="104">
        <f t="shared" ref="AQ195:AQ258" si="162">(AK195/($BL$12*10^-15))*(-1.5*($BL$13/$BL$12)*AN195+(AL195/AK195)*AO195)</f>
        <v>2.8624700510779953E-3</v>
      </c>
      <c r="AR195" s="104">
        <f t="shared" ref="AR195:AR258" si="163">AQ195*$BL$9</f>
        <v>8.3498251389945128</v>
      </c>
      <c r="AS195">
        <f t="shared" ref="AS195:AS258" si="164">D195-AR195</f>
        <v>-8.3498251389945128</v>
      </c>
      <c r="AT195" s="104"/>
      <c r="AU195" s="104"/>
      <c r="AV195" s="104"/>
      <c r="AW195" s="104"/>
      <c r="AX195">
        <f t="shared" si="144"/>
        <v>-13.5993991741296</v>
      </c>
      <c r="AY195" s="104">
        <f t="shared" si="148"/>
        <v>-5.2495740351350868</v>
      </c>
      <c r="AZ195" s="104"/>
      <c r="BA195" s="104">
        <f t="shared" si="145"/>
        <v>1.3122542803859978</v>
      </c>
      <c r="BB195" s="104">
        <f t="shared" si="135"/>
        <v>-24.123394700270332</v>
      </c>
      <c r="BC195" s="104">
        <f t="shared" ref="BC195:BC258" si="165">((2*$BL$12*10^-15)*AR195)/($BL$9*(BA195-3*(BL$13/$BL$12)))*10^22</f>
        <v>38.36999462395827</v>
      </c>
      <c r="BD195" s="104">
        <f t="shared" si="136"/>
        <v>-62.493389324228602</v>
      </c>
      <c r="BE195" s="104"/>
      <c r="BF195" s="104">
        <f t="shared" si="137"/>
        <v>4.7778559517271408E-3</v>
      </c>
      <c r="BG195" s="104">
        <f t="shared" si="139"/>
        <v>7.599523593574623E-3</v>
      </c>
      <c r="BH195" s="104">
        <f t="shared" si="139"/>
        <v>-1.2377379545301763E-2</v>
      </c>
      <c r="BI195" s="104"/>
      <c r="BJ195" s="104"/>
      <c r="BK195" s="104"/>
      <c r="BL195" s="104"/>
      <c r="BM195" s="104"/>
      <c r="BN195" s="104"/>
      <c r="BO195" s="104"/>
      <c r="BP195" s="104"/>
    </row>
    <row r="196" spans="1:68" ht="15.75" thickBot="1">
      <c r="A196" s="116">
        <v>0.5</v>
      </c>
      <c r="B196" s="46">
        <v>3000</v>
      </c>
      <c r="C196" s="106">
        <v>0.85736000000000001</v>
      </c>
      <c r="D196" s="107"/>
      <c r="E196" s="116">
        <v>0.5</v>
      </c>
      <c r="F196" s="108">
        <v>3.14159265358979</v>
      </c>
      <c r="G196" s="108"/>
      <c r="H196" s="50">
        <f t="shared" si="140"/>
        <v>0.49573468657191055</v>
      </c>
      <c r="I196" s="50">
        <f t="shared" si="141"/>
        <v>0.12992489163822801</v>
      </c>
      <c r="J196" s="50">
        <f t="shared" si="142"/>
        <v>3.4152413982151249E-2</v>
      </c>
      <c r="K196" s="50">
        <f t="shared" si="143"/>
        <v>9.0042655799434605E-3</v>
      </c>
      <c r="L196" s="107">
        <f t="shared" si="138"/>
        <v>2.26623631899517</v>
      </c>
      <c r="M196" s="107">
        <f t="shared" ref="M196:M259" si="166">((3-H196)*H196^2)/(6*(1-H196)^3)</f>
        <v>0.79992711073079659</v>
      </c>
      <c r="N196" s="107">
        <f t="shared" ref="N196:N259" si="167">1/3*(H196^3/(1-H196)^3)</f>
        <v>0.31670096087036864</v>
      </c>
      <c r="O196" s="107">
        <f t="shared" ref="O196:O259" si="168">(6-15*H196+11*H196^2)*H196/(6*(1-H196)^3)+LN(1-H196)</f>
        <v>0.13190513552699201</v>
      </c>
      <c r="P196" s="107">
        <f t="shared" ref="P196:P259" si="169">(12-30*H196+22*H196^2-3*H196^3)*H196/(3*(1-H196)^3)+4*LN(1-H196)</f>
        <v>5.662158738568257E-2</v>
      </c>
      <c r="Q196" s="107">
        <f t="shared" si="150"/>
        <v>3.9628069030052702</v>
      </c>
      <c r="R196" s="107">
        <f t="shared" si="151"/>
        <v>-4.6935876594944039</v>
      </c>
      <c r="S196" s="107">
        <f t="shared" si="152"/>
        <v>2.2909191657638894</v>
      </c>
      <c r="T196" s="107">
        <f t="shared" si="153"/>
        <v>-0.3783510485415536</v>
      </c>
      <c r="U196" s="107">
        <v>0</v>
      </c>
      <c r="V196" s="107">
        <f t="shared" si="149"/>
        <v>2.002843542285393</v>
      </c>
      <c r="W196" s="107">
        <f t="shared" si="154"/>
        <v>1.3628869565217392</v>
      </c>
      <c r="X196" s="107">
        <f t="shared" ref="X196:X259" si="170">1/(1-H196)+(3*I196*W196)/(1-H196)^2+(V196*I196^2*W196^2)/(1-H196)^3</f>
        <v>4.5619136249115986</v>
      </c>
      <c r="Y196" s="107">
        <v>0</v>
      </c>
      <c r="Z196" s="107">
        <f t="shared" si="147"/>
        <v>5.9017587680733463</v>
      </c>
      <c r="AA196" s="107">
        <f t="shared" si="155"/>
        <v>0.6549999999999998</v>
      </c>
      <c r="AB196" s="107">
        <f t="shared" si="156"/>
        <v>-0.69721718999773818</v>
      </c>
      <c r="AC196" s="107">
        <f t="shared" si="157"/>
        <v>-0.27575578001467416</v>
      </c>
      <c r="AD196" s="107">
        <f t="shared" ref="AD196:AD259" si="171">(AB196+AC196)/2</f>
        <v>-0.48648648500620617</v>
      </c>
      <c r="AE196" s="107">
        <f t="shared" si="158"/>
        <v>2.875</v>
      </c>
      <c r="AF196" s="107"/>
      <c r="AG196" s="107">
        <f t="shared" ref="AG196:AG259" si="172">(LN(X196)-Z196-AD196*(AE196-2*AA196+AA196^2/AE196))/(AE196^3-4*AA196^3+3*(AA196^4/AE196))</f>
        <v>-0.15548864384784444</v>
      </c>
      <c r="AH196" s="107">
        <f t="shared" ref="AH196:AH259" si="173">AA196^2*(AD196+3*AG196*AA196^2)</f>
        <v>-0.29457372672276366</v>
      </c>
      <c r="AI196" s="107">
        <f t="shared" ref="AI196:AI259" si="174">LN(X196)-AD196*AE196-AG196*AE196^3-AH196*(1/AE196)</f>
        <v>6.7138323738497476</v>
      </c>
      <c r="AJ196" s="107"/>
      <c r="AK196" s="107">
        <f t="shared" si="159"/>
        <v>3.3461289852190318E-21</v>
      </c>
      <c r="AL196" s="107">
        <f t="shared" si="160"/>
        <v>3.0997703584867038E-21</v>
      </c>
      <c r="AM196" s="107">
        <f t="shared" si="161"/>
        <v>40.526545223578751</v>
      </c>
      <c r="AN196" s="107">
        <f t="shared" ref="AN196:AN259" si="175">1+(7/3)*(1/AM196) +(17/3)*(1/AM196)^2</f>
        <v>1.0610256652253576</v>
      </c>
      <c r="AO196" s="107">
        <f t="shared" ref="AO196:AO259" si="176">1+(23/2)*(1/AM196)+167/3*(1/AM196)^2</f>
        <v>1.3176580985674746</v>
      </c>
      <c r="AP196" s="107">
        <v>0.85736000000000001</v>
      </c>
      <c r="AQ196" s="107">
        <f t="shared" si="162"/>
        <v>2.9961963082480642E-3</v>
      </c>
      <c r="AR196" s="107">
        <f t="shared" si="163"/>
        <v>8.7399046311596038</v>
      </c>
      <c r="AS196" s="35">
        <f t="shared" si="164"/>
        <v>-8.7399046311596038</v>
      </c>
      <c r="AT196" s="107"/>
      <c r="AU196" s="107"/>
      <c r="AV196" s="107"/>
      <c r="AW196" s="107"/>
      <c r="AX196" s="35">
        <f t="shared" si="144"/>
        <v>-13.781171168665599</v>
      </c>
      <c r="AY196" s="107">
        <f t="shared" si="148"/>
        <v>-5.0412665375059955</v>
      </c>
      <c r="AZ196" s="107"/>
      <c r="BA196" s="107">
        <f t="shared" si="145"/>
        <v>1.3122542803859978</v>
      </c>
      <c r="BB196" s="107">
        <f t="shared" ref="BB196:BB259" si="177">((2*$BL$12*10^-15)*AY196)/($BL$9*(BA196-3*(BL$13/$BL$12)))*10^22</f>
        <v>-23.166158179611777</v>
      </c>
      <c r="BC196" s="107">
        <f t="shared" si="165"/>
        <v>40.162528930741765</v>
      </c>
      <c r="BD196" s="107">
        <f t="shared" ref="BD196:BD259" si="178">((2*$BL$12*10^-15)*AX196)/($BL$9*(BA196-3*(BL$13/$BL$12)))*10^22</f>
        <v>-63.328687110353549</v>
      </c>
      <c r="BE196" s="107"/>
      <c r="BF196" s="107">
        <f t="shared" ref="BF196:BF259" si="179">-BB196/($BL$12*10^-15*10^10*10^12*10^-1)</f>
        <v>4.5882666230167906E-3</v>
      </c>
      <c r="BG196" s="107">
        <f t="shared" si="139"/>
        <v>7.9545511845398615E-3</v>
      </c>
      <c r="BH196" s="107">
        <f t="shared" si="139"/>
        <v>-1.2542817807556655E-2</v>
      </c>
      <c r="BI196" s="107"/>
      <c r="BJ196" s="107"/>
      <c r="BK196" s="107"/>
      <c r="BL196" s="107"/>
      <c r="BM196" s="107"/>
      <c r="BN196" s="107"/>
      <c r="BO196" s="107"/>
      <c r="BP196" s="107"/>
    </row>
    <row r="197" spans="1:68">
      <c r="A197" s="117">
        <v>0.4</v>
      </c>
      <c r="B197" s="24">
        <f>(B164+B230)/2</f>
        <v>6.0257449999999997</v>
      </c>
      <c r="C197" s="25">
        <v>8.2313000000000004E-3</v>
      </c>
      <c r="D197" s="25">
        <f>(D164+D230)/2</f>
        <v>0</v>
      </c>
      <c r="E197" s="117">
        <v>0.4</v>
      </c>
      <c r="F197" s="105">
        <v>3.14159265358979</v>
      </c>
      <c r="G197" s="105"/>
      <c r="H197" s="28">
        <f t="shared" ref="H197:H229" si="180">(F197/6)*(C197*6.023*10^23)/((16*0.4+44*0.6)*10^24)*(0.4*$BL$8^3+0.6*$BM$8^3)</f>
        <v>4.4976372063123124E-3</v>
      </c>
      <c r="I197" s="28">
        <f t="shared" ref="I197:I229" si="181">(F197/6)*(C197*6.023*10^23)/((16*0.4+44*0.6)*10^24)*(0.4*$BL$8^2+0.6*$BM$8^2)</f>
        <v>1.1666209671646389E-3</v>
      </c>
      <c r="J197" s="28">
        <f t="shared" ref="J197:J229" si="182">(F197/6)*(C197*6.023*10^23)/((16*0.4+44*0.6)*10^24)*(0.4*$BL$8^1+0.6*$BM$8^1)</f>
        <v>3.034297649673273E-4</v>
      </c>
      <c r="K197" s="28">
        <f t="shared" ref="K197:K229" si="183">(F197/6)*(C197*6.023*10^23)/((16*0.4+44*0.6)*10^24)*(0.4*$BL$8^0+0.6*$BM$8^0)</f>
        <v>7.9141827065030591E-5</v>
      </c>
      <c r="L197" s="104">
        <f t="shared" ref="L197:L260" si="184">(1/3)*(1/(1-H197)^3-1)</f>
        <v>4.5384000179475113E-3</v>
      </c>
      <c r="M197" s="104">
        <f t="shared" si="166"/>
        <v>1.0236709349189162E-5</v>
      </c>
      <c r="N197" s="104">
        <f t="shared" si="167"/>
        <v>3.0740089148972774E-8</v>
      </c>
      <c r="O197" s="104">
        <f t="shared" si="168"/>
        <v>1.0378669972055388E-10</v>
      </c>
      <c r="P197" s="104">
        <f t="shared" si="169"/>
        <v>3.7349290327171047E-13</v>
      </c>
      <c r="Q197" s="104">
        <f t="shared" si="150"/>
        <v>3.9175007518662128</v>
      </c>
      <c r="R197" s="104">
        <f t="shared" si="151"/>
        <v>-4.7019642698939528</v>
      </c>
      <c r="S197" s="104">
        <f t="shared" si="152"/>
        <v>2.3172176560835966</v>
      </c>
      <c r="T197" s="104">
        <f t="shared" si="153"/>
        <v>-0.38711921622239132</v>
      </c>
      <c r="U197" s="104">
        <v>0</v>
      </c>
      <c r="V197" s="104">
        <f t="shared" si="149"/>
        <v>2.3303349085291249</v>
      </c>
      <c r="W197" s="104">
        <f t="shared" si="154"/>
        <v>1.3628869565217392</v>
      </c>
      <c r="X197" s="104">
        <f t="shared" si="170"/>
        <v>1.0093370440928111</v>
      </c>
      <c r="Y197" s="104">
        <v>0</v>
      </c>
      <c r="Z197" s="104">
        <f t="shared" si="147"/>
        <v>1.7731124032277328E-2</v>
      </c>
      <c r="AA197" s="104">
        <f t="shared" si="155"/>
        <v>0.6549999999999998</v>
      </c>
      <c r="AB197" s="104">
        <f t="shared" si="156"/>
        <v>-1.4004176655143068E-3</v>
      </c>
      <c r="AC197" s="104">
        <f t="shared" si="157"/>
        <v>-5.5387800421484099E-4</v>
      </c>
      <c r="AD197" s="104">
        <f t="shared" si="171"/>
        <v>-9.77147834864574E-4</v>
      </c>
      <c r="AE197" s="104">
        <f t="shared" si="158"/>
        <v>2.875</v>
      </c>
      <c r="AF197" s="104"/>
      <c r="AG197" s="104">
        <f t="shared" si="172"/>
        <v>-2.9618253927958228E-4</v>
      </c>
      <c r="AH197" s="104">
        <f t="shared" si="173"/>
        <v>-5.8276910188917919E-4</v>
      </c>
      <c r="AI197" s="104">
        <f t="shared" si="174"/>
        <v>1.9344110346405704E-2</v>
      </c>
      <c r="AJ197" s="104"/>
      <c r="AK197" s="104">
        <f t="shared" si="159"/>
        <v>6.5098490439489094E-24</v>
      </c>
      <c r="AL197" s="104">
        <f t="shared" si="160"/>
        <v>5.9748379323808163E-24</v>
      </c>
      <c r="AM197" s="104">
        <f t="shared" si="161"/>
        <v>40.526545223578751</v>
      </c>
      <c r="AN197" s="104">
        <f t="shared" si="175"/>
        <v>1.0610256652253576</v>
      </c>
      <c r="AO197" s="104">
        <f t="shared" si="176"/>
        <v>1.3176580985674746</v>
      </c>
      <c r="AP197">
        <v>8.2313000000000004E-3</v>
      </c>
      <c r="AQ197" s="104">
        <f t="shared" si="162"/>
        <v>5.814517272846595E-6</v>
      </c>
      <c r="AR197" s="104">
        <f t="shared" si="163"/>
        <v>1.6960946884893517E-2</v>
      </c>
      <c r="AS197">
        <f t="shared" si="164"/>
        <v>-1.6960946884893517E-2</v>
      </c>
      <c r="AT197" s="104"/>
      <c r="AU197" s="104"/>
      <c r="AV197" s="104"/>
      <c r="AW197" s="104"/>
      <c r="AX197">
        <f t="shared" ref="AX197:AX229" si="185">-0.662*C197^2 - 13.739*C197</f>
        <v>-0.1131346840463948</v>
      </c>
      <c r="AY197" s="104">
        <f t="shared" si="148"/>
        <v>-9.6173737161501294E-2</v>
      </c>
      <c r="AZ197">
        <v>0.4</v>
      </c>
      <c r="BA197" s="104">
        <f>17.5/($BL$6+$BL$7+2*(0.4*$BL$8 +0.6*$BM$8))</f>
        <v>1.3042182143389478</v>
      </c>
      <c r="BB197" s="104">
        <f t="shared" si="177"/>
        <v>-0.44241961859983647</v>
      </c>
      <c r="BC197" s="104">
        <f t="shared" si="165"/>
        <v>7.802395823826315E-2</v>
      </c>
      <c r="BD197" s="104">
        <f t="shared" si="178"/>
        <v>-0.5204435768380995</v>
      </c>
      <c r="BE197" s="104"/>
      <c r="BF197" s="104">
        <f t="shared" si="179"/>
        <v>8.7625196791411456E-5</v>
      </c>
      <c r="BG197" s="104">
        <f t="shared" ref="BG197:BH229" si="186">BC197/($BL$12*10^-15*10^10*10^12*10^-1)</f>
        <v>1.5453348829127184E-5</v>
      </c>
      <c r="BH197" s="104">
        <f t="shared" si="186"/>
        <v>-1.0307854562053862E-4</v>
      </c>
    </row>
    <row r="198" spans="1:68">
      <c r="A198" s="117">
        <v>0.4</v>
      </c>
      <c r="B198" s="24">
        <f t="shared" ref="B198:B229" si="187">(B165+B231)/2</f>
        <v>15.832735</v>
      </c>
      <c r="C198" s="25">
        <v>2.2429000000000001E-2</v>
      </c>
      <c r="D198" s="25">
        <f t="shared" ref="D198:D217" si="188">(D165+D231)/2</f>
        <v>-0.17249999999999999</v>
      </c>
      <c r="E198" s="117">
        <v>0.4</v>
      </c>
      <c r="F198" s="105">
        <v>3.14159265358979</v>
      </c>
      <c r="G198" s="105"/>
      <c r="H198" s="28">
        <f t="shared" si="180"/>
        <v>1.2255355156582659E-2</v>
      </c>
      <c r="I198" s="28">
        <f t="shared" si="181"/>
        <v>3.1788589496842155E-3</v>
      </c>
      <c r="J198" s="28">
        <f t="shared" si="182"/>
        <v>8.2679846421004986E-4</v>
      </c>
      <c r="K198" s="28">
        <f t="shared" si="183"/>
        <v>2.1564905169797858E-4</v>
      </c>
      <c r="L198" s="104">
        <f t="shared" si="184"/>
        <v>1.2561992966407809E-2</v>
      </c>
      <c r="M198" s="104">
        <f t="shared" si="166"/>
        <v>7.760862300417736E-5</v>
      </c>
      <c r="N198" s="104">
        <f t="shared" si="167"/>
        <v>6.3668174572487347E-7</v>
      </c>
      <c r="O198" s="104">
        <f t="shared" si="168"/>
        <v>5.8664733799951296E-9</v>
      </c>
      <c r="P198" s="104">
        <f t="shared" si="169"/>
        <v>5.7610770320959404E-11</v>
      </c>
      <c r="Q198" s="104">
        <f t="shared" si="150"/>
        <v>3.9175007518662133</v>
      </c>
      <c r="R198" s="104">
        <f t="shared" si="151"/>
        <v>-4.7019642698939528</v>
      </c>
      <c r="S198" s="104">
        <f t="shared" si="152"/>
        <v>2.3172176560835966</v>
      </c>
      <c r="T198" s="104">
        <f t="shared" si="153"/>
        <v>-0.38711921622239132</v>
      </c>
      <c r="U198" s="104">
        <v>0</v>
      </c>
      <c r="V198" s="104">
        <f t="shared" si="149"/>
        <v>2.3251630965622785</v>
      </c>
      <c r="W198" s="104">
        <f t="shared" si="154"/>
        <v>1.3628869565217392</v>
      </c>
      <c r="X198" s="104">
        <f t="shared" si="170"/>
        <v>1.0257745024172118</v>
      </c>
      <c r="Y198" s="104">
        <v>0</v>
      </c>
      <c r="Z198" s="104">
        <f t="shared" si="147"/>
        <v>4.8848176977597281E-2</v>
      </c>
      <c r="AA198" s="104">
        <f t="shared" si="155"/>
        <v>0.6549999999999998</v>
      </c>
      <c r="AB198" s="104">
        <f t="shared" si="156"/>
        <v>-3.6796183355596126E-3</v>
      </c>
      <c r="AC198" s="104">
        <f t="shared" si="157"/>
        <v>-1.4553227298968773E-3</v>
      </c>
      <c r="AD198" s="104">
        <f t="shared" si="171"/>
        <v>-2.5674705327282448E-3</v>
      </c>
      <c r="AE198" s="104">
        <f t="shared" si="158"/>
        <v>2.875</v>
      </c>
      <c r="AF198" s="104"/>
      <c r="AG198" s="104">
        <f t="shared" si="172"/>
        <v>-8.3213337939848169E-4</v>
      </c>
      <c r="AH198" s="104">
        <f t="shared" si="173"/>
        <v>-1.5610025724805763E-3</v>
      </c>
      <c r="AI198" s="104">
        <f t="shared" si="174"/>
        <v>5.3146919155983935E-2</v>
      </c>
      <c r="AJ198" s="104"/>
      <c r="AK198" s="104">
        <f t="shared" si="159"/>
        <v>1.7810379957348951E-23</v>
      </c>
      <c r="AL198" s="104">
        <f t="shared" si="160"/>
        <v>1.6538925444275559E-23</v>
      </c>
      <c r="AM198" s="104">
        <f t="shared" si="161"/>
        <v>40.526545223578751</v>
      </c>
      <c r="AN198" s="104">
        <f t="shared" si="175"/>
        <v>1.0610256652253576</v>
      </c>
      <c r="AO198" s="104">
        <f t="shared" si="176"/>
        <v>1.3176580985674746</v>
      </c>
      <c r="AP198">
        <v>2.2429000000000001E-2</v>
      </c>
      <c r="AQ198" s="104">
        <f t="shared" si="162"/>
        <v>1.5958195315656578E-5</v>
      </c>
      <c r="AR198" s="104">
        <f t="shared" si="163"/>
        <v>4.6550055735770236E-2</v>
      </c>
      <c r="AS198">
        <f t="shared" si="164"/>
        <v>-0.21905005573577022</v>
      </c>
      <c r="AT198" s="104"/>
      <c r="AU198" s="104"/>
      <c r="AV198" s="104"/>
      <c r="AW198" s="104"/>
      <c r="AX198">
        <f t="shared" si="185"/>
        <v>-0.30848505674714205</v>
      </c>
      <c r="AY198" s="104">
        <f t="shared" si="148"/>
        <v>-0.26193500101137179</v>
      </c>
      <c r="BA198" s="104">
        <f t="shared" ref="BA198:BA229" si="189">17.5/($BL$6+$BL$7+2*(0.4*$BL$8 +0.6*$BM$8))</f>
        <v>1.3042182143389478</v>
      </c>
      <c r="BB198" s="104">
        <f t="shared" si="177"/>
        <v>-1.2049566406138177</v>
      </c>
      <c r="BC198" s="104">
        <f t="shared" si="165"/>
        <v>0.2141401437882848</v>
      </c>
      <c r="BD198" s="104">
        <f t="shared" si="178"/>
        <v>-1.4190967844021025</v>
      </c>
      <c r="BE198" s="104"/>
      <c r="BF198" s="104">
        <f t="shared" si="179"/>
        <v>2.3865253329645824E-4</v>
      </c>
      <c r="BG198" s="104">
        <f t="shared" si="186"/>
        <v>4.2412387361514121E-5</v>
      </c>
      <c r="BH198" s="104">
        <f t="shared" si="186"/>
        <v>-2.8106492065797236E-4</v>
      </c>
    </row>
    <row r="199" spans="1:68">
      <c r="A199" s="117">
        <v>0.4</v>
      </c>
      <c r="B199" s="24">
        <f t="shared" si="187"/>
        <v>30.393115000000002</v>
      </c>
      <c r="C199" s="25">
        <v>4.5687999999999999E-2</v>
      </c>
      <c r="D199" s="25">
        <f t="shared" si="188"/>
        <v>-0.45999999999999996</v>
      </c>
      <c r="E199" s="117">
        <v>0.4</v>
      </c>
      <c r="F199" s="105">
        <v>3.14159265358979</v>
      </c>
      <c r="G199" s="105"/>
      <c r="H199" s="28">
        <f t="shared" si="180"/>
        <v>2.4964227847605713E-2</v>
      </c>
      <c r="I199" s="28">
        <f t="shared" si="181"/>
        <v>6.4753536801985126E-3</v>
      </c>
      <c r="J199" s="28">
        <f t="shared" si="182"/>
        <v>1.6841931531868901E-3</v>
      </c>
      <c r="K199" s="28">
        <f t="shared" si="183"/>
        <v>4.3927833938103551E-4</v>
      </c>
      <c r="L199" s="104">
        <f t="shared" si="184"/>
        <v>2.626452544467154E-2</v>
      </c>
      <c r="M199" s="104">
        <f t="shared" si="166"/>
        <v>3.3336159773209414E-4</v>
      </c>
      <c r="N199" s="104">
        <f t="shared" si="167"/>
        <v>5.5946318086823892E-6</v>
      </c>
      <c r="O199" s="104">
        <f t="shared" si="168"/>
        <v>1.0527664348614074E-7</v>
      </c>
      <c r="P199" s="104">
        <f t="shared" si="169"/>
        <v>2.1095843683038851E-9</v>
      </c>
      <c r="Q199" s="104">
        <f t="shared" si="150"/>
        <v>3.9175007518662128</v>
      </c>
      <c r="R199" s="104">
        <f t="shared" si="151"/>
        <v>-4.7019642698939528</v>
      </c>
      <c r="S199" s="104">
        <f t="shared" si="152"/>
        <v>2.3172176560835966</v>
      </c>
      <c r="T199" s="104">
        <f t="shared" si="153"/>
        <v>-0.38711921622239132</v>
      </c>
      <c r="U199" s="104">
        <v>0</v>
      </c>
      <c r="V199" s="104">
        <f t="shared" si="149"/>
        <v>2.3166905147682626</v>
      </c>
      <c r="W199" s="104">
        <f t="shared" si="154"/>
        <v>1.3628869565217392</v>
      </c>
      <c r="X199" s="104">
        <f t="shared" si="170"/>
        <v>1.0536466538370142</v>
      </c>
      <c r="Y199" s="104">
        <v>0</v>
      </c>
      <c r="Z199" s="104">
        <f t="shared" si="147"/>
        <v>0.10133676708041361</v>
      </c>
      <c r="AA199" s="104">
        <f t="shared" si="155"/>
        <v>0.6549999999999998</v>
      </c>
      <c r="AB199" s="104">
        <f t="shared" si="156"/>
        <v>-7.063534078526037E-3</v>
      </c>
      <c r="AC199" s="104">
        <f t="shared" si="157"/>
        <v>-2.7936923779668986E-3</v>
      </c>
      <c r="AD199" s="104">
        <f t="shared" si="171"/>
        <v>-4.9286132282464678E-3</v>
      </c>
      <c r="AE199" s="104">
        <f t="shared" si="158"/>
        <v>2.875</v>
      </c>
      <c r="AF199" s="104"/>
      <c r="AG199" s="104">
        <f t="shared" si="172"/>
        <v>-1.7795816295752332E-3</v>
      </c>
      <c r="AH199" s="104">
        <f t="shared" si="173"/>
        <v>-3.097160757728984E-3</v>
      </c>
      <c r="AI199" s="104">
        <f t="shared" si="174"/>
        <v>0.10979358113202319</v>
      </c>
      <c r="AJ199" s="104"/>
      <c r="AK199" s="104">
        <f t="shared" si="159"/>
        <v>3.6574241348322582E-23</v>
      </c>
      <c r="AL199" s="104">
        <f t="shared" si="160"/>
        <v>3.4587360949666328E-23</v>
      </c>
      <c r="AM199" s="104">
        <f t="shared" si="161"/>
        <v>40.526545223578751</v>
      </c>
      <c r="AN199" s="104">
        <f t="shared" si="175"/>
        <v>1.0610256652253576</v>
      </c>
      <c r="AO199" s="104">
        <f t="shared" si="176"/>
        <v>1.3176580985674746</v>
      </c>
      <c r="AP199">
        <v>4.5687999999999999E-2</v>
      </c>
      <c r="AQ199" s="104">
        <f t="shared" si="162"/>
        <v>3.2933587987187427E-5</v>
      </c>
      <c r="AR199" s="104">
        <f t="shared" si="163"/>
        <v>9.6067276158625731E-2</v>
      </c>
      <c r="AS199">
        <f t="shared" si="164"/>
        <v>-0.55606727615862572</v>
      </c>
      <c r="AT199" s="104"/>
      <c r="AU199" s="104"/>
      <c r="AV199" s="104"/>
      <c r="AW199" s="104"/>
      <c r="AX199">
        <f t="shared" si="185"/>
        <v>-0.62908928639372796</v>
      </c>
      <c r="AY199" s="104">
        <f t="shared" si="148"/>
        <v>-0.53302201023510221</v>
      </c>
      <c r="BA199" s="104">
        <f t="shared" si="189"/>
        <v>1.3042182143389478</v>
      </c>
      <c r="BB199" s="104">
        <f t="shared" si="177"/>
        <v>-2.4520144629248266</v>
      </c>
      <c r="BC199" s="104">
        <f t="shared" si="165"/>
        <v>0.44192987537389861</v>
      </c>
      <c r="BD199" s="104">
        <f t="shared" si="178"/>
        <v>-2.8939443382987253</v>
      </c>
      <c r="BE199" s="104"/>
      <c r="BF199" s="104">
        <f t="shared" si="179"/>
        <v>4.8564358544757905E-4</v>
      </c>
      <c r="BG199" s="104">
        <f t="shared" si="186"/>
        <v>8.7528198727252651E-5</v>
      </c>
      <c r="BH199" s="104">
        <f t="shared" si="186"/>
        <v>-5.7317178417483176E-4</v>
      </c>
    </row>
    <row r="200" spans="1:68">
      <c r="A200" s="117">
        <v>0.4</v>
      </c>
      <c r="B200" s="24">
        <f t="shared" si="187"/>
        <v>45.553915000000003</v>
      </c>
      <c r="C200" s="25">
        <v>7.3416999999999996E-2</v>
      </c>
      <c r="D200" s="25">
        <f t="shared" si="188"/>
        <v>-0.78499999999999992</v>
      </c>
      <c r="E200" s="117">
        <v>0.4</v>
      </c>
      <c r="F200" s="105">
        <v>3.14159265358979</v>
      </c>
      <c r="G200" s="105"/>
      <c r="H200" s="28">
        <f t="shared" si="180"/>
        <v>4.011553834459089E-2</v>
      </c>
      <c r="I200" s="28">
        <f t="shared" si="181"/>
        <v>1.0405380868918188E-2</v>
      </c>
      <c r="J200" s="28">
        <f t="shared" si="182"/>
        <v>2.7063651008475292E-3</v>
      </c>
      <c r="K200" s="28">
        <f t="shared" si="183"/>
        <v>7.058855244777071E-4</v>
      </c>
      <c r="L200" s="104">
        <f t="shared" si="184"/>
        <v>4.3562955221499111E-2</v>
      </c>
      <c r="M200" s="104">
        <f t="shared" si="166"/>
        <v>8.9761866243352978E-4</v>
      </c>
      <c r="N200" s="104">
        <f t="shared" si="167"/>
        <v>2.4330987468026899E-5</v>
      </c>
      <c r="O200" s="104">
        <f t="shared" si="168"/>
        <v>7.3799112889488816E-7</v>
      </c>
      <c r="P200" s="104">
        <f t="shared" si="169"/>
        <v>2.3812533361811106E-8</v>
      </c>
      <c r="Q200" s="104">
        <f t="shared" si="150"/>
        <v>3.9175007518662133</v>
      </c>
      <c r="R200" s="104">
        <f t="shared" si="151"/>
        <v>-4.7019642698939528</v>
      </c>
      <c r="S200" s="104">
        <f t="shared" si="152"/>
        <v>2.3172176560835966</v>
      </c>
      <c r="T200" s="104">
        <f t="shared" si="153"/>
        <v>-0.38711921622239132</v>
      </c>
      <c r="U200" s="104">
        <v>0</v>
      </c>
      <c r="V200" s="104">
        <f t="shared" si="149"/>
        <v>2.306589641103606</v>
      </c>
      <c r="W200" s="104">
        <f t="shared" si="154"/>
        <v>1.3628869565217392</v>
      </c>
      <c r="X200" s="104">
        <f t="shared" si="170"/>
        <v>1.0884909412521675</v>
      </c>
      <c r="Y200" s="104">
        <v>0</v>
      </c>
      <c r="Z200" s="104">
        <f t="shared" si="147"/>
        <v>0.16649343345818796</v>
      </c>
      <c r="AA200" s="104">
        <f t="shared" si="155"/>
        <v>0.6549999999999998</v>
      </c>
      <c r="AB200" s="104">
        <f t="shared" si="156"/>
        <v>-1.0586990869898606E-2</v>
      </c>
      <c r="AC200" s="104">
        <f t="shared" si="157"/>
        <v>-4.1872517878490563E-3</v>
      </c>
      <c r="AD200" s="104">
        <f t="shared" si="171"/>
        <v>-7.3871213288738309E-3</v>
      </c>
      <c r="AE200" s="104">
        <f t="shared" si="158"/>
        <v>2.875</v>
      </c>
      <c r="AF200" s="104"/>
      <c r="AG200" s="104">
        <f t="shared" si="172"/>
        <v>-3.0237776214584264E-3</v>
      </c>
      <c r="AH200" s="104">
        <f t="shared" si="173"/>
        <v>-4.8389514855721062E-3</v>
      </c>
      <c r="AI200" s="104">
        <f t="shared" si="174"/>
        <v>0.17956942602741369</v>
      </c>
      <c r="AJ200" s="104"/>
      <c r="AK200" s="104">
        <f t="shared" si="159"/>
        <v>5.9484777985363426E-23</v>
      </c>
      <c r="AL200" s="104">
        <f t="shared" si="160"/>
        <v>5.7394880061418215E-23</v>
      </c>
      <c r="AM200" s="104">
        <f t="shared" si="161"/>
        <v>40.526545223578751</v>
      </c>
      <c r="AN200" s="104">
        <f t="shared" si="175"/>
        <v>1.0610256652253576</v>
      </c>
      <c r="AO200" s="104">
        <f t="shared" si="176"/>
        <v>1.3176580985674746</v>
      </c>
      <c r="AP200">
        <v>7.3416999999999996E-2</v>
      </c>
      <c r="AQ200" s="104">
        <f t="shared" si="162"/>
        <v>5.3861501194344753E-5</v>
      </c>
      <c r="AR200" s="104">
        <f t="shared" si="163"/>
        <v>0.15711399898390363</v>
      </c>
      <c r="AS200">
        <f t="shared" si="164"/>
        <v>-0.94211399898390358</v>
      </c>
      <c r="AT200" s="104"/>
      <c r="AU200" s="104"/>
      <c r="AV200" s="104"/>
      <c r="AW200" s="104"/>
      <c r="AX200">
        <f t="shared" si="185"/>
        <v>-1.0122443799985181</v>
      </c>
      <c r="AY200" s="104">
        <f t="shared" si="148"/>
        <v>-0.85513038101461447</v>
      </c>
      <c r="BA200" s="104">
        <f t="shared" si="189"/>
        <v>1.3042182143389478</v>
      </c>
      <c r="BB200" s="104">
        <f t="shared" si="177"/>
        <v>-3.9337813855180412</v>
      </c>
      <c r="BC200" s="104">
        <f t="shared" si="165"/>
        <v>0.72275776691954285</v>
      </c>
      <c r="BD200" s="104">
        <f t="shared" si="178"/>
        <v>-4.6565391524375848</v>
      </c>
      <c r="BE200" s="104"/>
      <c r="BF200" s="104">
        <f t="shared" si="179"/>
        <v>7.7912089235849505E-4</v>
      </c>
      <c r="BG200" s="104">
        <f t="shared" si="186"/>
        <v>1.4314869616152562E-4</v>
      </c>
      <c r="BH200" s="104">
        <f t="shared" si="186"/>
        <v>-9.2226958852002078E-4</v>
      </c>
    </row>
    <row r="201" spans="1:68">
      <c r="A201" s="117">
        <v>0.4</v>
      </c>
      <c r="B201" s="24">
        <f t="shared" si="187"/>
        <v>60.764754999999994</v>
      </c>
      <c r="C201" s="25">
        <v>0.10603</v>
      </c>
      <c r="D201" s="25">
        <f t="shared" si="188"/>
        <v>-1.2266650000000001</v>
      </c>
      <c r="E201" s="117">
        <v>0.4</v>
      </c>
      <c r="F201" s="105">
        <v>3.14159265358979</v>
      </c>
      <c r="G201" s="105"/>
      <c r="H201" s="28">
        <f t="shared" si="180"/>
        <v>5.7935499008090384E-2</v>
      </c>
      <c r="I201" s="28">
        <f t="shared" si="181"/>
        <v>1.502761667640186E-2</v>
      </c>
      <c r="J201" s="28">
        <f t="shared" si="182"/>
        <v>3.9085755566539556E-3</v>
      </c>
      <c r="K201" s="28">
        <f t="shared" si="183"/>
        <v>1.0194511102383818E-3</v>
      </c>
      <c r="L201" s="104">
        <f t="shared" si="184"/>
        <v>6.5358030521388472E-2</v>
      </c>
      <c r="M201" s="104">
        <f t="shared" si="166"/>
        <v>1.9685594120149134E-3</v>
      </c>
      <c r="N201" s="104">
        <f t="shared" si="167"/>
        <v>7.7530232137130588E-5</v>
      </c>
      <c r="O201" s="104">
        <f t="shared" si="168"/>
        <v>3.4086224162746537E-6</v>
      </c>
      <c r="P201" s="104">
        <f t="shared" si="169"/>
        <v>1.5923160381903223E-7</v>
      </c>
      <c r="Q201" s="104">
        <f t="shared" si="150"/>
        <v>3.9175007518662128</v>
      </c>
      <c r="R201" s="104">
        <f t="shared" si="151"/>
        <v>-4.7019642698939528</v>
      </c>
      <c r="S201" s="104">
        <f t="shared" si="152"/>
        <v>2.3172176560835966</v>
      </c>
      <c r="T201" s="104">
        <f t="shared" si="153"/>
        <v>-0.38711921622239132</v>
      </c>
      <c r="U201" s="104">
        <v>0</v>
      </c>
      <c r="V201" s="104">
        <f t="shared" si="149"/>
        <v>2.2947096673279397</v>
      </c>
      <c r="W201" s="104">
        <f t="shared" si="154"/>
        <v>1.3628869565217392</v>
      </c>
      <c r="X201" s="104">
        <f t="shared" si="170"/>
        <v>1.131882219578803</v>
      </c>
      <c r="Y201" s="104">
        <v>0</v>
      </c>
      <c r="Z201" s="104">
        <f t="shared" si="147"/>
        <v>0.24696237256912693</v>
      </c>
      <c r="AA201" s="104">
        <f t="shared" si="155"/>
        <v>0.6549999999999998</v>
      </c>
      <c r="AB201" s="104">
        <f t="shared" si="156"/>
        <v>-1.4122077244000334E-2</v>
      </c>
      <c r="AC201" s="104">
        <f t="shared" si="157"/>
        <v>-5.5854108041418571E-3</v>
      </c>
      <c r="AD201" s="104">
        <f t="shared" si="171"/>
        <v>-9.8537440240710952E-3</v>
      </c>
      <c r="AE201" s="104">
        <f t="shared" si="158"/>
        <v>2.875</v>
      </c>
      <c r="AF201" s="104"/>
      <c r="AG201" s="104">
        <f t="shared" si="172"/>
        <v>-4.6509431532687651E-3</v>
      </c>
      <c r="AH201" s="104">
        <f t="shared" si="173"/>
        <v>-6.7956945134517374E-3</v>
      </c>
      <c r="AI201" s="104">
        <f t="shared" si="174"/>
        <v>0.26509864896284757</v>
      </c>
      <c r="AJ201" s="104"/>
      <c r="AK201" s="104">
        <f t="shared" si="159"/>
        <v>8.7430116966514869E-23</v>
      </c>
      <c r="AL201" s="104">
        <f t="shared" si="160"/>
        <v>8.6180658418399679E-23</v>
      </c>
      <c r="AM201" s="104">
        <f t="shared" si="161"/>
        <v>40.526545223578751</v>
      </c>
      <c r="AN201" s="104">
        <f t="shared" si="175"/>
        <v>1.0610256652253576</v>
      </c>
      <c r="AO201" s="104">
        <f t="shared" si="176"/>
        <v>1.3176580985674746</v>
      </c>
      <c r="AP201">
        <v>0.10603</v>
      </c>
      <c r="AQ201" s="104">
        <f t="shared" si="162"/>
        <v>7.9640642905104184E-5</v>
      </c>
      <c r="AR201" s="104">
        <f t="shared" si="163"/>
        <v>0.23231175535418891</v>
      </c>
      <c r="AS201">
        <f t="shared" si="164"/>
        <v>-1.458976755354189</v>
      </c>
      <c r="AT201" s="104"/>
      <c r="AU201" s="104"/>
      <c r="AV201" s="104"/>
      <c r="AW201" s="104"/>
      <c r="AX201">
        <f t="shared" si="185"/>
        <v>-1.4641886129158002</v>
      </c>
      <c r="AY201" s="104">
        <f t="shared" si="148"/>
        <v>-1.2318768575616112</v>
      </c>
      <c r="BA201" s="104">
        <f t="shared" si="189"/>
        <v>1.3042182143389478</v>
      </c>
      <c r="BB201" s="104">
        <f t="shared" si="177"/>
        <v>-5.6668951999771222</v>
      </c>
      <c r="BC201" s="104">
        <f t="shared" si="165"/>
        <v>1.0686834185040039</v>
      </c>
      <c r="BD201" s="104">
        <f t="shared" si="178"/>
        <v>-6.7355786184811262</v>
      </c>
      <c r="BE201" s="104"/>
      <c r="BF201" s="104">
        <f t="shared" si="179"/>
        <v>1.1223797187516582E-3</v>
      </c>
      <c r="BG201" s="104">
        <f t="shared" si="186"/>
        <v>2.1166239225668527E-4</v>
      </c>
      <c r="BH201" s="104">
        <f t="shared" si="186"/>
        <v>-1.3340421110083435E-3</v>
      </c>
    </row>
    <row r="202" spans="1:68">
      <c r="A202" s="117">
        <v>0.4</v>
      </c>
      <c r="B202" s="24">
        <f t="shared" si="187"/>
        <v>71.022064999999998</v>
      </c>
      <c r="C202" s="25">
        <v>0.13153000000000001</v>
      </c>
      <c r="D202" s="25">
        <f t="shared" si="188"/>
        <v>-1.5091649999999999</v>
      </c>
      <c r="E202" s="117">
        <v>0.4</v>
      </c>
      <c r="F202" s="105">
        <v>3.14159265358979</v>
      </c>
      <c r="G202" s="105"/>
      <c r="H202" s="28">
        <f t="shared" si="180"/>
        <v>7.1868869042102504E-2</v>
      </c>
      <c r="I202" s="28">
        <f t="shared" si="181"/>
        <v>1.8641728015157375E-2</v>
      </c>
      <c r="J202" s="28">
        <f t="shared" si="182"/>
        <v>4.8485800525011301E-3</v>
      </c>
      <c r="K202" s="28">
        <f t="shared" si="183"/>
        <v>1.2646270350811502E-3</v>
      </c>
      <c r="L202" s="104">
        <f t="shared" si="184"/>
        <v>8.3584743520840998E-2</v>
      </c>
      <c r="M202" s="104">
        <f t="shared" si="166"/>
        <v>3.1527742396563509E-3</v>
      </c>
      <c r="N202" s="104">
        <f t="shared" si="167"/>
        <v>1.5476514460269545E-4</v>
      </c>
      <c r="O202" s="104">
        <f t="shared" si="168"/>
        <v>8.4649686722948481E-6</v>
      </c>
      <c r="P202" s="104">
        <f t="shared" si="169"/>
        <v>4.9148695996370506E-7</v>
      </c>
      <c r="Q202" s="104">
        <f t="shared" si="150"/>
        <v>3.9175007518662128</v>
      </c>
      <c r="R202" s="104">
        <f t="shared" si="151"/>
        <v>-4.7019642698939546</v>
      </c>
      <c r="S202" s="104">
        <f t="shared" si="152"/>
        <v>2.3172176560835984</v>
      </c>
      <c r="T202" s="104">
        <f t="shared" si="153"/>
        <v>-0.3871192162223917</v>
      </c>
      <c r="U202" s="104">
        <v>0</v>
      </c>
      <c r="V202" s="104">
        <f t="shared" si="149"/>
        <v>2.2854207539719318</v>
      </c>
      <c r="W202" s="104">
        <f t="shared" si="154"/>
        <v>1.3628869565217392</v>
      </c>
      <c r="X202" s="104">
        <f t="shared" si="170"/>
        <v>1.167759809344157</v>
      </c>
      <c r="Y202" s="104">
        <v>0</v>
      </c>
      <c r="Z202" s="104">
        <f t="shared" si="147"/>
        <v>0.31297441133511483</v>
      </c>
      <c r="AA202" s="104">
        <f t="shared" si="155"/>
        <v>0.6549999999999998</v>
      </c>
      <c r="AB202" s="104">
        <f t="shared" si="156"/>
        <v>-1.6505934862378904E-2</v>
      </c>
      <c r="AC202" s="104">
        <f t="shared" si="157"/>
        <v>-6.5282483107759635E-3</v>
      </c>
      <c r="AD202" s="104">
        <f t="shared" si="171"/>
        <v>-1.1517091586577434E-2</v>
      </c>
      <c r="AE202" s="104">
        <f t="shared" si="158"/>
        <v>2.875</v>
      </c>
      <c r="AF202" s="104"/>
      <c r="AG202" s="104">
        <f t="shared" si="172"/>
        <v>-6.0505500291281912E-3</v>
      </c>
      <c r="AH202" s="104">
        <f t="shared" si="173"/>
        <v>-8.2821574159028782E-3</v>
      </c>
      <c r="AI202" s="104">
        <f t="shared" si="174"/>
        <v>0.33486289484629767</v>
      </c>
      <c r="AJ202" s="104"/>
      <c r="AK202" s="104">
        <f t="shared" si="159"/>
        <v>1.102323692487357E-22</v>
      </c>
      <c r="AL202" s="104">
        <f t="shared" si="160"/>
        <v>1.1030282428225387E-22</v>
      </c>
      <c r="AM202" s="104">
        <f t="shared" si="161"/>
        <v>40.526545223578751</v>
      </c>
      <c r="AN202" s="104">
        <f t="shared" si="175"/>
        <v>1.0610256652253576</v>
      </c>
      <c r="AO202" s="104">
        <f t="shared" si="176"/>
        <v>1.3176580985674746</v>
      </c>
      <c r="AP202">
        <v>0.13153000000000001</v>
      </c>
      <c r="AQ202" s="104">
        <f t="shared" si="162"/>
        <v>1.0084086348723731E-4</v>
      </c>
      <c r="AR202" s="104">
        <f t="shared" si="163"/>
        <v>0.29415279879227124</v>
      </c>
      <c r="AS202">
        <f t="shared" si="164"/>
        <v>-1.8033177987922711</v>
      </c>
      <c r="AT202" s="104"/>
      <c r="AU202" s="104"/>
      <c r="AV202" s="104"/>
      <c r="AW202" s="104"/>
      <c r="AX202">
        <f t="shared" si="185"/>
        <v>-1.8185433632758001</v>
      </c>
      <c r="AY202" s="104">
        <f t="shared" si="148"/>
        <v>-1.5243905644835289</v>
      </c>
      <c r="BA202" s="104">
        <f t="shared" si="189"/>
        <v>1.3042182143389478</v>
      </c>
      <c r="BB202" s="104">
        <f t="shared" si="177"/>
        <v>-7.0125203828095088</v>
      </c>
      <c r="BC202" s="104">
        <f t="shared" si="165"/>
        <v>1.35316535358518</v>
      </c>
      <c r="BD202" s="104">
        <f t="shared" si="178"/>
        <v>-8.3656857363946902</v>
      </c>
      <c r="BE202" s="104"/>
      <c r="BF202" s="104">
        <f t="shared" si="179"/>
        <v>1.3888929258881974E-3</v>
      </c>
      <c r="BG202" s="104">
        <f t="shared" si="186"/>
        <v>2.6800660597844721E-4</v>
      </c>
      <c r="BH202" s="104">
        <f t="shared" si="186"/>
        <v>-1.656899531866645E-3</v>
      </c>
    </row>
    <row r="203" spans="1:68">
      <c r="A203" s="117">
        <v>0.4</v>
      </c>
      <c r="B203" s="24">
        <f t="shared" si="187"/>
        <v>80.929124999999999</v>
      </c>
      <c r="C203" s="25">
        <v>0.15948000000000001</v>
      </c>
      <c r="D203" s="25">
        <f t="shared" si="188"/>
        <v>-1.8858300000000001</v>
      </c>
      <c r="E203" s="117">
        <v>0.4</v>
      </c>
      <c r="F203" s="105">
        <v>3.14159265358979</v>
      </c>
      <c r="G203" s="105"/>
      <c r="H203" s="28">
        <f t="shared" si="180"/>
        <v>8.7140935412715795E-2</v>
      </c>
      <c r="I203" s="28">
        <f t="shared" si="181"/>
        <v>2.2603077502146268E-2</v>
      </c>
      <c r="J203" s="28">
        <f t="shared" si="182"/>
        <v>5.8788987057924449E-3</v>
      </c>
      <c r="K203" s="28">
        <f t="shared" si="183"/>
        <v>1.533359078193126E-3</v>
      </c>
      <c r="L203" s="104">
        <f t="shared" si="184"/>
        <v>0.10486179812162651</v>
      </c>
      <c r="M203" s="104">
        <f t="shared" si="166"/>
        <v>4.8462014116115205E-3</v>
      </c>
      <c r="N203" s="104">
        <f t="shared" si="167"/>
        <v>2.8995740256735464E-4</v>
      </c>
      <c r="O203" s="104">
        <f t="shared" si="168"/>
        <v>1.9290608096605988E-5</v>
      </c>
      <c r="P203" s="104">
        <f t="shared" si="169"/>
        <v>1.3609545178039362E-6</v>
      </c>
      <c r="Q203" s="104">
        <f t="shared" si="150"/>
        <v>3.9175007518662128</v>
      </c>
      <c r="R203" s="104">
        <f t="shared" si="151"/>
        <v>-4.7019642698939546</v>
      </c>
      <c r="S203" s="104">
        <f t="shared" si="152"/>
        <v>2.3172176560835984</v>
      </c>
      <c r="T203" s="104">
        <f t="shared" si="153"/>
        <v>-0.3871192162223917</v>
      </c>
      <c r="U203" s="104">
        <v>0</v>
      </c>
      <c r="V203" s="104">
        <f t="shared" si="149"/>
        <v>2.2752393763915228</v>
      </c>
      <c r="W203" s="104">
        <f t="shared" si="154"/>
        <v>1.3628869565217392</v>
      </c>
      <c r="X203" s="104">
        <f t="shared" si="170"/>
        <v>1.2092001988669685</v>
      </c>
      <c r="Y203" s="104">
        <v>0</v>
      </c>
      <c r="Z203" s="104">
        <f t="shared" si="147"/>
        <v>0.38867393374906223</v>
      </c>
      <c r="AA203" s="104">
        <f t="shared" si="155"/>
        <v>0.6549999999999998</v>
      </c>
      <c r="AB203" s="104">
        <f t="shared" si="156"/>
        <v>-1.8808392373825235E-2</v>
      </c>
      <c r="AC203" s="104">
        <f t="shared" si="157"/>
        <v>-7.4388913300933559E-3</v>
      </c>
      <c r="AD203" s="104">
        <f t="shared" si="171"/>
        <v>-1.3123641851959295E-2</v>
      </c>
      <c r="AE203" s="104">
        <f t="shared" si="158"/>
        <v>2.875</v>
      </c>
      <c r="AF203" s="104"/>
      <c r="AG203" s="104">
        <f t="shared" si="172"/>
        <v>-7.718127052932928E-3</v>
      </c>
      <c r="AH203" s="104">
        <f t="shared" si="173"/>
        <v>-9.8922225843306611E-3</v>
      </c>
      <c r="AI203" s="104">
        <f t="shared" si="174"/>
        <v>0.41454143055740639</v>
      </c>
      <c r="AJ203" s="104"/>
      <c r="AK203" s="104">
        <f t="shared" si="159"/>
        <v>1.363892170099688E-22</v>
      </c>
      <c r="AL203" s="104">
        <f t="shared" si="160"/>
        <v>1.3852111879137929E-22</v>
      </c>
      <c r="AM203" s="104">
        <f t="shared" si="161"/>
        <v>40.526545223578751</v>
      </c>
      <c r="AN203" s="104">
        <f t="shared" si="175"/>
        <v>1.0610256652253576</v>
      </c>
      <c r="AO203" s="104">
        <f t="shared" si="176"/>
        <v>1.3176580985674746</v>
      </c>
      <c r="AP203">
        <v>0.15948000000000001</v>
      </c>
      <c r="AQ203" s="104">
        <f t="shared" si="162"/>
        <v>1.2530283828203159E-4</v>
      </c>
      <c r="AR203" s="104">
        <f t="shared" si="163"/>
        <v>0.36550837926868612</v>
      </c>
      <c r="AS203">
        <f t="shared" si="164"/>
        <v>-2.2513383792686863</v>
      </c>
      <c r="AT203" s="104"/>
      <c r="AU203" s="104"/>
      <c r="AV203" s="104"/>
      <c r="AW203" s="104"/>
      <c r="AX203">
        <f t="shared" si="185"/>
        <v>-2.2079329422048004</v>
      </c>
      <c r="AY203" s="104">
        <f t="shared" si="148"/>
        <v>-1.8424245629361142</v>
      </c>
      <c r="BA203" s="104">
        <f t="shared" si="189"/>
        <v>1.3042182143389478</v>
      </c>
      <c r="BB203" s="104">
        <f t="shared" si="177"/>
        <v>-8.4755443272871318</v>
      </c>
      <c r="BC203" s="104">
        <f t="shared" si="165"/>
        <v>1.6814161799654888</v>
      </c>
      <c r="BD203" s="104">
        <f t="shared" si="178"/>
        <v>-10.156960507252622</v>
      </c>
      <c r="BE203" s="104"/>
      <c r="BF203" s="104">
        <f t="shared" si="179"/>
        <v>1.6786580168918859E-3</v>
      </c>
      <c r="BG203" s="104">
        <f t="shared" si="186"/>
        <v>3.330196434869259E-4</v>
      </c>
      <c r="BH203" s="104">
        <f t="shared" si="186"/>
        <v>-2.0116776603788119E-3</v>
      </c>
    </row>
    <row r="204" spans="1:68">
      <c r="A204" s="117">
        <v>0.4</v>
      </c>
      <c r="B204" s="24">
        <f t="shared" si="187"/>
        <v>90.836190000000002</v>
      </c>
      <c r="C204" s="25">
        <v>0.19111</v>
      </c>
      <c r="D204" s="25">
        <f t="shared" si="188"/>
        <v>-2.2541650000000004</v>
      </c>
      <c r="E204" s="117">
        <v>0.4</v>
      </c>
      <c r="F204" s="105">
        <v>3.14159265358979</v>
      </c>
      <c r="G204" s="105"/>
      <c r="H204" s="28">
        <f t="shared" si="180"/>
        <v>0.10442377832157083</v>
      </c>
      <c r="I204" s="28">
        <f t="shared" si="181"/>
        <v>2.7085992860767329E-2</v>
      </c>
      <c r="J204" s="28">
        <f t="shared" si="182"/>
        <v>7.0448729098569994E-3</v>
      </c>
      <c r="K204" s="28">
        <f t="shared" si="183"/>
        <v>1.8374733724196659E-3</v>
      </c>
      <c r="L204" s="104">
        <f t="shared" si="184"/>
        <v>0.13072340452521619</v>
      </c>
      <c r="M204" s="104">
        <f t="shared" si="166"/>
        <v>7.3261346215505972E-3</v>
      </c>
      <c r="N204" s="104">
        <f t="shared" si="167"/>
        <v>5.2840788783058666E-4</v>
      </c>
      <c r="O204" s="104">
        <f t="shared" si="168"/>
        <v>4.2279555983584793E-5</v>
      </c>
      <c r="P204" s="104">
        <f t="shared" si="169"/>
        <v>3.5831795077712059E-6</v>
      </c>
      <c r="Q204" s="104">
        <f t="shared" si="150"/>
        <v>3.9175007518662128</v>
      </c>
      <c r="R204" s="104">
        <f t="shared" si="151"/>
        <v>-4.7019642698939546</v>
      </c>
      <c r="S204" s="104">
        <f t="shared" si="152"/>
        <v>2.3172176560835984</v>
      </c>
      <c r="T204" s="104">
        <f t="shared" si="153"/>
        <v>-0.3871192162223917</v>
      </c>
      <c r="U204" s="104">
        <v>0</v>
      </c>
      <c r="V204" s="104">
        <f t="shared" si="149"/>
        <v>2.2637174811189529</v>
      </c>
      <c r="W204" s="104">
        <f t="shared" si="154"/>
        <v>1.3628869565217392</v>
      </c>
      <c r="X204" s="104">
        <f t="shared" si="170"/>
        <v>1.2589709621820315</v>
      </c>
      <c r="Y204" s="104">
        <v>0</v>
      </c>
      <c r="Z204" s="104">
        <f t="shared" si="147"/>
        <v>0.47886988114580181</v>
      </c>
      <c r="AA204" s="104">
        <f t="shared" si="155"/>
        <v>0.6549999999999998</v>
      </c>
      <c r="AB204" s="104">
        <f t="shared" si="156"/>
        <v>-2.1110851047300216E-2</v>
      </c>
      <c r="AC204" s="104">
        <f t="shared" si="157"/>
        <v>-8.3495348090037152E-3</v>
      </c>
      <c r="AD204" s="104">
        <f t="shared" si="171"/>
        <v>-1.4730192928151965E-2</v>
      </c>
      <c r="AE204" s="104">
        <f t="shared" si="158"/>
        <v>2.875</v>
      </c>
      <c r="AF204" s="104"/>
      <c r="AG204" s="104">
        <f t="shared" si="172"/>
        <v>-9.7813300060867574E-3</v>
      </c>
      <c r="AH204" s="104">
        <f t="shared" si="173"/>
        <v>-1.1720747734876911E-2</v>
      </c>
      <c r="AI204" s="104">
        <f t="shared" si="174"/>
        <v>0.50916109385903763</v>
      </c>
      <c r="AJ204" s="104"/>
      <c r="AK204" s="104">
        <f t="shared" si="159"/>
        <v>1.6772467225948399E-22</v>
      </c>
      <c r="AL204" s="104">
        <f t="shared" si="160"/>
        <v>1.7290357548366488E-22</v>
      </c>
      <c r="AM204" s="104">
        <f t="shared" si="161"/>
        <v>40.526545223578751</v>
      </c>
      <c r="AN204" s="104">
        <f t="shared" si="175"/>
        <v>1.0610256652253576</v>
      </c>
      <c r="AO204" s="104">
        <f t="shared" si="176"/>
        <v>1.3176580985674746</v>
      </c>
      <c r="AP204">
        <v>0.19111</v>
      </c>
      <c r="AQ204" s="104">
        <f t="shared" si="162"/>
        <v>1.5475855735318185E-4</v>
      </c>
      <c r="AR204" s="104">
        <f t="shared" si="163"/>
        <v>0.45143071179923144</v>
      </c>
      <c r="AS204">
        <f t="shared" si="164"/>
        <v>-2.7055957117992318</v>
      </c>
      <c r="AT204" s="104"/>
      <c r="AU204" s="104"/>
      <c r="AV204" s="104"/>
      <c r="AW204" s="104"/>
      <c r="AX204">
        <f t="shared" si="185"/>
        <v>-2.6498385372502002</v>
      </c>
      <c r="AY204" s="104">
        <f t="shared" si="148"/>
        <v>-2.1984078254509689</v>
      </c>
      <c r="BA204" s="104">
        <f t="shared" si="189"/>
        <v>1.3042182143389478</v>
      </c>
      <c r="BB204" s="104">
        <f t="shared" si="177"/>
        <v>-10.113142947015024</v>
      </c>
      <c r="BC204" s="104">
        <f t="shared" si="165"/>
        <v>2.0766771598267271</v>
      </c>
      <c r="BD204" s="104">
        <f t="shared" si="178"/>
        <v>-12.189820106841749</v>
      </c>
      <c r="BE204" s="104"/>
      <c r="BF204" s="104">
        <f t="shared" si="179"/>
        <v>2.0029991972697614E-3</v>
      </c>
      <c r="BG204" s="104">
        <f t="shared" si="186"/>
        <v>4.1130464643032819E-4</v>
      </c>
      <c r="BH204" s="104">
        <f t="shared" si="186"/>
        <v>-2.414303843700089E-3</v>
      </c>
    </row>
    <row r="205" spans="1:68">
      <c r="A205" s="117">
        <v>0.4</v>
      </c>
      <c r="B205" s="24">
        <f t="shared" si="187"/>
        <v>100.74325</v>
      </c>
      <c r="C205" s="25">
        <v>0.22639000000000001</v>
      </c>
      <c r="D205" s="25">
        <f t="shared" si="188"/>
        <v>-2.7041649999999997</v>
      </c>
      <c r="E205" s="117">
        <v>0.4</v>
      </c>
      <c r="F205" s="105">
        <v>3.14159265358979</v>
      </c>
      <c r="G205" s="105"/>
      <c r="H205" s="28">
        <f t="shared" si="180"/>
        <v>0.12370100556862758</v>
      </c>
      <c r="I205" s="28">
        <f t="shared" si="181"/>
        <v>3.2086222195327904E-2</v>
      </c>
      <c r="J205" s="28">
        <f t="shared" si="182"/>
        <v>8.3453967770526181E-3</v>
      </c>
      <c r="K205" s="28">
        <f t="shared" si="183"/>
        <v>2.1766814754962489E-3</v>
      </c>
      <c r="L205" s="104">
        <f t="shared" si="184"/>
        <v>0.16202765969847316</v>
      </c>
      <c r="M205" s="104">
        <f t="shared" si="166"/>
        <v>1.0901149587026007E-2</v>
      </c>
      <c r="N205" s="104">
        <f t="shared" si="167"/>
        <v>9.3765159211880414E-4</v>
      </c>
      <c r="O205" s="104">
        <f t="shared" si="168"/>
        <v>8.9237276353903994E-5</v>
      </c>
      <c r="P205" s="104">
        <f t="shared" si="169"/>
        <v>8.9837709613682648E-6</v>
      </c>
      <c r="Q205" s="104">
        <f t="shared" si="150"/>
        <v>3.9175007518662133</v>
      </c>
      <c r="R205" s="104">
        <f t="shared" si="151"/>
        <v>-4.7019642698939528</v>
      </c>
      <c r="S205" s="104">
        <f t="shared" si="152"/>
        <v>2.3172176560835966</v>
      </c>
      <c r="T205" s="104">
        <f t="shared" si="153"/>
        <v>-0.38711921622239132</v>
      </c>
      <c r="U205" s="104">
        <v>0</v>
      </c>
      <c r="V205" s="104">
        <f t="shared" si="149"/>
        <v>2.2508659962875819</v>
      </c>
      <c r="W205" s="104">
        <f t="shared" si="154"/>
        <v>1.3628869565217392</v>
      </c>
      <c r="X205" s="104">
        <f t="shared" si="170"/>
        <v>1.3184017757640869</v>
      </c>
      <c r="Y205" s="104">
        <v>0</v>
      </c>
      <c r="Z205" s="104">
        <f t="shared" si="147"/>
        <v>0.58562486019295878</v>
      </c>
      <c r="AA205" s="104">
        <f t="shared" si="155"/>
        <v>0.6549999999999998</v>
      </c>
      <c r="AB205" s="104">
        <f t="shared" si="156"/>
        <v>-2.3413308558746546E-2</v>
      </c>
      <c r="AC205" s="104">
        <f t="shared" si="157"/>
        <v>-9.2601778283211093E-3</v>
      </c>
      <c r="AD205" s="104">
        <f t="shared" si="171"/>
        <v>-1.6336743193533829E-2</v>
      </c>
      <c r="AE205" s="104">
        <f t="shared" si="158"/>
        <v>2.875</v>
      </c>
      <c r="AF205" s="104"/>
      <c r="AG205" s="104">
        <f t="shared" si="172"/>
        <v>-1.2316203608949998E-2</v>
      </c>
      <c r="AH205" s="104">
        <f t="shared" si="173"/>
        <v>-1.3809723104585257E-2</v>
      </c>
      <c r="AI205" s="104">
        <f t="shared" si="174"/>
        <v>0.62086996702021213</v>
      </c>
      <c r="AJ205" s="104"/>
      <c r="AK205" s="104">
        <f t="shared" si="159"/>
        <v>2.05234129470396E-22</v>
      </c>
      <c r="AL205" s="104">
        <f t="shared" si="160"/>
        <v>2.1463502825371749E-22</v>
      </c>
      <c r="AM205" s="104">
        <f t="shared" si="161"/>
        <v>40.526545223578751</v>
      </c>
      <c r="AN205" s="104">
        <f t="shared" si="175"/>
        <v>1.0610256652253576</v>
      </c>
      <c r="AO205" s="104">
        <f t="shared" si="176"/>
        <v>1.3176580985674746</v>
      </c>
      <c r="AP205">
        <v>0.22639000000000001</v>
      </c>
      <c r="AQ205" s="104">
        <f t="shared" si="162"/>
        <v>1.9016788294649127E-4</v>
      </c>
      <c r="AR205" s="104">
        <f t="shared" si="163"/>
        <v>0.55471971455491498</v>
      </c>
      <c r="AS205">
        <f t="shared" si="164"/>
        <v>-3.2588847145549149</v>
      </c>
      <c r="AT205" s="104"/>
      <c r="AU205" s="104"/>
      <c r="AV205" s="104"/>
      <c r="AW205" s="104"/>
      <c r="AX205">
        <f t="shared" si="185"/>
        <v>-3.1443013200502006</v>
      </c>
      <c r="AY205" s="104">
        <f t="shared" si="148"/>
        <v>-2.5895816054952858</v>
      </c>
      <c r="BA205" s="104">
        <f t="shared" si="189"/>
        <v>1.3042182143389478</v>
      </c>
      <c r="BB205" s="104">
        <f t="shared" si="177"/>
        <v>-11.912625421974317</v>
      </c>
      <c r="BC205" s="104">
        <f t="shared" si="165"/>
        <v>2.5518285114684898</v>
      </c>
      <c r="BD205" s="104">
        <f t="shared" si="178"/>
        <v>-14.464453933442806</v>
      </c>
      <c r="BE205" s="104"/>
      <c r="BF205" s="104">
        <f t="shared" si="179"/>
        <v>2.3594029356257314E-3</v>
      </c>
      <c r="BG205" s="104">
        <f t="shared" si="186"/>
        <v>5.0541265824291732E-4</v>
      </c>
      <c r="BH205" s="104">
        <f t="shared" si="186"/>
        <v>-2.8648155938686484E-3</v>
      </c>
    </row>
    <row r="206" spans="1:68">
      <c r="A206" s="117">
        <v>0.4</v>
      </c>
      <c r="B206" s="24">
        <f t="shared" si="187"/>
        <v>115.60384000000001</v>
      </c>
      <c r="C206" s="25">
        <v>0.28350999999999998</v>
      </c>
      <c r="D206" s="25">
        <f t="shared" si="188"/>
        <v>-3.310835</v>
      </c>
      <c r="E206" s="117">
        <v>0.4</v>
      </c>
      <c r="F206" s="105">
        <v>3.14159265358979</v>
      </c>
      <c r="G206" s="105"/>
      <c r="H206" s="28">
        <f t="shared" si="180"/>
        <v>0.15491175444481475</v>
      </c>
      <c r="I206" s="28">
        <f t="shared" si="181"/>
        <v>4.0181831594140266E-2</v>
      </c>
      <c r="J206" s="28">
        <f t="shared" si="182"/>
        <v>1.0451006847750291E-2</v>
      </c>
      <c r="K206" s="28">
        <f t="shared" si="183"/>
        <v>2.7258755471440506E-3</v>
      </c>
      <c r="L206" s="104">
        <f t="shared" si="184"/>
        <v>0.21896351128130243</v>
      </c>
      <c r="M206" s="104">
        <f t="shared" si="166"/>
        <v>1.88541541197315E-2</v>
      </c>
      <c r="N206" s="104">
        <f t="shared" si="167"/>
        <v>2.0531736390416197E-3</v>
      </c>
      <c r="O206" s="104">
        <f t="shared" si="168"/>
        <v>2.4634537125090006E-4</v>
      </c>
      <c r="P206" s="104">
        <f t="shared" si="169"/>
        <v>3.1199293192174515E-5</v>
      </c>
      <c r="Q206" s="104">
        <f t="shared" si="150"/>
        <v>3.9175007518662133</v>
      </c>
      <c r="R206" s="104">
        <f t="shared" si="151"/>
        <v>-4.7019642698939528</v>
      </c>
      <c r="S206" s="104">
        <f t="shared" si="152"/>
        <v>2.3172176560835966</v>
      </c>
      <c r="T206" s="104">
        <f t="shared" si="153"/>
        <v>-0.38711921622239132</v>
      </c>
      <c r="U206" s="104">
        <v>0</v>
      </c>
      <c r="V206" s="104">
        <f t="shared" si="149"/>
        <v>2.2300588303701234</v>
      </c>
      <c r="W206" s="104">
        <f t="shared" si="154"/>
        <v>1.3628869565217392</v>
      </c>
      <c r="X206" s="104">
        <f t="shared" si="170"/>
        <v>1.4244314078186178</v>
      </c>
      <c r="Y206" s="104">
        <v>0</v>
      </c>
      <c r="Z206" s="104">
        <f t="shared" si="147"/>
        <v>0.77380044624607092</v>
      </c>
      <c r="AA206" s="104">
        <f t="shared" si="155"/>
        <v>0.6549999999999998</v>
      </c>
      <c r="AB206" s="104">
        <f t="shared" si="156"/>
        <v>-2.6866994825916042E-2</v>
      </c>
      <c r="AC206" s="104">
        <f t="shared" si="157"/>
        <v>-1.0626142357297197E-2</v>
      </c>
      <c r="AD206" s="104">
        <f t="shared" si="171"/>
        <v>-1.874656859160662E-2</v>
      </c>
      <c r="AE206" s="104">
        <f t="shared" si="158"/>
        <v>2.875</v>
      </c>
      <c r="AF206" s="104"/>
      <c r="AG206" s="104">
        <f t="shared" si="172"/>
        <v>-1.6989186569644554E-2</v>
      </c>
      <c r="AH206" s="104">
        <f t="shared" si="173"/>
        <v>-1.7423960532416356E-2</v>
      </c>
      <c r="AI206" s="104">
        <f t="shared" si="174"/>
        <v>0.81745506981334493</v>
      </c>
      <c r="AJ206" s="104"/>
      <c r="AK206" s="104">
        <f t="shared" si="159"/>
        <v>2.7289511510129728E-22</v>
      </c>
      <c r="AL206" s="104">
        <f t="shared" si="160"/>
        <v>2.9079796603411831E-22</v>
      </c>
      <c r="AM206" s="104">
        <f t="shared" si="161"/>
        <v>40.526545223578751</v>
      </c>
      <c r="AN206" s="104">
        <f t="shared" si="175"/>
        <v>1.0610256652253576</v>
      </c>
      <c r="AO206" s="104">
        <f t="shared" si="176"/>
        <v>1.3176580985674746</v>
      </c>
      <c r="AP206">
        <v>0.28350999999999998</v>
      </c>
      <c r="AQ206" s="104">
        <f t="shared" si="162"/>
        <v>2.5427183501865332E-4</v>
      </c>
      <c r="AR206" s="104">
        <f t="shared" si="163"/>
        <v>0.74171094274941174</v>
      </c>
      <c r="AS206">
        <f t="shared" si="164"/>
        <v>-4.0525459427494113</v>
      </c>
      <c r="AT206" s="104"/>
      <c r="AU206" s="104"/>
      <c r="AV206" s="104"/>
      <c r="AW206" s="104"/>
      <c r="AX206">
        <f t="shared" si="185"/>
        <v>-3.9483540731061999</v>
      </c>
      <c r="AY206" s="104">
        <f t="shared" si="148"/>
        <v>-3.2066431303567882</v>
      </c>
      <c r="BA206" s="104">
        <f t="shared" si="189"/>
        <v>1.3042182143389478</v>
      </c>
      <c r="BB206" s="104">
        <f t="shared" si="177"/>
        <v>-14.751239502483839</v>
      </c>
      <c r="BC206" s="104">
        <f t="shared" si="165"/>
        <v>3.4120278787905782</v>
      </c>
      <c r="BD206" s="104">
        <f t="shared" si="178"/>
        <v>-18.163267381274416</v>
      </c>
      <c r="BE206" s="104"/>
      <c r="BF206" s="104">
        <f t="shared" si="179"/>
        <v>2.9216160630785976E-3</v>
      </c>
      <c r="BG206" s="104">
        <f t="shared" si="186"/>
        <v>6.757829033057196E-4</v>
      </c>
      <c r="BH206" s="104">
        <f t="shared" si="186"/>
        <v>-3.5973989663843167E-3</v>
      </c>
    </row>
    <row r="207" spans="1:68">
      <c r="A207" s="117">
        <v>0.4</v>
      </c>
      <c r="B207" s="24">
        <f t="shared" si="187"/>
        <v>131.36507</v>
      </c>
      <c r="C207" s="25">
        <v>0.34157999999999999</v>
      </c>
      <c r="D207" s="25">
        <f t="shared" si="188"/>
        <v>-3.8241700000000001</v>
      </c>
      <c r="E207" s="117">
        <v>0.4</v>
      </c>
      <c r="F207" s="105">
        <v>3.14159265358979</v>
      </c>
      <c r="G207" s="105"/>
      <c r="H207" s="28">
        <f t="shared" si="180"/>
        <v>0.18664158965560235</v>
      </c>
      <c r="I207" s="28">
        <f t="shared" si="181"/>
        <v>4.8412084356553316E-2</v>
      </c>
      <c r="J207" s="28">
        <f t="shared" si="182"/>
        <v>1.2591636693783444E-2</v>
      </c>
      <c r="K207" s="28">
        <f t="shared" si="183"/>
        <v>3.2842036238350139E-3</v>
      </c>
      <c r="L207" s="104">
        <f t="shared" si="184"/>
        <v>0.28615461229758521</v>
      </c>
      <c r="M207" s="104">
        <f t="shared" si="166"/>
        <v>3.0356016268764413E-2</v>
      </c>
      <c r="N207" s="104">
        <f t="shared" si="167"/>
        <v>4.0277094530020794E-3</v>
      </c>
      <c r="O207" s="104">
        <f t="shared" si="168"/>
        <v>5.8627440264336084E-4</v>
      </c>
      <c r="P207" s="104">
        <f t="shared" si="169"/>
        <v>8.9883325635975453E-5</v>
      </c>
      <c r="Q207" s="104">
        <f t="shared" si="150"/>
        <v>3.9175007518662128</v>
      </c>
      <c r="R207" s="104">
        <f t="shared" si="151"/>
        <v>-4.7019642698939546</v>
      </c>
      <c r="S207" s="104">
        <f t="shared" si="152"/>
        <v>2.317217656083598</v>
      </c>
      <c r="T207" s="104">
        <f t="shared" si="153"/>
        <v>-0.3871192162223917</v>
      </c>
      <c r="U207" s="104">
        <v>0</v>
      </c>
      <c r="V207" s="104">
        <f t="shared" si="149"/>
        <v>2.2089056068962649</v>
      </c>
      <c r="W207" s="104">
        <f t="shared" si="154"/>
        <v>1.3628869565217392</v>
      </c>
      <c r="X207" s="104">
        <f t="shared" si="170"/>
        <v>1.5465481338112037</v>
      </c>
      <c r="Y207" s="104">
        <v>0</v>
      </c>
      <c r="Z207" s="104">
        <f t="shared" si="147"/>
        <v>0.98738412632455352</v>
      </c>
      <c r="AA207" s="104">
        <f t="shared" si="155"/>
        <v>0.6549999999999998</v>
      </c>
      <c r="AB207" s="104">
        <f t="shared" si="156"/>
        <v>-3.0529994989752063E-2</v>
      </c>
      <c r="AC207" s="104">
        <f t="shared" si="157"/>
        <v>-1.2074892448177428E-2</v>
      </c>
      <c r="AD207" s="104">
        <f t="shared" si="171"/>
        <v>-2.1302443718964746E-2</v>
      </c>
      <c r="AE207" s="104">
        <f t="shared" si="158"/>
        <v>2.875</v>
      </c>
      <c r="AF207" s="104"/>
      <c r="AG207" s="104">
        <f t="shared" si="172"/>
        <v>-2.2549423622547672E-2</v>
      </c>
      <c r="AH207" s="104">
        <f t="shared" si="173"/>
        <v>-2.1590787432971E-2</v>
      </c>
      <c r="AI207" s="104">
        <f t="shared" si="174"/>
        <v>1.0406369057469158</v>
      </c>
      <c r="AJ207" s="104"/>
      <c r="AK207" s="104">
        <f t="shared" si="159"/>
        <v>3.525634777824605E-22</v>
      </c>
      <c r="AL207" s="104">
        <f t="shared" si="160"/>
        <v>3.8098830092182247E-22</v>
      </c>
      <c r="AM207" s="104">
        <f t="shared" si="161"/>
        <v>40.526545223578751</v>
      </c>
      <c r="AN207" s="104">
        <f t="shared" si="175"/>
        <v>1.0610256652253576</v>
      </c>
      <c r="AO207" s="104">
        <f t="shared" si="176"/>
        <v>1.3176580985674746</v>
      </c>
      <c r="AP207">
        <v>0.34157999999999999</v>
      </c>
      <c r="AQ207" s="104">
        <f t="shared" si="162"/>
        <v>3.2988533744761269E-4</v>
      </c>
      <c r="AR207" s="104">
        <f t="shared" si="163"/>
        <v>0.96227552933468619</v>
      </c>
      <c r="AS207">
        <f t="shared" si="164"/>
        <v>-4.7864455293346859</v>
      </c>
      <c r="AT207" s="104"/>
      <c r="AU207" s="104"/>
      <c r="AV207" s="104"/>
      <c r="AW207" s="104"/>
      <c r="AX207">
        <f t="shared" si="185"/>
        <v>-4.7702077254168005</v>
      </c>
      <c r="AY207" s="104">
        <f t="shared" si="148"/>
        <v>-3.8079321960821142</v>
      </c>
      <c r="BA207" s="104">
        <f t="shared" si="189"/>
        <v>1.3042182143389478</v>
      </c>
      <c r="BB207" s="104">
        <f t="shared" si="177"/>
        <v>-17.517296920838383</v>
      </c>
      <c r="BC207" s="104">
        <f t="shared" si="165"/>
        <v>4.4266718258155482</v>
      </c>
      <c r="BD207" s="104">
        <f t="shared" si="178"/>
        <v>-21.94396874665393</v>
      </c>
      <c r="BE207" s="104"/>
      <c r="BF207" s="104">
        <f t="shared" si="179"/>
        <v>3.4694586890153265E-3</v>
      </c>
      <c r="BG207" s="104">
        <f t="shared" si="186"/>
        <v>8.7674229071411133E-4</v>
      </c>
      <c r="BH207" s="104">
        <f t="shared" si="186"/>
        <v>-4.3462009797294371E-3</v>
      </c>
    </row>
    <row r="208" spans="1:68">
      <c r="A208" s="117">
        <v>0.4</v>
      </c>
      <c r="B208" s="24">
        <f t="shared" si="187"/>
        <v>145.17491000000001</v>
      </c>
      <c r="C208" s="25">
        <v>0.38455</v>
      </c>
      <c r="D208" s="25">
        <f t="shared" si="188"/>
        <v>-4.1908300000000001</v>
      </c>
      <c r="E208" s="117">
        <v>0.4</v>
      </c>
      <c r="F208" s="105">
        <v>3.14159265358979</v>
      </c>
      <c r="G208" s="105"/>
      <c r="H208" s="28">
        <f t="shared" si="180"/>
        <v>0.2101206841795828</v>
      </c>
      <c r="I208" s="28">
        <f t="shared" si="181"/>
        <v>5.4502216286997425E-2</v>
      </c>
      <c r="J208" s="28">
        <f t="shared" si="182"/>
        <v>1.4175636426589448E-2</v>
      </c>
      <c r="K208" s="28">
        <f t="shared" si="183"/>
        <v>3.6973490940504557E-3</v>
      </c>
      <c r="L208" s="104">
        <f t="shared" si="184"/>
        <v>0.34305564361100649</v>
      </c>
      <c r="M208" s="104">
        <f t="shared" si="166"/>
        <v>4.1657150105105886E-2</v>
      </c>
      <c r="N208" s="104">
        <f t="shared" si="167"/>
        <v>6.2748440991128905E-3</v>
      </c>
      <c r="O208" s="104">
        <f t="shared" si="168"/>
        <v>1.0336156179473754E-3</v>
      </c>
      <c r="P208" s="104">
        <f t="shared" si="169"/>
        <v>1.790388661121467E-4</v>
      </c>
      <c r="Q208" s="104">
        <f t="shared" si="150"/>
        <v>3.9175007518662128</v>
      </c>
      <c r="R208" s="104">
        <f t="shared" si="151"/>
        <v>-4.7019642698939546</v>
      </c>
      <c r="S208" s="104">
        <f t="shared" si="152"/>
        <v>2.3172176560835984</v>
      </c>
      <c r="T208" s="104">
        <f t="shared" si="153"/>
        <v>-0.3871192162223917</v>
      </c>
      <c r="U208" s="104">
        <v>0</v>
      </c>
      <c r="V208" s="104">
        <f t="shared" si="149"/>
        <v>2.1932528772136117</v>
      </c>
      <c r="W208" s="104">
        <f t="shared" si="154"/>
        <v>1.3628869565217392</v>
      </c>
      <c r="X208" s="104">
        <f t="shared" si="170"/>
        <v>1.6477410197443199</v>
      </c>
      <c r="Y208" s="104">
        <v>0</v>
      </c>
      <c r="Z208" s="104">
        <f t="shared" si="147"/>
        <v>1.1621903574659898</v>
      </c>
      <c r="AA208" s="104">
        <f t="shared" si="155"/>
        <v>0.6549999999999998</v>
      </c>
      <c r="AB208" s="104">
        <f t="shared" si="156"/>
        <v>-3.3739480936124853E-2</v>
      </c>
      <c r="AC208" s="104">
        <f t="shared" si="157"/>
        <v>-1.3344273515203377E-2</v>
      </c>
      <c r="AD208" s="104">
        <f t="shared" si="171"/>
        <v>-2.3541877225664115E-2</v>
      </c>
      <c r="AE208" s="104">
        <f t="shared" si="158"/>
        <v>2.875</v>
      </c>
      <c r="AF208" s="104"/>
      <c r="AG208" s="104">
        <f t="shared" si="172"/>
        <v>-2.7261623842055258E-2</v>
      </c>
      <c r="AH208" s="104">
        <f t="shared" si="173"/>
        <v>-2.5153577753897382E-2</v>
      </c>
      <c r="AI208" s="104">
        <f t="shared" si="174"/>
        <v>1.2236735222339647</v>
      </c>
      <c r="AJ208" s="104"/>
      <c r="AK208" s="104">
        <f t="shared" si="159"/>
        <v>4.2027868301016018E-22</v>
      </c>
      <c r="AL208" s="104">
        <f t="shared" si="160"/>
        <v>4.575251074131629E-22</v>
      </c>
      <c r="AM208" s="104">
        <f t="shared" si="161"/>
        <v>40.526545223578751</v>
      </c>
      <c r="AN208" s="104">
        <f t="shared" si="175"/>
        <v>1.0610256652253576</v>
      </c>
      <c r="AO208" s="104">
        <f t="shared" si="176"/>
        <v>1.3176580985674746</v>
      </c>
      <c r="AP208">
        <v>0.38455</v>
      </c>
      <c r="AQ208" s="104">
        <f t="shared" si="162"/>
        <v>3.9412230083818391E-4</v>
      </c>
      <c r="AR208" s="104">
        <f t="shared" si="163"/>
        <v>1.1496547515449824</v>
      </c>
      <c r="AS208">
        <f t="shared" si="164"/>
        <v>-5.3404847515449827</v>
      </c>
      <c r="AT208" s="104"/>
      <c r="AU208" s="104"/>
      <c r="AV208" s="104"/>
      <c r="AW208" s="104"/>
      <c r="AX208">
        <f t="shared" si="185"/>
        <v>-5.3812281510550006</v>
      </c>
      <c r="AY208" s="104">
        <f t="shared" si="148"/>
        <v>-4.231573399510018</v>
      </c>
      <c r="BA208" s="104">
        <f t="shared" si="189"/>
        <v>1.3042182143389478</v>
      </c>
      <c r="BB208" s="104">
        <f t="shared" si="177"/>
        <v>-19.466136439562799</v>
      </c>
      <c r="BC208" s="104">
        <f t="shared" si="165"/>
        <v>5.288656048021676</v>
      </c>
      <c r="BD208" s="104">
        <f t="shared" si="178"/>
        <v>-24.754792487584481</v>
      </c>
      <c r="BE208" s="104"/>
      <c r="BF208" s="104">
        <f t="shared" si="179"/>
        <v>3.8554439373267575E-3</v>
      </c>
      <c r="BG208" s="104">
        <f t="shared" si="186"/>
        <v>1.0474660423889237E-3</v>
      </c>
      <c r="BH208" s="104">
        <f t="shared" si="186"/>
        <v>-4.9029099797156823E-3</v>
      </c>
    </row>
    <row r="209" spans="1:68">
      <c r="A209" s="117">
        <v>0.4</v>
      </c>
      <c r="B209" s="24">
        <f t="shared" si="187"/>
        <v>160.63593</v>
      </c>
      <c r="C209" s="25">
        <v>0.42326000000000003</v>
      </c>
      <c r="D209" s="25">
        <f t="shared" si="188"/>
        <v>-4.5583349999999996</v>
      </c>
      <c r="E209" s="117">
        <v>0.4</v>
      </c>
      <c r="F209" s="105">
        <v>3.14159265358979</v>
      </c>
      <c r="G209" s="105"/>
      <c r="H209" s="28">
        <f t="shared" si="180"/>
        <v>0.23127208629788115</v>
      </c>
      <c r="I209" s="28">
        <f t="shared" si="181"/>
        <v>5.9988579029084714E-2</v>
      </c>
      <c r="J209" s="28">
        <f t="shared" si="182"/>
        <v>1.5602600114206862E-2</v>
      </c>
      <c r="K209" s="28">
        <f t="shared" si="183"/>
        <v>4.0695357627039287E-3</v>
      </c>
      <c r="L209" s="104">
        <f t="shared" si="184"/>
        <v>0.40043808545351844</v>
      </c>
      <c r="M209" s="104">
        <f t="shared" si="166"/>
        <v>5.433222760612802E-2</v>
      </c>
      <c r="N209" s="104">
        <f t="shared" si="167"/>
        <v>9.0767515070695054E-3</v>
      </c>
      <c r="O209" s="104">
        <f t="shared" si="168"/>
        <v>1.6534667386296498E-3</v>
      </c>
      <c r="P209" s="104">
        <f t="shared" si="169"/>
        <v>3.1626918097638068E-4</v>
      </c>
      <c r="Q209" s="104">
        <f t="shared" si="150"/>
        <v>3.9175007518662133</v>
      </c>
      <c r="R209" s="104">
        <f t="shared" si="151"/>
        <v>-4.7019642698939528</v>
      </c>
      <c r="S209" s="104">
        <f t="shared" si="152"/>
        <v>2.3172176560835966</v>
      </c>
      <c r="T209" s="104">
        <f t="shared" si="153"/>
        <v>-0.38711921622239132</v>
      </c>
      <c r="U209" s="104">
        <v>0</v>
      </c>
      <c r="V209" s="104">
        <f t="shared" si="149"/>
        <v>2.1791519424680792</v>
      </c>
      <c r="W209" s="104">
        <f t="shared" si="154"/>
        <v>1.3628869565217392</v>
      </c>
      <c r="X209" s="104">
        <f t="shared" si="170"/>
        <v>1.7479687916928495</v>
      </c>
      <c r="Y209" s="104">
        <v>0</v>
      </c>
      <c r="Z209" s="104">
        <f>L209*Q209+M209*R209+N209*S209+O209*T209+P209*U209</f>
        <v>1.3336410280364224</v>
      </c>
      <c r="AA209" s="104">
        <f t="shared" si="155"/>
        <v>0.6549999999999998</v>
      </c>
      <c r="AB209" s="104">
        <f t="shared" si="156"/>
        <v>-3.7332710575757787E-2</v>
      </c>
      <c r="AC209" s="104">
        <f t="shared" si="157"/>
        <v>-1.4765428725177533E-2</v>
      </c>
      <c r="AD209" s="104">
        <f t="shared" si="171"/>
        <v>-2.604906965046766E-2</v>
      </c>
      <c r="AE209" s="104">
        <f t="shared" si="158"/>
        <v>2.875</v>
      </c>
      <c r="AF209" s="104"/>
      <c r="AG209" s="104">
        <f t="shared" si="172"/>
        <v>-3.1996429552388843E-2</v>
      </c>
      <c r="AH209" s="104">
        <f t="shared" si="173"/>
        <v>-2.8843725810780447E-2</v>
      </c>
      <c r="AI209" s="104">
        <f t="shared" si="174"/>
        <v>1.4037307519329647</v>
      </c>
      <c r="AJ209" s="104"/>
      <c r="AK209" s="104">
        <f t="shared" si="159"/>
        <v>4.8901126212191417E-22</v>
      </c>
      <c r="AL209" s="104">
        <f t="shared" si="160"/>
        <v>5.3478681614988732E-22</v>
      </c>
      <c r="AM209" s="104">
        <f t="shared" si="161"/>
        <v>40.526545223578751</v>
      </c>
      <c r="AN209" s="104">
        <f t="shared" si="175"/>
        <v>1.0610256652253576</v>
      </c>
      <c r="AO209" s="104">
        <f t="shared" si="176"/>
        <v>1.3176580985674746</v>
      </c>
      <c r="AP209">
        <v>0.42326000000000003</v>
      </c>
      <c r="AQ209" s="104">
        <f t="shared" si="162"/>
        <v>4.5921346333915143E-4</v>
      </c>
      <c r="AR209" s="104">
        <f t="shared" si="163"/>
        <v>1.3395256725603046</v>
      </c>
      <c r="AS209">
        <f t="shared" si="164"/>
        <v>-5.897860672560304</v>
      </c>
      <c r="AT209" s="104"/>
      <c r="AU209" s="104"/>
      <c r="AV209" s="104"/>
      <c r="AW209" s="104"/>
      <c r="AX209">
        <f t="shared" si="185"/>
        <v>-5.9337657962712012</v>
      </c>
      <c r="AY209" s="104">
        <f t="shared" si="148"/>
        <v>-4.5942401237108967</v>
      </c>
      <c r="BA209" s="104">
        <f t="shared" si="189"/>
        <v>1.3042182143389478</v>
      </c>
      <c r="BB209" s="104">
        <f t="shared" si="177"/>
        <v>-21.134480402638346</v>
      </c>
      <c r="BC209" s="104">
        <f t="shared" si="165"/>
        <v>6.162102613976951</v>
      </c>
      <c r="BD209" s="104">
        <f t="shared" si="178"/>
        <v>-27.296583016615298</v>
      </c>
      <c r="BE209" s="104"/>
      <c r="BF209" s="104">
        <f t="shared" si="179"/>
        <v>4.1858745103264695E-3</v>
      </c>
      <c r="BG209" s="104">
        <f t="shared" si="186"/>
        <v>1.2204600146518026E-3</v>
      </c>
      <c r="BH209" s="104">
        <f t="shared" si="186"/>
        <v>-5.4063345249782723E-3</v>
      </c>
    </row>
    <row r="210" spans="1:68">
      <c r="A210" s="117">
        <v>0.4</v>
      </c>
      <c r="B210" s="24">
        <f t="shared" si="187"/>
        <v>201.965385</v>
      </c>
      <c r="C210" s="25">
        <v>0.49375999999999998</v>
      </c>
      <c r="D210" s="25">
        <f t="shared" si="188"/>
        <v>-5.1183350000000001</v>
      </c>
      <c r="E210" s="117">
        <v>0.4</v>
      </c>
      <c r="F210" s="105">
        <v>3.14159265358979</v>
      </c>
      <c r="G210" s="105"/>
      <c r="H210" s="28">
        <f t="shared" si="180"/>
        <v>0.26979375639191461</v>
      </c>
      <c r="I210" s="28">
        <f t="shared" si="181"/>
        <v>6.9980533906820547E-2</v>
      </c>
      <c r="J210" s="28">
        <f t="shared" si="182"/>
        <v>1.8201436073313752E-2</v>
      </c>
      <c r="K210" s="28">
        <f t="shared" si="183"/>
        <v>4.7473750843280522E-3</v>
      </c>
      <c r="L210" s="104">
        <f t="shared" si="184"/>
        <v>0.52280140476030157</v>
      </c>
      <c r="M210" s="104">
        <f t="shared" si="166"/>
        <v>8.5069008071683827E-2</v>
      </c>
      <c r="N210" s="104">
        <f t="shared" si="167"/>
        <v>1.6812713174271278E-2</v>
      </c>
      <c r="O210" s="104">
        <f t="shared" si="168"/>
        <v>3.6042608160807843E-3</v>
      </c>
      <c r="P210" s="104">
        <f t="shared" si="169"/>
        <v>8.0914813704380251E-4</v>
      </c>
      <c r="Q210" s="104">
        <f t="shared" si="150"/>
        <v>3.9175007518662133</v>
      </c>
      <c r="R210" s="104">
        <f t="shared" si="151"/>
        <v>-4.7019642698939528</v>
      </c>
      <c r="S210" s="104">
        <f t="shared" si="152"/>
        <v>2.3172176560835966</v>
      </c>
      <c r="T210" s="104">
        <f t="shared" si="153"/>
        <v>-0.38711921622239132</v>
      </c>
      <c r="U210" s="104">
        <v>0</v>
      </c>
      <c r="V210" s="104">
        <f t="shared" si="149"/>
        <v>2.1534708290720572</v>
      </c>
      <c r="W210" s="104">
        <f t="shared" si="154"/>
        <v>1.3628869565217392</v>
      </c>
      <c r="X210" s="104">
        <f t="shared" si="170"/>
        <v>1.9564091734351956</v>
      </c>
      <c r="Y210" s="104">
        <v>0</v>
      </c>
      <c r="Z210" s="104">
        <f t="shared" ref="Z210:Z213" si="190">L210*Q210+M210*R210+N210*S210+O210*T210+P210*U210</f>
        <v>1.6856468969887246</v>
      </c>
      <c r="AA210" s="104">
        <f t="shared" si="155"/>
        <v>0.6549999999999998</v>
      </c>
      <c r="AB210" s="104">
        <f t="shared" si="156"/>
        <v>-4.6937912735503774E-2</v>
      </c>
      <c r="AC210" s="104">
        <f t="shared" si="157"/>
        <v>-1.8564374092212989E-2</v>
      </c>
      <c r="AD210" s="104">
        <f t="shared" si="171"/>
        <v>-3.2751143413858382E-2</v>
      </c>
      <c r="AE210" s="104">
        <f t="shared" si="158"/>
        <v>2.875</v>
      </c>
      <c r="AF210" s="104"/>
      <c r="AG210" s="104">
        <f t="shared" si="172"/>
        <v>-4.197644717856281E-2</v>
      </c>
      <c r="AH210" s="104">
        <f t="shared" si="173"/>
        <v>-3.722992251178197E-2</v>
      </c>
      <c r="AI210" s="104">
        <f t="shared" si="174"/>
        <v>1.7757343314179301</v>
      </c>
      <c r="AJ210" s="104"/>
      <c r="AK210" s="104">
        <f t="shared" si="159"/>
        <v>6.3770493399474747E-22</v>
      </c>
      <c r="AL210" s="104">
        <f t="shared" si="160"/>
        <v>6.9961183886223113E-22</v>
      </c>
      <c r="AM210" s="104">
        <f t="shared" si="161"/>
        <v>40.526545223578751</v>
      </c>
      <c r="AN210" s="104">
        <f t="shared" si="175"/>
        <v>1.0610256652253576</v>
      </c>
      <c r="AO210" s="104">
        <f t="shared" si="176"/>
        <v>1.3176580985674746</v>
      </c>
      <c r="AP210">
        <v>0.49375999999999998</v>
      </c>
      <c r="AQ210" s="104">
        <f t="shared" si="162"/>
        <v>5.9942389038318859E-4</v>
      </c>
      <c r="AR210" s="104">
        <f t="shared" si="163"/>
        <v>1.748519488247761</v>
      </c>
      <c r="AS210">
        <f t="shared" si="164"/>
        <v>-6.8668544882477613</v>
      </c>
      <c r="AT210" s="104"/>
      <c r="AU210" s="104"/>
      <c r="AV210" s="104"/>
      <c r="AW210" s="104"/>
      <c r="AX210">
        <f t="shared" si="185"/>
        <v>-6.9451635366911999</v>
      </c>
      <c r="AY210" s="104">
        <f t="shared" si="148"/>
        <v>-5.1966440484434386</v>
      </c>
      <c r="BA210" s="104">
        <f t="shared" si="189"/>
        <v>1.3042182143389478</v>
      </c>
      <c r="BB210" s="104">
        <f t="shared" si="177"/>
        <v>-23.905666409226253</v>
      </c>
      <c r="BC210" s="104">
        <f t="shared" si="165"/>
        <v>8.0435610379360654</v>
      </c>
      <c r="BD210" s="104">
        <f t="shared" si="178"/>
        <v>-31.949227447162315</v>
      </c>
      <c r="BE210" s="104"/>
      <c r="BF210" s="104">
        <f t="shared" si="179"/>
        <v>4.7347328994308286E-3</v>
      </c>
      <c r="BG210" s="104">
        <f t="shared" si="186"/>
        <v>1.5930998292604606E-3</v>
      </c>
      <c r="BH210" s="104">
        <f t="shared" si="186"/>
        <v>-6.3278327286912881E-3</v>
      </c>
    </row>
    <row r="211" spans="1:68">
      <c r="A211" s="117">
        <v>0.4</v>
      </c>
      <c r="B211" s="24">
        <f t="shared" si="187"/>
        <v>252.80160999999998</v>
      </c>
      <c r="C211" s="25">
        <v>0.54718999999999995</v>
      </c>
      <c r="D211" s="25">
        <f t="shared" si="188"/>
        <v>-5.5125000000000002</v>
      </c>
      <c r="E211" s="117">
        <v>0.4</v>
      </c>
      <c r="F211" s="105">
        <v>3.14159265358979</v>
      </c>
      <c r="G211" s="105"/>
      <c r="H211" s="28">
        <f t="shared" si="180"/>
        <v>0.29898826466318007</v>
      </c>
      <c r="I211" s="28">
        <f t="shared" si="181"/>
        <v>7.7553160135436533E-2</v>
      </c>
      <c r="J211" s="28">
        <f t="shared" si="182"/>
        <v>2.0171021964024129E-2</v>
      </c>
      <c r="K211" s="28">
        <f t="shared" si="183"/>
        <v>5.2610907574397832E-3</v>
      </c>
      <c r="L211" s="104">
        <f t="shared" si="184"/>
        <v>0.63428230832481725</v>
      </c>
      <c r="M211" s="104">
        <f t="shared" si="166"/>
        <v>0.11681742817807129</v>
      </c>
      <c r="N211" s="104">
        <f t="shared" si="167"/>
        <v>2.5862190583205116E-2</v>
      </c>
      <c r="O211" s="104">
        <f t="shared" si="168"/>
        <v>6.1859443039289919E-3</v>
      </c>
      <c r="P211" s="104">
        <f t="shared" si="169"/>
        <v>1.5463027671329677E-3</v>
      </c>
      <c r="Q211" s="104">
        <f t="shared" si="150"/>
        <v>3.9175007518662128</v>
      </c>
      <c r="R211" s="104">
        <f t="shared" si="151"/>
        <v>-4.7019642698939528</v>
      </c>
      <c r="S211" s="104">
        <f t="shared" si="152"/>
        <v>2.3172176560835966</v>
      </c>
      <c r="T211" s="104">
        <f t="shared" si="153"/>
        <v>-0.38711921622239132</v>
      </c>
      <c r="U211" s="104">
        <v>0</v>
      </c>
      <c r="V211" s="104">
        <f t="shared" si="149"/>
        <v>2.1340078235578801</v>
      </c>
      <c r="W211" s="104">
        <f t="shared" si="154"/>
        <v>1.3628869565217392</v>
      </c>
      <c r="X211" s="104">
        <f t="shared" si="170"/>
        <v>2.1409678258221785</v>
      </c>
      <c r="Y211" s="104">
        <v>0</v>
      </c>
      <c r="Z211" s="104">
        <f t="shared" si="190"/>
        <v>1.9930636730975837</v>
      </c>
      <c r="AA211" s="104">
        <f t="shared" si="155"/>
        <v>0.6549999999999998</v>
      </c>
      <c r="AB211" s="104">
        <f t="shared" si="156"/>
        <v>-5.8752542717034693E-2</v>
      </c>
      <c r="AC211" s="104">
        <f t="shared" si="157"/>
        <v>-2.3237168384838483E-2</v>
      </c>
      <c r="AD211" s="104">
        <f t="shared" si="171"/>
        <v>-4.0994855550936585E-2</v>
      </c>
      <c r="AE211" s="104">
        <f t="shared" si="158"/>
        <v>2.875</v>
      </c>
      <c r="AF211" s="104"/>
      <c r="AG211" s="104">
        <f t="shared" si="172"/>
        <v>-5.0873639316106396E-2</v>
      </c>
      <c r="AH211" s="104">
        <f t="shared" si="173"/>
        <v>-4.5679598076945202E-2</v>
      </c>
      <c r="AI211" s="104">
        <f t="shared" si="174"/>
        <v>2.1039512192112024</v>
      </c>
      <c r="AJ211" s="104"/>
      <c r="AK211" s="104">
        <f t="shared" si="159"/>
        <v>7.7637873992697732E-22</v>
      </c>
      <c r="AL211" s="104">
        <f t="shared" si="160"/>
        <v>8.4971138600779022E-22</v>
      </c>
      <c r="AM211" s="104">
        <f t="shared" si="161"/>
        <v>40.526545223578751</v>
      </c>
      <c r="AN211" s="104">
        <f t="shared" si="175"/>
        <v>1.0610256652253576</v>
      </c>
      <c r="AO211" s="104">
        <f t="shared" si="176"/>
        <v>1.3176580985674746</v>
      </c>
      <c r="AP211">
        <v>0.54718999999999995</v>
      </c>
      <c r="AQ211" s="104">
        <f t="shared" si="162"/>
        <v>7.2924174672968844E-4</v>
      </c>
      <c r="AR211" s="104">
        <f t="shared" si="163"/>
        <v>2.1271981752105011</v>
      </c>
      <c r="AS211">
        <f t="shared" si="164"/>
        <v>-7.6396981752105013</v>
      </c>
      <c r="AT211" s="104"/>
      <c r="AU211" s="104"/>
      <c r="AV211" s="104"/>
      <c r="AW211" s="104"/>
      <c r="AX211">
        <f t="shared" si="185"/>
        <v>-7.7160573952182006</v>
      </c>
      <c r="AY211" s="104">
        <f t="shared" si="148"/>
        <v>-5.5888592200076994</v>
      </c>
      <c r="BA211" s="104">
        <f t="shared" si="189"/>
        <v>1.3042182143389478</v>
      </c>
      <c r="BB211" s="104">
        <f t="shared" si="177"/>
        <v>-25.709939506372695</v>
      </c>
      <c r="BC211" s="104">
        <f t="shared" si="165"/>
        <v>9.7855634307161914</v>
      </c>
      <c r="BD211" s="104">
        <f t="shared" si="178"/>
        <v>-35.495502937088879</v>
      </c>
      <c r="BE211" s="104"/>
      <c r="BF211" s="104">
        <f t="shared" si="179"/>
        <v>5.0920854637299855E-3</v>
      </c>
      <c r="BG211" s="104">
        <f t="shared" si="186"/>
        <v>1.9381191187792021E-3</v>
      </c>
      <c r="BH211" s="104">
        <f t="shared" si="186"/>
        <v>-7.0302045825091858E-3</v>
      </c>
    </row>
    <row r="212" spans="1:68">
      <c r="A212" s="117">
        <v>0.4</v>
      </c>
      <c r="B212" s="24">
        <f t="shared" si="187"/>
        <v>302.38695000000001</v>
      </c>
      <c r="C212" s="25">
        <v>0.58330000000000004</v>
      </c>
      <c r="D212" s="25">
        <f t="shared" si="188"/>
        <v>-5.7558350000000003</v>
      </c>
      <c r="E212" s="117">
        <v>0.4</v>
      </c>
      <c r="F212" s="105">
        <v>3.14159265358979</v>
      </c>
      <c r="G212" s="105"/>
      <c r="H212" s="28">
        <f t="shared" si="180"/>
        <v>0.31871900944467724</v>
      </c>
      <c r="I212" s="28">
        <f t="shared" si="181"/>
        <v>8.2671025250827188E-2</v>
      </c>
      <c r="J212" s="28">
        <f t="shared" si="182"/>
        <v>2.150214205598654E-2</v>
      </c>
      <c r="K212" s="28">
        <f t="shared" si="183"/>
        <v>5.6082790965014447E-3</v>
      </c>
      <c r="L212" s="104">
        <f t="shared" si="184"/>
        <v>0.72081064358265534</v>
      </c>
      <c r="M212" s="104">
        <f t="shared" si="166"/>
        <v>0.14355826441077726</v>
      </c>
      <c r="N212" s="104">
        <f t="shared" si="167"/>
        <v>3.4129021159489646E-2</v>
      </c>
      <c r="O212" s="104">
        <f t="shared" si="168"/>
        <v>8.7424705128473224E-3</v>
      </c>
      <c r="P212" s="104">
        <f t="shared" si="169"/>
        <v>2.337178599582268E-3</v>
      </c>
      <c r="Q212" s="104">
        <f t="shared" si="150"/>
        <v>3.9175007518662128</v>
      </c>
      <c r="R212" s="104">
        <f t="shared" si="151"/>
        <v>-4.7019642698939546</v>
      </c>
      <c r="S212" s="104">
        <f t="shared" si="152"/>
        <v>2.3172176560835984</v>
      </c>
      <c r="T212" s="104">
        <f t="shared" si="153"/>
        <v>-0.3871192162223917</v>
      </c>
      <c r="U212" s="104">
        <v>0</v>
      </c>
      <c r="V212" s="104">
        <f t="shared" si="149"/>
        <v>2.1208539937035487</v>
      </c>
      <c r="W212" s="104">
        <f t="shared" si="154"/>
        <v>1.3628869565217392</v>
      </c>
      <c r="X212" s="104">
        <f t="shared" si="170"/>
        <v>2.2812202747523176</v>
      </c>
      <c r="Y212" s="104">
        <v>0</v>
      </c>
      <c r="Z212" s="104">
        <f t="shared" si="190"/>
        <v>2.2244704003635971</v>
      </c>
      <c r="AA212" s="104">
        <f t="shared" si="155"/>
        <v>0.6549999999999998</v>
      </c>
      <c r="AB212" s="104">
        <f t="shared" si="156"/>
        <v>-7.0276459856995516E-2</v>
      </c>
      <c r="AC212" s="104">
        <f t="shared" si="157"/>
        <v>-2.7794983087836095E-2</v>
      </c>
      <c r="AD212" s="104">
        <f t="shared" si="171"/>
        <v>-4.9035721472415805E-2</v>
      </c>
      <c r="AE212" s="104">
        <f t="shared" si="158"/>
        <v>2.875</v>
      </c>
      <c r="AF212" s="104"/>
      <c r="AG212" s="104">
        <f t="shared" si="172"/>
        <v>-5.7626110489863748E-2</v>
      </c>
      <c r="AH212" s="104">
        <f t="shared" si="173"/>
        <v>-5.2857959754957169E-2</v>
      </c>
      <c r="AI212" s="104">
        <f t="shared" si="174"/>
        <v>2.3534815656710961</v>
      </c>
      <c r="AJ212" s="104"/>
      <c r="AK212" s="104">
        <f t="shared" si="159"/>
        <v>8.8643232841184852E-22</v>
      </c>
      <c r="AL212" s="104">
        <f t="shared" si="160"/>
        <v>9.6611216533663021E-22</v>
      </c>
      <c r="AM212" s="104">
        <f t="shared" si="161"/>
        <v>40.526545223578751</v>
      </c>
      <c r="AN212" s="104">
        <f t="shared" si="175"/>
        <v>1.0610256652253576</v>
      </c>
      <c r="AO212" s="104">
        <f t="shared" si="176"/>
        <v>1.3176580985674746</v>
      </c>
      <c r="AP212">
        <v>0.58330000000000004</v>
      </c>
      <c r="AQ212" s="104">
        <f t="shared" si="162"/>
        <v>8.315571562358807E-4</v>
      </c>
      <c r="AR212" s="104">
        <f t="shared" si="163"/>
        <v>2.4256522247400638</v>
      </c>
      <c r="AS212">
        <f t="shared" si="164"/>
        <v>-8.1814872247400636</v>
      </c>
      <c r="AT212" s="104"/>
      <c r="AU212" s="104"/>
      <c r="AV212" s="104"/>
      <c r="AW212" s="104"/>
      <c r="AX212">
        <f t="shared" si="185"/>
        <v>-8.2391968451800022</v>
      </c>
      <c r="AY212" s="104">
        <f t="shared" si="148"/>
        <v>-5.8135446204399379</v>
      </c>
      <c r="BA212" s="104">
        <f t="shared" si="189"/>
        <v>1.3042182143389478</v>
      </c>
      <c r="BB212" s="104">
        <f t="shared" si="177"/>
        <v>-26.743540072369775</v>
      </c>
      <c r="BC212" s="104">
        <f t="shared" si="165"/>
        <v>11.158515451294454</v>
      </c>
      <c r="BD212" s="104">
        <f t="shared" si="178"/>
        <v>-37.902055523664224</v>
      </c>
      <c r="BE212" s="104"/>
      <c r="BF212" s="104">
        <f t="shared" si="179"/>
        <v>5.296799380544618E-3</v>
      </c>
      <c r="BG212" s="104">
        <f t="shared" si="186"/>
        <v>2.2100446526627953E-3</v>
      </c>
      <c r="BH212" s="104">
        <f t="shared" si="186"/>
        <v>-7.506844033207412E-3</v>
      </c>
    </row>
    <row r="213" spans="1:68">
      <c r="A213" s="117">
        <v>0.4</v>
      </c>
      <c r="B213" s="24">
        <f t="shared" si="187"/>
        <v>352.42261000000002</v>
      </c>
      <c r="C213" s="25">
        <v>0.61129</v>
      </c>
      <c r="D213" s="25">
        <f t="shared" si="188"/>
        <v>-5.9566699999999999</v>
      </c>
      <c r="E213" s="117">
        <v>0.4</v>
      </c>
      <c r="F213" s="105">
        <v>3.14159265358979</v>
      </c>
      <c r="G213" s="105"/>
      <c r="H213" s="28">
        <f t="shared" si="180"/>
        <v>0.33401293208201049</v>
      </c>
      <c r="I213" s="28">
        <f t="shared" si="181"/>
        <v>8.6638043932072945E-2</v>
      </c>
      <c r="J213" s="28">
        <f t="shared" si="182"/>
        <v>2.2533935226134082E-2</v>
      </c>
      <c r="K213" s="28">
        <f t="shared" si="183"/>
        <v>5.8773957292994478E-3</v>
      </c>
      <c r="L213" s="104">
        <f t="shared" si="184"/>
        <v>0.79511416168216131</v>
      </c>
      <c r="M213" s="104">
        <f t="shared" si="166"/>
        <v>0.16781700392500723</v>
      </c>
      <c r="N213" s="104">
        <f t="shared" si="167"/>
        <v>4.2050503701793814E-2</v>
      </c>
      <c r="O213" s="104">
        <f t="shared" si="168"/>
        <v>1.1329634841693914E-2</v>
      </c>
      <c r="P213" s="104">
        <f t="shared" si="169"/>
        <v>3.1823032558908615E-3</v>
      </c>
      <c r="Q213" s="104">
        <f t="shared" si="150"/>
        <v>3.9175007518662128</v>
      </c>
      <c r="R213" s="104">
        <f t="shared" si="151"/>
        <v>-4.7019642698939528</v>
      </c>
      <c r="S213" s="104">
        <f t="shared" si="152"/>
        <v>2.3172176560835966</v>
      </c>
      <c r="T213" s="104">
        <f t="shared" si="153"/>
        <v>-0.38711921622239132</v>
      </c>
      <c r="U213" s="104">
        <v>0</v>
      </c>
      <c r="V213" s="104">
        <f t="shared" si="149"/>
        <v>2.1106580452786594</v>
      </c>
      <c r="W213" s="104">
        <f t="shared" si="154"/>
        <v>1.3628869565217392</v>
      </c>
      <c r="X213" s="104">
        <f t="shared" si="170"/>
        <v>2.3998061735076983</v>
      </c>
      <c r="Y213" s="104">
        <v>0</v>
      </c>
      <c r="Z213" s="104">
        <f t="shared" si="190"/>
        <v>2.4188450201383063</v>
      </c>
      <c r="AA213" s="104">
        <f t="shared" si="155"/>
        <v>0.6549999999999998</v>
      </c>
      <c r="AB213" s="104">
        <f t="shared" si="156"/>
        <v>-8.1905033945289599E-2</v>
      </c>
      <c r="AC213" s="104">
        <f t="shared" si="157"/>
        <v>-3.2394190571785775E-2</v>
      </c>
      <c r="AD213" s="104">
        <f t="shared" si="171"/>
        <v>-5.7149612258537687E-2</v>
      </c>
      <c r="AE213" s="104">
        <f t="shared" si="158"/>
        <v>2.875</v>
      </c>
      <c r="AF213" s="104"/>
      <c r="AG213" s="104">
        <f t="shared" si="172"/>
        <v>-6.331067009659351E-2</v>
      </c>
      <c r="AH213" s="104">
        <f t="shared" si="173"/>
        <v>-5.9477963665288798E-2</v>
      </c>
      <c r="AI213" s="104">
        <f t="shared" si="174"/>
        <v>2.564875086021051</v>
      </c>
      <c r="AJ213" s="104"/>
      <c r="AK213" s="104">
        <f t="shared" si="159"/>
        <v>9.8270409264878819E-22</v>
      </c>
      <c r="AL213" s="104">
        <f t="shared" si="160"/>
        <v>1.0659756907653183E-21</v>
      </c>
      <c r="AM213" s="104">
        <f t="shared" si="161"/>
        <v>40.526545223578751</v>
      </c>
      <c r="AN213" s="104">
        <f t="shared" si="175"/>
        <v>1.0610256652253576</v>
      </c>
      <c r="AO213" s="104">
        <f t="shared" si="176"/>
        <v>1.3176580985674746</v>
      </c>
      <c r="AP213">
        <v>0.61129</v>
      </c>
      <c r="AQ213" s="104">
        <f t="shared" si="162"/>
        <v>9.205481195295387E-4</v>
      </c>
      <c r="AR213" s="104">
        <f t="shared" si="163"/>
        <v>2.6852388646676646</v>
      </c>
      <c r="AS213">
        <f t="shared" si="164"/>
        <v>-8.6419088646676645</v>
      </c>
      <c r="AT213" s="104"/>
      <c r="AU213" s="104"/>
      <c r="AV213" s="104"/>
      <c r="AW213" s="104"/>
      <c r="AX213">
        <f t="shared" si="185"/>
        <v>-8.6458864672342006</v>
      </c>
      <c r="AY213" s="104">
        <f t="shared" si="148"/>
        <v>-5.960647602566536</v>
      </c>
      <c r="BA213" s="104">
        <f t="shared" si="189"/>
        <v>1.3042182143389478</v>
      </c>
      <c r="BB213" s="104">
        <f t="shared" si="177"/>
        <v>-27.420245035368765</v>
      </c>
      <c r="BC213" s="104">
        <f t="shared" si="165"/>
        <v>12.352669132122358</v>
      </c>
      <c r="BD213" s="104">
        <f t="shared" si="178"/>
        <v>-39.772914167491123</v>
      </c>
      <c r="BE213" s="104"/>
      <c r="BF213" s="104">
        <f t="shared" si="179"/>
        <v>5.430826903420235E-3</v>
      </c>
      <c r="BG213" s="104">
        <f t="shared" si="186"/>
        <v>2.4465575623137965E-3</v>
      </c>
      <c r="BH213" s="104">
        <f t="shared" si="186"/>
        <v>-7.8773844657340306E-3</v>
      </c>
    </row>
    <row r="214" spans="1:68">
      <c r="A214" s="117">
        <v>0.4</v>
      </c>
      <c r="B214" s="24">
        <f t="shared" si="187"/>
        <v>401.30744500000003</v>
      </c>
      <c r="C214" s="25">
        <v>0.63361000000000001</v>
      </c>
      <c r="D214" s="25">
        <f t="shared" si="188"/>
        <v>-6.0491650000000003</v>
      </c>
      <c r="E214" s="117">
        <v>0.4</v>
      </c>
      <c r="F214" s="105">
        <v>3.14159265358979</v>
      </c>
      <c r="G214" s="105"/>
      <c r="H214" s="28">
        <f t="shared" si="180"/>
        <v>0.34620872891178112</v>
      </c>
      <c r="I214" s="28">
        <f t="shared" si="181"/>
        <v>8.9801454327407187E-2</v>
      </c>
      <c r="J214" s="28">
        <f t="shared" si="182"/>
        <v>2.3356715631910906E-2</v>
      </c>
      <c r="K214" s="28">
        <f t="shared" si="183"/>
        <v>6.091996774103001E-3</v>
      </c>
      <c r="L214" s="104">
        <f t="shared" si="184"/>
        <v>0.85944953142495195</v>
      </c>
      <c r="M214" s="104">
        <f t="shared" si="166"/>
        <v>0.18970299350110237</v>
      </c>
      <c r="N214" s="104">
        <f t="shared" si="167"/>
        <v>4.9496607337806899E-2</v>
      </c>
      <c r="O214" s="104">
        <f t="shared" si="168"/>
        <v>1.3863237111115367E-2</v>
      </c>
      <c r="P214" s="104">
        <f t="shared" si="169"/>
        <v>4.0444759088584803E-3</v>
      </c>
      <c r="Q214" s="104">
        <f t="shared" si="150"/>
        <v>3.9175007518662133</v>
      </c>
      <c r="R214" s="104">
        <f t="shared" si="151"/>
        <v>-4.7019642698939528</v>
      </c>
      <c r="S214" s="104">
        <f t="shared" si="152"/>
        <v>2.3172176560835966</v>
      </c>
      <c r="T214" s="104">
        <f t="shared" si="153"/>
        <v>-0.38711921622239132</v>
      </c>
      <c r="U214" s="104">
        <v>0</v>
      </c>
      <c r="V214" s="104">
        <f t="shared" si="149"/>
        <v>2.1025275140588127</v>
      </c>
      <c r="W214" s="104">
        <f t="shared" si="154"/>
        <v>1.3628869565217392</v>
      </c>
      <c r="X214" s="104">
        <f t="shared" si="170"/>
        <v>2.5012230076729853</v>
      </c>
      <c r="Y214" s="104">
        <v>0</v>
      </c>
      <c r="Z214" s="104">
        <f>L214*Q214+M214*R214+N214*S214+O214*T214+P214*U214</f>
        <v>2.5842451751688484</v>
      </c>
      <c r="AA214" s="104">
        <f t="shared" si="155"/>
        <v>0.6549999999999998</v>
      </c>
      <c r="AB214" s="104">
        <f t="shared" si="156"/>
        <v>-9.3266149709357288E-2</v>
      </c>
      <c r="AC214" s="104">
        <f t="shared" si="157"/>
        <v>-3.6887615840556991E-2</v>
      </c>
      <c r="AD214" s="104">
        <f t="shared" si="171"/>
        <v>-6.5076882774957143E-2</v>
      </c>
      <c r="AE214" s="104">
        <f t="shared" si="158"/>
        <v>2.875</v>
      </c>
      <c r="AF214" s="104"/>
      <c r="AG214" s="104">
        <f t="shared" si="172"/>
        <v>-6.8146894282910764E-2</v>
      </c>
      <c r="AH214" s="104">
        <f t="shared" si="173"/>
        <v>-6.5549462725112001E-2</v>
      </c>
      <c r="AI214" s="104">
        <f t="shared" si="174"/>
        <v>2.7460961014617231</v>
      </c>
      <c r="AJ214" s="104"/>
      <c r="AK214" s="104">
        <f t="shared" si="159"/>
        <v>1.0673685944181451E-21</v>
      </c>
      <c r="AL214" s="104">
        <f t="shared" si="160"/>
        <v>1.1523617326564973E-21</v>
      </c>
      <c r="AM214" s="104">
        <f t="shared" si="161"/>
        <v>40.526545223578751</v>
      </c>
      <c r="AN214" s="104">
        <f t="shared" si="175"/>
        <v>1.0610256652253576</v>
      </c>
      <c r="AO214" s="104">
        <f t="shared" si="176"/>
        <v>1.3176580985674746</v>
      </c>
      <c r="AP214">
        <v>0.63361000000000001</v>
      </c>
      <c r="AQ214" s="104">
        <f t="shared" si="162"/>
        <v>9.9843458525903424E-4</v>
      </c>
      <c r="AR214" s="104">
        <f t="shared" si="163"/>
        <v>2.912433685200603</v>
      </c>
      <c r="AS214">
        <f t="shared" si="164"/>
        <v>-8.9615986852006024</v>
      </c>
      <c r="AT214" s="104"/>
      <c r="AU214" s="104"/>
      <c r="AV214" s="104"/>
      <c r="AW214" s="104"/>
      <c r="AX214">
        <f t="shared" si="185"/>
        <v>-8.9709353904502009</v>
      </c>
      <c r="AY214" s="104">
        <f t="shared" si="148"/>
        <v>-6.058501705249598</v>
      </c>
      <c r="BA214" s="104">
        <f t="shared" si="189"/>
        <v>1.3042182143389478</v>
      </c>
      <c r="BB214" s="104">
        <f t="shared" si="177"/>
        <v>-27.870394692283622</v>
      </c>
      <c r="BC214" s="104">
        <f t="shared" si="165"/>
        <v>13.397813563592756</v>
      </c>
      <c r="BD214" s="104">
        <f t="shared" si="178"/>
        <v>-41.268208255876381</v>
      </c>
      <c r="BE214" s="104"/>
      <c r="BF214" s="104">
        <f t="shared" si="179"/>
        <v>5.51998310403716E-3</v>
      </c>
      <c r="BG214" s="104">
        <f t="shared" si="186"/>
        <v>2.653557845829423E-3</v>
      </c>
      <c r="BH214" s="104">
        <f t="shared" si="186"/>
        <v>-8.1735409498665829E-3</v>
      </c>
    </row>
    <row r="215" spans="1:68">
      <c r="A215" s="117">
        <v>0.4</v>
      </c>
      <c r="B215" s="24">
        <f t="shared" si="187"/>
        <v>450.892785</v>
      </c>
      <c r="C215" s="25">
        <v>0.65281</v>
      </c>
      <c r="D215" s="25">
        <f t="shared" si="188"/>
        <v>-6.1258350000000004</v>
      </c>
      <c r="E215" s="117">
        <v>0.4</v>
      </c>
      <c r="F215" s="105">
        <v>3.14159265358979</v>
      </c>
      <c r="G215" s="105"/>
      <c r="H215" s="28">
        <f t="shared" si="180"/>
        <v>0.35669973693739021</v>
      </c>
      <c r="I215" s="28">
        <f t="shared" si="181"/>
        <v>9.2522667570705444E-2</v>
      </c>
      <c r="J215" s="28">
        <f t="shared" si="182"/>
        <v>2.4064483722901715E-2</v>
      </c>
      <c r="K215" s="28">
        <f t="shared" si="183"/>
        <v>6.2765998233963788E-3</v>
      </c>
      <c r="L215" s="104">
        <f t="shared" si="184"/>
        <v>0.91876246532043793</v>
      </c>
      <c r="M215" s="104">
        <f t="shared" si="166"/>
        <v>0.21055213034009859</v>
      </c>
      <c r="N215" s="104">
        <f t="shared" si="167"/>
        <v>5.6825848015391603E-2</v>
      </c>
      <c r="O215" s="104">
        <f t="shared" si="168"/>
        <v>1.6439926707849828E-2</v>
      </c>
      <c r="P215" s="104">
        <f t="shared" si="169"/>
        <v>4.9504117163965411E-3</v>
      </c>
      <c r="Q215" s="104">
        <f t="shared" si="150"/>
        <v>3.9175007518662128</v>
      </c>
      <c r="R215" s="104">
        <f t="shared" si="151"/>
        <v>-4.7019642698939554</v>
      </c>
      <c r="S215" s="104">
        <f t="shared" si="152"/>
        <v>2.3172176560835984</v>
      </c>
      <c r="T215" s="104">
        <f t="shared" si="153"/>
        <v>-0.3871192162223917</v>
      </c>
      <c r="U215" s="104">
        <v>0</v>
      </c>
      <c r="V215" s="104">
        <f t="shared" si="149"/>
        <v>2.0955335087084066</v>
      </c>
      <c r="W215" s="104">
        <f t="shared" si="154"/>
        <v>1.3628869565217392</v>
      </c>
      <c r="X215" s="104">
        <f t="shared" si="170"/>
        <v>2.5937621393035792</v>
      </c>
      <c r="Y215" s="104">
        <v>0</v>
      </c>
      <c r="Z215" s="104">
        <f t="shared" ref="Z215:Z278" si="191">L215*Q215+M215*R215+N215*S215+O215*T215+P215*U215</f>
        <v>2.7345577016713642</v>
      </c>
      <c r="AA215" s="104">
        <f t="shared" si="155"/>
        <v>0.6549999999999998</v>
      </c>
      <c r="AB215" s="104">
        <f t="shared" si="156"/>
        <v>-0.1047900668493181</v>
      </c>
      <c r="AC215" s="104">
        <f t="shared" si="157"/>
        <v>-4.1445430543554596E-2</v>
      </c>
      <c r="AD215" s="104">
        <f t="shared" si="171"/>
        <v>-7.3117748696436349E-2</v>
      </c>
      <c r="AE215" s="104">
        <f t="shared" si="158"/>
        <v>2.875</v>
      </c>
      <c r="AF215" s="104"/>
      <c r="AG215" s="104">
        <f t="shared" si="172"/>
        <v>-7.2535491348617781E-2</v>
      </c>
      <c r="AH215" s="104">
        <f t="shared" si="173"/>
        <v>-7.1422523019233769E-2</v>
      </c>
      <c r="AI215" s="104">
        <f t="shared" si="174"/>
        <v>2.911875145104398</v>
      </c>
      <c r="AJ215" s="104"/>
      <c r="AK215" s="104">
        <f t="shared" si="159"/>
        <v>1.1464798960488057E-21</v>
      </c>
      <c r="AL215" s="104">
        <f t="shared" si="160"/>
        <v>1.2319315066495751E-21</v>
      </c>
      <c r="AM215" s="104">
        <f t="shared" si="161"/>
        <v>40.526545223578751</v>
      </c>
      <c r="AN215" s="104">
        <f t="shared" si="175"/>
        <v>1.0610256652253576</v>
      </c>
      <c r="AO215" s="104">
        <f t="shared" si="176"/>
        <v>1.3176580985674746</v>
      </c>
      <c r="AP215">
        <v>0.65281</v>
      </c>
      <c r="AQ215" s="104">
        <f t="shared" si="162"/>
        <v>1.0709122671306423E-3</v>
      </c>
      <c r="AR215" s="104">
        <f t="shared" si="163"/>
        <v>3.1238510832200834</v>
      </c>
      <c r="AS215">
        <f t="shared" si="164"/>
        <v>-9.2496860832200838</v>
      </c>
      <c r="AT215" s="104"/>
      <c r="AU215" s="104"/>
      <c r="AV215" s="104"/>
      <c r="AW215" s="104"/>
      <c r="AX215">
        <f t="shared" si="185"/>
        <v>-9.2510751032182021</v>
      </c>
      <c r="AY215" s="104">
        <f>AX215+AR215</f>
        <v>-6.1272240199981187</v>
      </c>
      <c r="BA215" s="104">
        <f t="shared" si="189"/>
        <v>1.3042182143389478</v>
      </c>
      <c r="BB215" s="104">
        <f t="shared" si="177"/>
        <v>-28.186531937000254</v>
      </c>
      <c r="BC215" s="104">
        <f t="shared" si="165"/>
        <v>14.370378500318443</v>
      </c>
      <c r="BD215" s="104">
        <f t="shared" si="178"/>
        <v>-42.556910437318699</v>
      </c>
      <c r="BE215" s="104"/>
      <c r="BF215" s="104">
        <f t="shared" si="179"/>
        <v>5.5825969374133991E-3</v>
      </c>
      <c r="BG215" s="104">
        <f t="shared" si="186"/>
        <v>2.8461831056285289E-3</v>
      </c>
      <c r="BH215" s="104">
        <f t="shared" si="186"/>
        <v>-8.4287800430419297E-3</v>
      </c>
    </row>
    <row r="216" spans="1:68">
      <c r="A216" s="117">
        <v>0.4</v>
      </c>
      <c r="B216" s="24">
        <f t="shared" si="187"/>
        <v>501.67898000000002</v>
      </c>
      <c r="C216" s="25">
        <v>0.66988999999999999</v>
      </c>
      <c r="D216" s="25">
        <f t="shared" si="188"/>
        <v>-6.2266650000000006</v>
      </c>
      <c r="E216" s="117">
        <v>0.4</v>
      </c>
      <c r="F216" s="105">
        <v>3.14159265358979</v>
      </c>
      <c r="G216" s="105"/>
      <c r="H216" s="28">
        <f t="shared" si="180"/>
        <v>0.36603236282683838</v>
      </c>
      <c r="I216" s="28">
        <f t="shared" si="181"/>
        <v>9.4943413518389544E-2</v>
      </c>
      <c r="J216" s="28">
        <f t="shared" si="182"/>
        <v>2.4694102420512298E-2</v>
      </c>
      <c r="K216" s="28">
        <f t="shared" si="183"/>
        <v>6.440819619330281E-3</v>
      </c>
      <c r="L216" s="104">
        <f t="shared" si="184"/>
        <v>0.97487671202615078</v>
      </c>
      <c r="M216" s="104">
        <f t="shared" si="166"/>
        <v>0.23083246495203066</v>
      </c>
      <c r="N216" s="104">
        <f t="shared" si="167"/>
        <v>6.415580159080024E-2</v>
      </c>
      <c r="O216" s="104">
        <f t="shared" si="168"/>
        <v>1.9089350626484924E-2</v>
      </c>
      <c r="P216" s="104">
        <f t="shared" si="169"/>
        <v>5.9081035699484197E-3</v>
      </c>
      <c r="Q216" s="104">
        <f t="shared" si="150"/>
        <v>3.9175007518662128</v>
      </c>
      <c r="R216" s="104">
        <f t="shared" si="151"/>
        <v>-4.7019642698939546</v>
      </c>
      <c r="S216" s="104">
        <f t="shared" si="152"/>
        <v>2.3172176560835984</v>
      </c>
      <c r="T216" s="104">
        <f t="shared" si="153"/>
        <v>-0.3871192162223917</v>
      </c>
      <c r="U216" s="104">
        <v>0</v>
      </c>
      <c r="V216" s="104">
        <f t="shared" si="149"/>
        <v>2.089311758115441</v>
      </c>
      <c r="W216" s="104">
        <f t="shared" si="154"/>
        <v>1.3628869565217392</v>
      </c>
      <c r="X216" s="104">
        <f t="shared" si="170"/>
        <v>2.6805161185748316</v>
      </c>
      <c r="Y216" s="104">
        <v>0</v>
      </c>
      <c r="Z216" s="104">
        <f t="shared" si="191"/>
        <v>2.8749873515369897</v>
      </c>
      <c r="AA216" s="104">
        <f t="shared" si="155"/>
        <v>0.6549999999999998</v>
      </c>
      <c r="AB216" s="104">
        <f t="shared" si="156"/>
        <v>-0.11659306957217716</v>
      </c>
      <c r="AC216" s="104">
        <f t="shared" si="157"/>
        <v>-4.6113626148955381E-2</v>
      </c>
      <c r="AD216" s="104">
        <f t="shared" si="171"/>
        <v>-8.1353347860566277E-2</v>
      </c>
      <c r="AE216" s="104">
        <f t="shared" si="158"/>
        <v>2.875</v>
      </c>
      <c r="AF216" s="104"/>
      <c r="AG216" s="104">
        <f t="shared" si="172"/>
        <v>-7.6626821963776223E-2</v>
      </c>
      <c r="AH216" s="104">
        <f t="shared" si="173"/>
        <v>-7.7214981968654062E-2</v>
      </c>
      <c r="AI216" s="104">
        <f t="shared" si="174"/>
        <v>3.0676922716420152</v>
      </c>
      <c r="AJ216" s="104"/>
      <c r="AK216" s="104">
        <f t="shared" si="159"/>
        <v>1.2222247919721002E-21</v>
      </c>
      <c r="AL216" s="104">
        <f t="shared" si="160"/>
        <v>1.30714068441887E-21</v>
      </c>
      <c r="AM216" s="104">
        <f t="shared" si="161"/>
        <v>40.526545223578751</v>
      </c>
      <c r="AN216" s="104">
        <f t="shared" si="175"/>
        <v>1.0610256652253576</v>
      </c>
      <c r="AO216" s="104">
        <f t="shared" si="176"/>
        <v>1.3176580985674746</v>
      </c>
      <c r="AP216">
        <v>0.66988999999999999</v>
      </c>
      <c r="AQ216" s="104">
        <f t="shared" si="162"/>
        <v>1.1400514557134171E-3</v>
      </c>
      <c r="AR216" s="104">
        <f t="shared" si="163"/>
        <v>3.3255300963160375</v>
      </c>
      <c r="AS216">
        <f t="shared" si="164"/>
        <v>-9.5521950963160371</v>
      </c>
      <c r="AT216" s="104"/>
      <c r="AU216" s="104"/>
      <c r="AV216" s="104"/>
      <c r="AW216" s="104"/>
      <c r="AX216">
        <f t="shared" si="185"/>
        <v>-9.5006929392102002</v>
      </c>
      <c r="AY216" s="104">
        <f t="shared" ref="AY216:AY274" si="192">AX216+AR216</f>
        <v>-6.1751628428941627</v>
      </c>
      <c r="BA216" s="104">
        <f t="shared" si="189"/>
        <v>1.3042182143389478</v>
      </c>
      <c r="BB216" s="104">
        <f t="shared" si="177"/>
        <v>-28.407060704705071</v>
      </c>
      <c r="BC216" s="104">
        <f t="shared" si="165"/>
        <v>15.298144797926989</v>
      </c>
      <c r="BD216" s="104">
        <f t="shared" si="178"/>
        <v>-43.705205502632062</v>
      </c>
      <c r="BE216" s="104"/>
      <c r="BF216" s="104">
        <f t="shared" si="179"/>
        <v>5.6262746493771186E-3</v>
      </c>
      <c r="BG216" s="104">
        <f t="shared" si="186"/>
        <v>3.0299355907956009E-3</v>
      </c>
      <c r="BH216" s="104">
        <f t="shared" si="186"/>
        <v>-8.6562102401727195E-3</v>
      </c>
    </row>
    <row r="217" spans="1:68">
      <c r="A217" s="118">
        <v>0.4</v>
      </c>
      <c r="B217" s="39">
        <f t="shared" si="187"/>
        <v>598.64808500000004</v>
      </c>
      <c r="C217" s="40">
        <v>0.69737000000000005</v>
      </c>
      <c r="D217" s="40">
        <f t="shared" si="188"/>
        <v>-6.3025000000000002</v>
      </c>
      <c r="E217" s="118">
        <v>0.4</v>
      </c>
      <c r="F217" s="114">
        <v>3.14159265358979</v>
      </c>
      <c r="G217" s="114"/>
      <c r="H217" s="43">
        <f t="shared" si="180"/>
        <v>0.38104761806349147</v>
      </c>
      <c r="I217" s="43">
        <f t="shared" si="181"/>
        <v>9.8838149972860209E-2</v>
      </c>
      <c r="J217" s="43">
        <f t="shared" si="182"/>
        <v>2.5707095500742901E-2</v>
      </c>
      <c r="K217" s="43">
        <f t="shared" si="183"/>
        <v>6.7050327336314296E-3</v>
      </c>
      <c r="L217" s="115">
        <f t="shared" si="184"/>
        <v>1.0724132269771112</v>
      </c>
      <c r="M217" s="115">
        <f t="shared" si="166"/>
        <v>0.26727795412230604</v>
      </c>
      <c r="N217" s="115">
        <f t="shared" si="167"/>
        <v>7.777585303317433E-2</v>
      </c>
      <c r="O217" s="115">
        <f t="shared" si="168"/>
        <v>2.4179987048439544E-2</v>
      </c>
      <c r="P217" s="115">
        <f t="shared" si="169"/>
        <v>7.8110375703164259E-3</v>
      </c>
      <c r="Q217" s="115">
        <f t="shared" si="150"/>
        <v>3.9175007518662128</v>
      </c>
      <c r="R217" s="115">
        <f t="shared" si="151"/>
        <v>-4.7019642698939528</v>
      </c>
      <c r="S217" s="115">
        <f t="shared" si="152"/>
        <v>2.3172176560835966</v>
      </c>
      <c r="T217" s="115">
        <f t="shared" si="153"/>
        <v>-0.38711921622239132</v>
      </c>
      <c r="U217" s="115">
        <v>0</v>
      </c>
      <c r="V217" s="115">
        <f t="shared" si="149"/>
        <v>2.0793015879576724</v>
      </c>
      <c r="W217" s="115">
        <f t="shared" si="154"/>
        <v>1.3628869565217392</v>
      </c>
      <c r="X217" s="115">
        <f t="shared" si="170"/>
        <v>2.8296007125710094</v>
      </c>
      <c r="Y217" s="115">
        <v>0</v>
      </c>
      <c r="Z217" s="115">
        <f t="shared" si="191"/>
        <v>3.1153112748116421</v>
      </c>
      <c r="AA217" s="115">
        <f t="shared" si="155"/>
        <v>0.6549999999999998</v>
      </c>
      <c r="AB217" s="115">
        <f t="shared" si="156"/>
        <v>-0.13912924520707573</v>
      </c>
      <c r="AC217" s="115">
        <f t="shared" si="157"/>
        <v>-5.5026889877821998E-2</v>
      </c>
      <c r="AD217" s="115">
        <f t="shared" si="171"/>
        <v>-9.7078067542448868E-2</v>
      </c>
      <c r="AE217" s="115">
        <f t="shared" si="158"/>
        <v>2.875</v>
      </c>
      <c r="AF217" s="115"/>
      <c r="AG217" s="115">
        <f t="shared" si="172"/>
        <v>-8.3601423258794591E-2</v>
      </c>
      <c r="AH217" s="115">
        <f t="shared" si="173"/>
        <v>-8.7812566449653878E-2</v>
      </c>
      <c r="AI217" s="115">
        <f t="shared" si="174"/>
        <v>3.3364553468998932</v>
      </c>
      <c r="AJ217" s="115"/>
      <c r="AK217" s="115">
        <f t="shared" si="159"/>
        <v>1.3558901156880833E-21</v>
      </c>
      <c r="AL217" s="115">
        <f t="shared" si="160"/>
        <v>1.4376975060116637E-21</v>
      </c>
      <c r="AM217" s="115">
        <f t="shared" si="161"/>
        <v>40.526545223578751</v>
      </c>
      <c r="AN217" s="115">
        <f t="shared" si="175"/>
        <v>1.0610256652253576</v>
      </c>
      <c r="AO217" s="115">
        <f t="shared" si="176"/>
        <v>1.3176580985674746</v>
      </c>
      <c r="AP217" s="44">
        <v>0.69737000000000005</v>
      </c>
      <c r="AQ217" s="115">
        <f t="shared" si="162"/>
        <v>1.2614953139867282E-3</v>
      </c>
      <c r="AR217" s="115">
        <f t="shared" si="163"/>
        <v>3.679781830899286</v>
      </c>
      <c r="AS217" s="44">
        <f t="shared" si="164"/>
        <v>-9.9822818308992858</v>
      </c>
      <c r="AT217" s="115"/>
      <c r="AU217" s="115"/>
      <c r="AV217" s="115"/>
      <c r="AW217" s="115"/>
      <c r="AX217" s="44">
        <f t="shared" si="185"/>
        <v>-9.903113524987802</v>
      </c>
      <c r="AY217" s="115">
        <f t="shared" si="192"/>
        <v>-6.2233316940885164</v>
      </c>
      <c r="AZ217" s="44"/>
      <c r="BA217" s="115">
        <f t="shared" si="189"/>
        <v>1.3042182143389478</v>
      </c>
      <c r="BB217" s="115">
        <f t="shared" si="177"/>
        <v>-28.628647651440975</v>
      </c>
      <c r="BC217" s="115">
        <f t="shared" si="165"/>
        <v>16.927778021386565</v>
      </c>
      <c r="BD217" s="115">
        <f t="shared" si="178"/>
        <v>-45.556425672827537</v>
      </c>
      <c r="BE217" s="115"/>
      <c r="BF217" s="115">
        <f t="shared" si="179"/>
        <v>5.6701619432444001E-3</v>
      </c>
      <c r="BG217" s="115">
        <f t="shared" si="186"/>
        <v>3.3526991525820093E-3</v>
      </c>
      <c r="BH217" s="115">
        <f t="shared" si="186"/>
        <v>-9.0228610958264094E-3</v>
      </c>
      <c r="BI217" s="44"/>
      <c r="BJ217" s="44"/>
      <c r="BK217" s="44"/>
      <c r="BL217" s="44"/>
      <c r="BM217" s="44"/>
      <c r="BN217" s="44"/>
      <c r="BO217" s="44"/>
      <c r="BP217" s="44"/>
    </row>
    <row r="218" spans="1:68">
      <c r="A218" s="117">
        <v>0.4</v>
      </c>
      <c r="B218" s="24">
        <f t="shared" si="187"/>
        <v>800</v>
      </c>
      <c r="C218" s="25">
        <v>0.74117999999999995</v>
      </c>
      <c r="E218" s="117">
        <v>0.4</v>
      </c>
      <c r="F218" s="105">
        <v>3.14159265358979</v>
      </c>
      <c r="G218" s="105"/>
      <c r="H218" s="28">
        <f t="shared" si="180"/>
        <v>0.40498569418859215</v>
      </c>
      <c r="I218" s="28">
        <f t="shared" si="181"/>
        <v>0.10504733498269858</v>
      </c>
      <c r="J218" s="28">
        <f t="shared" si="182"/>
        <v>2.7322060087529746E-2</v>
      </c>
      <c r="K218" s="28">
        <f t="shared" si="183"/>
        <v>7.1262545872534545E-3</v>
      </c>
      <c r="L218" s="104">
        <f t="shared" si="184"/>
        <v>1.248994701511748</v>
      </c>
      <c r="M218" s="104">
        <f t="shared" si="166"/>
        <v>0.33673297568283506</v>
      </c>
      <c r="N218" s="104">
        <f t="shared" si="167"/>
        <v>0.10510311069014514</v>
      </c>
      <c r="O218" s="104">
        <f t="shared" si="168"/>
        <v>3.4935276188650888E-2</v>
      </c>
      <c r="P218" s="104">
        <f t="shared" si="169"/>
        <v>1.2045336021916597E-2</v>
      </c>
      <c r="Q218" s="104">
        <f t="shared" si="150"/>
        <v>3.9175007518662133</v>
      </c>
      <c r="R218" s="104">
        <f t="shared" si="151"/>
        <v>-4.7019642698939528</v>
      </c>
      <c r="S218" s="104">
        <f t="shared" si="152"/>
        <v>2.3172176560835966</v>
      </c>
      <c r="T218" s="104">
        <f t="shared" si="153"/>
        <v>-0.38711921622239132</v>
      </c>
      <c r="U218" s="104">
        <v>0</v>
      </c>
      <c r="V218" s="104">
        <f t="shared" si="149"/>
        <v>2.0633428705409385</v>
      </c>
      <c r="W218" s="104">
        <f t="shared" si="154"/>
        <v>1.3628869565217392</v>
      </c>
      <c r="X218" s="104">
        <f t="shared" si="170"/>
        <v>3.0945337580479864</v>
      </c>
      <c r="Y218" s="104">
        <v>0</v>
      </c>
      <c r="Z218" s="104">
        <f t="shared" si="191"/>
        <v>3.5396539291572795</v>
      </c>
      <c r="AA218" s="104">
        <f t="shared" si="155"/>
        <v>0.6549999999999998</v>
      </c>
      <c r="AB218" s="104">
        <f t="shared" si="156"/>
        <v>-0.18592458399939685</v>
      </c>
      <c r="AC218" s="104">
        <f t="shared" si="157"/>
        <v>-7.35348746705798E-2</v>
      </c>
      <c r="AD218" s="104">
        <f t="shared" si="171"/>
        <v>-0.12972972933498833</v>
      </c>
      <c r="AE218" s="104">
        <f t="shared" si="158"/>
        <v>2.875</v>
      </c>
      <c r="AF218" s="104"/>
      <c r="AG218" s="104">
        <f t="shared" si="172"/>
        <v>-9.5815528506771303E-2</v>
      </c>
      <c r="AH218" s="104">
        <f t="shared" si="173"/>
        <v>-0.10856542008260089</v>
      </c>
      <c r="AI218" s="104">
        <f t="shared" si="174"/>
        <v>3.8173008882342718</v>
      </c>
      <c r="AJ218" s="104"/>
      <c r="AK218" s="104">
        <f t="shared" si="159"/>
        <v>1.6037483306994253E-21</v>
      </c>
      <c r="AL218" s="104">
        <f t="shared" si="160"/>
        <v>1.6734503388208403E-21</v>
      </c>
      <c r="AM218" s="104">
        <f t="shared" si="161"/>
        <v>40.526545223578751</v>
      </c>
      <c r="AN218" s="104">
        <f t="shared" si="175"/>
        <v>1.0610256652253576</v>
      </c>
      <c r="AO218" s="104">
        <f t="shared" si="176"/>
        <v>1.3176580985674746</v>
      </c>
      <c r="AP218">
        <v>0.74117999999999995</v>
      </c>
      <c r="AQ218" s="104">
        <f t="shared" si="162"/>
        <v>1.48503613180609E-3</v>
      </c>
      <c r="AR218" s="104">
        <f t="shared" si="163"/>
        <v>4.331850396478365</v>
      </c>
      <c r="AS218">
        <f t="shared" si="164"/>
        <v>-4.331850396478365</v>
      </c>
      <c r="AT218" s="104"/>
      <c r="AU218" s="104"/>
      <c r="AV218" s="104"/>
      <c r="AW218" s="104"/>
      <c r="AX218">
        <f t="shared" si="185"/>
        <v>-10.5467402585688</v>
      </c>
      <c r="AY218" s="104">
        <f t="shared" si="192"/>
        <v>-6.2148898620904349</v>
      </c>
      <c r="BA218" s="104">
        <f t="shared" si="189"/>
        <v>1.3042182143389478</v>
      </c>
      <c r="BB218" s="104">
        <f t="shared" si="177"/>
        <v>-28.589813431173507</v>
      </c>
      <c r="BC218" s="104">
        <f t="shared" si="165"/>
        <v>19.927431924821665</v>
      </c>
      <c r="BD218" s="104">
        <f t="shared" si="178"/>
        <v>-48.517245355995165</v>
      </c>
      <c r="BE218" s="104"/>
      <c r="BF218" s="104">
        <f t="shared" si="179"/>
        <v>5.6624704755740751E-3</v>
      </c>
      <c r="BG218" s="104">
        <f t="shared" si="186"/>
        <v>3.94680766980029E-3</v>
      </c>
      <c r="BH218" s="104">
        <f t="shared" si="186"/>
        <v>-9.6092781453743642E-3</v>
      </c>
    </row>
    <row r="219" spans="1:68">
      <c r="A219" s="117">
        <v>0.4</v>
      </c>
      <c r="B219" s="24">
        <f t="shared" si="187"/>
        <v>1000</v>
      </c>
      <c r="C219" s="25">
        <v>0.77442999999999995</v>
      </c>
      <c r="E219" s="117">
        <v>0.4</v>
      </c>
      <c r="F219" s="105">
        <v>3.14159265358979</v>
      </c>
      <c r="G219" s="105"/>
      <c r="H219" s="28">
        <f t="shared" si="180"/>
        <v>0.42315371589960804</v>
      </c>
      <c r="I219" s="28">
        <f t="shared" si="181"/>
        <v>0.10975985270872295</v>
      </c>
      <c r="J219" s="28">
        <f t="shared" si="182"/>
        <v>2.8547752224271652E-2</v>
      </c>
      <c r="K219" s="28">
        <f t="shared" si="183"/>
        <v>7.4459447637641243E-3</v>
      </c>
      <c r="L219" s="104">
        <f t="shared" si="184"/>
        <v>1.4032612705414345</v>
      </c>
      <c r="M219" s="104">
        <f t="shared" si="166"/>
        <v>0.40063905419050649</v>
      </c>
      <c r="N219" s="104">
        <f t="shared" si="167"/>
        <v>0.13158092165703467</v>
      </c>
      <c r="O219" s="104">
        <f t="shared" si="168"/>
        <v>4.5907419602828847E-2</v>
      </c>
      <c r="P219" s="104">
        <f t="shared" si="169"/>
        <v>1.659281058930695E-2</v>
      </c>
      <c r="Q219" s="104">
        <f t="shared" si="150"/>
        <v>3.9175007518662128</v>
      </c>
      <c r="R219" s="104">
        <f t="shared" si="151"/>
        <v>-4.7019642698939528</v>
      </c>
      <c r="S219" s="104">
        <f t="shared" si="152"/>
        <v>2.3172176560835966</v>
      </c>
      <c r="T219" s="104">
        <f t="shared" si="153"/>
        <v>-0.38711921622239132</v>
      </c>
      <c r="U219" s="104">
        <v>0</v>
      </c>
      <c r="V219" s="104">
        <f t="shared" si="149"/>
        <v>2.0512308560669279</v>
      </c>
      <c r="W219" s="104">
        <f t="shared" si="154"/>
        <v>1.3628869565217392</v>
      </c>
      <c r="X219" s="104">
        <f t="shared" si="170"/>
        <v>3.321363865084566</v>
      </c>
      <c r="Y219" s="104">
        <v>0</v>
      </c>
      <c r="Z219" s="104">
        <f t="shared" si="191"/>
        <v>3.9006165550549317</v>
      </c>
      <c r="AA219" s="104">
        <f t="shared" si="155"/>
        <v>0.6549999999999998</v>
      </c>
      <c r="AB219" s="104">
        <f t="shared" si="156"/>
        <v>-0.23240572999924608</v>
      </c>
      <c r="AC219" s="104">
        <f t="shared" si="157"/>
        <v>-9.1918593338224733E-2</v>
      </c>
      <c r="AD219" s="104">
        <f t="shared" si="171"/>
        <v>-0.1621621616687354</v>
      </c>
      <c r="AE219" s="104">
        <f t="shared" si="158"/>
        <v>2.875</v>
      </c>
      <c r="AF219" s="104"/>
      <c r="AG219" s="104">
        <f t="shared" si="172"/>
        <v>-0.10609193986178481</v>
      </c>
      <c r="AH219" s="104">
        <f t="shared" si="173"/>
        <v>-0.12815424873748982</v>
      </c>
      <c r="AI219" s="104">
        <f t="shared" si="174"/>
        <v>4.2323011544288853</v>
      </c>
      <c r="AJ219" s="104"/>
      <c r="AK219" s="104">
        <f t="shared" si="159"/>
        <v>1.8256520957301224E-21</v>
      </c>
      <c r="AL219" s="104">
        <f t="shared" si="160"/>
        <v>1.8787072436356183E-21</v>
      </c>
      <c r="AM219" s="104">
        <f t="shared" si="161"/>
        <v>40.526545223578751</v>
      </c>
      <c r="AN219" s="104">
        <f t="shared" si="175"/>
        <v>1.0610256652253576</v>
      </c>
      <c r="AO219" s="104">
        <f t="shared" si="176"/>
        <v>1.3176580985674746</v>
      </c>
      <c r="AP219">
        <v>0.77442999999999995</v>
      </c>
      <c r="AQ219" s="104">
        <f t="shared" si="162"/>
        <v>1.6836528712338061E-3</v>
      </c>
      <c r="AR219" s="104">
        <f t="shared" si="163"/>
        <v>4.9112154253890123</v>
      </c>
      <c r="AS219">
        <f t="shared" si="164"/>
        <v>-4.9112154253890123</v>
      </c>
      <c r="AT219" s="104"/>
      <c r="AU219" s="104"/>
      <c r="AV219" s="104"/>
      <c r="AW219" s="104"/>
      <c r="AX219">
        <f t="shared" si="185"/>
        <v>-11.0369228580838</v>
      </c>
      <c r="AY219" s="104">
        <f t="shared" si="192"/>
        <v>-6.1257074326947878</v>
      </c>
      <c r="BA219" s="104">
        <f t="shared" si="189"/>
        <v>1.3042182143389478</v>
      </c>
      <c r="BB219" s="104">
        <f t="shared" si="177"/>
        <v>-28.179555313276186</v>
      </c>
      <c r="BC219" s="104">
        <f t="shared" si="165"/>
        <v>22.592634117082305</v>
      </c>
      <c r="BD219" s="104">
        <f t="shared" si="178"/>
        <v>-50.772189430358488</v>
      </c>
      <c r="BE219" s="104"/>
      <c r="BF219" s="104">
        <f t="shared" si="179"/>
        <v>5.5812151541446203E-3</v>
      </c>
      <c r="BG219" s="104">
        <f t="shared" si="186"/>
        <v>4.4746750083347799E-3</v>
      </c>
      <c r="BH219" s="104">
        <f t="shared" si="186"/>
        <v>-1.0055890162479399E-2</v>
      </c>
    </row>
    <row r="220" spans="1:68">
      <c r="A220" s="117">
        <v>0.4</v>
      </c>
      <c r="B220" s="24">
        <f t="shared" si="187"/>
        <v>1200</v>
      </c>
      <c r="C220" s="25">
        <v>0.80159000000000002</v>
      </c>
      <c r="E220" s="117">
        <v>0.4</v>
      </c>
      <c r="F220" s="105">
        <v>3.14159265358979</v>
      </c>
      <c r="G220" s="105"/>
      <c r="H220" s="28">
        <f t="shared" si="180"/>
        <v>0.4379941210025009</v>
      </c>
      <c r="I220" s="28">
        <f t="shared" si="181"/>
        <v>0.1136092356091386</v>
      </c>
      <c r="J220" s="28">
        <f t="shared" si="182"/>
        <v>2.9548949169652405E-2</v>
      </c>
      <c r="K220" s="28">
        <f t="shared" si="183"/>
        <v>7.7070811605770484E-3</v>
      </c>
      <c r="L220" s="104">
        <f t="shared" si="184"/>
        <v>1.544496218532837</v>
      </c>
      <c r="M220" s="104">
        <f t="shared" si="166"/>
        <v>0.46146934667679657</v>
      </c>
      <c r="N220" s="104">
        <f t="shared" si="167"/>
        <v>0.157783292008987</v>
      </c>
      <c r="O220" s="104">
        <f t="shared" si="168"/>
        <v>5.7195086235890202E-2</v>
      </c>
      <c r="P220" s="104">
        <f t="shared" si="169"/>
        <v>2.1455882066489185E-2</v>
      </c>
      <c r="Q220" s="104">
        <f t="shared" si="150"/>
        <v>3.9175007518662128</v>
      </c>
      <c r="R220" s="104">
        <f t="shared" si="151"/>
        <v>-4.7019642698939546</v>
      </c>
      <c r="S220" s="104">
        <f t="shared" si="152"/>
        <v>2.3172176560835984</v>
      </c>
      <c r="T220" s="104">
        <f t="shared" si="153"/>
        <v>-0.3871192162223917</v>
      </c>
      <c r="U220" s="104">
        <v>0</v>
      </c>
      <c r="V220" s="104">
        <f t="shared" si="149"/>
        <v>2.0413372526649991</v>
      </c>
      <c r="W220" s="104">
        <f t="shared" si="154"/>
        <v>1.3628869565217392</v>
      </c>
      <c r="X220" s="104">
        <f t="shared" si="170"/>
        <v>3.5257047908086294</v>
      </c>
      <c r="Y220" s="104">
        <v>0</v>
      </c>
      <c r="Z220" s="104">
        <f t="shared" si="191"/>
        <v>4.2242296307541167</v>
      </c>
      <c r="AA220" s="104">
        <f t="shared" si="155"/>
        <v>0.6549999999999998</v>
      </c>
      <c r="AB220" s="104">
        <f t="shared" si="156"/>
        <v>-0.27888687599909529</v>
      </c>
      <c r="AC220" s="104">
        <f t="shared" si="157"/>
        <v>-0.11030231200586968</v>
      </c>
      <c r="AD220" s="104">
        <f t="shared" si="171"/>
        <v>-0.19459459400248247</v>
      </c>
      <c r="AE220" s="104">
        <f t="shared" si="158"/>
        <v>2.875</v>
      </c>
      <c r="AF220" s="104"/>
      <c r="AG220" s="104">
        <f t="shared" si="172"/>
        <v>-0.11521573597347518</v>
      </c>
      <c r="AH220" s="104">
        <f t="shared" si="173"/>
        <v>-0.14710661783343734</v>
      </c>
      <c r="AI220" s="104">
        <f t="shared" si="174"/>
        <v>4.6086562784475413</v>
      </c>
      <c r="AJ220" s="104"/>
      <c r="AK220" s="104">
        <f t="shared" si="159"/>
        <v>2.0324685295996622E-21</v>
      </c>
      <c r="AL220" s="104">
        <f t="shared" si="160"/>
        <v>2.0660055025003671E-21</v>
      </c>
      <c r="AM220" s="104">
        <f t="shared" si="161"/>
        <v>40.526545223578751</v>
      </c>
      <c r="AN220" s="104">
        <f t="shared" si="175"/>
        <v>1.0610256652253576</v>
      </c>
      <c r="AO220" s="104">
        <f t="shared" si="176"/>
        <v>1.3176580985674746</v>
      </c>
      <c r="AP220">
        <v>0.80159000000000002</v>
      </c>
      <c r="AQ220" s="104">
        <f t="shared" si="162"/>
        <v>1.8677208580098375E-3</v>
      </c>
      <c r="AR220" s="104">
        <f t="shared" si="163"/>
        <v>5.4481417428146957</v>
      </c>
      <c r="AS220">
        <f t="shared" si="164"/>
        <v>-5.4481417428146957</v>
      </c>
      <c r="AT220" s="104"/>
      <c r="AU220" s="104"/>
      <c r="AV220" s="104"/>
      <c r="AW220" s="104"/>
      <c r="AX220">
        <f t="shared" si="185"/>
        <v>-11.438410811602202</v>
      </c>
      <c r="AY220" s="104">
        <f t="shared" si="192"/>
        <v>-5.990269068787506</v>
      </c>
      <c r="BA220" s="104">
        <f t="shared" si="189"/>
        <v>1.3042182143389478</v>
      </c>
      <c r="BB220" s="104">
        <f t="shared" si="177"/>
        <v>-27.556510071694042</v>
      </c>
      <c r="BC220" s="104">
        <f t="shared" si="165"/>
        <v>25.062609222373066</v>
      </c>
      <c r="BD220" s="104">
        <f t="shared" si="178"/>
        <v>-52.619119294067104</v>
      </c>
      <c r="BE220" s="104"/>
      <c r="BF220" s="104">
        <f t="shared" si="179"/>
        <v>5.4578154231915317E-3</v>
      </c>
      <c r="BG220" s="104">
        <f t="shared" si="186"/>
        <v>4.9638758610364561E-3</v>
      </c>
      <c r="BH220" s="104">
        <f t="shared" si="186"/>
        <v>-1.0421691284227987E-2</v>
      </c>
    </row>
    <row r="221" spans="1:68">
      <c r="A221" s="117">
        <v>0.4</v>
      </c>
      <c r="B221" s="24">
        <f t="shared" si="187"/>
        <v>1400</v>
      </c>
      <c r="C221" s="25">
        <v>0.82469000000000003</v>
      </c>
      <c r="E221" s="117">
        <v>0.4</v>
      </c>
      <c r="F221" s="105">
        <v>3.14159265358979</v>
      </c>
      <c r="G221" s="105"/>
      <c r="H221" s="28">
        <f t="shared" si="180"/>
        <v>0.45061611503331189</v>
      </c>
      <c r="I221" s="28">
        <f t="shared" si="181"/>
        <v>0.11688319529248185</v>
      </c>
      <c r="J221" s="28">
        <f t="shared" si="182"/>
        <v>3.0400482654125729E-2</v>
      </c>
      <c r="K221" s="28">
        <f t="shared" si="183"/>
        <v>7.9291817042581453E-3</v>
      </c>
      <c r="L221" s="104">
        <f t="shared" si="184"/>
        <v>1.6769209531610247</v>
      </c>
      <c r="M221" s="104">
        <f t="shared" si="166"/>
        <v>0.52031898863321258</v>
      </c>
      <c r="N221" s="104">
        <f t="shared" si="167"/>
        <v>0.18393787033687464</v>
      </c>
      <c r="O221" s="104">
        <f t="shared" si="168"/>
        <v>6.8819760461677038E-2</v>
      </c>
      <c r="P221" s="104">
        <f t="shared" si="169"/>
        <v>2.6622936230597638E-2</v>
      </c>
      <c r="Q221" s="104">
        <f t="shared" si="150"/>
        <v>3.9175007518662133</v>
      </c>
      <c r="R221" s="104">
        <f t="shared" si="151"/>
        <v>-4.7019642698939528</v>
      </c>
      <c r="S221" s="104">
        <f t="shared" si="152"/>
        <v>2.3172176560835966</v>
      </c>
      <c r="T221" s="104">
        <f t="shared" si="153"/>
        <v>-0.38711921622239132</v>
      </c>
      <c r="U221" s="104">
        <v>0</v>
      </c>
      <c r="V221" s="104">
        <f t="shared" si="149"/>
        <v>2.0329225899777921</v>
      </c>
      <c r="W221" s="104">
        <f t="shared" si="154"/>
        <v>1.3628869565217392</v>
      </c>
      <c r="X221" s="104">
        <f t="shared" si="170"/>
        <v>3.7146990215291007</v>
      </c>
      <c r="Y221" s="104">
        <v>0</v>
      </c>
      <c r="Z221" s="104">
        <f t="shared" si="191"/>
        <v>4.5224004303642822</v>
      </c>
      <c r="AA221" s="104">
        <f t="shared" si="155"/>
        <v>0.6549999999999998</v>
      </c>
      <c r="AB221" s="104">
        <f t="shared" si="156"/>
        <v>-0.32536802199894455</v>
      </c>
      <c r="AC221" s="104">
        <f t="shared" si="157"/>
        <v>-0.12868603067351467</v>
      </c>
      <c r="AD221" s="104">
        <f t="shared" si="171"/>
        <v>-0.22702702633622962</v>
      </c>
      <c r="AE221" s="104">
        <f t="shared" si="158"/>
        <v>2.875</v>
      </c>
      <c r="AF221" s="104"/>
      <c r="AG221" s="104">
        <f t="shared" si="172"/>
        <v>-0.12355313738022262</v>
      </c>
      <c r="AH221" s="104">
        <f t="shared" si="173"/>
        <v>-0.16562474971973401</v>
      </c>
      <c r="AI221" s="104">
        <f t="shared" si="174"/>
        <v>4.958685182947864</v>
      </c>
      <c r="AJ221" s="104"/>
      <c r="AK221" s="104">
        <f t="shared" si="159"/>
        <v>2.2289913313091351E-21</v>
      </c>
      <c r="AL221" s="104">
        <f t="shared" si="160"/>
        <v>2.2410511175059828E-21</v>
      </c>
      <c r="AM221" s="104">
        <f t="shared" si="161"/>
        <v>40.526545223578751</v>
      </c>
      <c r="AN221" s="104">
        <f t="shared" si="175"/>
        <v>1.0610256652253576</v>
      </c>
      <c r="AO221" s="104">
        <f t="shared" si="176"/>
        <v>1.3176580985674746</v>
      </c>
      <c r="AP221">
        <v>0.82469000000000003</v>
      </c>
      <c r="AQ221" s="104">
        <f t="shared" si="162"/>
        <v>2.0418626685400798E-3</v>
      </c>
      <c r="AR221" s="104">
        <f t="shared" si="163"/>
        <v>5.956113404131413</v>
      </c>
      <c r="AS221">
        <f t="shared" si="164"/>
        <v>-5.956113404131413</v>
      </c>
      <c r="AT221" s="104"/>
      <c r="AU221" s="104"/>
      <c r="AV221" s="104"/>
      <c r="AW221" s="104"/>
      <c r="AX221">
        <f t="shared" si="185"/>
        <v>-11.780651110618201</v>
      </c>
      <c r="AY221" s="104">
        <f t="shared" si="192"/>
        <v>-5.8245377064867885</v>
      </c>
      <c r="BA221" s="104">
        <f t="shared" si="189"/>
        <v>1.3042182143389478</v>
      </c>
      <c r="BB221" s="104">
        <f t="shared" si="177"/>
        <v>-26.794110603157364</v>
      </c>
      <c r="BC221" s="104">
        <f t="shared" si="165"/>
        <v>27.39938675948671</v>
      </c>
      <c r="BD221" s="104">
        <f t="shared" si="178"/>
        <v>-54.193497362644067</v>
      </c>
      <c r="BE221" s="104"/>
      <c r="BF221" s="104">
        <f t="shared" si="179"/>
        <v>5.3068153303936156E-3</v>
      </c>
      <c r="BG221" s="104">
        <f t="shared" si="186"/>
        <v>5.4266957337070132E-3</v>
      </c>
      <c r="BH221" s="104">
        <f t="shared" si="186"/>
        <v>-1.0733511064100627E-2</v>
      </c>
    </row>
    <row r="222" spans="1:68">
      <c r="A222" s="117">
        <v>0.4</v>
      </c>
      <c r="B222" s="24">
        <f t="shared" si="187"/>
        <v>1600</v>
      </c>
      <c r="C222" s="25">
        <v>0.84487999999999996</v>
      </c>
      <c r="E222" s="117">
        <v>0.4</v>
      </c>
      <c r="F222" s="105">
        <v>3.14159265358979</v>
      </c>
      <c r="G222" s="105"/>
      <c r="H222" s="28">
        <f t="shared" si="180"/>
        <v>0.46164806566024147</v>
      </c>
      <c r="I222" s="28">
        <f t="shared" si="181"/>
        <v>0.11974472109363769</v>
      </c>
      <c r="J222" s="28">
        <f t="shared" si="182"/>
        <v>3.1144745037308255E-2</v>
      </c>
      <c r="K222" s="28">
        <f t="shared" si="183"/>
        <v>8.1233033482807134E-3</v>
      </c>
      <c r="L222" s="104">
        <f t="shared" si="184"/>
        <v>1.8030535935631091</v>
      </c>
      <c r="M222" s="104">
        <f t="shared" si="166"/>
        <v>0.5778615416738011</v>
      </c>
      <c r="N222" s="104">
        <f t="shared" si="167"/>
        <v>0.21019044626886499</v>
      </c>
      <c r="O222" s="104">
        <f t="shared" si="168"/>
        <v>8.0797527710983141E-2</v>
      </c>
      <c r="P222" s="104">
        <f t="shared" si="169"/>
        <v>3.2088072023078951E-2</v>
      </c>
      <c r="Q222" s="104">
        <f t="shared" si="150"/>
        <v>3.9175007518662133</v>
      </c>
      <c r="R222" s="104">
        <f t="shared" si="151"/>
        <v>-4.7019642698939528</v>
      </c>
      <c r="S222" s="104">
        <f t="shared" si="152"/>
        <v>2.3172176560835966</v>
      </c>
      <c r="T222" s="104">
        <f t="shared" si="153"/>
        <v>-0.38711921622239132</v>
      </c>
      <c r="U222" s="104">
        <v>0</v>
      </c>
      <c r="V222" s="104">
        <f t="shared" si="149"/>
        <v>2.0255679562265057</v>
      </c>
      <c r="W222" s="104">
        <f t="shared" si="154"/>
        <v>1.3628869565217392</v>
      </c>
      <c r="X222" s="104">
        <f t="shared" si="170"/>
        <v>3.8925781835956297</v>
      </c>
      <c r="Y222" s="104">
        <v>0</v>
      </c>
      <c r="Z222" s="104">
        <f t="shared" si="191"/>
        <v>4.8021582241766305</v>
      </c>
      <c r="AA222" s="104">
        <f t="shared" si="155"/>
        <v>0.6549999999999998</v>
      </c>
      <c r="AB222" s="104">
        <f t="shared" si="156"/>
        <v>-0.37184916799879369</v>
      </c>
      <c r="AC222" s="104">
        <f t="shared" si="157"/>
        <v>-0.1470697493411596</v>
      </c>
      <c r="AD222" s="104">
        <f t="shared" si="171"/>
        <v>-0.25945945866997666</v>
      </c>
      <c r="AE222" s="104">
        <f t="shared" si="158"/>
        <v>2.875</v>
      </c>
      <c r="AF222" s="104"/>
      <c r="AG222" s="104">
        <f t="shared" si="172"/>
        <v>-0.13132247937142075</v>
      </c>
      <c r="AH222" s="104">
        <f t="shared" si="173"/>
        <v>-0.18382920638165073</v>
      </c>
      <c r="AI222" s="104">
        <f t="shared" si="174"/>
        <v>5.2896625570205886</v>
      </c>
      <c r="AJ222" s="104"/>
      <c r="AK222" s="104">
        <f t="shared" si="159"/>
        <v>2.4180784335766197E-21</v>
      </c>
      <c r="AL222" s="104">
        <f t="shared" si="160"/>
        <v>2.4072459230315695E-21</v>
      </c>
      <c r="AM222" s="104">
        <f t="shared" si="161"/>
        <v>40.526545223578751</v>
      </c>
      <c r="AN222" s="104">
        <f t="shared" si="175"/>
        <v>1.0610256652253576</v>
      </c>
      <c r="AO222" s="104">
        <f t="shared" si="176"/>
        <v>1.3176580985674746</v>
      </c>
      <c r="AP222">
        <v>0.84487999999999996</v>
      </c>
      <c r="AQ222" s="104">
        <f t="shared" si="162"/>
        <v>2.2088342147725325E-3</v>
      </c>
      <c r="AR222" s="104">
        <f t="shared" si="163"/>
        <v>6.4431694044914769</v>
      </c>
      <c r="AS222">
        <f t="shared" si="164"/>
        <v>-6.4431694044914769</v>
      </c>
      <c r="AT222" s="104"/>
      <c r="AU222" s="104"/>
      <c r="AV222" s="104"/>
      <c r="AW222" s="104"/>
      <c r="AX222">
        <f t="shared" si="185"/>
        <v>-12.080356625932799</v>
      </c>
      <c r="AY222" s="104">
        <f t="shared" si="192"/>
        <v>-5.6371872214413221</v>
      </c>
      <c r="BA222" s="104">
        <f t="shared" si="189"/>
        <v>1.3042182143389478</v>
      </c>
      <c r="BB222" s="104">
        <f t="shared" si="177"/>
        <v>-25.932258578013329</v>
      </c>
      <c r="BC222" s="104">
        <f t="shared" si="165"/>
        <v>29.639947813636113</v>
      </c>
      <c r="BD222" s="104">
        <f t="shared" si="178"/>
        <v>-55.572206391649452</v>
      </c>
      <c r="BE222" s="104"/>
      <c r="BF222" s="104">
        <f t="shared" si="179"/>
        <v>5.1361177615395779E-3</v>
      </c>
      <c r="BG222" s="104">
        <f t="shared" si="186"/>
        <v>5.8704590639009928E-3</v>
      </c>
      <c r="BH222" s="104">
        <f t="shared" si="186"/>
        <v>-1.1006576825440572E-2</v>
      </c>
    </row>
    <row r="223" spans="1:68">
      <c r="A223" s="117">
        <v>0.4</v>
      </c>
      <c r="B223" s="24">
        <f t="shared" si="187"/>
        <v>1800</v>
      </c>
      <c r="C223" s="25">
        <v>0.86285999999999996</v>
      </c>
      <c r="E223" s="117">
        <v>0.4</v>
      </c>
      <c r="F223" s="105">
        <v>3.14159265358979</v>
      </c>
      <c r="G223" s="105"/>
      <c r="H223" s="28">
        <f t="shared" si="180"/>
        <v>0.47147245755089001</v>
      </c>
      <c r="I223" s="28">
        <f t="shared" si="181"/>
        <v>0.12229302391210138</v>
      </c>
      <c r="J223" s="28">
        <f t="shared" si="182"/>
        <v>3.1807540364184025E-2</v>
      </c>
      <c r="K223" s="28">
        <f t="shared" si="183"/>
        <v>8.2961764121502416E-3</v>
      </c>
      <c r="L223" s="104">
        <f t="shared" si="184"/>
        <v>1.9244167821200158</v>
      </c>
      <c r="M223" s="104">
        <f t="shared" si="166"/>
        <v>0.63449210214288632</v>
      </c>
      <c r="N223" s="104">
        <f t="shared" si="167"/>
        <v>0.23661640672040068</v>
      </c>
      <c r="O223" s="104">
        <f t="shared" si="168"/>
        <v>9.3129335201444841E-2</v>
      </c>
      <c r="P223" s="104">
        <f t="shared" si="169"/>
        <v>3.7842984485794595E-2</v>
      </c>
      <c r="Q223" s="104">
        <f t="shared" si="150"/>
        <v>3.9175007518662128</v>
      </c>
      <c r="R223" s="104">
        <f t="shared" si="151"/>
        <v>-4.7019642698939528</v>
      </c>
      <c r="S223" s="104">
        <f t="shared" si="152"/>
        <v>2.3172176560835966</v>
      </c>
      <c r="T223" s="104">
        <f t="shared" si="153"/>
        <v>-0.38711921622239132</v>
      </c>
      <c r="U223" s="104">
        <v>0</v>
      </c>
      <c r="V223" s="104">
        <f t="shared" si="149"/>
        <v>2.0190183616327402</v>
      </c>
      <c r="W223" s="104">
        <f t="shared" si="154"/>
        <v>1.3628869565217392</v>
      </c>
      <c r="X223" s="104">
        <f t="shared" si="170"/>
        <v>4.0619185441855556</v>
      </c>
      <c r="Y223" s="104">
        <v>0</v>
      </c>
      <c r="Z223" s="104">
        <f t="shared" si="191"/>
        <v>5.0677845571744378</v>
      </c>
      <c r="AA223" s="104">
        <f t="shared" si="155"/>
        <v>0.6549999999999998</v>
      </c>
      <c r="AB223" s="104">
        <f t="shared" si="156"/>
        <v>-0.4183303139986429</v>
      </c>
      <c r="AC223" s="104">
        <f t="shared" si="157"/>
        <v>-0.16545346800880453</v>
      </c>
      <c r="AD223" s="104">
        <f t="shared" si="171"/>
        <v>-0.2918918910037237</v>
      </c>
      <c r="AE223" s="104">
        <f t="shared" si="158"/>
        <v>2.875</v>
      </c>
      <c r="AF223" s="104"/>
      <c r="AG223" s="104">
        <f t="shared" si="172"/>
        <v>-0.13865641306299736</v>
      </c>
      <c r="AH223" s="104">
        <f t="shared" si="173"/>
        <v>-0.20179323608761507</v>
      </c>
      <c r="AI223" s="104">
        <f t="shared" si="174"/>
        <v>5.6060190515389188</v>
      </c>
      <c r="AJ223" s="104"/>
      <c r="AK223" s="104">
        <f t="shared" si="159"/>
        <v>2.6014661932015699E-21</v>
      </c>
      <c r="AL223" s="104">
        <f t="shared" si="160"/>
        <v>2.5666567270944797E-21</v>
      </c>
      <c r="AM223" s="104">
        <f t="shared" si="161"/>
        <v>40.526545223578751</v>
      </c>
      <c r="AN223" s="104">
        <f t="shared" si="175"/>
        <v>1.0610256652253576</v>
      </c>
      <c r="AO223" s="104">
        <f t="shared" si="176"/>
        <v>1.3176580985674746</v>
      </c>
      <c r="AP223">
        <v>0.86285999999999996</v>
      </c>
      <c r="AQ223" s="104">
        <f t="shared" si="162"/>
        <v>2.3703098700818179E-3</v>
      </c>
      <c r="AR223" s="104">
        <f t="shared" si="163"/>
        <v>6.9141938910286624</v>
      </c>
      <c r="AS223">
        <f t="shared" si="164"/>
        <v>-6.9141938910286624</v>
      </c>
      <c r="AT223" s="104"/>
      <c r="AU223" s="104"/>
      <c r="AV223" s="104"/>
      <c r="AW223" s="104"/>
      <c r="AX223">
        <f t="shared" si="185"/>
        <v>-12.3477106652952</v>
      </c>
      <c r="AY223" s="104">
        <f t="shared" si="192"/>
        <v>-5.4335167742665371</v>
      </c>
      <c r="BA223" s="104">
        <f t="shared" si="189"/>
        <v>1.3042182143389478</v>
      </c>
      <c r="BB223" s="104">
        <f t="shared" si="177"/>
        <v>-24.995331260654211</v>
      </c>
      <c r="BC223" s="104">
        <f t="shared" si="165"/>
        <v>31.806760499047542</v>
      </c>
      <c r="BD223" s="104">
        <f t="shared" si="178"/>
        <v>-56.802091759701753</v>
      </c>
      <c r="BE223" s="104"/>
      <c r="BF223" s="104">
        <f t="shared" si="179"/>
        <v>4.9505508537639551E-3</v>
      </c>
      <c r="BG223" s="104">
        <f t="shared" si="186"/>
        <v>6.2996158643389864E-3</v>
      </c>
      <c r="BH223" s="104">
        <f t="shared" si="186"/>
        <v>-1.1250166718102942E-2</v>
      </c>
    </row>
    <row r="224" spans="1:68">
      <c r="A224" s="117">
        <v>0.4</v>
      </c>
      <c r="B224" s="24">
        <f t="shared" si="187"/>
        <v>2000</v>
      </c>
      <c r="C224" s="25">
        <v>0.87912999999999997</v>
      </c>
      <c r="E224" s="117">
        <v>0.4</v>
      </c>
      <c r="F224" s="105">
        <v>3.14159265358979</v>
      </c>
      <c r="G224" s="105"/>
      <c r="H224" s="28">
        <f t="shared" si="180"/>
        <v>0.48036249403925779</v>
      </c>
      <c r="I224" s="28">
        <f t="shared" si="181"/>
        <v>0.12459896867608383</v>
      </c>
      <c r="J224" s="28">
        <f t="shared" si="182"/>
        <v>3.2407300095455935E-2</v>
      </c>
      <c r="K224" s="28">
        <f t="shared" si="183"/>
        <v>8.4526082669420799E-3</v>
      </c>
      <c r="L224" s="104">
        <f t="shared" si="184"/>
        <v>2.0422883261250266</v>
      </c>
      <c r="M224" s="104">
        <f t="shared" si="166"/>
        <v>0.69059515478413391</v>
      </c>
      <c r="N224" s="104">
        <f t="shared" si="167"/>
        <v>0.26332042616347884</v>
      </c>
      <c r="O224" s="104">
        <f t="shared" si="168"/>
        <v>0.10584032584483027</v>
      </c>
      <c r="P224" s="104">
        <f t="shared" si="169"/>
        <v>4.3893533449213873E-2</v>
      </c>
      <c r="Q224" s="104">
        <f t="shared" si="150"/>
        <v>3.9175007518662133</v>
      </c>
      <c r="R224" s="104">
        <f t="shared" si="151"/>
        <v>-4.7019642698939528</v>
      </c>
      <c r="S224" s="104">
        <f t="shared" si="152"/>
        <v>2.3172176560835966</v>
      </c>
      <c r="T224" s="104">
        <f t="shared" si="153"/>
        <v>-0.38711921622239132</v>
      </c>
      <c r="U224" s="104">
        <v>0</v>
      </c>
      <c r="V224" s="104">
        <f t="shared" si="149"/>
        <v>2.0130916706404949</v>
      </c>
      <c r="W224" s="104">
        <f t="shared" si="154"/>
        <v>1.3628869565217392</v>
      </c>
      <c r="X224" s="104">
        <f t="shared" si="170"/>
        <v>4.2248063598780057</v>
      </c>
      <c r="Y224" s="104">
        <v>0</v>
      </c>
      <c r="Z224" s="104">
        <f t="shared" si="191"/>
        <v>5.3227102270931974</v>
      </c>
      <c r="AA224" s="104">
        <f t="shared" si="155"/>
        <v>0.6549999999999998</v>
      </c>
      <c r="AB224" s="104">
        <f t="shared" si="156"/>
        <v>-0.46481145999849216</v>
      </c>
      <c r="AC224" s="104">
        <f t="shared" si="157"/>
        <v>-0.18383718667644947</v>
      </c>
      <c r="AD224" s="104">
        <f t="shared" si="171"/>
        <v>-0.3243243233374708</v>
      </c>
      <c r="AE224" s="104">
        <f t="shared" si="158"/>
        <v>2.875</v>
      </c>
      <c r="AF224" s="104"/>
      <c r="AG224" s="104">
        <f t="shared" si="172"/>
        <v>-0.14566470371514292</v>
      </c>
      <c r="AH224" s="104">
        <f t="shared" si="173"/>
        <v>-0.21957744982597951</v>
      </c>
      <c r="AI224" s="104">
        <f t="shared" si="174"/>
        <v>5.9113088453851237</v>
      </c>
      <c r="AJ224" s="104"/>
      <c r="AK224" s="104">
        <f t="shared" si="159"/>
        <v>2.7805913991212118E-21</v>
      </c>
      <c r="AL224" s="104">
        <f t="shared" si="160"/>
        <v>2.7209937582005341E-21</v>
      </c>
      <c r="AM224" s="104">
        <f t="shared" si="161"/>
        <v>40.526545223578751</v>
      </c>
      <c r="AN224" s="104">
        <f t="shared" si="175"/>
        <v>1.0610256652253576</v>
      </c>
      <c r="AO224" s="104">
        <f t="shared" si="176"/>
        <v>1.3176580985674746</v>
      </c>
      <c r="AP224">
        <v>0.87912999999999997</v>
      </c>
      <c r="AQ224" s="104">
        <f t="shared" si="162"/>
        <v>2.527675133774413E-3</v>
      </c>
      <c r="AR224" s="104">
        <f t="shared" si="163"/>
        <v>7.3732283652199628</v>
      </c>
      <c r="AS224">
        <f t="shared" si="164"/>
        <v>-7.3732283652199628</v>
      </c>
      <c r="AT224" s="104"/>
      <c r="AU224" s="104"/>
      <c r="AV224" s="104"/>
      <c r="AW224" s="104"/>
      <c r="AX224">
        <f t="shared" si="185"/>
        <v>-12.590006716667801</v>
      </c>
      <c r="AY224" s="104">
        <f t="shared" si="192"/>
        <v>-5.2167783514478385</v>
      </c>
      <c r="BA224" s="104">
        <f t="shared" si="189"/>
        <v>1.3042182143389478</v>
      </c>
      <c r="BB224" s="104">
        <f t="shared" si="177"/>
        <v>-23.998288479646803</v>
      </c>
      <c r="BC224" s="104">
        <f t="shared" si="165"/>
        <v>33.918416580944999</v>
      </c>
      <c r="BD224" s="104">
        <f t="shared" si="178"/>
        <v>-57.916705060591802</v>
      </c>
      <c r="BE224" s="104"/>
      <c r="BF224" s="104">
        <f t="shared" si="179"/>
        <v>4.7530775360758179E-3</v>
      </c>
      <c r="BG224" s="104">
        <f t="shared" si="186"/>
        <v>6.7178484018508618E-3</v>
      </c>
      <c r="BH224" s="104">
        <f t="shared" si="186"/>
        <v>-1.1470925937926679E-2</v>
      </c>
    </row>
    <row r="225" spans="1:68">
      <c r="A225" s="117">
        <v>0.4</v>
      </c>
      <c r="B225" s="24">
        <f t="shared" si="187"/>
        <v>2200</v>
      </c>
      <c r="C225" s="25">
        <v>0.89400000000000002</v>
      </c>
      <c r="E225" s="117">
        <v>0.4</v>
      </c>
      <c r="F225" s="105">
        <v>3.14159265358979</v>
      </c>
      <c r="G225" s="105"/>
      <c r="H225" s="28">
        <f t="shared" si="180"/>
        <v>0.48848756119242481</v>
      </c>
      <c r="I225" s="28">
        <f t="shared" si="181"/>
        <v>0.12670649164107578</v>
      </c>
      <c r="J225" s="28">
        <f t="shared" si="182"/>
        <v>3.2955451736759754E-2</v>
      </c>
      <c r="K225" s="28">
        <f t="shared" si="183"/>
        <v>8.5955794827229405E-3</v>
      </c>
      <c r="L225" s="104">
        <f t="shared" si="184"/>
        <v>2.1573020155108322</v>
      </c>
      <c r="M225" s="104">
        <f t="shared" si="166"/>
        <v>0.74631557330937992</v>
      </c>
      <c r="N225" s="104">
        <f t="shared" si="167"/>
        <v>0.29031580226527975</v>
      </c>
      <c r="O225" s="104">
        <f t="shared" si="168"/>
        <v>0.11891932678677064</v>
      </c>
      <c r="P225" s="104">
        <f t="shared" si="169"/>
        <v>5.0230332474516359E-2</v>
      </c>
      <c r="Q225" s="104">
        <f t="shared" si="150"/>
        <v>3.9175007518662133</v>
      </c>
      <c r="R225" s="104">
        <f t="shared" si="151"/>
        <v>-4.7019642698939528</v>
      </c>
      <c r="S225" s="104">
        <f t="shared" si="152"/>
        <v>2.3172176560835966</v>
      </c>
      <c r="T225" s="104">
        <f t="shared" si="153"/>
        <v>-0.38711921622239132</v>
      </c>
      <c r="U225" s="104">
        <v>0</v>
      </c>
      <c r="V225" s="104">
        <f t="shared" si="149"/>
        <v>2.0076749592050502</v>
      </c>
      <c r="W225" s="104">
        <f t="shared" si="154"/>
        <v>1.3628869565217392</v>
      </c>
      <c r="X225" s="104">
        <f t="shared" si="170"/>
        <v>4.3823420710198357</v>
      </c>
      <c r="Y225" s="104">
        <v>0</v>
      </c>
      <c r="Z225" s="104">
        <f t="shared" si="191"/>
        <v>5.5687720542698482</v>
      </c>
      <c r="AA225" s="104">
        <f t="shared" si="155"/>
        <v>0.6549999999999998</v>
      </c>
      <c r="AB225" s="104">
        <f t="shared" si="156"/>
        <v>-0.51129260599834125</v>
      </c>
      <c r="AC225" s="104">
        <f t="shared" si="157"/>
        <v>-0.20222090534409437</v>
      </c>
      <c r="AD225" s="104">
        <f t="shared" si="171"/>
        <v>-0.35675675567121778</v>
      </c>
      <c r="AE225" s="104">
        <f t="shared" si="158"/>
        <v>2.875</v>
      </c>
      <c r="AF225" s="104"/>
      <c r="AG225" s="104">
        <f t="shared" si="172"/>
        <v>-0.15240338237242815</v>
      </c>
      <c r="AH225" s="104">
        <f t="shared" si="173"/>
        <v>-0.23721278723086819</v>
      </c>
      <c r="AI225" s="104">
        <f t="shared" si="174"/>
        <v>6.2074317403396497</v>
      </c>
      <c r="AJ225" s="104"/>
      <c r="AK225" s="104">
        <f t="shared" si="159"/>
        <v>2.9561874781487348E-21</v>
      </c>
      <c r="AL225" s="104">
        <f t="shared" si="160"/>
        <v>2.8711300237973471E-21</v>
      </c>
      <c r="AM225" s="104">
        <f t="shared" si="161"/>
        <v>40.526545223578751</v>
      </c>
      <c r="AN225" s="104">
        <f t="shared" si="175"/>
        <v>1.0610256652253576</v>
      </c>
      <c r="AO225" s="104">
        <f t="shared" si="176"/>
        <v>1.3176580985674746</v>
      </c>
      <c r="AP225">
        <v>0.89400000000000002</v>
      </c>
      <c r="AQ225" s="104">
        <f t="shared" si="162"/>
        <v>2.6816372512325016E-3</v>
      </c>
      <c r="AR225" s="104">
        <f t="shared" si="163"/>
        <v>7.8223358618452075</v>
      </c>
      <c r="AS225">
        <f t="shared" si="164"/>
        <v>-7.8223358618452075</v>
      </c>
      <c r="AT225" s="104"/>
      <c r="AU225" s="104"/>
      <c r="AV225" s="104"/>
      <c r="AW225" s="104"/>
      <c r="AX225">
        <f t="shared" si="185"/>
        <v>-12.811760232000001</v>
      </c>
      <c r="AY225" s="104">
        <f t="shared" si="192"/>
        <v>-4.9894243701547936</v>
      </c>
      <c r="BA225" s="104">
        <f t="shared" si="189"/>
        <v>1.3042182143389478</v>
      </c>
      <c r="BB225" s="104">
        <f t="shared" si="177"/>
        <v>-22.952411874873583</v>
      </c>
      <c r="BC225" s="104">
        <f t="shared" si="165"/>
        <v>35.984406457511902</v>
      </c>
      <c r="BD225" s="104">
        <f t="shared" si="178"/>
        <v>-58.936818332385478</v>
      </c>
      <c r="BE225" s="104"/>
      <c r="BF225" s="104">
        <f t="shared" si="179"/>
        <v>4.5459322390322011E-3</v>
      </c>
      <c r="BG225" s="104">
        <f t="shared" si="186"/>
        <v>7.1270363354153108E-3</v>
      </c>
      <c r="BH225" s="104">
        <f t="shared" si="186"/>
        <v>-1.1672968574447509E-2</v>
      </c>
    </row>
    <row r="226" spans="1:68">
      <c r="A226" s="117">
        <v>0.4</v>
      </c>
      <c r="B226" s="24">
        <f t="shared" si="187"/>
        <v>2400</v>
      </c>
      <c r="C226" s="25">
        <v>0.90773000000000004</v>
      </c>
      <c r="E226" s="117">
        <v>0.4</v>
      </c>
      <c r="F226" s="105">
        <v>3.14159265358979</v>
      </c>
      <c r="G226" s="105"/>
      <c r="H226" s="28">
        <f t="shared" si="180"/>
        <v>0.49598972474407144</v>
      </c>
      <c r="I226" s="28">
        <f t="shared" si="181"/>
        <v>0.12865244256974689</v>
      </c>
      <c r="J226" s="28">
        <f t="shared" si="182"/>
        <v>3.3461579647661006E-2</v>
      </c>
      <c r="K226" s="28">
        <f t="shared" si="183"/>
        <v>8.727589892452009E-3</v>
      </c>
      <c r="L226" s="104">
        <f t="shared" si="184"/>
        <v>2.270184601795187</v>
      </c>
      <c r="M226" s="104">
        <f t="shared" si="166"/>
        <v>0.80188491511837856</v>
      </c>
      <c r="N226" s="104">
        <f t="shared" si="167"/>
        <v>0.31767176217784254</v>
      </c>
      <c r="O226" s="104">
        <f t="shared" si="168"/>
        <v>0.13238651926754696</v>
      </c>
      <c r="P226" s="104">
        <f t="shared" si="169"/>
        <v>5.6860287425530842E-2</v>
      </c>
      <c r="Q226" s="104">
        <f t="shared" si="150"/>
        <v>3.9175007518662128</v>
      </c>
      <c r="R226" s="104">
        <f t="shared" si="151"/>
        <v>-4.7019642698939554</v>
      </c>
      <c r="S226" s="104">
        <f t="shared" si="152"/>
        <v>2.317217656083598</v>
      </c>
      <c r="T226" s="104">
        <f t="shared" si="153"/>
        <v>-0.3871192162223917</v>
      </c>
      <c r="U226" s="104">
        <v>0</v>
      </c>
      <c r="V226" s="104">
        <f t="shared" si="149"/>
        <v>2.0026735168372856</v>
      </c>
      <c r="W226" s="104">
        <f t="shared" si="154"/>
        <v>1.3628869565217392</v>
      </c>
      <c r="X226" s="104">
        <f t="shared" si="170"/>
        <v>4.5356937993672908</v>
      </c>
      <c r="Y226" s="104">
        <v>0</v>
      </c>
      <c r="Z226" s="104">
        <f t="shared" si="191"/>
        <v>5.8078809155346045</v>
      </c>
      <c r="AA226" s="104">
        <f t="shared" si="155"/>
        <v>0.6549999999999998</v>
      </c>
      <c r="AB226" s="104">
        <f t="shared" si="156"/>
        <v>-0.55777375199819057</v>
      </c>
      <c r="AC226" s="104">
        <f t="shared" si="157"/>
        <v>-0.22060462401173936</v>
      </c>
      <c r="AD226" s="104">
        <f t="shared" si="171"/>
        <v>-0.38918918800496494</v>
      </c>
      <c r="AE226" s="104">
        <f t="shared" si="158"/>
        <v>2.875</v>
      </c>
      <c r="AF226" s="104"/>
      <c r="AG226" s="104">
        <f t="shared" si="172"/>
        <v>-0.15893454896240264</v>
      </c>
      <c r="AH226" s="104">
        <f t="shared" si="173"/>
        <v>-0.25473353909682656</v>
      </c>
      <c r="AI226" s="104">
        <f t="shared" si="174"/>
        <v>6.4963684163768267</v>
      </c>
      <c r="AJ226" s="104"/>
      <c r="AK226" s="104">
        <f t="shared" si="159"/>
        <v>3.1290672966568951E-21</v>
      </c>
      <c r="AL226" s="104">
        <f t="shared" si="160"/>
        <v>3.0180330892705449E-21</v>
      </c>
      <c r="AM226" s="104">
        <f t="shared" si="161"/>
        <v>40.526545223578751</v>
      </c>
      <c r="AN226" s="104">
        <f t="shared" si="175"/>
        <v>1.0610256652253576</v>
      </c>
      <c r="AO226" s="104">
        <f t="shared" si="176"/>
        <v>1.3176580985674746</v>
      </c>
      <c r="AP226">
        <v>0.90773000000000004</v>
      </c>
      <c r="AQ226" s="104">
        <f t="shared" si="162"/>
        <v>2.8329800716120259E-3</v>
      </c>
      <c r="AR226" s="104">
        <f t="shared" si="163"/>
        <v>8.2638028688922791</v>
      </c>
      <c r="AS226">
        <f t="shared" si="164"/>
        <v>-8.2638028688922791</v>
      </c>
      <c r="AT226" s="104"/>
      <c r="AU226" s="104"/>
      <c r="AV226" s="104"/>
      <c r="AW226" s="104"/>
      <c r="AX226">
        <f t="shared" si="185"/>
        <v>-13.016773094419801</v>
      </c>
      <c r="AY226" s="104">
        <f t="shared" si="192"/>
        <v>-4.7529702255275215</v>
      </c>
      <c r="BA226" s="104">
        <f t="shared" si="189"/>
        <v>1.3042182143389478</v>
      </c>
      <c r="BB226" s="104">
        <f t="shared" si="177"/>
        <v>-21.864672585854617</v>
      </c>
      <c r="BC226" s="104">
        <f t="shared" si="165"/>
        <v>38.01524845915101</v>
      </c>
      <c r="BD226" s="104">
        <f t="shared" si="178"/>
        <v>-59.879921045005624</v>
      </c>
      <c r="BE226" s="104"/>
      <c r="BF226" s="104">
        <f t="shared" si="179"/>
        <v>4.3304956597058067E-3</v>
      </c>
      <c r="BG226" s="104">
        <f t="shared" si="186"/>
        <v>7.5292629152606478E-3</v>
      </c>
      <c r="BH226" s="104">
        <f t="shared" si="186"/>
        <v>-1.1859758574966453E-2</v>
      </c>
    </row>
    <row r="227" spans="1:68">
      <c r="A227" s="117">
        <v>0.4</v>
      </c>
      <c r="B227" s="24">
        <f t="shared" si="187"/>
        <v>2600</v>
      </c>
      <c r="C227" s="25">
        <v>0.92049999999999998</v>
      </c>
      <c r="E227" s="117">
        <v>0.4</v>
      </c>
      <c r="F227" s="105">
        <v>3.14159265358979</v>
      </c>
      <c r="G227" s="105"/>
      <c r="H227" s="28">
        <f t="shared" si="180"/>
        <v>0.50296733789443748</v>
      </c>
      <c r="I227" s="28">
        <f t="shared" si="181"/>
        <v>0.13046233283625308</v>
      </c>
      <c r="J227" s="28">
        <f t="shared" si="182"/>
        <v>3.3932319154012701E-2</v>
      </c>
      <c r="K227" s="28">
        <f t="shared" si="183"/>
        <v>8.8503701497164057E-3</v>
      </c>
      <c r="L227" s="104">
        <f t="shared" si="184"/>
        <v>2.3813798896135041</v>
      </c>
      <c r="M227" s="104">
        <f t="shared" si="166"/>
        <v>0.85742817953184702</v>
      </c>
      <c r="N227" s="104">
        <f t="shared" si="167"/>
        <v>0.34541668232017331</v>
      </c>
      <c r="O227" s="104">
        <f t="shared" si="168"/>
        <v>0.14624586145586604</v>
      </c>
      <c r="P227" s="104">
        <f t="shared" si="169"/>
        <v>6.3783518310746246E-2</v>
      </c>
      <c r="Q227" s="104">
        <f t="shared" si="150"/>
        <v>3.9175007518662128</v>
      </c>
      <c r="R227" s="104">
        <f t="shared" si="151"/>
        <v>-4.7019642698939546</v>
      </c>
      <c r="S227" s="104">
        <f t="shared" si="152"/>
        <v>2.3172176560835984</v>
      </c>
      <c r="T227" s="104">
        <f t="shared" si="153"/>
        <v>-0.3871192162223917</v>
      </c>
      <c r="U227" s="104">
        <v>0</v>
      </c>
      <c r="V227" s="104">
        <f t="shared" si="149"/>
        <v>1.9980217747370415</v>
      </c>
      <c r="W227" s="104">
        <f t="shared" si="154"/>
        <v>1.3628869565217392</v>
      </c>
      <c r="X227" s="104">
        <f t="shared" si="170"/>
        <v>4.6855983865829218</v>
      </c>
      <c r="Y227" s="104">
        <v>0</v>
      </c>
      <c r="Z227" s="104">
        <f t="shared" si="191"/>
        <v>6.0412518955965782</v>
      </c>
      <c r="AA227" s="104">
        <f t="shared" si="155"/>
        <v>0.6549999999999998</v>
      </c>
      <c r="AB227" s="104">
        <f t="shared" si="156"/>
        <v>-0.60425489799803977</v>
      </c>
      <c r="AC227" s="104">
        <f t="shared" si="157"/>
        <v>-0.23898834267938432</v>
      </c>
      <c r="AD227" s="104">
        <f t="shared" si="171"/>
        <v>-0.42162162033871203</v>
      </c>
      <c r="AE227" s="104">
        <f t="shared" si="158"/>
        <v>2.875</v>
      </c>
      <c r="AF227" s="104"/>
      <c r="AG227" s="104">
        <f t="shared" si="172"/>
        <v>-0.165296709487044</v>
      </c>
      <c r="AH227" s="104">
        <f t="shared" si="173"/>
        <v>-0.27216096795111777</v>
      </c>
      <c r="AI227" s="104">
        <f t="shared" si="174"/>
        <v>6.7793772407040089</v>
      </c>
      <c r="AJ227" s="104"/>
      <c r="AK227" s="104">
        <f t="shared" si="159"/>
        <v>3.2997348847692703E-21</v>
      </c>
      <c r="AL227" s="104">
        <f t="shared" si="160"/>
        <v>3.1623029082130333E-21</v>
      </c>
      <c r="AM227" s="104">
        <f t="shared" si="161"/>
        <v>40.526545223578751</v>
      </c>
      <c r="AN227" s="104">
        <f t="shared" si="175"/>
        <v>1.0610256652253576</v>
      </c>
      <c r="AO227" s="104">
        <f t="shared" si="176"/>
        <v>1.3176580985674746</v>
      </c>
      <c r="AP227">
        <v>0.92049999999999998</v>
      </c>
      <c r="AQ227" s="104">
        <f t="shared" si="162"/>
        <v>2.9821896324711606E-3</v>
      </c>
      <c r="AR227" s="104">
        <f t="shared" si="163"/>
        <v>8.6990471579183755</v>
      </c>
      <c r="AS227">
        <f t="shared" si="164"/>
        <v>-8.6990471579183755</v>
      </c>
      <c r="AT227" s="104"/>
      <c r="AU227" s="104"/>
      <c r="AV227" s="104"/>
      <c r="AW227" s="104"/>
      <c r="AX227">
        <f t="shared" si="185"/>
        <v>-13.207675505500001</v>
      </c>
      <c r="AY227" s="104">
        <f t="shared" si="192"/>
        <v>-4.5086283475816256</v>
      </c>
      <c r="BA227" s="104">
        <f t="shared" si="189"/>
        <v>1.3042182143389478</v>
      </c>
      <c r="BB227" s="104">
        <f t="shared" si="177"/>
        <v>-20.740648048186294</v>
      </c>
      <c r="BC227" s="104">
        <f t="shared" si="165"/>
        <v>40.017464636165343</v>
      </c>
      <c r="BD227" s="104">
        <f t="shared" si="178"/>
        <v>-60.758112684351637</v>
      </c>
      <c r="BE227" s="104"/>
      <c r="BF227" s="104">
        <f t="shared" si="179"/>
        <v>4.107872459533827E-3</v>
      </c>
      <c r="BG227" s="104">
        <f t="shared" si="186"/>
        <v>7.9258198922886394E-3</v>
      </c>
      <c r="BH227" s="104">
        <f t="shared" si="186"/>
        <v>-1.2033692351822467E-2</v>
      </c>
    </row>
    <row r="228" spans="1:68">
      <c r="A228" s="117">
        <v>0.4</v>
      </c>
      <c r="B228" s="24">
        <f t="shared" si="187"/>
        <v>2800</v>
      </c>
      <c r="C228" s="25">
        <v>0.93244000000000005</v>
      </c>
      <c r="E228" s="117">
        <v>0.4</v>
      </c>
      <c r="F228" s="105">
        <v>3.14159265358979</v>
      </c>
      <c r="G228" s="105"/>
      <c r="H228" s="28">
        <f t="shared" si="180"/>
        <v>0.50949143351036319</v>
      </c>
      <c r="I228" s="28">
        <f t="shared" si="181"/>
        <v>0.13215458732192922</v>
      </c>
      <c r="J228" s="28">
        <f t="shared" si="182"/>
        <v>3.437246243559762E-2</v>
      </c>
      <c r="K228" s="28">
        <f t="shared" si="183"/>
        <v>8.9651701709957277E-3</v>
      </c>
      <c r="L228" s="104">
        <f t="shared" si="184"/>
        <v>2.4911496053382693</v>
      </c>
      <c r="M228" s="104">
        <f t="shared" si="166"/>
        <v>0.91299998935490256</v>
      </c>
      <c r="N228" s="104">
        <f t="shared" si="167"/>
        <v>0.37355075154551676</v>
      </c>
      <c r="O228" s="104">
        <f t="shared" si="168"/>
        <v>0.16048935659156138</v>
      </c>
      <c r="P228" s="104">
        <f t="shared" si="169"/>
        <v>7.0994702684849198E-2</v>
      </c>
      <c r="Q228" s="104">
        <f t="shared" si="150"/>
        <v>3.9175007518662133</v>
      </c>
      <c r="R228" s="104">
        <f t="shared" si="151"/>
        <v>-4.7019642698939528</v>
      </c>
      <c r="S228" s="104">
        <f t="shared" si="152"/>
        <v>2.3172176560835966</v>
      </c>
      <c r="T228" s="104">
        <f t="shared" si="153"/>
        <v>-0.38711921622239132</v>
      </c>
      <c r="U228" s="104">
        <v>0</v>
      </c>
      <c r="V228" s="104">
        <f t="shared" si="149"/>
        <v>1.9936723776597578</v>
      </c>
      <c r="W228" s="104">
        <f t="shared" si="154"/>
        <v>1.3628869565217392</v>
      </c>
      <c r="X228" s="104">
        <f t="shared" si="170"/>
        <v>4.832517736756623</v>
      </c>
      <c r="Y228" s="104">
        <v>0</v>
      </c>
      <c r="Z228" s="104">
        <f t="shared" si="191"/>
        <v>6.2696570065523876</v>
      </c>
      <c r="AA228" s="104">
        <f t="shared" si="155"/>
        <v>0.6549999999999998</v>
      </c>
      <c r="AB228" s="104">
        <f t="shared" si="156"/>
        <v>-0.65073604399788909</v>
      </c>
      <c r="AC228" s="104">
        <f t="shared" si="157"/>
        <v>-0.25737206134702934</v>
      </c>
      <c r="AD228" s="104">
        <f t="shared" si="171"/>
        <v>-0.45405405267245924</v>
      </c>
      <c r="AE228" s="104">
        <f t="shared" si="158"/>
        <v>2.875</v>
      </c>
      <c r="AF228" s="104"/>
      <c r="AG228" s="104">
        <f t="shared" si="172"/>
        <v>-0.17151327115483517</v>
      </c>
      <c r="AH228" s="104">
        <f t="shared" si="173"/>
        <v>-0.28950799895820883</v>
      </c>
      <c r="AI228" s="104">
        <f t="shared" si="174"/>
        <v>7.0572565361851813</v>
      </c>
      <c r="AJ228" s="104"/>
      <c r="AK228" s="104">
        <f t="shared" si="159"/>
        <v>3.4684966346735279E-21</v>
      </c>
      <c r="AL228" s="104">
        <f t="shared" si="160"/>
        <v>3.3043041832194173E-21</v>
      </c>
      <c r="AM228" s="104">
        <f t="shared" si="161"/>
        <v>40.526545223578751</v>
      </c>
      <c r="AN228" s="104">
        <f t="shared" si="175"/>
        <v>1.0610256652253576</v>
      </c>
      <c r="AO228" s="104">
        <f t="shared" si="176"/>
        <v>1.3176580985674746</v>
      </c>
      <c r="AP228">
        <v>0.93244000000000005</v>
      </c>
      <c r="AQ228" s="104">
        <f t="shared" si="162"/>
        <v>3.1295613885928063E-3</v>
      </c>
      <c r="AR228" s="104">
        <f t="shared" si="163"/>
        <v>9.1289305705252151</v>
      </c>
      <c r="AS228">
        <f t="shared" si="164"/>
        <v>-9.1289305705252151</v>
      </c>
      <c r="AT228" s="104"/>
      <c r="AU228" s="104"/>
      <c r="AV228" s="104"/>
      <c r="AW228" s="104"/>
      <c r="AX228">
        <f t="shared" si="185"/>
        <v>-13.386365322083201</v>
      </c>
      <c r="AY228" s="104">
        <f t="shared" si="192"/>
        <v>-4.2574347515579856</v>
      </c>
      <c r="BA228" s="104">
        <f t="shared" si="189"/>
        <v>1.3042182143389478</v>
      </c>
      <c r="BB228" s="104">
        <f t="shared" si="177"/>
        <v>-19.585104152030127</v>
      </c>
      <c r="BC228" s="104">
        <f t="shared" si="165"/>
        <v>41.995019642981141</v>
      </c>
      <c r="BD228" s="104">
        <f t="shared" si="178"/>
        <v>-61.580123795011275</v>
      </c>
      <c r="BE228" s="104"/>
      <c r="BF228" s="104">
        <f t="shared" si="179"/>
        <v>3.8790065660586504E-3</v>
      </c>
      <c r="BG228" s="104">
        <f t="shared" si="186"/>
        <v>8.3174925020758853E-3</v>
      </c>
      <c r="BH228" s="104">
        <f t="shared" si="186"/>
        <v>-1.2196499068134536E-2</v>
      </c>
    </row>
    <row r="229" spans="1:68" ht="15.75" thickBot="1">
      <c r="A229" s="119">
        <v>0.4</v>
      </c>
      <c r="B229" s="46">
        <f t="shared" si="187"/>
        <v>3000</v>
      </c>
      <c r="C229" s="47">
        <v>0.94367999999999996</v>
      </c>
      <c r="D229" s="35"/>
      <c r="E229" s="119">
        <v>0.4</v>
      </c>
      <c r="F229" s="108">
        <v>3.14159265358979</v>
      </c>
      <c r="G229" s="108"/>
      <c r="H229" s="50">
        <f t="shared" si="180"/>
        <v>0.51563304445868852</v>
      </c>
      <c r="I229" s="50">
        <f t="shared" si="181"/>
        <v>0.13374763090811007</v>
      </c>
      <c r="J229" s="50">
        <f t="shared" si="182"/>
        <v>3.478680167219849E-2</v>
      </c>
      <c r="K229" s="50">
        <f t="shared" si="183"/>
        <v>9.0732398727695583E-3</v>
      </c>
      <c r="L229" s="107">
        <f t="shared" si="184"/>
        <v>2.5999581689036555</v>
      </c>
      <c r="M229" s="107">
        <f t="shared" si="166"/>
        <v>0.96877395692305979</v>
      </c>
      <c r="N229" s="107">
        <f t="shared" si="167"/>
        <v>0.40214016185196455</v>
      </c>
      <c r="O229" s="107">
        <f t="shared" si="168"/>
        <v>0.17514429676321885</v>
      </c>
      <c r="P229" s="107">
        <f t="shared" si="169"/>
        <v>7.850691918836139E-2</v>
      </c>
      <c r="Q229" s="107">
        <f t="shared" si="150"/>
        <v>3.9175007518662133</v>
      </c>
      <c r="R229" s="107">
        <f t="shared" si="151"/>
        <v>-4.7019642698939528</v>
      </c>
      <c r="S229" s="107">
        <f t="shared" si="152"/>
        <v>2.3172176560835966</v>
      </c>
      <c r="T229" s="107">
        <f t="shared" si="153"/>
        <v>-0.38711921622239132</v>
      </c>
      <c r="U229" s="107">
        <v>0</v>
      </c>
      <c r="V229" s="107">
        <f t="shared" si="149"/>
        <v>1.9895779703608742</v>
      </c>
      <c r="W229" s="107">
        <f t="shared" si="154"/>
        <v>1.3628869565217392</v>
      </c>
      <c r="X229" s="107">
        <f t="shared" si="170"/>
        <v>4.9771615812144194</v>
      </c>
      <c r="Y229" s="107">
        <v>0</v>
      </c>
      <c r="Z229" s="107">
        <f t="shared" si="191"/>
        <v>6.494242110819652</v>
      </c>
      <c r="AA229" s="107">
        <f t="shared" si="155"/>
        <v>0.6549999999999998</v>
      </c>
      <c r="AB229" s="107">
        <f t="shared" si="156"/>
        <v>-0.69721718999773818</v>
      </c>
      <c r="AC229" s="107">
        <f t="shared" si="157"/>
        <v>-0.27575578001467416</v>
      </c>
      <c r="AD229" s="107">
        <f t="shared" si="171"/>
        <v>-0.48648648500620617</v>
      </c>
      <c r="AE229" s="107">
        <f t="shared" si="158"/>
        <v>2.875</v>
      </c>
      <c r="AF229" s="107"/>
      <c r="AG229" s="107">
        <f t="shared" si="172"/>
        <v>-0.17762304273762891</v>
      </c>
      <c r="AH229" s="107">
        <f t="shared" si="173"/>
        <v>-0.30679606183105868</v>
      </c>
      <c r="AI229" s="107">
        <f t="shared" si="174"/>
        <v>7.3311957880633205</v>
      </c>
      <c r="AJ229" s="107"/>
      <c r="AK229" s="107">
        <f t="shared" si="159"/>
        <v>3.6358605396452136E-21</v>
      </c>
      <c r="AL229" s="107">
        <f t="shared" si="160"/>
        <v>3.444641585273789E-21</v>
      </c>
      <c r="AM229" s="107">
        <f t="shared" si="161"/>
        <v>40.526545223578751</v>
      </c>
      <c r="AN229" s="107">
        <f t="shared" si="175"/>
        <v>1.0610256652253576</v>
      </c>
      <c r="AO229" s="107">
        <f t="shared" si="176"/>
        <v>1.3176580985674746</v>
      </c>
      <c r="AP229" s="35">
        <v>0.94367999999999996</v>
      </c>
      <c r="AQ229" s="107">
        <f t="shared" si="162"/>
        <v>3.2755851992128811E-3</v>
      </c>
      <c r="AR229" s="107">
        <f t="shared" si="163"/>
        <v>9.5548820261039751</v>
      </c>
      <c r="AS229" s="35">
        <f t="shared" si="164"/>
        <v>-9.5548820261039751</v>
      </c>
      <c r="AT229" s="107"/>
      <c r="AU229" s="107"/>
      <c r="AV229" s="107"/>
      <c r="AW229" s="107"/>
      <c r="AX229" s="35">
        <f t="shared" si="185"/>
        <v>-13.5547516658688</v>
      </c>
      <c r="AY229" s="107">
        <f t="shared" si="192"/>
        <v>-3.9998696397648246</v>
      </c>
      <c r="AZ229" s="35"/>
      <c r="BA229" s="107">
        <f t="shared" si="189"/>
        <v>1.3042182143389478</v>
      </c>
      <c r="BB229" s="107">
        <f t="shared" si="177"/>
        <v>-18.40024993000069</v>
      </c>
      <c r="BC229" s="107">
        <f t="shared" si="165"/>
        <v>43.954486812305596</v>
      </c>
      <c r="BD229" s="107">
        <f t="shared" si="178"/>
        <v>-62.354736742306287</v>
      </c>
      <c r="BE229" s="107"/>
      <c r="BF229" s="107">
        <f t="shared" si="179"/>
        <v>3.6443354981185762E-3</v>
      </c>
      <c r="BG229" s="107">
        <f t="shared" si="186"/>
        <v>8.7055826524669432E-3</v>
      </c>
      <c r="BH229" s="107">
        <f t="shared" si="186"/>
        <v>-1.2349918150585519E-2</v>
      </c>
      <c r="BI229" s="35"/>
      <c r="BJ229" s="35"/>
      <c r="BK229" s="35"/>
      <c r="BL229" s="35"/>
      <c r="BM229" s="35"/>
      <c r="BN229" s="35"/>
      <c r="BO229" s="35"/>
      <c r="BP229" s="35"/>
    </row>
    <row r="230" spans="1:68">
      <c r="A230" s="64">
        <v>0.3</v>
      </c>
      <c r="B230" s="110">
        <v>5.8756399999999998</v>
      </c>
      <c r="C230" s="103">
        <v>8.7191999999999999E-3</v>
      </c>
      <c r="D230" s="103">
        <v>0</v>
      </c>
      <c r="E230" s="64">
        <v>0.3</v>
      </c>
      <c r="F230" s="105">
        <v>3.14159265358979</v>
      </c>
      <c r="G230" s="105"/>
      <c r="H230" s="28">
        <f t="shared" ref="H230:H262" si="193">(F230/6)*(C230*6.023*10^23)/((16*0.301+44*0.699)*10^24)*(0.301*$BL$8^3+0.699*$BM$8^3)</f>
        <v>4.5301425451679291E-3</v>
      </c>
      <c r="I230" s="28">
        <f t="shared" ref="I230:I262" si="194">(F230/6)*(C230*6.023*10^23)/((16*0.301+44*0.699)*10^24)*(0.301*$BL$8^2+0.699*$BM$8^2)</f>
        <v>1.1635607057456953E-3</v>
      </c>
      <c r="J230" s="28">
        <f t="shared" ref="J230:J262" si="195">(F230/6)*(C230*6.023*10^23)/((16*0.301+44*0.699)*10^24)*(0.301*$BL$8^1+0.699*$BM$8^1)</f>
        <v>2.9954431017525587E-4</v>
      </c>
      <c r="K230" s="28">
        <f t="shared" ref="K230:K262" si="196">(F230/6)*(C230*6.023*10^23)/((16*0.301+44*0.699)*10^24)*(0.301*$BL$8^0+0.699*$BM$8^0)</f>
        <v>7.7300061850322222E-5</v>
      </c>
      <c r="L230" s="104">
        <f t="shared" si="184"/>
        <v>4.5714989422077261E-3</v>
      </c>
      <c r="M230" s="104">
        <f t="shared" si="166"/>
        <v>1.0386114260015761E-5</v>
      </c>
      <c r="N230" s="104">
        <f t="shared" si="167"/>
        <v>3.1414489430549838E-8</v>
      </c>
      <c r="O230" s="104">
        <f t="shared" si="168"/>
        <v>1.0683093992769344E-10</v>
      </c>
      <c r="P230" s="104">
        <f t="shared" si="169"/>
        <v>3.8741579388990033E-13</v>
      </c>
      <c r="Q230" s="104">
        <f t="shared" si="150"/>
        <v>3.8749383473746928</v>
      </c>
      <c r="R230" s="104">
        <f t="shared" si="151"/>
        <v>-4.7087830616196644</v>
      </c>
      <c r="S230" s="104">
        <f t="shared" si="152"/>
        <v>2.3415815768106301</v>
      </c>
      <c r="T230" s="104">
        <f t="shared" si="153"/>
        <v>-0.39538622058225503</v>
      </c>
      <c r="U230" s="104">
        <v>0</v>
      </c>
      <c r="V230" s="104">
        <f t="shared" si="149"/>
        <v>2.3303132383032215</v>
      </c>
      <c r="W230" s="104">
        <f t="shared" si="154"/>
        <v>1.3628869565217392</v>
      </c>
      <c r="X230" s="104">
        <f t="shared" si="170"/>
        <v>1.0093575019428247</v>
      </c>
      <c r="Y230" s="104">
        <v>0</v>
      </c>
      <c r="Z230" s="104">
        <f t="shared" si="191"/>
        <v>1.7665444114590166E-2</v>
      </c>
      <c r="AA230" s="104">
        <f t="shared" si="155"/>
        <v>0.6549999999999998</v>
      </c>
      <c r="AB230" s="104">
        <f t="shared" si="156"/>
        <v>-1.36553240341277E-3</v>
      </c>
      <c r="AC230" s="104">
        <f t="shared" si="157"/>
        <v>-5.4008056376180673E-4</v>
      </c>
      <c r="AD230" s="104">
        <f t="shared" si="171"/>
        <v>-9.5280648358728832E-4</v>
      </c>
      <c r="AE230" s="104">
        <f t="shared" si="158"/>
        <v>2.875</v>
      </c>
      <c r="AF230" s="104"/>
      <c r="AG230" s="104">
        <f t="shared" si="172"/>
        <v>-2.9424568173041821E-4</v>
      </c>
      <c r="AH230" s="104">
        <f t="shared" si="173"/>
        <v>-5.7125654541640965E-4</v>
      </c>
      <c r="AI230" s="104">
        <f t="shared" si="174"/>
        <v>1.9244366142533022E-2</v>
      </c>
      <c r="AJ230" s="104"/>
      <c r="AK230" s="104">
        <f t="shared" si="159"/>
        <v>6.4189085295988383E-24</v>
      </c>
      <c r="AL230" s="104">
        <f t="shared" si="160"/>
        <v>5.9107796881402279E-24</v>
      </c>
      <c r="AM230" s="104">
        <f t="shared" si="161"/>
        <v>40.526545223578751</v>
      </c>
      <c r="AN230" s="104">
        <f t="shared" si="175"/>
        <v>1.0610256652253576</v>
      </c>
      <c r="AO230" s="104">
        <f t="shared" si="176"/>
        <v>1.3176580985674746</v>
      </c>
      <c r="AP230" s="25">
        <v>8.9099999999999995E-3</v>
      </c>
      <c r="AQ230" s="104">
        <f t="shared" si="162"/>
        <v>5.7383553939088319E-6</v>
      </c>
      <c r="AR230" s="104">
        <f t="shared" si="163"/>
        <v>1.6738782684032064E-2</v>
      </c>
      <c r="AS230">
        <f t="shared" si="164"/>
        <v>-1.6738782684032064E-2</v>
      </c>
      <c r="AT230" s="104"/>
      <c r="AU230" s="104"/>
      <c r="AV230" s="104"/>
      <c r="AW230" s="104"/>
      <c r="AX230">
        <f t="shared" ref="AX230:AX262" si="197">-1.361*C230^2 - 11.944*C230</f>
        <v>-0.10424559407459905</v>
      </c>
      <c r="AY230" s="104">
        <f t="shared" si="192"/>
        <v>-8.7506811390566985E-2</v>
      </c>
      <c r="AZ230" s="104">
        <v>0.30099999999999999</v>
      </c>
      <c r="BA230" s="104">
        <f>17.5/($BL$6+$BL$7+2*(0.301*$BL$8 +0.699*$BM$8))</f>
        <v>1.2962799727707133</v>
      </c>
      <c r="BB230" s="104">
        <f t="shared" si="177"/>
        <v>-0.40297500964020599</v>
      </c>
      <c r="BC230" s="104">
        <f t="shared" si="165"/>
        <v>7.7083269362392307E-2</v>
      </c>
      <c r="BD230" s="104">
        <f t="shared" si="178"/>
        <v>-0.48005827900259834</v>
      </c>
      <c r="BE230" s="104"/>
      <c r="BF230" s="104">
        <f t="shared" si="179"/>
        <v>7.9812836133928697E-5</v>
      </c>
      <c r="BG230" s="104">
        <f t="shared" ref="BG230:BH257" si="198">BC230/($BL$12*10^-15*10^10*10^12*10^-1)</f>
        <v>1.5267036910753081E-5</v>
      </c>
      <c r="BH230" s="104">
        <f t="shared" si="198"/>
        <v>-9.5079873044681785E-5</v>
      </c>
      <c r="BI230" s="104"/>
      <c r="BJ230" s="104"/>
      <c r="BK230" s="104"/>
      <c r="BL230" s="104"/>
      <c r="BM230" s="104"/>
      <c r="BN230" s="104"/>
      <c r="BO230" s="104"/>
      <c r="BP230" s="104"/>
    </row>
    <row r="231" spans="1:68">
      <c r="A231" s="64">
        <v>0.3</v>
      </c>
      <c r="B231" s="110">
        <v>15.38241</v>
      </c>
      <c r="C231" s="103">
        <v>2.3751999999999999E-2</v>
      </c>
      <c r="D231" s="103">
        <v>-0.20333000000000001</v>
      </c>
      <c r="E231" s="64">
        <v>0.3</v>
      </c>
      <c r="F231" s="105">
        <v>3.14159265358979</v>
      </c>
      <c r="G231" s="105"/>
      <c r="H231" s="28">
        <f t="shared" si="193"/>
        <v>1.2340575480873091E-2</v>
      </c>
      <c r="I231" s="28">
        <f t="shared" si="194"/>
        <v>3.1696593589861173E-3</v>
      </c>
      <c r="J231" s="28">
        <f t="shared" si="195"/>
        <v>8.1598959254090711E-4</v>
      </c>
      <c r="K231" s="28">
        <f t="shared" si="196"/>
        <v>2.1057334033728478E-4</v>
      </c>
      <c r="L231" s="104">
        <f t="shared" si="184"/>
        <v>1.2651537564493479E-2</v>
      </c>
      <c r="M231" s="104">
        <f t="shared" si="166"/>
        <v>7.8709839585387048E-5</v>
      </c>
      <c r="N231" s="104">
        <f t="shared" si="167"/>
        <v>6.5022452594121852E-7</v>
      </c>
      <c r="O231" s="104">
        <f t="shared" si="168"/>
        <v>6.033023448870356E-9</v>
      </c>
      <c r="P231" s="104">
        <f t="shared" si="169"/>
        <v>5.9659270579270895E-11</v>
      </c>
      <c r="Q231" s="104">
        <f t="shared" si="150"/>
        <v>3.8749383473746928</v>
      </c>
      <c r="R231" s="104">
        <f t="shared" si="151"/>
        <v>-4.7087830616196644</v>
      </c>
      <c r="S231" s="104">
        <f t="shared" si="152"/>
        <v>2.3415815768106301</v>
      </c>
      <c r="T231" s="104">
        <f t="shared" si="153"/>
        <v>-0.39538622058225503</v>
      </c>
      <c r="U231" s="104">
        <v>0</v>
      </c>
      <c r="V231" s="104">
        <f t="shared" si="149"/>
        <v>2.3251062830127514</v>
      </c>
      <c r="W231" s="104">
        <f t="shared" si="154"/>
        <v>1.3628869565217392</v>
      </c>
      <c r="X231" s="104">
        <f t="shared" si="170"/>
        <v>1.0258253461455473</v>
      </c>
      <c r="Y231" s="104">
        <v>0</v>
      </c>
      <c r="Z231" s="104">
        <f t="shared" si="191"/>
        <v>4.865482067088113E-2</v>
      </c>
      <c r="AA231" s="104">
        <f t="shared" si="155"/>
        <v>0.6549999999999998</v>
      </c>
      <c r="AB231" s="104">
        <f t="shared" si="156"/>
        <v>-3.5749602251977028E-3</v>
      </c>
      <c r="AC231" s="104">
        <f t="shared" si="157"/>
        <v>-1.4139294893518416E-3</v>
      </c>
      <c r="AD231" s="104">
        <f t="shared" si="171"/>
        <v>-2.4944448572747722E-3</v>
      </c>
      <c r="AE231" s="104">
        <f t="shared" si="158"/>
        <v>2.875</v>
      </c>
      <c r="AF231" s="104"/>
      <c r="AG231" s="104">
        <f t="shared" si="172"/>
        <v>-8.2697656721688456E-4</v>
      </c>
      <c r="AH231" s="104">
        <f t="shared" si="173"/>
        <v>-1.5268252056064773E-3</v>
      </c>
      <c r="AI231" s="104">
        <f t="shared" si="174"/>
        <v>5.2852102722896671E-2</v>
      </c>
      <c r="AJ231" s="104"/>
      <c r="AK231" s="104">
        <f t="shared" si="159"/>
        <v>1.7546111541115419E-23</v>
      </c>
      <c r="AL231" s="104">
        <f t="shared" si="160"/>
        <v>1.6356934553231171E-23</v>
      </c>
      <c r="AM231" s="104">
        <f t="shared" si="161"/>
        <v>40.526545223578751</v>
      </c>
      <c r="AN231" s="104">
        <f t="shared" si="175"/>
        <v>1.0610256652253576</v>
      </c>
      <c r="AO231" s="104">
        <f t="shared" si="176"/>
        <v>1.3176580985674746</v>
      </c>
      <c r="AP231" s="25">
        <v>2.3120000000000002E-2</v>
      </c>
      <c r="AQ231" s="104">
        <f t="shared" si="162"/>
        <v>1.5737958249544657E-5</v>
      </c>
      <c r="AR231" s="104">
        <f t="shared" si="163"/>
        <v>4.5907624213921763E-2</v>
      </c>
      <c r="AS231">
        <f t="shared" si="164"/>
        <v>-0.24923762421392176</v>
      </c>
      <c r="AT231" s="104"/>
      <c r="AU231" s="104"/>
      <c r="AV231" s="104"/>
      <c r="AW231" s="104"/>
      <c r="AX231">
        <f t="shared" si="197"/>
        <v>-0.28446170636294399</v>
      </c>
      <c r="AY231" s="104">
        <f t="shared" si="192"/>
        <v>-0.23855408214902224</v>
      </c>
      <c r="AZ231" s="104"/>
      <c r="BA231" s="104">
        <f t="shared" ref="BA231:BA262" si="199">17.5/($BL$6+$BL$7+2*(0.301*$BL$8 +0.699*$BM$8))</f>
        <v>1.2962799727707133</v>
      </c>
      <c r="BB231" s="104">
        <f t="shared" si="177"/>
        <v>-1.0985582953611706</v>
      </c>
      <c r="BC231" s="104">
        <f t="shared" si="165"/>
        <v>0.21140783232970473</v>
      </c>
      <c r="BD231" s="104">
        <f t="shared" si="178"/>
        <v>-1.3099661276908754</v>
      </c>
      <c r="BE231" s="104"/>
      <c r="BF231" s="104">
        <f t="shared" si="179"/>
        <v>2.1757938113709064E-4</v>
      </c>
      <c r="BG231" s="104">
        <f t="shared" si="198"/>
        <v>4.1871228427352886E-5</v>
      </c>
      <c r="BH231" s="104">
        <f t="shared" si="198"/>
        <v>-2.5945060956444351E-4</v>
      </c>
      <c r="BI231" s="104"/>
      <c r="BJ231" s="104"/>
      <c r="BK231" s="104"/>
      <c r="BL231" s="104"/>
      <c r="BM231" s="104"/>
      <c r="BN231" s="104"/>
      <c r="BO231" s="104"/>
      <c r="BP231" s="104"/>
    </row>
    <row r="232" spans="1:68">
      <c r="A232" s="64">
        <v>0.3</v>
      </c>
      <c r="B232" s="110">
        <v>29.992830000000001</v>
      </c>
      <c r="C232" s="103">
        <v>4.9597000000000002E-2</v>
      </c>
      <c r="D232" s="103">
        <v>-0.47499999999999998</v>
      </c>
      <c r="E232" s="64">
        <v>0.3</v>
      </c>
      <c r="F232" s="105">
        <v>3.14159265358979</v>
      </c>
      <c r="G232" s="105"/>
      <c r="H232" s="28">
        <f t="shared" si="193"/>
        <v>2.5768588839881389E-2</v>
      </c>
      <c r="I232" s="28">
        <f t="shared" si="194"/>
        <v>6.6186255990078506E-3</v>
      </c>
      <c r="J232" s="28">
        <f t="shared" si="195"/>
        <v>1.7038832865127725E-3</v>
      </c>
      <c r="K232" s="28">
        <f t="shared" si="196"/>
        <v>4.3970217079438844E-4</v>
      </c>
      <c r="L232" s="104">
        <f t="shared" si="184"/>
        <v>2.7155952364504705E-2</v>
      </c>
      <c r="M232" s="104">
        <f t="shared" si="166"/>
        <v>3.5597409424285555E-4</v>
      </c>
      <c r="N232" s="104">
        <f t="shared" si="167"/>
        <v>6.168282695000766E-6</v>
      </c>
      <c r="O232" s="104">
        <f t="shared" si="168"/>
        <v>1.1983067132667613E-7</v>
      </c>
      <c r="P232" s="104">
        <f t="shared" si="169"/>
        <v>2.4788634617189942E-9</v>
      </c>
      <c r="Q232" s="104">
        <f t="shared" si="150"/>
        <v>3.8749383473746928</v>
      </c>
      <c r="R232" s="104">
        <f t="shared" si="151"/>
        <v>-4.7087830616196644</v>
      </c>
      <c r="S232" s="104">
        <f t="shared" si="152"/>
        <v>2.3415815768106301</v>
      </c>
      <c r="T232" s="104">
        <f t="shared" si="153"/>
        <v>-0.39538622058225503</v>
      </c>
      <c r="U232" s="104">
        <v>0</v>
      </c>
      <c r="V232" s="104">
        <f t="shared" si="149"/>
        <v>2.3161542741067458</v>
      </c>
      <c r="W232" s="104">
        <f t="shared" si="154"/>
        <v>1.3628869565217392</v>
      </c>
      <c r="X232" s="104">
        <f t="shared" si="170"/>
        <v>1.0551657884103736</v>
      </c>
      <c r="Y232" s="104">
        <v>0</v>
      </c>
      <c r="Z232" s="104">
        <f t="shared" si="191"/>
        <v>0.1035658325490765</v>
      </c>
      <c r="AA232" s="104">
        <f t="shared" si="155"/>
        <v>0.6549999999999998</v>
      </c>
      <c r="AB232" s="104">
        <f t="shared" si="156"/>
        <v>-6.9705055508932868E-3</v>
      </c>
      <c r="AC232" s="104">
        <f t="shared" si="157"/>
        <v>-2.7568987438325071E-3</v>
      </c>
      <c r="AD232" s="104">
        <f t="shared" si="171"/>
        <v>-4.8637021473628972E-3</v>
      </c>
      <c r="AE232" s="104">
        <f t="shared" si="158"/>
        <v>2.875</v>
      </c>
      <c r="AF232" s="104"/>
      <c r="AG232" s="104">
        <f t="shared" si="172"/>
        <v>-1.8189825042038749E-3</v>
      </c>
      <c r="AH232" s="104">
        <f t="shared" si="173"/>
        <v>-3.0910689458756588E-3</v>
      </c>
      <c r="AI232" s="104">
        <f t="shared" si="174"/>
        <v>0.11198190146055098</v>
      </c>
      <c r="AJ232" s="104"/>
      <c r="AK232" s="104">
        <f t="shared" si="159"/>
        <v>3.691508225729149E-23</v>
      </c>
      <c r="AL232" s="104">
        <f t="shared" si="160"/>
        <v>3.5110908254373088E-23</v>
      </c>
      <c r="AM232" s="104">
        <f t="shared" si="161"/>
        <v>40.526545223578751</v>
      </c>
      <c r="AN232" s="104">
        <f t="shared" si="175"/>
        <v>1.0610256652253576</v>
      </c>
      <c r="AO232" s="104">
        <f t="shared" si="176"/>
        <v>1.3176580985674746</v>
      </c>
      <c r="AP232" s="25">
        <v>4.9610000000000001E-2</v>
      </c>
      <c r="AQ232" s="104">
        <f t="shared" si="162"/>
        <v>3.3293014933476643E-5</v>
      </c>
      <c r="AR232" s="104">
        <f t="shared" si="163"/>
        <v>9.7115724560951369E-2</v>
      </c>
      <c r="AS232">
        <f t="shared" si="164"/>
        <v>-0.57211572456095139</v>
      </c>
      <c r="AT232" s="104"/>
      <c r="AU232" s="104"/>
      <c r="AV232" s="104"/>
      <c r="AW232" s="104"/>
      <c r="AX232">
        <f t="shared" si="197"/>
        <v>-0.59573444073864912</v>
      </c>
      <c r="AY232" s="104">
        <f t="shared" si="192"/>
        <v>-0.49861871617769776</v>
      </c>
      <c r="AZ232" s="104"/>
      <c r="BA232" s="104">
        <f t="shared" si="199"/>
        <v>1.2962799727707133</v>
      </c>
      <c r="BB232" s="104">
        <f t="shared" si="177"/>
        <v>-2.2961741922201355</v>
      </c>
      <c r="BC232" s="104">
        <f t="shared" si="165"/>
        <v>0.447224729358424</v>
      </c>
      <c r="BD232" s="104">
        <f t="shared" si="178"/>
        <v>-2.7433989215785597</v>
      </c>
      <c r="BE232" s="104"/>
      <c r="BF232" s="104">
        <f t="shared" si="179"/>
        <v>4.5477801390773133E-4</v>
      </c>
      <c r="BG232" s="104">
        <f t="shared" si="198"/>
        <v>8.8576892326881358E-5</v>
      </c>
      <c r="BH232" s="104">
        <f t="shared" si="198"/>
        <v>-5.4335490623461276E-4</v>
      </c>
      <c r="BI232" s="104"/>
      <c r="BJ232" s="104"/>
      <c r="BK232" s="104"/>
      <c r="BL232" s="104"/>
      <c r="BM232" s="104"/>
      <c r="BN232" s="104"/>
      <c r="BO232" s="104"/>
      <c r="BP232" s="104"/>
    </row>
    <row r="233" spans="1:68">
      <c r="A233" s="64">
        <v>0.3</v>
      </c>
      <c r="B233" s="110">
        <v>45.303739999999998</v>
      </c>
      <c r="C233" s="103">
        <v>8.1497E-2</v>
      </c>
      <c r="D233" s="103">
        <v>-0.78832999999999998</v>
      </c>
      <c r="E233" s="64">
        <v>0.3</v>
      </c>
      <c r="F233" s="105">
        <v>3.14159265358979</v>
      </c>
      <c r="G233" s="105"/>
      <c r="H233" s="28">
        <f t="shared" si="193"/>
        <v>4.2342534521922964E-2</v>
      </c>
      <c r="I233" s="28">
        <f t="shared" si="194"/>
        <v>1.0875620106908538E-2</v>
      </c>
      <c r="J233" s="28">
        <f t="shared" si="195"/>
        <v>2.7997938625507878E-3</v>
      </c>
      <c r="K233" s="28">
        <f t="shared" si="196"/>
        <v>7.2251159975866028E-4</v>
      </c>
      <c r="L233" s="104">
        <f t="shared" si="184"/>
        <v>4.6198448618397649E-2</v>
      </c>
      <c r="M233" s="104">
        <f t="shared" si="166"/>
        <v>1.0062820599883223E-3</v>
      </c>
      <c r="N233" s="104">
        <f t="shared" si="167"/>
        <v>2.8812351234837826E-5</v>
      </c>
      <c r="O233" s="104">
        <f t="shared" si="168"/>
        <v>9.2285098297895107E-7</v>
      </c>
      <c r="P233" s="104">
        <f t="shared" si="169"/>
        <v>3.1440001463378664E-8</v>
      </c>
      <c r="Q233" s="104">
        <f t="shared" si="150"/>
        <v>3.8749383473746928</v>
      </c>
      <c r="R233" s="104">
        <f t="shared" si="151"/>
        <v>-4.7087830616196644</v>
      </c>
      <c r="S233" s="104">
        <f t="shared" si="152"/>
        <v>2.3415815768106301</v>
      </c>
      <c r="T233" s="104">
        <f t="shared" si="153"/>
        <v>-0.39538622058225503</v>
      </c>
      <c r="U233" s="104">
        <v>0</v>
      </c>
      <c r="V233" s="104">
        <f t="shared" si="149"/>
        <v>2.3051049769853846</v>
      </c>
      <c r="W233" s="104">
        <f t="shared" si="154"/>
        <v>1.3628869565217392</v>
      </c>
      <c r="X233" s="104">
        <f t="shared" si="170"/>
        <v>1.0932771317890322</v>
      </c>
      <c r="Y233" s="104">
        <v>0</v>
      </c>
      <c r="Z233" s="104">
        <f t="shared" si="191"/>
        <v>0.17434487780963745</v>
      </c>
      <c r="AA233" s="104">
        <f t="shared" si="155"/>
        <v>0.6549999999999998</v>
      </c>
      <c r="AB233" s="104">
        <f t="shared" si="156"/>
        <v>-1.0528848766396042E-2</v>
      </c>
      <c r="AC233" s="104">
        <f t="shared" si="157"/>
        <v>-4.1642560537606651E-3</v>
      </c>
      <c r="AD233" s="104">
        <f t="shared" si="171"/>
        <v>-7.3465524100783542E-3</v>
      </c>
      <c r="AE233" s="104">
        <f t="shared" si="158"/>
        <v>2.875</v>
      </c>
      <c r="AF233" s="104"/>
      <c r="AG233" s="104">
        <f t="shared" si="172"/>
        <v>-3.1785423052846399E-3</v>
      </c>
      <c r="AH233" s="104">
        <f t="shared" si="173"/>
        <v>-4.9070055061116455E-3</v>
      </c>
      <c r="AI233" s="104">
        <f t="shared" si="174"/>
        <v>0.18754168764165491</v>
      </c>
      <c r="AJ233" s="104"/>
      <c r="AK233" s="104">
        <f t="shared" si="159"/>
        <v>6.1401280793536891E-23</v>
      </c>
      <c r="AL233" s="104">
        <f t="shared" si="160"/>
        <v>5.974976725828734E-23</v>
      </c>
      <c r="AM233" s="104">
        <f t="shared" si="161"/>
        <v>40.526545223578751</v>
      </c>
      <c r="AN233" s="104">
        <f t="shared" si="175"/>
        <v>1.0610256652253576</v>
      </c>
      <c r="AO233" s="104">
        <f t="shared" si="176"/>
        <v>1.3176580985674746</v>
      </c>
      <c r="AP233" s="25">
        <v>8.0799999999999997E-2</v>
      </c>
      <c r="AQ233" s="104">
        <f t="shared" si="162"/>
        <v>5.5728810325735954E-5</v>
      </c>
      <c r="AR233" s="104">
        <f t="shared" si="163"/>
        <v>0.16256093972017177</v>
      </c>
      <c r="AS233">
        <f t="shared" si="164"/>
        <v>-0.95089093972017169</v>
      </c>
      <c r="AT233" s="104"/>
      <c r="AU233" s="104"/>
      <c r="AV233" s="104"/>
      <c r="AW233" s="104"/>
      <c r="AX233">
        <f t="shared" si="197"/>
        <v>-0.98243960473324909</v>
      </c>
      <c r="AY233" s="104">
        <f t="shared" si="192"/>
        <v>-0.81987866501307738</v>
      </c>
      <c r="AZ233" s="104"/>
      <c r="BA233" s="104">
        <f t="shared" si="199"/>
        <v>1.2962799727707133</v>
      </c>
      <c r="BB233" s="104">
        <f t="shared" si="177"/>
        <v>-3.7755988098208708</v>
      </c>
      <c r="BC233" s="104">
        <f t="shared" si="165"/>
        <v>0.74860453957666173</v>
      </c>
      <c r="BD233" s="104">
        <f t="shared" si="178"/>
        <v>-4.5242033493975322</v>
      </c>
      <c r="BE233" s="104"/>
      <c r="BF233" s="104">
        <f t="shared" si="179"/>
        <v>7.4779140618357509E-4</v>
      </c>
      <c r="BG233" s="104">
        <f t="shared" si="198"/>
        <v>1.4826788266521327E-4</v>
      </c>
      <c r="BH233" s="104">
        <f t="shared" si="198"/>
        <v>-8.9605928884878836E-4</v>
      </c>
      <c r="BI233" s="104"/>
      <c r="BJ233" s="104"/>
      <c r="BK233" s="104"/>
      <c r="BL233" s="104"/>
      <c r="BM233" s="104"/>
      <c r="BN233" s="104"/>
      <c r="BO233" s="104"/>
      <c r="BP233" s="104"/>
    </row>
    <row r="234" spans="1:68">
      <c r="A234" s="64">
        <v>0.3</v>
      </c>
      <c r="B234" s="110">
        <v>60.914859999999997</v>
      </c>
      <c r="C234" s="103">
        <v>0.12153</v>
      </c>
      <c r="D234" s="103">
        <v>-1.28833</v>
      </c>
      <c r="E234" s="64">
        <v>0.3</v>
      </c>
      <c r="F234" s="105">
        <v>3.14159265358979</v>
      </c>
      <c r="G234" s="105"/>
      <c r="H234" s="28">
        <f t="shared" si="193"/>
        <v>6.3142057013746491E-2</v>
      </c>
      <c r="I234" s="28">
        <f t="shared" si="194"/>
        <v>1.6217948042168358E-2</v>
      </c>
      <c r="J234" s="28">
        <f t="shared" si="195"/>
        <v>4.1751101036332288E-3</v>
      </c>
      <c r="K234" s="28">
        <f t="shared" si="196"/>
        <v>1.0774241348598106E-3</v>
      </c>
      <c r="L234" s="104">
        <f t="shared" si="184"/>
        <v>7.2042183688813793E-2</v>
      </c>
      <c r="M234" s="104">
        <f t="shared" si="166"/>
        <v>2.3732741672771751E-3</v>
      </c>
      <c r="N234" s="104">
        <f t="shared" si="167"/>
        <v>1.0205016087846135E-4</v>
      </c>
      <c r="O234" s="104">
        <f t="shared" si="168"/>
        <v>4.895093086348945E-6</v>
      </c>
      <c r="P234" s="104">
        <f t="shared" si="169"/>
        <v>2.4940111603699577E-7</v>
      </c>
      <c r="Q234" s="104">
        <f t="shared" si="150"/>
        <v>3.8749383473746928</v>
      </c>
      <c r="R234" s="104">
        <f t="shared" si="151"/>
        <v>-4.7087830616196644</v>
      </c>
      <c r="S234" s="104">
        <f t="shared" si="152"/>
        <v>2.3415815768106296</v>
      </c>
      <c r="T234" s="104">
        <f t="shared" si="153"/>
        <v>-0.39538622058225503</v>
      </c>
      <c r="U234" s="104">
        <v>0</v>
      </c>
      <c r="V234" s="104">
        <f t="shared" si="149"/>
        <v>2.2912386286575024</v>
      </c>
      <c r="W234" s="104">
        <f t="shared" si="154"/>
        <v>1.3628869565217392</v>
      </c>
      <c r="X234" s="104">
        <f t="shared" si="170"/>
        <v>1.144308143671894</v>
      </c>
      <c r="Y234" s="104">
        <v>0</v>
      </c>
      <c r="Z234" s="104">
        <f t="shared" si="191"/>
        <v>0.26822081032921058</v>
      </c>
      <c r="AA234" s="104">
        <f t="shared" si="155"/>
        <v>0.6549999999999998</v>
      </c>
      <c r="AB234" s="104">
        <f t="shared" si="156"/>
        <v>-1.4156962506101874E-2</v>
      </c>
      <c r="AC234" s="104">
        <f t="shared" si="157"/>
        <v>-5.5992082445948926E-3</v>
      </c>
      <c r="AD234" s="104">
        <f t="shared" si="171"/>
        <v>-9.8780853753483826E-3</v>
      </c>
      <c r="AE234" s="104">
        <f t="shared" si="158"/>
        <v>2.875</v>
      </c>
      <c r="AF234" s="104"/>
      <c r="AG234" s="104">
        <f t="shared" si="172"/>
        <v>-5.1020015506447131E-3</v>
      </c>
      <c r="AH234" s="104">
        <f t="shared" si="173"/>
        <v>-7.0552063036714826E-3</v>
      </c>
      <c r="AI234" s="104">
        <f t="shared" si="174"/>
        <v>0.28689598405491218</v>
      </c>
      <c r="AJ234" s="104"/>
      <c r="AK234" s="104">
        <f t="shared" si="159"/>
        <v>9.339990165044164E-23</v>
      </c>
      <c r="AL234" s="104">
        <f t="shared" si="160"/>
        <v>9.324238112092618E-23</v>
      </c>
      <c r="AM234" s="104">
        <f t="shared" si="161"/>
        <v>40.526545223578751</v>
      </c>
      <c r="AN234" s="104">
        <f t="shared" si="175"/>
        <v>1.0610256652253576</v>
      </c>
      <c r="AO234" s="104">
        <f t="shared" si="176"/>
        <v>1.3176580985674746</v>
      </c>
      <c r="AP234" s="25">
        <v>0.12178</v>
      </c>
      <c r="AQ234" s="104">
        <f t="shared" si="162"/>
        <v>8.5385789496273204E-5</v>
      </c>
      <c r="AR234" s="104">
        <f t="shared" si="163"/>
        <v>0.24907034796062894</v>
      </c>
      <c r="AS234">
        <f t="shared" si="164"/>
        <v>-1.5374003479606289</v>
      </c>
      <c r="AT234" s="104"/>
      <c r="AU234" s="104"/>
      <c r="AV234" s="104"/>
      <c r="AW234" s="104"/>
      <c r="AX234">
        <f t="shared" si="197"/>
        <v>-1.4716556651649</v>
      </c>
      <c r="AY234" s="104">
        <f t="shared" si="192"/>
        <v>-1.2225853172042711</v>
      </c>
      <c r="AZ234" s="104"/>
      <c r="BA234" s="104">
        <f t="shared" si="199"/>
        <v>1.2962799727707133</v>
      </c>
      <c r="BB234" s="104">
        <f t="shared" si="177"/>
        <v>-5.630091214127753</v>
      </c>
      <c r="BC234" s="104">
        <f t="shared" si="165"/>
        <v>1.1469864376905343</v>
      </c>
      <c r="BD234" s="104">
        <f t="shared" si="178"/>
        <v>-6.7770776518182867</v>
      </c>
      <c r="BE234" s="104"/>
      <c r="BF234" s="104">
        <f t="shared" si="179"/>
        <v>1.1150903573237776E-3</v>
      </c>
      <c r="BG234" s="104">
        <f t="shared" si="198"/>
        <v>2.2717101162418981E-4</v>
      </c>
      <c r="BH234" s="104">
        <f t="shared" si="198"/>
        <v>-1.3422613689479672E-3</v>
      </c>
      <c r="BI234" s="104"/>
      <c r="BJ234" s="104"/>
      <c r="BK234" s="104"/>
      <c r="BL234" s="104"/>
      <c r="BM234" s="104"/>
      <c r="BN234" s="104"/>
      <c r="BO234" s="104"/>
      <c r="BP234" s="104"/>
    </row>
    <row r="235" spans="1:68">
      <c r="A235" s="64">
        <v>0.3</v>
      </c>
      <c r="B235" s="110">
        <v>71.322280000000006</v>
      </c>
      <c r="C235" s="103">
        <v>0.15448999999999999</v>
      </c>
      <c r="D235" s="103">
        <v>-1.595</v>
      </c>
      <c r="E235" s="64">
        <v>0.3</v>
      </c>
      <c r="F235" s="105">
        <v>3.14159265358979</v>
      </c>
      <c r="G235" s="105"/>
      <c r="H235" s="28">
        <f t="shared" si="193"/>
        <v>8.0266735687103574E-2</v>
      </c>
      <c r="I235" s="28">
        <f t="shared" si="194"/>
        <v>2.0616397539986751E-2</v>
      </c>
      <c r="J235" s="28">
        <f t="shared" si="195"/>
        <v>5.3074365169941372E-3</v>
      </c>
      <c r="K235" s="28">
        <f t="shared" si="196"/>
        <v>1.3696309931250897E-3</v>
      </c>
      <c r="L235" s="104">
        <f t="shared" si="184"/>
        <v>9.5109678024494285E-2</v>
      </c>
      <c r="M235" s="104">
        <f t="shared" si="166"/>
        <v>4.0297439122211065E-3</v>
      </c>
      <c r="N235" s="104">
        <f t="shared" si="167"/>
        <v>2.2156434181331633E-4</v>
      </c>
      <c r="O235" s="104">
        <f t="shared" si="168"/>
        <v>1.3558241686417727E-5</v>
      </c>
      <c r="P235" s="104">
        <f t="shared" si="169"/>
        <v>8.8022735961201803E-7</v>
      </c>
      <c r="Q235" s="104">
        <f t="shared" si="150"/>
        <v>3.8749383473746923</v>
      </c>
      <c r="R235" s="104">
        <f t="shared" si="151"/>
        <v>-4.7087830616196644</v>
      </c>
      <c r="S235" s="104">
        <f t="shared" si="152"/>
        <v>2.3415815768106301</v>
      </c>
      <c r="T235" s="104">
        <f t="shared" si="153"/>
        <v>-0.39538622058225503</v>
      </c>
      <c r="U235" s="104">
        <v>0</v>
      </c>
      <c r="V235" s="104">
        <f t="shared" si="149"/>
        <v>2.2798221762085977</v>
      </c>
      <c r="W235" s="104">
        <f t="shared" si="154"/>
        <v>1.3628869565217392</v>
      </c>
      <c r="X235" s="104">
        <f t="shared" si="170"/>
        <v>1.1892335497707009</v>
      </c>
      <c r="Y235" s="104">
        <v>0</v>
      </c>
      <c r="Z235" s="104">
        <f t="shared" si="191"/>
        <v>0.35008239894597143</v>
      </c>
      <c r="AA235" s="104">
        <f t="shared" si="155"/>
        <v>0.6549999999999998</v>
      </c>
      <c r="AB235" s="104">
        <f t="shared" si="156"/>
        <v>-1.6575706548610628E-2</v>
      </c>
      <c r="AC235" s="104">
        <f t="shared" si="157"/>
        <v>-6.5558436512749996E-3</v>
      </c>
      <c r="AD235" s="104">
        <f t="shared" si="171"/>
        <v>-1.1565775099942815E-2</v>
      </c>
      <c r="AE235" s="104">
        <f t="shared" si="158"/>
        <v>2.875</v>
      </c>
      <c r="AF235" s="104"/>
      <c r="AG235" s="104">
        <f t="shared" si="172"/>
        <v>-6.8740864634701301E-3</v>
      </c>
      <c r="AH235" s="104">
        <f t="shared" si="173"/>
        <v>-8.7577902630763139E-3</v>
      </c>
      <c r="AI235" s="104">
        <f t="shared" si="174"/>
        <v>0.37296035028277102</v>
      </c>
      <c r="AJ235" s="104"/>
      <c r="AK235" s="104">
        <f t="shared" si="159"/>
        <v>1.2114335131567958E-22</v>
      </c>
      <c r="AL235" s="104">
        <f t="shared" si="160"/>
        <v>1.2320192741124575E-22</v>
      </c>
      <c r="AM235" s="104">
        <f t="shared" si="161"/>
        <v>40.526545223578751</v>
      </c>
      <c r="AN235" s="104">
        <f t="shared" si="175"/>
        <v>1.0610256652253576</v>
      </c>
      <c r="AO235" s="104">
        <f t="shared" si="176"/>
        <v>1.3176580985674746</v>
      </c>
      <c r="AP235" s="25">
        <v>0.15337000000000001</v>
      </c>
      <c r="AQ235" s="104">
        <f t="shared" si="162"/>
        <v>1.1133928687780011E-4</v>
      </c>
      <c r="AR235" s="104">
        <f t="shared" si="163"/>
        <v>0.32477669982254292</v>
      </c>
      <c r="AS235">
        <f t="shared" si="164"/>
        <v>-1.919776699822543</v>
      </c>
      <c r="AT235" s="104"/>
      <c r="AU235" s="104"/>
      <c r="AV235" s="104"/>
      <c r="AW235" s="104"/>
      <c r="AX235">
        <f t="shared" si="197"/>
        <v>-1.8777117648960999</v>
      </c>
      <c r="AY235" s="104">
        <f t="shared" si="192"/>
        <v>-1.5529350650735569</v>
      </c>
      <c r="AZ235" s="104"/>
      <c r="BA235" s="104">
        <f t="shared" si="199"/>
        <v>1.2962799727707133</v>
      </c>
      <c r="BB235" s="104">
        <f t="shared" si="177"/>
        <v>-7.1513749944051739</v>
      </c>
      <c r="BC235" s="104">
        <f t="shared" si="165"/>
        <v>1.4956195027809198</v>
      </c>
      <c r="BD235" s="104">
        <f t="shared" si="178"/>
        <v>-8.6469944971860961</v>
      </c>
      <c r="BE235" s="104"/>
      <c r="BF235" s="104">
        <f t="shared" si="179"/>
        <v>1.4163943344038768E-3</v>
      </c>
      <c r="BG235" s="104">
        <f t="shared" si="198"/>
        <v>2.9622093538936815E-4</v>
      </c>
      <c r="BH235" s="104">
        <f t="shared" si="198"/>
        <v>-1.7126152697932455E-3</v>
      </c>
      <c r="BI235" s="104"/>
      <c r="BJ235" s="104"/>
      <c r="BK235" s="104"/>
      <c r="BL235" s="104"/>
      <c r="BM235" s="104"/>
      <c r="BN235" s="104"/>
      <c r="BO235" s="104"/>
      <c r="BP235" s="104"/>
    </row>
    <row r="236" spans="1:68">
      <c r="A236" s="64">
        <v>0.3</v>
      </c>
      <c r="B236" s="110">
        <v>81.129270000000005</v>
      </c>
      <c r="C236" s="103">
        <v>0.19214000000000001</v>
      </c>
      <c r="D236" s="103">
        <v>-2.0383300000000002</v>
      </c>
      <c r="E236" s="64">
        <v>0.3</v>
      </c>
      <c r="F236" s="105">
        <v>3.14159265358979</v>
      </c>
      <c r="G236" s="105"/>
      <c r="H236" s="28">
        <f t="shared" si="193"/>
        <v>9.9828148067318795E-2</v>
      </c>
      <c r="I236" s="28">
        <f t="shared" si="194"/>
        <v>2.5640718644139134E-2</v>
      </c>
      <c r="J236" s="28">
        <f t="shared" si="195"/>
        <v>6.6008858332270931E-3</v>
      </c>
      <c r="K236" s="28">
        <f t="shared" si="196"/>
        <v>1.7034170432976552E-3</v>
      </c>
      <c r="L236" s="104">
        <f t="shared" si="184"/>
        <v>0.12365220801024282</v>
      </c>
      <c r="M236" s="104">
        <f t="shared" si="166"/>
        <v>6.6039264236840778E-3</v>
      </c>
      <c r="N236" s="104">
        <f t="shared" si="167"/>
        <v>4.5463357242770449E-4</v>
      </c>
      <c r="O236" s="104">
        <f t="shared" si="168"/>
        <v>3.4742162535419951E-5</v>
      </c>
      <c r="P236" s="104">
        <f t="shared" si="169"/>
        <v>2.8129673876331474E-6</v>
      </c>
      <c r="Q236" s="104">
        <f t="shared" si="150"/>
        <v>3.8749383473746928</v>
      </c>
      <c r="R236" s="104">
        <f t="shared" si="151"/>
        <v>-4.7087830616196644</v>
      </c>
      <c r="S236" s="104">
        <f t="shared" si="152"/>
        <v>2.3415815768106301</v>
      </c>
      <c r="T236" s="104">
        <f t="shared" si="153"/>
        <v>-0.39538622058225503</v>
      </c>
      <c r="U236" s="104">
        <v>0</v>
      </c>
      <c r="V236" s="104">
        <f t="shared" si="149"/>
        <v>2.2667812346217873</v>
      </c>
      <c r="W236" s="104">
        <f t="shared" si="154"/>
        <v>1.3628869565217392</v>
      </c>
      <c r="X236" s="104">
        <f t="shared" si="170"/>
        <v>1.2440720005150201</v>
      </c>
      <c r="Y236" s="104">
        <v>0</v>
      </c>
      <c r="Z236" s="104">
        <f t="shared" si="191"/>
        <v>0.44909905069747252</v>
      </c>
      <c r="AA236" s="104">
        <f t="shared" si="155"/>
        <v>0.6549999999999998</v>
      </c>
      <c r="AB236" s="104">
        <f t="shared" si="156"/>
        <v>-1.8854907218655934E-2</v>
      </c>
      <c r="AC236" s="104">
        <f t="shared" si="157"/>
        <v>-7.4572883769570362E-3</v>
      </c>
      <c r="AD236" s="104">
        <f t="shared" si="171"/>
        <v>-1.3156097797806486E-2</v>
      </c>
      <c r="AE236" s="104">
        <f t="shared" si="158"/>
        <v>2.875</v>
      </c>
      <c r="AF236" s="104"/>
      <c r="AG236" s="104">
        <f t="shared" si="172"/>
        <v>-9.1170053435461629E-3</v>
      </c>
      <c r="AH236" s="104">
        <f t="shared" si="173"/>
        <v>-1.0678589895386899E-2</v>
      </c>
      <c r="AI236" s="104">
        <f t="shared" si="174"/>
        <v>0.47658146764248804</v>
      </c>
      <c r="AJ236" s="104"/>
      <c r="AK236" s="104">
        <f t="shared" si="159"/>
        <v>1.5478749797555673E-22</v>
      </c>
      <c r="AL236" s="104">
        <f t="shared" si="160"/>
        <v>1.6036191052245829E-22</v>
      </c>
      <c r="AM236" s="104">
        <f t="shared" si="161"/>
        <v>40.526545223578751</v>
      </c>
      <c r="AN236" s="104">
        <f t="shared" si="175"/>
        <v>1.0610256652253576</v>
      </c>
      <c r="AO236" s="104">
        <f t="shared" si="176"/>
        <v>1.3176580985674746</v>
      </c>
      <c r="AP236" s="25">
        <v>0.19159999999999999</v>
      </c>
      <c r="AQ236" s="104">
        <f t="shared" si="162"/>
        <v>1.4302897165748677E-4</v>
      </c>
      <c r="AR236" s="104">
        <f t="shared" si="163"/>
        <v>0.41721551032488891</v>
      </c>
      <c r="AS236">
        <f t="shared" si="164"/>
        <v>-2.4555455103248889</v>
      </c>
      <c r="AT236" s="104"/>
      <c r="AU236" s="104"/>
      <c r="AV236" s="104"/>
      <c r="AW236" s="104"/>
      <c r="AX236">
        <f t="shared" si="197"/>
        <v>-2.3451652580356002</v>
      </c>
      <c r="AY236" s="104">
        <f t="shared" si="192"/>
        <v>-1.9279497477107113</v>
      </c>
      <c r="AZ236" s="104"/>
      <c r="BA236" s="104">
        <f t="shared" si="199"/>
        <v>1.2962799727707133</v>
      </c>
      <c r="BB236" s="104">
        <f t="shared" si="177"/>
        <v>-8.878343934873465</v>
      </c>
      <c r="BC236" s="104">
        <f t="shared" si="165"/>
        <v>1.9213067145689564</v>
      </c>
      <c r="BD236" s="104">
        <f t="shared" si="178"/>
        <v>-10.799650649442421</v>
      </c>
      <c r="BE236" s="104"/>
      <c r="BF236" s="104">
        <f t="shared" si="179"/>
        <v>1.75843611306664E-3</v>
      </c>
      <c r="BG236" s="104">
        <f t="shared" si="198"/>
        <v>3.805321280588149E-4</v>
      </c>
      <c r="BH236" s="104">
        <f t="shared" si="198"/>
        <v>-2.1389682411254549E-3</v>
      </c>
      <c r="BI236" s="104"/>
      <c r="BJ236" s="104"/>
      <c r="BK236" s="104"/>
      <c r="BL236" s="104"/>
      <c r="BM236" s="104"/>
      <c r="BN236" s="104"/>
      <c r="BO236" s="104"/>
      <c r="BP236" s="104"/>
    </row>
    <row r="237" spans="1:68">
      <c r="A237" s="64">
        <v>0.3</v>
      </c>
      <c r="B237" s="110">
        <v>90.836190000000002</v>
      </c>
      <c r="C237" s="103">
        <v>0.23754</v>
      </c>
      <c r="D237" s="103">
        <v>-2.4700000000000002</v>
      </c>
      <c r="E237" s="64">
        <v>0.3</v>
      </c>
      <c r="F237" s="105">
        <v>3.14159265358979</v>
      </c>
      <c r="G237" s="105"/>
      <c r="H237" s="28">
        <f t="shared" si="193"/>
        <v>0.1234161459972463</v>
      </c>
      <c r="I237" s="28">
        <f t="shared" si="194"/>
        <v>3.1699262551935094E-2</v>
      </c>
      <c r="J237" s="28">
        <f t="shared" si="195"/>
        <v>8.1605830166793149E-3</v>
      </c>
      <c r="K237" s="28">
        <f t="shared" si="196"/>
        <v>2.1059107133596594E-3</v>
      </c>
      <c r="L237" s="104">
        <f t="shared" si="184"/>
        <v>0.16154489081401971</v>
      </c>
      <c r="M237" s="104">
        <f t="shared" si="166"/>
        <v>1.0841499336331648E-2</v>
      </c>
      <c r="N237" s="104">
        <f t="shared" si="167"/>
        <v>9.3028128699249447E-4</v>
      </c>
      <c r="O237" s="104">
        <f t="shared" si="168"/>
        <v>8.8326610915234749E-5</v>
      </c>
      <c r="P237" s="104">
        <f t="shared" si="169"/>
        <v>8.8712502590571063E-6</v>
      </c>
      <c r="Q237" s="104">
        <f t="shared" si="150"/>
        <v>3.8749383473746928</v>
      </c>
      <c r="R237" s="104">
        <f t="shared" si="151"/>
        <v>-4.7087830616196635</v>
      </c>
      <c r="S237" s="104">
        <f t="shared" si="152"/>
        <v>2.3415815768106301</v>
      </c>
      <c r="T237" s="104">
        <f t="shared" si="153"/>
        <v>-0.39538622058225503</v>
      </c>
      <c r="U237" s="104">
        <v>0</v>
      </c>
      <c r="V237" s="104">
        <f t="shared" si="149"/>
        <v>2.2510559026685022</v>
      </c>
      <c r="W237" s="104">
        <f t="shared" si="154"/>
        <v>1.3628869565217392</v>
      </c>
      <c r="X237" s="104">
        <f t="shared" si="170"/>
        <v>1.3157019889562598</v>
      </c>
      <c r="Y237" s="104">
        <v>0</v>
      </c>
      <c r="Z237" s="104">
        <f t="shared" si="191"/>
        <v>0.5770696301982301</v>
      </c>
      <c r="AA237" s="104">
        <f t="shared" si="155"/>
        <v>0.6549999999999998</v>
      </c>
      <c r="AB237" s="104">
        <f t="shared" si="156"/>
        <v>-2.1110851047300216E-2</v>
      </c>
      <c r="AC237" s="104">
        <f t="shared" si="157"/>
        <v>-8.3495348090037152E-3</v>
      </c>
      <c r="AD237" s="104">
        <f t="shared" si="171"/>
        <v>-1.4730192928151965E-2</v>
      </c>
      <c r="AE237" s="104">
        <f t="shared" si="158"/>
        <v>2.875</v>
      </c>
      <c r="AF237" s="104"/>
      <c r="AG237" s="104">
        <f t="shared" si="172"/>
        <v>-1.2151898321689404E-2</v>
      </c>
      <c r="AH237" s="104">
        <f t="shared" si="173"/>
        <v>-1.3029745575508313E-2</v>
      </c>
      <c r="AI237" s="104">
        <f t="shared" si="174"/>
        <v>0.61002546955906167</v>
      </c>
      <c r="AJ237" s="104"/>
      <c r="AK237" s="104">
        <f t="shared" si="159"/>
        <v>1.9875458395362972E-22</v>
      </c>
      <c r="AL237" s="104">
        <f t="shared" si="160"/>
        <v>2.098388818028165E-22</v>
      </c>
      <c r="AM237" s="104">
        <f t="shared" si="161"/>
        <v>40.526545223578751</v>
      </c>
      <c r="AN237" s="104">
        <f t="shared" si="175"/>
        <v>1.0610256652253576</v>
      </c>
      <c r="AO237" s="104">
        <f t="shared" si="176"/>
        <v>1.3176580985674746</v>
      </c>
      <c r="AP237" s="25">
        <v>0.23838000000000001</v>
      </c>
      <c r="AQ237" s="104">
        <f t="shared" si="162"/>
        <v>1.8468078184865841E-4</v>
      </c>
      <c r="AR237" s="104">
        <f t="shared" si="163"/>
        <v>0.53871384065253658</v>
      </c>
      <c r="AS237">
        <f t="shared" si="164"/>
        <v>-3.0087138406525367</v>
      </c>
      <c r="AT237" s="104"/>
      <c r="AU237" s="104"/>
      <c r="AV237" s="104"/>
      <c r="AW237" s="104"/>
      <c r="AX237">
        <f t="shared" si="197"/>
        <v>-2.9139725274276005</v>
      </c>
      <c r="AY237" s="104">
        <f t="shared" si="192"/>
        <v>-2.375258686775064</v>
      </c>
      <c r="AZ237" s="104"/>
      <c r="BA237" s="104">
        <f t="shared" si="199"/>
        <v>1.2962799727707133</v>
      </c>
      <c r="BB237" s="104">
        <f t="shared" si="177"/>
        <v>-10.938233001418048</v>
      </c>
      <c r="BC237" s="104">
        <f t="shared" si="165"/>
        <v>2.4808150552000336</v>
      </c>
      <c r="BD237" s="104">
        <f t="shared" si="178"/>
        <v>-13.419048056618081</v>
      </c>
      <c r="BE237" s="104"/>
      <c r="BF237" s="104">
        <f t="shared" si="179"/>
        <v>2.1664157261671712E-3</v>
      </c>
      <c r="BG237" s="104">
        <f t="shared" si="198"/>
        <v>4.9134780257477394E-4</v>
      </c>
      <c r="BH237" s="104">
        <f t="shared" si="198"/>
        <v>-2.6577635287419452E-3</v>
      </c>
      <c r="BI237" s="104"/>
      <c r="BJ237" s="104"/>
      <c r="BK237" s="104"/>
      <c r="BL237" s="104"/>
      <c r="BM237" s="104"/>
      <c r="BN237" s="104"/>
      <c r="BO237" s="104"/>
      <c r="BP237" s="104"/>
    </row>
    <row r="238" spans="1:68">
      <c r="A238" s="64">
        <v>0.3</v>
      </c>
      <c r="B238" s="110">
        <v>100.84332000000001</v>
      </c>
      <c r="C238" s="103">
        <v>0.29275000000000001</v>
      </c>
      <c r="D238" s="103">
        <v>-3.0133299999999998</v>
      </c>
      <c r="E238" s="64">
        <v>0.3</v>
      </c>
      <c r="F238" s="105">
        <v>3.14159265358979</v>
      </c>
      <c r="G238" s="105"/>
      <c r="H238" s="28">
        <f t="shared" si="193"/>
        <v>0.15210102189397093</v>
      </c>
      <c r="I238" s="28">
        <f t="shared" si="194"/>
        <v>3.9066932356988292E-2</v>
      </c>
      <c r="J238" s="28">
        <f t="shared" si="195"/>
        <v>1.0057298468185861E-2</v>
      </c>
      <c r="K238" s="28">
        <f t="shared" si="196"/>
        <v>2.5953749319526831E-3</v>
      </c>
      <c r="L238" s="104">
        <f t="shared" si="184"/>
        <v>0.21348920901613849</v>
      </c>
      <c r="M238" s="104">
        <f t="shared" si="166"/>
        <v>1.8013796720951512E-2</v>
      </c>
      <c r="N238" s="104">
        <f t="shared" si="167"/>
        <v>1.9241671916811784E-3</v>
      </c>
      <c r="O238" s="104">
        <f t="shared" si="168"/>
        <v>2.2654054965332016E-4</v>
      </c>
      <c r="P238" s="104">
        <f t="shared" si="169"/>
        <v>2.8158810164713444E-5</v>
      </c>
      <c r="Q238" s="104">
        <f t="shared" si="150"/>
        <v>3.8749383473746928</v>
      </c>
      <c r="R238" s="104">
        <f t="shared" si="151"/>
        <v>-4.7087830616196653</v>
      </c>
      <c r="S238" s="104">
        <f t="shared" si="152"/>
        <v>2.3415815768106301</v>
      </c>
      <c r="T238" s="104">
        <f t="shared" si="153"/>
        <v>-0.39538622058225503</v>
      </c>
      <c r="U238" s="104">
        <v>0</v>
      </c>
      <c r="V238" s="104">
        <f t="shared" si="149"/>
        <v>2.2319326520706859</v>
      </c>
      <c r="W238" s="104">
        <f t="shared" si="154"/>
        <v>1.3628869565217392</v>
      </c>
      <c r="X238" s="104">
        <f t="shared" si="170"/>
        <v>1.4119441111795492</v>
      </c>
      <c r="Y238" s="104">
        <v>0</v>
      </c>
      <c r="Z238" s="104">
        <f t="shared" si="191"/>
        <v>0.74685048532725773</v>
      </c>
      <c r="AA238" s="104">
        <f t="shared" si="155"/>
        <v>0.6549999999999998</v>
      </c>
      <c r="AB238" s="104">
        <f t="shared" si="156"/>
        <v>-2.3436565400147571E-2</v>
      </c>
      <c r="AC238" s="104">
        <f t="shared" si="157"/>
        <v>-9.2693761219564651E-3</v>
      </c>
      <c r="AD238" s="104">
        <f t="shared" si="171"/>
        <v>-1.6352970761052018E-2</v>
      </c>
      <c r="AE238" s="104">
        <f t="shared" si="158"/>
        <v>2.875</v>
      </c>
      <c r="AF238" s="104"/>
      <c r="AG238" s="104">
        <f t="shared" si="172"/>
        <v>-1.6374180538052986E-2</v>
      </c>
      <c r="AH238" s="104">
        <f t="shared" si="173"/>
        <v>-1.6057448671190969E-2</v>
      </c>
      <c r="AI238" s="104">
        <f t="shared" si="174"/>
        <v>0.78667820097422192</v>
      </c>
      <c r="AJ238" s="104"/>
      <c r="AK238" s="104">
        <f t="shared" si="159"/>
        <v>2.5839535599694783E-22</v>
      </c>
      <c r="AL238" s="104">
        <f t="shared" si="160"/>
        <v>2.7788406602121544E-22</v>
      </c>
      <c r="AM238" s="104">
        <f t="shared" si="161"/>
        <v>40.526545223578751</v>
      </c>
      <c r="AN238" s="104">
        <f t="shared" si="175"/>
        <v>1.0610256652253576</v>
      </c>
      <c r="AO238" s="104">
        <f t="shared" si="176"/>
        <v>1.3176580985674746</v>
      </c>
      <c r="AP238" s="25">
        <v>0.29365999999999998</v>
      </c>
      <c r="AQ238" s="104">
        <f t="shared" si="162"/>
        <v>2.4142370365868129E-4</v>
      </c>
      <c r="AR238" s="104">
        <f t="shared" si="163"/>
        <v>0.70423294357237332</v>
      </c>
      <c r="AS238">
        <f t="shared" si="164"/>
        <v>-3.7175629435723732</v>
      </c>
      <c r="AT238" s="104"/>
      <c r="AU238" s="104"/>
      <c r="AV238" s="104"/>
      <c r="AW238" s="104"/>
      <c r="AX238">
        <f t="shared" si="197"/>
        <v>-3.6132471875625005</v>
      </c>
      <c r="AY238" s="104">
        <f t="shared" si="192"/>
        <v>-2.9090142439901272</v>
      </c>
      <c r="AZ238" s="104"/>
      <c r="BA238" s="104">
        <f t="shared" si="199"/>
        <v>1.2962799727707133</v>
      </c>
      <c r="BB238" s="104">
        <f t="shared" si="177"/>
        <v>-13.396214813305207</v>
      </c>
      <c r="BC238" s="104">
        <f t="shared" si="165"/>
        <v>3.2430421439812567</v>
      </c>
      <c r="BD238" s="104">
        <f t="shared" si="178"/>
        <v>-16.639256957286463</v>
      </c>
      <c r="BE238" s="104"/>
      <c r="BF238" s="104">
        <f t="shared" si="179"/>
        <v>2.6532411989117067E-3</v>
      </c>
      <c r="BG238" s="104">
        <f t="shared" si="198"/>
        <v>6.4231375400698287E-4</v>
      </c>
      <c r="BH238" s="104">
        <f t="shared" si="198"/>
        <v>-3.2955549529186893E-3</v>
      </c>
      <c r="BI238" s="104"/>
      <c r="BJ238" s="104"/>
      <c r="BK238" s="104"/>
      <c r="BL238" s="104"/>
      <c r="BM238" s="104"/>
      <c r="BN238" s="104"/>
      <c r="BO238" s="104"/>
      <c r="BP238" s="104"/>
    </row>
    <row r="239" spans="1:68">
      <c r="A239" s="64">
        <v>0.3</v>
      </c>
      <c r="B239" s="110">
        <v>115.35366</v>
      </c>
      <c r="C239" s="103">
        <v>0.37506</v>
      </c>
      <c r="D239" s="103">
        <v>-3.7149999999999999</v>
      </c>
      <c r="E239" s="64">
        <v>0.3</v>
      </c>
      <c r="F239" s="105">
        <v>3.14159265358979</v>
      </c>
      <c r="G239" s="105"/>
      <c r="H239" s="28">
        <f t="shared" si="193"/>
        <v>0.19486595822904437</v>
      </c>
      <c r="I239" s="28">
        <f t="shared" si="194"/>
        <v>5.0051045772201645E-2</v>
      </c>
      <c r="J239" s="28">
        <f t="shared" si="195"/>
        <v>1.288502259087204E-2</v>
      </c>
      <c r="K239" s="28">
        <f t="shared" si="196"/>
        <v>3.3250941826752293E-3</v>
      </c>
      <c r="L239" s="104">
        <f t="shared" si="184"/>
        <v>0.30533322615001512</v>
      </c>
      <c r="M239" s="104">
        <f t="shared" si="166"/>
        <v>3.4014943578846955E-2</v>
      </c>
      <c r="N239" s="104">
        <f t="shared" si="167"/>
        <v>4.7258736843920901E-3</v>
      </c>
      <c r="O239" s="104">
        <f t="shared" si="168"/>
        <v>7.1951255828800464E-4</v>
      </c>
      <c r="P239" s="104">
        <f t="shared" si="169"/>
        <v>1.1531452121649188E-4</v>
      </c>
      <c r="Q239" s="104">
        <f t="shared" si="150"/>
        <v>3.8749383473746932</v>
      </c>
      <c r="R239" s="104">
        <f t="shared" si="151"/>
        <v>-4.7087830616196635</v>
      </c>
      <c r="S239" s="104">
        <f t="shared" si="152"/>
        <v>2.3415815768106287</v>
      </c>
      <c r="T239" s="104">
        <f t="shared" si="153"/>
        <v>-0.39538622058225481</v>
      </c>
      <c r="U239" s="104">
        <v>0</v>
      </c>
      <c r="V239" s="104">
        <f t="shared" si="149"/>
        <v>2.2034226945139705</v>
      </c>
      <c r="W239" s="104">
        <f t="shared" si="154"/>
        <v>1.3628869565217392</v>
      </c>
      <c r="X239" s="104">
        <f t="shared" si="170"/>
        <v>1.5773614835591059</v>
      </c>
      <c r="Y239" s="104">
        <v>0</v>
      </c>
      <c r="Z239" s="104">
        <f t="shared" si="191"/>
        <v>1.0337599699729236</v>
      </c>
      <c r="AA239" s="104">
        <f t="shared" si="155"/>
        <v>0.6549999999999998</v>
      </c>
      <c r="AB239" s="104">
        <f t="shared" si="156"/>
        <v>-2.680885156038483E-2</v>
      </c>
      <c r="AC239" s="104">
        <f t="shared" si="157"/>
        <v>-1.0603146163615842E-2</v>
      </c>
      <c r="AD239" s="104">
        <f t="shared" si="171"/>
        <v>-1.8705998862000337E-2</v>
      </c>
      <c r="AE239" s="104">
        <f t="shared" si="158"/>
        <v>2.875</v>
      </c>
      <c r="AF239" s="104"/>
      <c r="AG239" s="104">
        <f t="shared" si="172"/>
        <v>-2.3911507115249645E-2</v>
      </c>
      <c r="AH239" s="104">
        <f t="shared" si="173"/>
        <v>-2.1228972955079601E-2</v>
      </c>
      <c r="AI239" s="104">
        <f t="shared" si="174"/>
        <v>1.0851424504532583</v>
      </c>
      <c r="AJ239" s="104"/>
      <c r="AK239" s="104">
        <f t="shared" si="159"/>
        <v>3.6339655942538917E-22</v>
      </c>
      <c r="AL239" s="104">
        <f t="shared" si="160"/>
        <v>3.9859665945510802E-22</v>
      </c>
      <c r="AM239" s="104">
        <f t="shared" si="161"/>
        <v>40.526545223578751</v>
      </c>
      <c r="AN239" s="104">
        <f t="shared" si="175"/>
        <v>1.0610256652253576</v>
      </c>
      <c r="AO239" s="104">
        <f t="shared" si="176"/>
        <v>1.3176580985674746</v>
      </c>
      <c r="AP239" s="25">
        <v>0.37320999999999999</v>
      </c>
      <c r="AQ239" s="104">
        <f t="shared" si="162"/>
        <v>3.4156183387616185E-4</v>
      </c>
      <c r="AR239" s="104">
        <f t="shared" si="163"/>
        <v>0.99633586941676411</v>
      </c>
      <c r="AS239">
        <f t="shared" si="164"/>
        <v>-4.7113358694167644</v>
      </c>
      <c r="AT239" s="104"/>
      <c r="AU239" s="104"/>
      <c r="AV239" s="104"/>
      <c r="AW239" s="104"/>
      <c r="AX239">
        <f t="shared" si="197"/>
        <v>-4.6711685148996001</v>
      </c>
      <c r="AY239" s="104">
        <f t="shared" si="192"/>
        <v>-3.6748326454828359</v>
      </c>
      <c r="AZ239" s="104"/>
      <c r="BA239" s="104">
        <f t="shared" si="199"/>
        <v>1.2962799727707133</v>
      </c>
      <c r="BB239" s="104">
        <f t="shared" si="177"/>
        <v>-16.922862314455482</v>
      </c>
      <c r="BC239" s="104">
        <f t="shared" si="165"/>
        <v>4.5881966238160068</v>
      </c>
      <c r="BD239" s="104">
        <f t="shared" si="178"/>
        <v>-21.511058938271489</v>
      </c>
      <c r="BE239" s="104"/>
      <c r="BF239" s="104">
        <f t="shared" si="179"/>
        <v>3.3517255524768237E-3</v>
      </c>
      <c r="BG239" s="104">
        <f t="shared" si="198"/>
        <v>9.0873373416835155E-4</v>
      </c>
      <c r="BH239" s="104">
        <f t="shared" si="198"/>
        <v>-4.2604592866451749E-3</v>
      </c>
      <c r="BI239" s="104"/>
      <c r="BJ239" s="104"/>
      <c r="BK239" s="104"/>
      <c r="BL239" s="104"/>
      <c r="BM239" s="104"/>
      <c r="BN239" s="104"/>
      <c r="BO239" s="104"/>
      <c r="BP239" s="104"/>
    </row>
    <row r="240" spans="1:68">
      <c r="A240" s="64">
        <v>0.3</v>
      </c>
      <c r="B240" s="110">
        <v>131.86543</v>
      </c>
      <c r="C240" s="103">
        <v>0.44746999999999998</v>
      </c>
      <c r="D240" s="103">
        <v>-4.2816700000000001</v>
      </c>
      <c r="E240" s="64">
        <v>0.3</v>
      </c>
      <c r="F240" s="105">
        <v>3.14159265358979</v>
      </c>
      <c r="G240" s="105"/>
      <c r="H240" s="28">
        <f t="shared" si="193"/>
        <v>0.23248725624900143</v>
      </c>
      <c r="I240" s="28">
        <f t="shared" si="194"/>
        <v>5.9714022960825106E-2</v>
      </c>
      <c r="J240" s="28">
        <f t="shared" si="195"/>
        <v>1.5372636534787794E-2</v>
      </c>
      <c r="K240" s="28">
        <f t="shared" si="196"/>
        <v>3.9670449899261041E-3</v>
      </c>
      <c r="L240" s="104">
        <f t="shared" si="184"/>
        <v>0.40392885268935946</v>
      </c>
      <c r="M240" s="104">
        <f t="shared" si="166"/>
        <v>5.5141667802155389E-2</v>
      </c>
      <c r="N240" s="104">
        <f t="shared" si="167"/>
        <v>9.2644451818794903E-3</v>
      </c>
      <c r="O240" s="104">
        <f t="shared" si="168"/>
        <v>1.6969894057268231E-3</v>
      </c>
      <c r="P240" s="104">
        <f t="shared" si="169"/>
        <v>3.2636129989382923E-4</v>
      </c>
      <c r="Q240" s="104">
        <f t="shared" si="150"/>
        <v>3.8749383473746928</v>
      </c>
      <c r="R240" s="104">
        <f t="shared" si="151"/>
        <v>-4.7087830616196644</v>
      </c>
      <c r="S240" s="104">
        <f t="shared" si="152"/>
        <v>2.3415815768106301</v>
      </c>
      <c r="T240" s="104">
        <f t="shared" si="153"/>
        <v>-0.39538622058225503</v>
      </c>
      <c r="U240" s="104">
        <v>0</v>
      </c>
      <c r="V240" s="104">
        <f t="shared" si="149"/>
        <v>2.1783418291673322</v>
      </c>
      <c r="W240" s="104">
        <f t="shared" si="154"/>
        <v>1.3628869565217392</v>
      </c>
      <c r="X240" s="104">
        <f t="shared" si="170"/>
        <v>1.7492844905528422</v>
      </c>
      <c r="Y240" s="104">
        <v>0</v>
      </c>
      <c r="Z240" s="104">
        <f t="shared" si="191"/>
        <v>1.3265717374905772</v>
      </c>
      <c r="AA240" s="104">
        <f t="shared" si="155"/>
        <v>0.6549999999999998</v>
      </c>
      <c r="AB240" s="104">
        <f t="shared" si="156"/>
        <v>-3.0646281520814483E-2</v>
      </c>
      <c r="AC240" s="104">
        <f t="shared" si="157"/>
        <v>-1.2120884835540141E-2</v>
      </c>
      <c r="AD240" s="104">
        <f t="shared" si="171"/>
        <v>-2.1383583178177311E-2</v>
      </c>
      <c r="AE240" s="104">
        <f t="shared" si="158"/>
        <v>2.875</v>
      </c>
      <c r="AF240" s="104"/>
      <c r="AG240" s="104">
        <f t="shared" si="172"/>
        <v>-3.2004137681994997E-2</v>
      </c>
      <c r="AH240" s="104">
        <f t="shared" si="173"/>
        <v>-2.6846371808681213E-2</v>
      </c>
      <c r="AI240" s="104">
        <f t="shared" si="174"/>
        <v>1.3905583383968163</v>
      </c>
      <c r="AJ240" s="104"/>
      <c r="AK240" s="104">
        <f t="shared" si="159"/>
        <v>4.7654101433313752E-22</v>
      </c>
      <c r="AL240" s="104">
        <f t="shared" si="160"/>
        <v>5.284130695115731E-22</v>
      </c>
      <c r="AM240" s="104">
        <f t="shared" si="161"/>
        <v>40.526545223578751</v>
      </c>
      <c r="AN240" s="104">
        <f t="shared" si="175"/>
        <v>1.0610256652253576</v>
      </c>
      <c r="AO240" s="104">
        <f t="shared" si="176"/>
        <v>1.3176580985674746</v>
      </c>
      <c r="AP240" s="25">
        <v>0.44796000000000002</v>
      </c>
      <c r="AQ240" s="104">
        <f t="shared" si="162"/>
        <v>4.4939875641634037E-4</v>
      </c>
      <c r="AR240" s="104">
        <f t="shared" si="163"/>
        <v>1.3108961724664649</v>
      </c>
      <c r="AS240">
        <f t="shared" si="164"/>
        <v>-5.5925661724664648</v>
      </c>
      <c r="AT240" s="104"/>
      <c r="AU240" s="104"/>
      <c r="AV240" s="104"/>
      <c r="AW240" s="104"/>
      <c r="AX240">
        <f t="shared" si="197"/>
        <v>-5.6170938946249001</v>
      </c>
      <c r="AY240" s="104">
        <f t="shared" si="192"/>
        <v>-4.3061977221584353</v>
      </c>
      <c r="AZ240" s="104"/>
      <c r="BA240" s="104">
        <f t="shared" si="199"/>
        <v>1.2962799727707133</v>
      </c>
      <c r="BB240" s="104">
        <f t="shared" si="177"/>
        <v>-19.830342815879231</v>
      </c>
      <c r="BC240" s="104">
        <f t="shared" si="165"/>
        <v>6.0367689022425948</v>
      </c>
      <c r="BD240" s="104">
        <f t="shared" si="178"/>
        <v>-25.867111718121826</v>
      </c>
      <c r="BE240" s="104"/>
      <c r="BF240" s="104">
        <f t="shared" si="179"/>
        <v>3.9275782958762585E-3</v>
      </c>
      <c r="BG240" s="104">
        <f t="shared" si="198"/>
        <v>1.1956365423336493E-3</v>
      </c>
      <c r="BH240" s="104">
        <f t="shared" si="198"/>
        <v>-5.1232148382099078E-3</v>
      </c>
      <c r="BI240" s="104"/>
      <c r="BJ240" s="104"/>
      <c r="BK240" s="104"/>
      <c r="BL240" s="104"/>
      <c r="BM240" s="104"/>
      <c r="BN240" s="104"/>
      <c r="BO240" s="104"/>
      <c r="BP240" s="104"/>
    </row>
    <row r="241" spans="1:68">
      <c r="A241" s="64">
        <v>0.3</v>
      </c>
      <c r="B241" s="110">
        <v>145.07483999999999</v>
      </c>
      <c r="C241" s="103">
        <v>0.48848999999999998</v>
      </c>
      <c r="D241" s="103">
        <v>-4.5683299999999996</v>
      </c>
      <c r="E241" s="64">
        <v>0.3</v>
      </c>
      <c r="F241" s="105">
        <v>3.14159265358979</v>
      </c>
      <c r="G241" s="105"/>
      <c r="H241" s="28">
        <f t="shared" si="193"/>
        <v>0.25379958389405927</v>
      </c>
      <c r="I241" s="28">
        <f t="shared" si="194"/>
        <v>6.5188064174432819E-2</v>
      </c>
      <c r="J241" s="28">
        <f t="shared" si="195"/>
        <v>1.678186073005674E-2</v>
      </c>
      <c r="K241" s="28">
        <f t="shared" si="196"/>
        <v>4.3307077728763996E-3</v>
      </c>
      <c r="L241" s="104">
        <f t="shared" si="184"/>
        <v>0.46892139354559648</v>
      </c>
      <c r="M241" s="104">
        <f t="shared" si="166"/>
        <v>7.0957177015573539E-2</v>
      </c>
      <c r="N241" s="104">
        <f t="shared" si="167"/>
        <v>1.3115504531447088E-2</v>
      </c>
      <c r="O241" s="104">
        <f t="shared" si="168"/>
        <v>2.6353155312450749E-3</v>
      </c>
      <c r="P241" s="104">
        <f t="shared" si="169"/>
        <v>5.5513334705459272E-4</v>
      </c>
      <c r="Q241" s="104">
        <f t="shared" si="150"/>
        <v>3.8749383473746928</v>
      </c>
      <c r="R241" s="104">
        <f t="shared" si="151"/>
        <v>-4.7087830616196644</v>
      </c>
      <c r="S241" s="104">
        <f t="shared" si="152"/>
        <v>2.3415815768106301</v>
      </c>
      <c r="T241" s="104">
        <f t="shared" si="153"/>
        <v>-0.39538622058225503</v>
      </c>
      <c r="U241" s="104">
        <v>0</v>
      </c>
      <c r="V241" s="104">
        <f t="shared" si="149"/>
        <v>2.1641336107372937</v>
      </c>
      <c r="W241" s="104">
        <f t="shared" si="154"/>
        <v>1.3628869565217392</v>
      </c>
      <c r="X241" s="104">
        <f t="shared" si="170"/>
        <v>1.8599071970395598</v>
      </c>
      <c r="Y241" s="104">
        <v>0</v>
      </c>
      <c r="Z241" s="104">
        <f t="shared" si="191"/>
        <v>1.5125885928564027</v>
      </c>
      <c r="AA241" s="104">
        <f t="shared" si="155"/>
        <v>0.6549999999999998</v>
      </c>
      <c r="AB241" s="104">
        <f t="shared" si="156"/>
        <v>-3.3716224094723815E-2</v>
      </c>
      <c r="AC241" s="104">
        <f t="shared" si="157"/>
        <v>-1.3335075221568017E-2</v>
      </c>
      <c r="AD241" s="104">
        <f t="shared" si="171"/>
        <v>-2.3525649658145915E-2</v>
      </c>
      <c r="AE241" s="104">
        <f t="shared" si="158"/>
        <v>2.875</v>
      </c>
      <c r="AF241" s="104"/>
      <c r="AG241" s="104">
        <f t="shared" si="172"/>
        <v>-3.7304888976778951E-2</v>
      </c>
      <c r="AH241" s="104">
        <f t="shared" si="173"/>
        <v>-3.069237970066447E-2</v>
      </c>
      <c r="AI241" s="104">
        <f t="shared" si="174"/>
        <v>1.5853395864909219</v>
      </c>
      <c r="AJ241" s="104"/>
      <c r="AK241" s="104">
        <f t="shared" si="159"/>
        <v>5.5169779240490353E-22</v>
      </c>
      <c r="AL241" s="104">
        <f t="shared" si="160"/>
        <v>6.13984437331132E-22</v>
      </c>
      <c r="AM241" s="104">
        <f t="shared" si="161"/>
        <v>40.526545223578751</v>
      </c>
      <c r="AN241" s="104">
        <f t="shared" si="175"/>
        <v>1.0610256652253576</v>
      </c>
      <c r="AO241" s="104">
        <f t="shared" si="176"/>
        <v>1.3176580985674746</v>
      </c>
      <c r="AP241" s="25">
        <v>0.48829</v>
      </c>
      <c r="AQ241" s="104">
        <f t="shared" si="162"/>
        <v>5.2085777779151317E-4</v>
      </c>
      <c r="AR241" s="104">
        <f t="shared" si="163"/>
        <v>1.519342137817844</v>
      </c>
      <c r="AS241">
        <f t="shared" si="164"/>
        <v>-6.0876721378178438</v>
      </c>
      <c r="AT241" s="104"/>
      <c r="AU241" s="104"/>
      <c r="AV241" s="104"/>
      <c r="AW241" s="104"/>
      <c r="AX241">
        <f t="shared" si="197"/>
        <v>-6.1592897554161006</v>
      </c>
      <c r="AY241" s="104">
        <f t="shared" si="192"/>
        <v>-4.6399476175982564</v>
      </c>
      <c r="AZ241" s="104"/>
      <c r="BA241" s="104">
        <f t="shared" si="199"/>
        <v>1.2962799727707133</v>
      </c>
      <c r="BB241" s="104">
        <f t="shared" si="177"/>
        <v>-21.367284514417427</v>
      </c>
      <c r="BC241" s="104">
        <f t="shared" si="165"/>
        <v>6.9966772060890872</v>
      </c>
      <c r="BD241" s="104">
        <f t="shared" si="178"/>
        <v>-28.363961720506516</v>
      </c>
      <c r="BE241" s="104"/>
      <c r="BF241" s="104">
        <f t="shared" si="179"/>
        <v>4.2319834649271991E-3</v>
      </c>
      <c r="BG241" s="104">
        <f t="shared" si="198"/>
        <v>1.385755041808098E-3</v>
      </c>
      <c r="BH241" s="104">
        <f t="shared" si="198"/>
        <v>-5.6177385067352975E-3</v>
      </c>
      <c r="BI241" s="104"/>
      <c r="BJ241" s="104"/>
      <c r="BK241" s="104"/>
      <c r="BL241" s="104"/>
      <c r="BM241" s="104"/>
      <c r="BN241" s="104"/>
      <c r="BO241" s="104"/>
      <c r="BP241" s="104"/>
    </row>
    <row r="242" spans="1:68">
      <c r="A242" s="64">
        <v>0.3</v>
      </c>
      <c r="B242" s="110">
        <v>160.88611</v>
      </c>
      <c r="C242" s="103">
        <v>0.52507000000000004</v>
      </c>
      <c r="D242" s="103">
        <v>-4.7766700000000002</v>
      </c>
      <c r="E242" s="64">
        <v>0.3</v>
      </c>
      <c r="F242" s="105">
        <v>3.14159265358979</v>
      </c>
      <c r="G242" s="105"/>
      <c r="H242" s="28">
        <f t="shared" si="193"/>
        <v>0.27280506768870139</v>
      </c>
      <c r="I242" s="28">
        <f t="shared" si="194"/>
        <v>7.0069595807630558E-2</v>
      </c>
      <c r="J242" s="28">
        <f t="shared" si="195"/>
        <v>1.8038550663331685E-2</v>
      </c>
      <c r="K242" s="28">
        <f t="shared" si="196"/>
        <v>4.6550077387545533E-3</v>
      </c>
      <c r="L242" s="104">
        <f t="shared" si="184"/>
        <v>0.53348125970364846</v>
      </c>
      <c r="M242" s="104">
        <f t="shared" si="166"/>
        <v>8.7966490738687689E-2</v>
      </c>
      <c r="N242" s="104">
        <f t="shared" si="167"/>
        <v>1.7598818607342564E-2</v>
      </c>
      <c r="O242" s="104">
        <f t="shared" si="168"/>
        <v>3.8175383976218336E-3</v>
      </c>
      <c r="P242" s="104">
        <f t="shared" si="169"/>
        <v>8.6701288623558526E-4</v>
      </c>
      <c r="Q242" s="104">
        <f t="shared" si="150"/>
        <v>3.8749383473746928</v>
      </c>
      <c r="R242" s="104">
        <f t="shared" si="151"/>
        <v>-4.7087830616196644</v>
      </c>
      <c r="S242" s="104">
        <f t="shared" si="152"/>
        <v>2.3415815768106301</v>
      </c>
      <c r="T242" s="104">
        <f t="shared" si="153"/>
        <v>-0.39538622058225503</v>
      </c>
      <c r="U242" s="104">
        <v>0</v>
      </c>
      <c r="V242" s="104">
        <f t="shared" si="149"/>
        <v>2.1514632882075326</v>
      </c>
      <c r="W242" s="104">
        <f t="shared" si="154"/>
        <v>1.3628869565217392</v>
      </c>
      <c r="X242" s="104">
        <f t="shared" si="170"/>
        <v>1.9679320213579445</v>
      </c>
      <c r="Y242" s="104">
        <v>0</v>
      </c>
      <c r="Z242" s="104">
        <f t="shared" si="191"/>
        <v>1.6926915365965913</v>
      </c>
      <c r="AA242" s="104">
        <f t="shared" si="155"/>
        <v>0.6549999999999998</v>
      </c>
      <c r="AB242" s="104">
        <f t="shared" si="156"/>
        <v>-3.7390853841288998E-2</v>
      </c>
      <c r="AC242" s="104">
        <f t="shared" si="157"/>
        <v>-1.478842491885889E-2</v>
      </c>
      <c r="AD242" s="104">
        <f t="shared" si="171"/>
        <v>-2.6089639380073942E-2</v>
      </c>
      <c r="AE242" s="104">
        <f t="shared" si="158"/>
        <v>2.875</v>
      </c>
      <c r="AF242" s="104"/>
      <c r="AG242" s="104">
        <f t="shared" si="172"/>
        <v>-4.2527937029690634E-2</v>
      </c>
      <c r="AH242" s="104">
        <f t="shared" si="173"/>
        <v>-3.4676496464167823E-2</v>
      </c>
      <c r="AI242" s="104">
        <f t="shared" si="174"/>
        <v>1.7746723004269951</v>
      </c>
      <c r="AJ242" s="104"/>
      <c r="AK242" s="104">
        <f t="shared" si="159"/>
        <v>6.2697433354746613E-22</v>
      </c>
      <c r="AL242" s="104">
        <f t="shared" si="160"/>
        <v>6.9893239880177365E-22</v>
      </c>
      <c r="AM242" s="104">
        <f t="shared" si="161"/>
        <v>40.526545223578751</v>
      </c>
      <c r="AN242" s="104">
        <f t="shared" si="175"/>
        <v>1.0610256652253576</v>
      </c>
      <c r="AO242" s="104">
        <f t="shared" si="176"/>
        <v>1.3176580985674746</v>
      </c>
      <c r="AP242" s="25">
        <v>0.52529000000000003</v>
      </c>
      <c r="AQ242" s="104">
        <f t="shared" si="162"/>
        <v>5.9223239081355138E-4</v>
      </c>
      <c r="AR242" s="104">
        <f t="shared" si="163"/>
        <v>1.7275418840031294</v>
      </c>
      <c r="AS242">
        <f t="shared" si="164"/>
        <v>-6.50421188400313</v>
      </c>
      <c r="AT242" s="104"/>
      <c r="AU242" s="104"/>
      <c r="AV242" s="104"/>
      <c r="AW242" s="104"/>
      <c r="AX242">
        <f t="shared" si="197"/>
        <v>-6.6466617451689007</v>
      </c>
      <c r="AY242" s="104">
        <f t="shared" si="192"/>
        <v>-4.9191198611657718</v>
      </c>
      <c r="AZ242" s="104"/>
      <c r="BA242" s="104">
        <f t="shared" si="199"/>
        <v>1.2962799727707133</v>
      </c>
      <c r="BB242" s="104">
        <f t="shared" si="177"/>
        <v>-22.652892294602463</v>
      </c>
      <c r="BC242" s="104">
        <f t="shared" si="165"/>
        <v>7.9554516533905453</v>
      </c>
      <c r="BD242" s="104">
        <f t="shared" si="178"/>
        <v>-30.608343947993006</v>
      </c>
      <c r="BE242" s="104"/>
      <c r="BF242" s="104">
        <f t="shared" si="179"/>
        <v>4.486609684017125E-3</v>
      </c>
      <c r="BG242" s="104">
        <f t="shared" si="198"/>
        <v>1.5756489707646159E-3</v>
      </c>
      <c r="BH242" s="104">
        <f t="shared" si="198"/>
        <v>-6.0622586547817402E-3</v>
      </c>
      <c r="BI242" s="104"/>
      <c r="BJ242" s="104"/>
      <c r="BK242" s="104"/>
      <c r="BL242" s="104"/>
      <c r="BM242" s="104"/>
      <c r="BN242" s="104"/>
      <c r="BO242" s="104"/>
      <c r="BP242" s="104"/>
    </row>
    <row r="243" spans="1:68">
      <c r="A243" s="64">
        <v>0.3</v>
      </c>
      <c r="B243" s="110">
        <v>202.81599</v>
      </c>
      <c r="C243" s="103">
        <v>0.58850999999999998</v>
      </c>
      <c r="D243" s="103">
        <v>-5.2750000000000004</v>
      </c>
      <c r="E243" s="64">
        <v>0.3</v>
      </c>
      <c r="F243" s="105">
        <v>3.14159265358979</v>
      </c>
      <c r="G243" s="105"/>
      <c r="H243" s="28">
        <f t="shared" si="193"/>
        <v>0.30576591765950756</v>
      </c>
      <c r="I243" s="28">
        <f t="shared" si="194"/>
        <v>7.8535543506101396E-2</v>
      </c>
      <c r="J243" s="28">
        <f t="shared" si="195"/>
        <v>2.0218004172543335E-2</v>
      </c>
      <c r="K243" s="28">
        <f t="shared" si="196"/>
        <v>5.2174350169204905E-3</v>
      </c>
      <c r="L243" s="104">
        <f t="shared" si="184"/>
        <v>0.6628997334818727</v>
      </c>
      <c r="M243" s="104">
        <f t="shared" si="166"/>
        <v>0.12547131007530912</v>
      </c>
      <c r="N243" s="104">
        <f t="shared" si="167"/>
        <v>2.8479225703944622E-2</v>
      </c>
      <c r="O243" s="104">
        <f t="shared" si="168"/>
        <v>6.9773994602153055E-3</v>
      </c>
      <c r="P243" s="104">
        <f t="shared" si="169"/>
        <v>1.7856680960646187E-3</v>
      </c>
      <c r="Q243" s="104">
        <f t="shared" si="150"/>
        <v>3.8749383473746928</v>
      </c>
      <c r="R243" s="104">
        <f t="shared" si="151"/>
        <v>-4.7087830616196635</v>
      </c>
      <c r="S243" s="104">
        <f t="shared" si="152"/>
        <v>2.3415815768106301</v>
      </c>
      <c r="T243" s="104">
        <f t="shared" si="153"/>
        <v>-0.39538622058225503</v>
      </c>
      <c r="U243" s="104">
        <v>0</v>
      </c>
      <c r="V243" s="104">
        <f t="shared" si="149"/>
        <v>2.129489388226995</v>
      </c>
      <c r="W243" s="104">
        <f t="shared" si="154"/>
        <v>1.3628869565217392</v>
      </c>
      <c r="X243" s="104">
        <f t="shared" si="170"/>
        <v>2.1795974915233423</v>
      </c>
      <c r="Y243" s="104">
        <v>0</v>
      </c>
      <c r="Z243" s="104">
        <f t="shared" si="191"/>
        <v>2.041806080759649</v>
      </c>
      <c r="AA243" s="104">
        <f t="shared" si="155"/>
        <v>0.6549999999999998</v>
      </c>
      <c r="AB243" s="104">
        <f t="shared" si="156"/>
        <v>-4.7135598211469787E-2</v>
      </c>
      <c r="AC243" s="104">
        <f t="shared" si="157"/>
        <v>-1.8642560507299455E-2</v>
      </c>
      <c r="AD243" s="104">
        <f t="shared" si="171"/>
        <v>-3.2889079359384621E-2</v>
      </c>
      <c r="AE243" s="104">
        <f t="shared" si="158"/>
        <v>2.875</v>
      </c>
      <c r="AF243" s="104"/>
      <c r="AG243" s="104">
        <f t="shared" si="172"/>
        <v>-5.2833866380373344E-2</v>
      </c>
      <c r="AH243" s="104">
        <f t="shared" si="173"/>
        <v>-4.3284430038055897E-2</v>
      </c>
      <c r="AI243" s="104">
        <f t="shared" si="174"/>
        <v>2.1442784444729033</v>
      </c>
      <c r="AJ243" s="104"/>
      <c r="AK243" s="104">
        <f t="shared" si="159"/>
        <v>7.8019642920493255E-22</v>
      </c>
      <c r="AL243" s="104">
        <f t="shared" si="160"/>
        <v>8.6897090388491287E-22</v>
      </c>
      <c r="AM243" s="104">
        <f t="shared" si="161"/>
        <v>40.526545223578751</v>
      </c>
      <c r="AN243" s="104">
        <f t="shared" si="175"/>
        <v>1.0610256652253576</v>
      </c>
      <c r="AO243" s="104">
        <f t="shared" si="176"/>
        <v>1.3176580985674746</v>
      </c>
      <c r="AP243" s="25">
        <v>0.58872999999999998</v>
      </c>
      <c r="AQ243" s="104">
        <f t="shared" si="162"/>
        <v>7.3676345911700318E-4</v>
      </c>
      <c r="AR243" s="104">
        <f t="shared" si="163"/>
        <v>2.1491390102442982</v>
      </c>
      <c r="AS243">
        <f t="shared" si="164"/>
        <v>-7.4241390102442981</v>
      </c>
      <c r="AT243" s="104"/>
      <c r="AU243" s="104"/>
      <c r="AV243" s="104"/>
      <c r="AW243" s="104"/>
      <c r="AX243">
        <f t="shared" si="197"/>
        <v>-7.5005376513561002</v>
      </c>
      <c r="AY243" s="104">
        <f t="shared" si="192"/>
        <v>-5.3513986411118015</v>
      </c>
      <c r="AZ243" s="104"/>
      <c r="BA243" s="104">
        <f t="shared" si="199"/>
        <v>1.2962799727707133</v>
      </c>
      <c r="BB243" s="104">
        <f t="shared" si="177"/>
        <v>-24.643566423254185</v>
      </c>
      <c r="BC243" s="104">
        <f t="shared" si="165"/>
        <v>9.8969360168538465</v>
      </c>
      <c r="BD243" s="104">
        <f t="shared" si="178"/>
        <v>-34.540502440108035</v>
      </c>
      <c r="BE243" s="104"/>
      <c r="BF243" s="104">
        <f t="shared" si="179"/>
        <v>4.8808806542392918E-3</v>
      </c>
      <c r="BG243" s="104">
        <f t="shared" si="198"/>
        <v>1.9601774642213996E-3</v>
      </c>
      <c r="BH243" s="104">
        <f t="shared" si="198"/>
        <v>-6.8410581184606923E-3</v>
      </c>
      <c r="BI243" s="104"/>
      <c r="BJ243" s="104"/>
      <c r="BK243" s="104"/>
      <c r="BL243" s="104"/>
      <c r="BM243" s="104"/>
      <c r="BN243" s="104"/>
      <c r="BO243" s="104"/>
      <c r="BP243" s="104"/>
    </row>
    <row r="244" spans="1:68">
      <c r="A244" s="64">
        <v>0.3</v>
      </c>
      <c r="B244" s="110">
        <v>253.25192999999999</v>
      </c>
      <c r="C244" s="103">
        <v>0.63617999999999997</v>
      </c>
      <c r="D244" s="103">
        <v>-5.5283300000000004</v>
      </c>
      <c r="E244" s="64">
        <v>0.3</v>
      </c>
      <c r="F244" s="105">
        <v>3.14159265358979</v>
      </c>
      <c r="G244" s="105"/>
      <c r="H244" s="28">
        <f t="shared" si="193"/>
        <v>0.3305333154859314</v>
      </c>
      <c r="I244" s="28">
        <f t="shared" si="194"/>
        <v>8.4897014609287141E-2</v>
      </c>
      <c r="J244" s="28">
        <f t="shared" si="195"/>
        <v>2.1855686215168167E-2</v>
      </c>
      <c r="K244" s="28">
        <f t="shared" si="196"/>
        <v>5.6400533704855944E-3</v>
      </c>
      <c r="L244" s="104">
        <f t="shared" si="184"/>
        <v>0.77760981954659836</v>
      </c>
      <c r="M244" s="104">
        <f t="shared" si="166"/>
        <v>0.16200067568339746</v>
      </c>
      <c r="N244" s="104">
        <f t="shared" si="167"/>
        <v>4.0117841331548013E-2</v>
      </c>
      <c r="O244" s="104">
        <f t="shared" si="168"/>
        <v>1.0687439660488074E-2</v>
      </c>
      <c r="P244" s="104">
        <f t="shared" si="169"/>
        <v>2.9689093255869103E-3</v>
      </c>
      <c r="Q244" s="104">
        <f t="shared" si="150"/>
        <v>3.8749383473746928</v>
      </c>
      <c r="R244" s="104">
        <f t="shared" si="151"/>
        <v>-4.7087830616196644</v>
      </c>
      <c r="S244" s="104">
        <f t="shared" si="152"/>
        <v>2.3415815768106301</v>
      </c>
      <c r="T244" s="104">
        <f t="shared" si="153"/>
        <v>-0.39538622058225503</v>
      </c>
      <c r="U244" s="104">
        <v>0</v>
      </c>
      <c r="V244" s="104">
        <f t="shared" si="149"/>
        <v>2.1129777896760458</v>
      </c>
      <c r="W244" s="104">
        <f t="shared" si="154"/>
        <v>1.3628869565217392</v>
      </c>
      <c r="X244" s="104">
        <f t="shared" si="170"/>
        <v>2.3624943431632244</v>
      </c>
      <c r="Y244" s="104">
        <v>0</v>
      </c>
      <c r="Z244" s="104">
        <f t="shared" si="191"/>
        <v>2.3400776032156099</v>
      </c>
      <c r="AA244" s="104">
        <f t="shared" si="155"/>
        <v>0.6549999999999998</v>
      </c>
      <c r="AB244" s="104">
        <f t="shared" si="156"/>
        <v>-5.8857199665367961E-2</v>
      </c>
      <c r="AC244" s="104">
        <f t="shared" si="157"/>
        <v>-2.3278561165790555E-2</v>
      </c>
      <c r="AD244" s="104">
        <f t="shared" si="171"/>
        <v>-4.106788041557926E-2</v>
      </c>
      <c r="AE244" s="104">
        <f t="shared" si="158"/>
        <v>2.875</v>
      </c>
      <c r="AF244" s="104"/>
      <c r="AG244" s="104">
        <f t="shared" si="172"/>
        <v>-6.1754512704093933E-2</v>
      </c>
      <c r="AH244" s="104">
        <f t="shared" si="173"/>
        <v>-5.1719208231698524E-2</v>
      </c>
      <c r="AI244" s="104">
        <f t="shared" si="174"/>
        <v>2.4632914086697477</v>
      </c>
      <c r="AJ244" s="104"/>
      <c r="AK244" s="104">
        <f t="shared" si="159"/>
        <v>9.1900233946123252E-22</v>
      </c>
      <c r="AL244" s="104">
        <f t="shared" si="160"/>
        <v>1.0193455364710508E-21</v>
      </c>
      <c r="AM244" s="104">
        <f t="shared" si="161"/>
        <v>40.526545223578751</v>
      </c>
      <c r="AN244" s="104">
        <f t="shared" si="175"/>
        <v>1.0610256652253576</v>
      </c>
      <c r="AO244" s="104">
        <f t="shared" si="176"/>
        <v>1.3176580985674746</v>
      </c>
      <c r="AP244" s="25">
        <v>0.63597999999999999</v>
      </c>
      <c r="AQ244" s="104">
        <f t="shared" si="162"/>
        <v>8.6673945717845411E-4</v>
      </c>
      <c r="AR244" s="104">
        <f t="shared" si="163"/>
        <v>2.5282789965895507</v>
      </c>
      <c r="AS244">
        <f t="shared" si="164"/>
        <v>-8.0566089965895511</v>
      </c>
      <c r="AT244" s="104"/>
      <c r="AU244" s="104"/>
      <c r="AV244" s="104"/>
      <c r="AW244" s="104"/>
      <c r="AX244">
        <f t="shared" si="197"/>
        <v>-8.1493646346564006</v>
      </c>
      <c r="AY244" s="104">
        <f t="shared" si="192"/>
        <v>-5.6210856380668499</v>
      </c>
      <c r="AZ244" s="104"/>
      <c r="BA244" s="104">
        <f t="shared" si="199"/>
        <v>1.2962799727707133</v>
      </c>
      <c r="BB244" s="104">
        <f t="shared" si="177"/>
        <v>-25.885493976901902</v>
      </c>
      <c r="BC244" s="104">
        <f t="shared" si="165"/>
        <v>11.642902270504081</v>
      </c>
      <c r="BD244" s="104">
        <f t="shared" si="178"/>
        <v>-37.528396247405979</v>
      </c>
      <c r="BE244" s="104"/>
      <c r="BF244" s="104">
        <f t="shared" si="179"/>
        <v>5.1268556103984753E-3</v>
      </c>
      <c r="BG244" s="104">
        <f t="shared" si="198"/>
        <v>2.3059818321457875E-3</v>
      </c>
      <c r="BH244" s="104">
        <f t="shared" si="198"/>
        <v>-7.432837442544262E-3</v>
      </c>
      <c r="BI244" s="104"/>
      <c r="BJ244" s="104"/>
      <c r="BK244" s="104"/>
      <c r="BL244" s="104"/>
      <c r="BM244" s="104"/>
      <c r="BN244" s="104"/>
      <c r="BO244" s="104"/>
      <c r="BP244" s="104"/>
    </row>
    <row r="245" spans="1:68">
      <c r="A245" s="64">
        <v>0.3</v>
      </c>
      <c r="B245" s="110">
        <v>302.88731000000001</v>
      </c>
      <c r="C245" s="103">
        <v>0.66964000000000001</v>
      </c>
      <c r="D245" s="103">
        <v>-5.6950000000000003</v>
      </c>
      <c r="E245" s="64">
        <v>0.3</v>
      </c>
      <c r="F245" s="105">
        <v>3.14159265358979</v>
      </c>
      <c r="G245" s="105"/>
      <c r="H245" s="28">
        <f t="shared" si="193"/>
        <v>0.34791777387217315</v>
      </c>
      <c r="I245" s="28">
        <f t="shared" si="194"/>
        <v>8.9362188158953498E-2</v>
      </c>
      <c r="J245" s="28">
        <f t="shared" si="195"/>
        <v>2.3005189910285155E-2</v>
      </c>
      <c r="K245" s="28">
        <f t="shared" si="196"/>
        <v>5.9366929784211596E-3</v>
      </c>
      <c r="L245" s="104">
        <f t="shared" si="184"/>
        <v>0.86885264146425123</v>
      </c>
      <c r="M245" s="104">
        <f t="shared" si="166"/>
        <v>0.19296648146576051</v>
      </c>
      <c r="N245" s="104">
        <f t="shared" si="167"/>
        <v>5.0629251236705405E-2</v>
      </c>
      <c r="O245" s="104">
        <f t="shared" si="168"/>
        <v>1.4256339462924705E-2</v>
      </c>
      <c r="P245" s="104">
        <f t="shared" si="169"/>
        <v>4.1809087024300418E-3</v>
      </c>
      <c r="Q245" s="104">
        <f t="shared" si="150"/>
        <v>3.8749383473746919</v>
      </c>
      <c r="R245" s="104">
        <f t="shared" si="151"/>
        <v>-4.7087830616196644</v>
      </c>
      <c r="S245" s="104">
        <f t="shared" si="152"/>
        <v>2.3415815768106309</v>
      </c>
      <c r="T245" s="104">
        <f t="shared" si="153"/>
        <v>-0.39538622058225525</v>
      </c>
      <c r="U245" s="104">
        <v>0</v>
      </c>
      <c r="V245" s="104">
        <f t="shared" si="149"/>
        <v>2.1013881507518843</v>
      </c>
      <c r="W245" s="104">
        <f t="shared" si="154"/>
        <v>1.3628869565217392</v>
      </c>
      <c r="X245" s="104">
        <f t="shared" si="170"/>
        <v>2.5052355035436835</v>
      </c>
      <c r="Y245" s="104">
        <v>0</v>
      </c>
      <c r="Z245" s="104">
        <f t="shared" si="191"/>
        <v>2.5710288810053061</v>
      </c>
      <c r="AA245" s="104">
        <f t="shared" si="155"/>
        <v>0.6549999999999998</v>
      </c>
      <c r="AB245" s="104">
        <f t="shared" si="156"/>
        <v>-7.0392746388057939E-2</v>
      </c>
      <c r="AC245" s="104">
        <f t="shared" si="157"/>
        <v>-2.7840975475198808E-2</v>
      </c>
      <c r="AD245" s="104">
        <f t="shared" si="171"/>
        <v>-4.911686093162837E-2</v>
      </c>
      <c r="AE245" s="104">
        <f t="shared" si="158"/>
        <v>2.875</v>
      </c>
      <c r="AF245" s="104"/>
      <c r="AG245" s="104">
        <f t="shared" si="172"/>
        <v>-6.8696124874093267E-2</v>
      </c>
      <c r="AH245" s="104">
        <f t="shared" si="173"/>
        <v>-5.9005492539491687E-2</v>
      </c>
      <c r="AI245" s="104">
        <f t="shared" si="174"/>
        <v>2.7125895388579013</v>
      </c>
      <c r="AJ245" s="104"/>
      <c r="AK245" s="104">
        <f t="shared" si="159"/>
        <v>1.0315535823182408E-21</v>
      </c>
      <c r="AL245" s="104">
        <f t="shared" si="160"/>
        <v>1.1387045749095889E-21</v>
      </c>
      <c r="AM245" s="104">
        <f t="shared" si="161"/>
        <v>40.526545223578751</v>
      </c>
      <c r="AN245" s="104">
        <f t="shared" si="175"/>
        <v>1.0610256652253576</v>
      </c>
      <c r="AO245" s="104">
        <f t="shared" si="176"/>
        <v>1.3176580985674746</v>
      </c>
      <c r="AP245" s="25">
        <v>0.66969999999999996</v>
      </c>
      <c r="AQ245" s="104">
        <f t="shared" si="162"/>
        <v>9.7145951680465727E-4</v>
      </c>
      <c r="AR245" s="104">
        <f t="shared" si="163"/>
        <v>2.8337474105191851</v>
      </c>
      <c r="AS245">
        <f t="shared" si="164"/>
        <v>-8.5287474105191858</v>
      </c>
      <c r="AT245" s="104"/>
      <c r="AU245" s="104"/>
      <c r="AV245" s="104"/>
      <c r="AW245" s="104"/>
      <c r="AX245">
        <f t="shared" si="197"/>
        <v>-8.6084766899856007</v>
      </c>
      <c r="AY245" s="104">
        <f t="shared" si="192"/>
        <v>-5.7747292794664151</v>
      </c>
      <c r="AZ245" s="104"/>
      <c r="BA245" s="104">
        <f t="shared" si="199"/>
        <v>1.2962799727707133</v>
      </c>
      <c r="BB245" s="104">
        <f t="shared" si="177"/>
        <v>-26.593033731696586</v>
      </c>
      <c r="BC245" s="104">
        <f t="shared" si="165"/>
        <v>13.049605761260485</v>
      </c>
      <c r="BD245" s="104">
        <f t="shared" si="178"/>
        <v>-39.642639492957073</v>
      </c>
      <c r="BE245" s="104"/>
      <c r="BF245" s="104">
        <f t="shared" si="179"/>
        <v>5.2669902419680307E-3</v>
      </c>
      <c r="BG245" s="104">
        <f t="shared" si="198"/>
        <v>2.5845921491900346E-3</v>
      </c>
      <c r="BH245" s="104">
        <f t="shared" si="198"/>
        <v>-7.8515823911580653E-3</v>
      </c>
      <c r="BI245" s="104"/>
      <c r="BJ245" s="104"/>
      <c r="BK245" s="104"/>
      <c r="BL245" s="104"/>
      <c r="BM245" s="104"/>
      <c r="BN245" s="104"/>
      <c r="BO245" s="104"/>
      <c r="BP245" s="104"/>
    </row>
    <row r="246" spans="1:68">
      <c r="A246" s="64">
        <v>0.3</v>
      </c>
      <c r="B246" s="110">
        <v>352.42261000000002</v>
      </c>
      <c r="C246" s="103">
        <v>0.69586000000000003</v>
      </c>
      <c r="D246" s="103">
        <v>-5.8816699999999997</v>
      </c>
      <c r="E246" s="64">
        <v>0.3</v>
      </c>
      <c r="F246" s="105">
        <v>3.14159265358979</v>
      </c>
      <c r="G246" s="105"/>
      <c r="H246" s="28">
        <f t="shared" si="193"/>
        <v>0.36154062201584497</v>
      </c>
      <c r="I246" s="28">
        <f t="shared" si="194"/>
        <v>9.2861197437861226E-2</v>
      </c>
      <c r="J246" s="28">
        <f t="shared" si="195"/>
        <v>2.3905966565574085E-2</v>
      </c>
      <c r="K246" s="28">
        <f t="shared" si="196"/>
        <v>6.1691463711309787E-3</v>
      </c>
      <c r="L246" s="104">
        <f t="shared" si="184"/>
        <v>0.94745963287354651</v>
      </c>
      <c r="M246" s="104">
        <f t="shared" si="166"/>
        <v>0.2208582120771585</v>
      </c>
      <c r="N246" s="104">
        <f t="shared" si="167"/>
        <v>6.0527151593055752E-2</v>
      </c>
      <c r="O246" s="104">
        <f t="shared" si="168"/>
        <v>1.7769224876289347E-2</v>
      </c>
      <c r="P246" s="104">
        <f t="shared" si="169"/>
        <v>5.4278273977550473E-3</v>
      </c>
      <c r="Q246" s="104">
        <f t="shared" si="150"/>
        <v>3.8749383473746928</v>
      </c>
      <c r="R246" s="104">
        <f t="shared" si="151"/>
        <v>-4.7087830616196635</v>
      </c>
      <c r="S246" s="104">
        <f t="shared" si="152"/>
        <v>2.3415815768106301</v>
      </c>
      <c r="T246" s="104">
        <f t="shared" si="153"/>
        <v>-0.39538622058225503</v>
      </c>
      <c r="U246" s="104">
        <v>0</v>
      </c>
      <c r="V246" s="104">
        <f t="shared" si="149"/>
        <v>2.0923062519894366</v>
      </c>
      <c r="W246" s="104">
        <f t="shared" si="154"/>
        <v>1.3628869565217392</v>
      </c>
      <c r="X246" s="104">
        <f t="shared" si="170"/>
        <v>2.6264670681836599</v>
      </c>
      <c r="Y246" s="104">
        <v>0</v>
      </c>
      <c r="Z246" s="104">
        <f t="shared" si="191"/>
        <v>2.7660778123633372</v>
      </c>
      <c r="AA246" s="104">
        <f t="shared" si="155"/>
        <v>0.6549999999999998</v>
      </c>
      <c r="AB246" s="104">
        <f t="shared" si="156"/>
        <v>-8.1905033945289599E-2</v>
      </c>
      <c r="AC246" s="104">
        <f t="shared" si="157"/>
        <v>-3.2394190571785775E-2</v>
      </c>
      <c r="AD246" s="104">
        <f t="shared" si="171"/>
        <v>-5.7149612258537687E-2</v>
      </c>
      <c r="AE246" s="104">
        <f t="shared" si="158"/>
        <v>2.875</v>
      </c>
      <c r="AF246" s="104"/>
      <c r="AG246" s="104">
        <f t="shared" si="172"/>
        <v>-7.4566127966412363E-2</v>
      </c>
      <c r="AH246" s="104">
        <f t="shared" si="173"/>
        <v>-6.5693085140564697E-2</v>
      </c>
      <c r="AI246" s="104">
        <f t="shared" si="174"/>
        <v>2.9247595250150917</v>
      </c>
      <c r="AJ246" s="104"/>
      <c r="AK246" s="104">
        <f t="shared" si="159"/>
        <v>1.1300341069238117E-21</v>
      </c>
      <c r="AL246" s="104">
        <f t="shared" si="160"/>
        <v>1.2413445174925833E-21</v>
      </c>
      <c r="AM246" s="104">
        <f t="shared" si="161"/>
        <v>40.526545223578751</v>
      </c>
      <c r="AN246" s="104">
        <f t="shared" si="175"/>
        <v>1.0610256652253576</v>
      </c>
      <c r="AO246" s="104">
        <f t="shared" si="176"/>
        <v>1.3176580985674746</v>
      </c>
      <c r="AP246" s="25">
        <v>0.69565999999999995</v>
      </c>
      <c r="AQ246" s="104">
        <f t="shared" si="162"/>
        <v>1.0626188352154857E-3</v>
      </c>
      <c r="AR246" s="104">
        <f t="shared" si="163"/>
        <v>3.099659142323572</v>
      </c>
      <c r="AS246">
        <f t="shared" si="164"/>
        <v>-8.9813291423235722</v>
      </c>
      <c r="AT246" s="104"/>
      <c r="AU246" s="104"/>
      <c r="AV246" s="104"/>
      <c r="AW246" s="104"/>
      <c r="AX246">
        <f t="shared" si="197"/>
        <v>-8.9703768109956012</v>
      </c>
      <c r="AY246" s="104">
        <f t="shared" si="192"/>
        <v>-5.8707176686720288</v>
      </c>
      <c r="AZ246" s="104"/>
      <c r="BA246" s="104">
        <f t="shared" si="199"/>
        <v>1.2962799727707133</v>
      </c>
      <c r="BB246" s="104">
        <f t="shared" si="177"/>
        <v>-27.035067002602048</v>
      </c>
      <c r="BC246" s="104">
        <f t="shared" si="165"/>
        <v>14.274147953856792</v>
      </c>
      <c r="BD246" s="104">
        <f t="shared" si="178"/>
        <v>-41.309214956458852</v>
      </c>
      <c r="BE246" s="104"/>
      <c r="BF246" s="104">
        <f t="shared" si="179"/>
        <v>5.3545389191131014E-3</v>
      </c>
      <c r="BG246" s="104">
        <f t="shared" si="198"/>
        <v>2.8271237777494143E-3</v>
      </c>
      <c r="BH246" s="104">
        <f t="shared" si="198"/>
        <v>-8.1816626968625183E-3</v>
      </c>
      <c r="BI246" s="104"/>
      <c r="BJ246" s="104"/>
      <c r="BK246" s="104"/>
      <c r="BL246" s="104"/>
      <c r="BM246" s="104"/>
      <c r="BN246" s="104"/>
      <c r="BO246" s="104"/>
      <c r="BP246" s="104"/>
    </row>
    <row r="247" spans="1:68">
      <c r="A247" s="64">
        <v>0.3</v>
      </c>
      <c r="B247" s="110">
        <v>402.75848000000002</v>
      </c>
      <c r="C247" s="103">
        <v>0.71791000000000005</v>
      </c>
      <c r="D247" s="103">
        <v>-5.9183300000000001</v>
      </c>
      <c r="E247" s="64">
        <v>0.3</v>
      </c>
      <c r="F247" s="105">
        <v>3.14159265358979</v>
      </c>
      <c r="G247" s="105"/>
      <c r="H247" s="28">
        <f t="shared" si="193"/>
        <v>0.37299690735405866</v>
      </c>
      <c r="I247" s="28">
        <f t="shared" si="194"/>
        <v>9.5803728124356835E-2</v>
      </c>
      <c r="J247" s="28">
        <f t="shared" si="195"/>
        <v>2.4663484691017288E-2</v>
      </c>
      <c r="K247" s="28">
        <f t="shared" si="196"/>
        <v>6.3646306315906084E-3</v>
      </c>
      <c r="L247" s="104">
        <f t="shared" si="184"/>
        <v>1.0189562304261508</v>
      </c>
      <c r="M247" s="104">
        <f t="shared" si="166"/>
        <v>0.24712162248110967</v>
      </c>
      <c r="N247" s="104">
        <f t="shared" si="167"/>
        <v>7.0175479567426771E-2</v>
      </c>
      <c r="O247" s="104">
        <f t="shared" si="168"/>
        <v>2.1313995773388716E-2</v>
      </c>
      <c r="P247" s="104">
        <f t="shared" si="169"/>
        <v>6.7302725413407316E-3</v>
      </c>
      <c r="Q247" s="104">
        <f t="shared" si="150"/>
        <v>3.8749383473746928</v>
      </c>
      <c r="R247" s="104">
        <f t="shared" si="151"/>
        <v>-4.7087830616196644</v>
      </c>
      <c r="S247" s="104">
        <f t="shared" si="152"/>
        <v>2.3415815768106301</v>
      </c>
      <c r="T247" s="104">
        <f t="shared" si="153"/>
        <v>-0.39538622058225503</v>
      </c>
      <c r="U247" s="104">
        <v>0</v>
      </c>
      <c r="V247" s="104">
        <f t="shared" si="149"/>
        <v>2.0846687284306276</v>
      </c>
      <c r="W247" s="104">
        <f t="shared" si="154"/>
        <v>1.3628869565217392</v>
      </c>
      <c r="X247" s="104">
        <f t="shared" si="170"/>
        <v>2.7354489541319222</v>
      </c>
      <c r="Y247" s="104">
        <v>0</v>
      </c>
      <c r="Z247" s="104">
        <f t="shared" si="191"/>
        <v>2.9406448113402281</v>
      </c>
      <c r="AA247" s="104">
        <f t="shared" si="155"/>
        <v>0.6549999999999998</v>
      </c>
      <c r="AB247" s="104">
        <f t="shared" si="156"/>
        <v>-9.3603378557786748E-2</v>
      </c>
      <c r="AC247" s="104">
        <f t="shared" si="157"/>
        <v>-3.7020992936641524E-2</v>
      </c>
      <c r="AD247" s="104">
        <f t="shared" si="171"/>
        <v>-6.5312185747214133E-2</v>
      </c>
      <c r="AE247" s="104">
        <f t="shared" si="158"/>
        <v>2.875</v>
      </c>
      <c r="AF247" s="104"/>
      <c r="AG247" s="104">
        <f t="shared" si="172"/>
        <v>-7.9818413000724675E-2</v>
      </c>
      <c r="AH247" s="104">
        <f t="shared" si="173"/>
        <v>-7.2095278595933718E-2</v>
      </c>
      <c r="AI247" s="104">
        <f t="shared" si="174"/>
        <v>3.1159233026196844</v>
      </c>
      <c r="AJ247" s="104"/>
      <c r="AK247" s="104">
        <f t="shared" si="159"/>
        <v>1.2207787233637091E-21</v>
      </c>
      <c r="AL247" s="104">
        <f t="shared" si="160"/>
        <v>1.3345406283575824E-21</v>
      </c>
      <c r="AM247" s="104">
        <f t="shared" si="161"/>
        <v>40.526545223578751</v>
      </c>
      <c r="AN247" s="104">
        <f t="shared" si="175"/>
        <v>1.0610256652253576</v>
      </c>
      <c r="AO247" s="104">
        <f t="shared" si="176"/>
        <v>1.3176580985674746</v>
      </c>
      <c r="AP247" s="25">
        <v>0.71799999999999997</v>
      </c>
      <c r="AQ247" s="104">
        <f t="shared" si="162"/>
        <v>1.1462568909322089E-3</v>
      </c>
      <c r="AR247" s="104">
        <f t="shared" si="163"/>
        <v>3.3436313508492534</v>
      </c>
      <c r="AS247">
        <f t="shared" si="164"/>
        <v>-9.2619613508492531</v>
      </c>
      <c r="AT247" s="104"/>
      <c r="AU247" s="104"/>
      <c r="AV247" s="104"/>
      <c r="AW247" s="104"/>
      <c r="AX247">
        <f t="shared" si="197"/>
        <v>-9.2761693193841008</v>
      </c>
      <c r="AY247" s="104">
        <f t="shared" si="192"/>
        <v>-5.9325379685348469</v>
      </c>
      <c r="AZ247" s="104"/>
      <c r="BA247" s="104">
        <f t="shared" si="199"/>
        <v>1.2962799727707133</v>
      </c>
      <c r="BB247" s="104">
        <f t="shared" si="177"/>
        <v>-27.319753823402664</v>
      </c>
      <c r="BC247" s="104">
        <f t="shared" si="165"/>
        <v>15.39765710154786</v>
      </c>
      <c r="BD247" s="104">
        <f t="shared" si="178"/>
        <v>-42.717410924950528</v>
      </c>
      <c r="BE247" s="104"/>
      <c r="BF247" s="104">
        <f t="shared" si="179"/>
        <v>5.4109237122999931E-3</v>
      </c>
      <c r="BG247" s="104">
        <f t="shared" si="198"/>
        <v>3.049644900286762E-3</v>
      </c>
      <c r="BH247" s="104">
        <f t="shared" si="198"/>
        <v>-8.4605686125867555E-3</v>
      </c>
      <c r="BI247" s="104"/>
      <c r="BJ247" s="104"/>
      <c r="BK247" s="104"/>
      <c r="BL247" s="104"/>
      <c r="BM247" s="104"/>
      <c r="BN247" s="104"/>
      <c r="BO247" s="104"/>
      <c r="BP247" s="104"/>
    </row>
    <row r="248" spans="1:68">
      <c r="A248" s="64">
        <v>0.3</v>
      </c>
      <c r="B248" s="110">
        <v>452.59399999999999</v>
      </c>
      <c r="C248" s="103">
        <v>0.73658999999999997</v>
      </c>
      <c r="D248" s="103">
        <v>-5.99</v>
      </c>
      <c r="E248" s="64">
        <v>0.3</v>
      </c>
      <c r="F248" s="105">
        <v>3.14159265358979</v>
      </c>
      <c r="G248" s="105"/>
      <c r="H248" s="28">
        <f t="shared" si="193"/>
        <v>0.38270227742742974</v>
      </c>
      <c r="I248" s="28">
        <f t="shared" si="194"/>
        <v>9.8296538701397124E-2</v>
      </c>
      <c r="J248" s="28">
        <f t="shared" si="195"/>
        <v>2.5305227937424502E-2</v>
      </c>
      <c r="K248" s="28">
        <f t="shared" si="196"/>
        <v>6.5302381592725082E-3</v>
      </c>
      <c r="L248" s="104">
        <f t="shared" si="184"/>
        <v>1.0837478168963091</v>
      </c>
      <c r="M248" s="104">
        <f t="shared" si="166"/>
        <v>0.27160636679039429</v>
      </c>
      <c r="N248" s="104">
        <f t="shared" si="167"/>
        <v>7.9428774371381544E-2</v>
      </c>
      <c r="O248" s="104">
        <f t="shared" si="168"/>
        <v>2.4811200713664938E-2</v>
      </c>
      <c r="P248" s="104">
        <f t="shared" si="169"/>
        <v>8.0520843190683422E-3</v>
      </c>
      <c r="Q248" s="104">
        <f t="shared" si="150"/>
        <v>3.8749383473746923</v>
      </c>
      <c r="R248" s="104">
        <f t="shared" si="151"/>
        <v>-4.7087830616196644</v>
      </c>
      <c r="S248" s="104">
        <f t="shared" si="152"/>
        <v>2.3415815768106301</v>
      </c>
      <c r="T248" s="104">
        <f t="shared" si="153"/>
        <v>-0.39538622058225503</v>
      </c>
      <c r="U248" s="104">
        <v>0</v>
      </c>
      <c r="V248" s="104">
        <f t="shared" si="149"/>
        <v>2.078198481715047</v>
      </c>
      <c r="W248" s="104">
        <f t="shared" si="154"/>
        <v>1.3628869565217392</v>
      </c>
      <c r="X248" s="104">
        <f t="shared" si="170"/>
        <v>2.8332283361785615</v>
      </c>
      <c r="Y248" s="104">
        <v>0</v>
      </c>
      <c r="Z248" s="104">
        <f t="shared" si="191"/>
        <v>3.0966994630628397</v>
      </c>
      <c r="AA248" s="104">
        <f t="shared" si="155"/>
        <v>0.6549999999999998</v>
      </c>
      <c r="AB248" s="104">
        <f t="shared" si="156"/>
        <v>-0.10518543896327875</v>
      </c>
      <c r="AC248" s="104">
        <f t="shared" si="157"/>
        <v>-4.1601803833320482E-2</v>
      </c>
      <c r="AD248" s="104">
        <f t="shared" si="171"/>
        <v>-7.3393621398299622E-2</v>
      </c>
      <c r="AE248" s="104">
        <f t="shared" si="158"/>
        <v>2.875</v>
      </c>
      <c r="AF248" s="104"/>
      <c r="AG248" s="104">
        <f t="shared" si="172"/>
        <v>-8.4508385323517135E-2</v>
      </c>
      <c r="AH248" s="104">
        <f t="shared" si="173"/>
        <v>-7.8152159923430484E-2</v>
      </c>
      <c r="AI248" s="104">
        <f t="shared" si="174"/>
        <v>3.2878363773297772</v>
      </c>
      <c r="AJ248" s="104"/>
      <c r="AK248" s="104">
        <f t="shared" si="159"/>
        <v>1.303944236960603E-21</v>
      </c>
      <c r="AL248" s="104">
        <f t="shared" si="160"/>
        <v>1.418862532912533E-21</v>
      </c>
      <c r="AM248" s="104">
        <f t="shared" si="161"/>
        <v>40.526545223578751</v>
      </c>
      <c r="AN248" s="104">
        <f t="shared" si="175"/>
        <v>1.0610256652253576</v>
      </c>
      <c r="AO248" s="104">
        <f t="shared" si="176"/>
        <v>1.3176580985674746</v>
      </c>
      <c r="AP248" s="25">
        <v>0.73673</v>
      </c>
      <c r="AQ248" s="104">
        <f t="shared" si="162"/>
        <v>1.2226248390635312E-3</v>
      </c>
      <c r="AR248" s="104">
        <f t="shared" si="163"/>
        <v>3.5663966555483206</v>
      </c>
      <c r="AS248">
        <f t="shared" si="164"/>
        <v>-9.5563966555483209</v>
      </c>
      <c r="AT248" s="104"/>
      <c r="AU248" s="104"/>
      <c r="AV248" s="104"/>
      <c r="AW248" s="104"/>
      <c r="AX248">
        <f t="shared" si="197"/>
        <v>-9.5362616910440998</v>
      </c>
      <c r="AY248" s="104">
        <f t="shared" si="192"/>
        <v>-5.9698650354957792</v>
      </c>
      <c r="AZ248" s="104"/>
      <c r="BA248" s="104">
        <f t="shared" si="199"/>
        <v>1.2962799727707133</v>
      </c>
      <c r="BB248" s="104">
        <f t="shared" si="177"/>
        <v>-27.491647587206788</v>
      </c>
      <c r="BC248" s="104">
        <f t="shared" si="165"/>
        <v>16.423506968342195</v>
      </c>
      <c r="BD248" s="104">
        <f t="shared" si="178"/>
        <v>-43.915154555548988</v>
      </c>
      <c r="BE248" s="104"/>
      <c r="BF248" s="104">
        <f t="shared" si="179"/>
        <v>5.4449688229761912E-3</v>
      </c>
      <c r="BG248" s="104">
        <f t="shared" si="198"/>
        <v>3.2528237212006727E-3</v>
      </c>
      <c r="BH248" s="104">
        <f t="shared" si="198"/>
        <v>-8.6977925441768644E-3</v>
      </c>
      <c r="BI248" s="104"/>
      <c r="BJ248" s="104"/>
      <c r="BK248" s="104"/>
      <c r="BL248" s="104"/>
      <c r="BM248" s="104"/>
      <c r="BN248" s="104"/>
      <c r="BO248" s="104"/>
      <c r="BP248" s="104"/>
    </row>
    <row r="249" spans="1:68">
      <c r="A249" s="64">
        <v>0.3</v>
      </c>
      <c r="B249" s="110">
        <v>502.32943999999998</v>
      </c>
      <c r="C249" s="103">
        <v>0.75294000000000005</v>
      </c>
      <c r="D249" s="103">
        <v>-6.0833300000000001</v>
      </c>
      <c r="E249" s="64">
        <v>0.3</v>
      </c>
      <c r="F249" s="105">
        <v>3.14159265358979</v>
      </c>
      <c r="G249" s="105"/>
      <c r="H249" s="28">
        <f t="shared" si="193"/>
        <v>0.3911970740387582</v>
      </c>
      <c r="I249" s="28">
        <f t="shared" si="194"/>
        <v>0.10047841519682583</v>
      </c>
      <c r="J249" s="28">
        <f t="shared" si="195"/>
        <v>2.5866925050848377E-2</v>
      </c>
      <c r="K249" s="28">
        <f t="shared" si="196"/>
        <v>6.6751890734908729E-3</v>
      </c>
      <c r="L249" s="104">
        <f t="shared" si="184"/>
        <v>1.1438981407229623</v>
      </c>
      <c r="M249" s="104">
        <f t="shared" si="166"/>
        <v>0.29488387513169578</v>
      </c>
      <c r="N249" s="104">
        <f t="shared" si="167"/>
        <v>8.8437273651266773E-2</v>
      </c>
      <c r="O249" s="104">
        <f t="shared" si="168"/>
        <v>2.8297669947885684E-2</v>
      </c>
      <c r="P249" s="104">
        <f t="shared" si="169"/>
        <v>9.4014717265211711E-3</v>
      </c>
      <c r="Q249" s="104">
        <f t="shared" si="150"/>
        <v>3.8749383473746928</v>
      </c>
      <c r="R249" s="104">
        <f t="shared" si="151"/>
        <v>-4.7087830616196644</v>
      </c>
      <c r="S249" s="104">
        <f t="shared" si="152"/>
        <v>2.3415815768106301</v>
      </c>
      <c r="T249" s="104">
        <f t="shared" si="153"/>
        <v>-0.39538622058225503</v>
      </c>
      <c r="U249" s="104">
        <v>0</v>
      </c>
      <c r="V249" s="104">
        <f t="shared" si="149"/>
        <v>2.0725352839741613</v>
      </c>
      <c r="W249" s="104">
        <f t="shared" si="154"/>
        <v>1.3628869565217392</v>
      </c>
      <c r="X249" s="104">
        <f t="shared" si="170"/>
        <v>2.9232187535679675</v>
      </c>
      <c r="Y249" s="104">
        <v>0</v>
      </c>
      <c r="Z249" s="104">
        <f t="shared" si="191"/>
        <v>3.2398851565263094</v>
      </c>
      <c r="AA249" s="104">
        <f t="shared" si="155"/>
        <v>0.6549999999999998</v>
      </c>
      <c r="AB249" s="104">
        <f t="shared" si="156"/>
        <v>-0.11674424020331246</v>
      </c>
      <c r="AC249" s="104">
        <f t="shared" si="157"/>
        <v>-4.6173415517178157E-2</v>
      </c>
      <c r="AD249" s="104">
        <f t="shared" si="171"/>
        <v>-8.1458827860245303E-2</v>
      </c>
      <c r="AE249" s="104">
        <f t="shared" si="158"/>
        <v>2.875</v>
      </c>
      <c r="AF249" s="104"/>
      <c r="AG249" s="104">
        <f t="shared" si="172"/>
        <v>-8.8804676741570346E-2</v>
      </c>
      <c r="AH249" s="104">
        <f t="shared" si="173"/>
        <v>-8.3984692906784814E-2</v>
      </c>
      <c r="AI249" s="104">
        <f t="shared" si="174"/>
        <v>3.4464167182935475</v>
      </c>
      <c r="AJ249" s="104"/>
      <c r="AK249" s="104">
        <f t="shared" si="159"/>
        <v>1.3819128754275074E-21</v>
      </c>
      <c r="AL249" s="104">
        <f t="shared" si="160"/>
        <v>1.4970279921650386E-21</v>
      </c>
      <c r="AM249" s="104">
        <f t="shared" si="161"/>
        <v>40.526545223578751</v>
      </c>
      <c r="AN249" s="104">
        <f t="shared" si="175"/>
        <v>1.0610256652253576</v>
      </c>
      <c r="AO249" s="104">
        <f t="shared" si="176"/>
        <v>1.3176580985674746</v>
      </c>
      <c r="AP249" s="25">
        <v>0.75283999999999995</v>
      </c>
      <c r="AQ249" s="104">
        <f t="shared" si="162"/>
        <v>1.2939891159652018E-3</v>
      </c>
      <c r="AR249" s="104">
        <f t="shared" si="163"/>
        <v>3.7745662512704938</v>
      </c>
      <c r="AS249">
        <f t="shared" si="164"/>
        <v>-9.8578962512704944</v>
      </c>
      <c r="AT249" s="104"/>
      <c r="AU249" s="104"/>
      <c r="AV249" s="104"/>
      <c r="AW249" s="104"/>
      <c r="AX249">
        <f t="shared" si="197"/>
        <v>-9.7646916339396004</v>
      </c>
      <c r="AY249" s="104">
        <f t="shared" si="192"/>
        <v>-5.9901253826691061</v>
      </c>
      <c r="AZ249" s="104"/>
      <c r="BA249" s="104">
        <f t="shared" si="199"/>
        <v>1.2962799727707133</v>
      </c>
      <c r="BB249" s="104">
        <f t="shared" si="177"/>
        <v>-27.584947908264599</v>
      </c>
      <c r="BC249" s="104">
        <f t="shared" si="165"/>
        <v>17.382142570644387</v>
      </c>
      <c r="BD249" s="104">
        <f t="shared" si="178"/>
        <v>-44.967090478908993</v>
      </c>
      <c r="BE249" s="104"/>
      <c r="BF249" s="104">
        <f t="shared" si="179"/>
        <v>5.4634477932787879E-3</v>
      </c>
      <c r="BG249" s="104">
        <f t="shared" si="198"/>
        <v>3.4426901506524831E-3</v>
      </c>
      <c r="BH249" s="104">
        <f t="shared" si="198"/>
        <v>-8.9061379439312714E-3</v>
      </c>
      <c r="BI249" s="104"/>
      <c r="BJ249" s="104"/>
      <c r="BK249" s="104"/>
      <c r="BL249" s="104"/>
      <c r="BM249" s="104"/>
      <c r="BN249" s="104"/>
      <c r="BO249" s="104"/>
      <c r="BP249" s="104"/>
    </row>
    <row r="250" spans="1:68">
      <c r="A250" s="65">
        <v>0.3</v>
      </c>
      <c r="B250" s="112">
        <v>598.19776000000002</v>
      </c>
      <c r="C250" s="113">
        <v>0.77983999999999998</v>
      </c>
      <c r="D250" s="113">
        <v>-6.1133300000000004</v>
      </c>
      <c r="E250" s="65">
        <v>0.3</v>
      </c>
      <c r="F250" s="114">
        <v>3.14159265358979</v>
      </c>
      <c r="G250" s="114"/>
      <c r="H250" s="43">
        <f t="shared" si="193"/>
        <v>0.4051732225919531</v>
      </c>
      <c r="I250" s="43">
        <f t="shared" si="194"/>
        <v>0.10406816918624677</v>
      </c>
      <c r="J250" s="43">
        <f t="shared" si="195"/>
        <v>2.6791062809325569E-2</v>
      </c>
      <c r="K250" s="43">
        <f t="shared" si="196"/>
        <v>6.9136710057522794E-3</v>
      </c>
      <c r="L250" s="115">
        <f t="shared" si="184"/>
        <v>1.2504917340275103</v>
      </c>
      <c r="M250" s="115">
        <f t="shared" si="166"/>
        <v>0.33733939283301018</v>
      </c>
      <c r="N250" s="115">
        <f t="shared" si="167"/>
        <v>0.10534875783723265</v>
      </c>
      <c r="O250" s="115">
        <f t="shared" si="168"/>
        <v>3.5034782810343001E-2</v>
      </c>
      <c r="P250" s="115">
        <f t="shared" si="169"/>
        <v>1.2085644114459893E-2</v>
      </c>
      <c r="Q250" s="115">
        <f t="shared" si="150"/>
        <v>3.8749383473746928</v>
      </c>
      <c r="R250" s="115">
        <f t="shared" si="151"/>
        <v>-4.7087830616196644</v>
      </c>
      <c r="S250" s="115">
        <f t="shared" si="152"/>
        <v>2.3415815768106301</v>
      </c>
      <c r="T250" s="115">
        <f t="shared" si="153"/>
        <v>-0.39538622058225503</v>
      </c>
      <c r="U250" s="115">
        <v>0</v>
      </c>
      <c r="V250" s="115">
        <f t="shared" si="149"/>
        <v>2.0632178516053643</v>
      </c>
      <c r="W250" s="115">
        <f t="shared" si="154"/>
        <v>1.3628869565217392</v>
      </c>
      <c r="X250" s="115">
        <f t="shared" si="170"/>
        <v>3.0809628515968259</v>
      </c>
      <c r="Y250" s="115">
        <v>0</v>
      </c>
      <c r="Z250" s="115">
        <f t="shared" si="191"/>
        <v>3.4899507943963815</v>
      </c>
      <c r="AA250" s="115">
        <f t="shared" si="155"/>
        <v>0.6549999999999998</v>
      </c>
      <c r="AB250" s="115">
        <f t="shared" si="156"/>
        <v>-0.13902458709671381</v>
      </c>
      <c r="AC250" s="115">
        <f t="shared" si="157"/>
        <v>-5.4985496637276962E-2</v>
      </c>
      <c r="AD250" s="115">
        <f t="shared" si="171"/>
        <v>-9.7005041866995378E-2</v>
      </c>
      <c r="AE250" s="115">
        <f t="shared" si="158"/>
        <v>2.875</v>
      </c>
      <c r="AF250" s="115"/>
      <c r="AG250" s="115">
        <f t="shared" si="172"/>
        <v>-9.628809389088594E-2</v>
      </c>
      <c r="AH250" s="115">
        <f t="shared" si="173"/>
        <v>-9.4786655669687275E-2</v>
      </c>
      <c r="AI250" s="115">
        <f t="shared" si="174"/>
        <v>3.725259597883773</v>
      </c>
      <c r="AJ250" s="115"/>
      <c r="AK250" s="115">
        <f t="shared" si="159"/>
        <v>1.5217574378448922E-21</v>
      </c>
      <c r="AL250" s="115">
        <f t="shared" si="160"/>
        <v>1.6352641019546854E-21</v>
      </c>
      <c r="AM250" s="115">
        <f t="shared" si="161"/>
        <v>40.526545223578751</v>
      </c>
      <c r="AN250" s="115">
        <f t="shared" si="175"/>
        <v>1.0610256652253576</v>
      </c>
      <c r="AO250" s="115">
        <f t="shared" si="176"/>
        <v>1.3176580985674746</v>
      </c>
      <c r="AP250" s="40">
        <v>0.77978999999999998</v>
      </c>
      <c r="AQ250" s="115">
        <f t="shared" si="162"/>
        <v>1.4214762014972944E-3</v>
      </c>
      <c r="AR250" s="115">
        <f t="shared" si="163"/>
        <v>4.1464460797676077</v>
      </c>
      <c r="AS250" s="44">
        <f t="shared" si="164"/>
        <v>-10.259776079767608</v>
      </c>
      <c r="AT250" s="115"/>
      <c r="AU250" s="115"/>
      <c r="AV250" s="115"/>
      <c r="AW250" s="115"/>
      <c r="AX250" s="44">
        <f t="shared" si="197"/>
        <v>-10.142101689241599</v>
      </c>
      <c r="AY250" s="115">
        <f t="shared" si="192"/>
        <v>-5.9956556094739915</v>
      </c>
      <c r="AZ250" s="115"/>
      <c r="BA250" s="115">
        <f t="shared" si="199"/>
        <v>1.2962799727707133</v>
      </c>
      <c r="BB250" s="115">
        <f t="shared" si="177"/>
        <v>-27.610414990936199</v>
      </c>
      <c r="BC250" s="115">
        <f t="shared" si="165"/>
        <v>19.094675287723565</v>
      </c>
      <c r="BD250" s="115">
        <f t="shared" si="178"/>
        <v>-46.70509027865976</v>
      </c>
      <c r="BE250" s="115"/>
      <c r="BF250" s="115">
        <f t="shared" si="179"/>
        <v>5.4684917787554367E-3</v>
      </c>
      <c r="BG250" s="115">
        <f t="shared" si="198"/>
        <v>3.7818727050353664E-3</v>
      </c>
      <c r="BH250" s="115">
        <f t="shared" si="198"/>
        <v>-9.2503644837908031E-3</v>
      </c>
      <c r="BI250" s="115"/>
      <c r="BJ250" s="115"/>
      <c r="BK250" s="115"/>
      <c r="BL250" s="115"/>
      <c r="BM250" s="115"/>
      <c r="BN250" s="115"/>
      <c r="BO250" s="115"/>
      <c r="BP250" s="115"/>
    </row>
    <row r="251" spans="1:68">
      <c r="A251" s="64">
        <v>0.3</v>
      </c>
      <c r="B251" s="24">
        <v>800</v>
      </c>
      <c r="C251" s="103">
        <v>0.82389000000000001</v>
      </c>
      <c r="D251" s="104"/>
      <c r="E251" s="64">
        <v>0.3</v>
      </c>
      <c r="F251" s="105">
        <v>3.14159265358979</v>
      </c>
      <c r="G251" s="105"/>
      <c r="H251" s="28">
        <f t="shared" si="193"/>
        <v>0.42805981529709214</v>
      </c>
      <c r="I251" s="28">
        <f t="shared" si="194"/>
        <v>0.10994655815405324</v>
      </c>
      <c r="J251" s="28">
        <f t="shared" si="195"/>
        <v>2.8304381332036378E-2</v>
      </c>
      <c r="K251" s="28">
        <f t="shared" si="196"/>
        <v>7.3041962517045129E-3</v>
      </c>
      <c r="L251" s="104">
        <f t="shared" si="184"/>
        <v>1.4483352064491417</v>
      </c>
      <c r="M251" s="104">
        <f t="shared" si="166"/>
        <v>0.41982345586531838</v>
      </c>
      <c r="N251" s="104">
        <f t="shared" si="167"/>
        <v>0.13974629118044893</v>
      </c>
      <c r="O251" s="104">
        <f t="shared" si="168"/>
        <v>4.9382847126427709E-2</v>
      </c>
      <c r="P251" s="104">
        <f t="shared" si="169"/>
        <v>1.8072073732240401E-2</v>
      </c>
      <c r="Q251" s="104">
        <f t="shared" si="150"/>
        <v>3.8749383473746928</v>
      </c>
      <c r="R251" s="104">
        <f t="shared" si="151"/>
        <v>-4.7087830616196644</v>
      </c>
      <c r="S251" s="104">
        <f t="shared" si="152"/>
        <v>2.3415815768106301</v>
      </c>
      <c r="T251" s="104">
        <f t="shared" si="153"/>
        <v>-0.39538622058225503</v>
      </c>
      <c r="U251" s="104">
        <v>0</v>
      </c>
      <c r="V251" s="104">
        <f t="shared" si="149"/>
        <v>2.047960123135272</v>
      </c>
      <c r="W251" s="104">
        <f t="shared" si="154"/>
        <v>1.3628869565217392</v>
      </c>
      <c r="X251" s="104">
        <f t="shared" si="170"/>
        <v>3.3684546044161943</v>
      </c>
      <c r="Y251" s="104">
        <v>0</v>
      </c>
      <c r="Z251" s="104">
        <f t="shared" si="191"/>
        <v>3.9430540970422232</v>
      </c>
      <c r="AA251" s="104">
        <f t="shared" si="155"/>
        <v>0.6549999999999998</v>
      </c>
      <c r="AB251" s="104">
        <f t="shared" si="156"/>
        <v>-0.18592458399939685</v>
      </c>
      <c r="AC251" s="104">
        <f t="shared" si="157"/>
        <v>-7.35348746705798E-2</v>
      </c>
      <c r="AD251" s="104">
        <f t="shared" si="171"/>
        <v>-0.12972972933498833</v>
      </c>
      <c r="AE251" s="104">
        <f t="shared" si="158"/>
        <v>2.875</v>
      </c>
      <c r="AF251" s="104"/>
      <c r="AG251" s="104">
        <f t="shared" si="172"/>
        <v>-0.10976908747415759</v>
      </c>
      <c r="AH251" s="104">
        <f t="shared" si="173"/>
        <v>-0.11627039885803359</v>
      </c>
      <c r="AI251" s="104">
        <f t="shared" si="174"/>
        <v>4.2363854912854908</v>
      </c>
      <c r="AJ251" s="104"/>
      <c r="AK251" s="104">
        <f t="shared" si="159"/>
        <v>1.7863955464439675E-21</v>
      </c>
      <c r="AL251" s="104">
        <f t="shared" si="160"/>
        <v>1.8908576884891153E-21</v>
      </c>
      <c r="AM251" s="104">
        <f t="shared" si="161"/>
        <v>40.526545223578751</v>
      </c>
      <c r="AN251" s="104">
        <f t="shared" si="175"/>
        <v>1.0610256652253576</v>
      </c>
      <c r="AO251" s="104">
        <f t="shared" si="176"/>
        <v>1.3176580985674746</v>
      </c>
      <c r="AP251" s="104">
        <v>0.82389000000000001</v>
      </c>
      <c r="AQ251" s="104">
        <f t="shared" si="162"/>
        <v>1.6611633166608579E-3</v>
      </c>
      <c r="AR251" s="104">
        <f t="shared" si="163"/>
        <v>4.8456133946997229</v>
      </c>
      <c r="AS251">
        <f t="shared" si="164"/>
        <v>-4.8456133946997229</v>
      </c>
      <c r="AT251" s="104"/>
      <c r="AU251" s="104"/>
      <c r="AV251" s="104"/>
      <c r="AW251" s="104"/>
      <c r="AX251">
        <f t="shared" si="197"/>
        <v>-10.7643817903881</v>
      </c>
      <c r="AY251" s="104">
        <f t="shared" si="192"/>
        <v>-5.9187683956883772</v>
      </c>
      <c r="AZ251" s="104"/>
      <c r="BA251" s="104">
        <f t="shared" si="199"/>
        <v>1.2962799727707133</v>
      </c>
      <c r="BB251" s="104">
        <f t="shared" si="177"/>
        <v>-27.25634397378785</v>
      </c>
      <c r="BC251" s="104">
        <f t="shared" si="165"/>
        <v>22.314389856197234</v>
      </c>
      <c r="BD251" s="104">
        <f t="shared" si="178"/>
        <v>-49.570733829985087</v>
      </c>
      <c r="BE251" s="104"/>
      <c r="BF251" s="104">
        <f t="shared" si="179"/>
        <v>5.3983648195262126E-3</v>
      </c>
      <c r="BG251" s="104">
        <f t="shared" si="198"/>
        <v>4.4195662222612864E-3</v>
      </c>
      <c r="BH251" s="104">
        <f t="shared" si="198"/>
        <v>-9.8179310417875008E-3</v>
      </c>
      <c r="BI251" s="104"/>
      <c r="BJ251" s="104"/>
      <c r="BK251" s="104"/>
      <c r="BL251" s="104"/>
      <c r="BM251" s="104"/>
      <c r="BN251" s="104"/>
      <c r="BO251" s="104"/>
      <c r="BP251" s="104"/>
    </row>
    <row r="252" spans="1:68">
      <c r="A252" s="64">
        <v>0.3</v>
      </c>
      <c r="B252" s="24">
        <v>1000</v>
      </c>
      <c r="C252" s="103">
        <v>0.85760999999999998</v>
      </c>
      <c r="D252" s="104"/>
      <c r="E252" s="64">
        <v>0.3</v>
      </c>
      <c r="F252" s="105">
        <v>3.14159265358979</v>
      </c>
      <c r="G252" s="105"/>
      <c r="H252" s="28">
        <f t="shared" si="193"/>
        <v>0.44557935913403379</v>
      </c>
      <c r="I252" s="28">
        <f t="shared" si="194"/>
        <v>0.11444642821068053</v>
      </c>
      <c r="J252" s="28">
        <f t="shared" si="195"/>
        <v>2.9462817213666528E-2</v>
      </c>
      <c r="K252" s="28">
        <f t="shared" si="196"/>
        <v>7.6031408894686259E-3</v>
      </c>
      <c r="L252" s="104">
        <f t="shared" si="184"/>
        <v>1.6226293898088162</v>
      </c>
      <c r="M252" s="104">
        <f t="shared" si="166"/>
        <v>0.49599023009719972</v>
      </c>
      <c r="N252" s="104">
        <f t="shared" si="167"/>
        <v>0.17303572115556554</v>
      </c>
      <c r="O252" s="104">
        <f t="shared" si="168"/>
        <v>6.3934262183631185E-2</v>
      </c>
      <c r="P252" s="104">
        <f t="shared" si="169"/>
        <v>2.4433611515148002E-2</v>
      </c>
      <c r="Q252" s="104">
        <f t="shared" si="150"/>
        <v>3.8749383473746928</v>
      </c>
      <c r="R252" s="104">
        <f t="shared" si="151"/>
        <v>-4.7087830616196644</v>
      </c>
      <c r="S252" s="104">
        <f t="shared" si="152"/>
        <v>2.3415815768106301</v>
      </c>
      <c r="T252" s="104">
        <f t="shared" si="153"/>
        <v>-0.39538622058225503</v>
      </c>
      <c r="U252" s="104">
        <v>0</v>
      </c>
      <c r="V252" s="104">
        <f t="shared" si="149"/>
        <v>2.0362804272439772</v>
      </c>
      <c r="W252" s="104">
        <f t="shared" si="154"/>
        <v>1.3628869565217392</v>
      </c>
      <c r="X252" s="104">
        <f t="shared" si="170"/>
        <v>3.6166987625214397</v>
      </c>
      <c r="Y252" s="104">
        <v>0</v>
      </c>
      <c r="Z252" s="104">
        <f t="shared" si="191"/>
        <v>4.3319769824343597</v>
      </c>
      <c r="AA252" s="104">
        <f t="shared" si="155"/>
        <v>0.6549999999999998</v>
      </c>
      <c r="AB252" s="104">
        <f t="shared" si="156"/>
        <v>-0.23240572999924608</v>
      </c>
      <c r="AC252" s="104">
        <f t="shared" si="157"/>
        <v>-9.1918593338224733E-2</v>
      </c>
      <c r="AD252" s="104">
        <f t="shared" si="171"/>
        <v>-0.1621621616687354</v>
      </c>
      <c r="AE252" s="104">
        <f t="shared" si="158"/>
        <v>2.875</v>
      </c>
      <c r="AF252" s="104"/>
      <c r="AG252" s="104">
        <f t="shared" si="172"/>
        <v>-0.12125394668722131</v>
      </c>
      <c r="AH252" s="104">
        <f t="shared" si="173"/>
        <v>-0.13652651713553823</v>
      </c>
      <c r="AI252" s="104">
        <f t="shared" si="174"/>
        <v>4.6807043673514137</v>
      </c>
      <c r="AJ252" s="104"/>
      <c r="AK252" s="104">
        <f t="shared" si="159"/>
        <v>2.0241174720716287E-21</v>
      </c>
      <c r="AL252" s="104">
        <f t="shared" si="160"/>
        <v>2.1149431550095532E-21</v>
      </c>
      <c r="AM252" s="104">
        <f t="shared" si="161"/>
        <v>40.526545223578751</v>
      </c>
      <c r="AN252" s="104">
        <f t="shared" si="175"/>
        <v>1.0610256652253576</v>
      </c>
      <c r="AO252" s="104">
        <f t="shared" si="176"/>
        <v>1.3176580985674746</v>
      </c>
      <c r="AP252" s="104">
        <v>0.85760999999999998</v>
      </c>
      <c r="AQ252" s="104">
        <f t="shared" si="162"/>
        <v>1.875033549464682E-3</v>
      </c>
      <c r="AR252" s="104">
        <f t="shared" si="163"/>
        <v>5.4694728637884777</v>
      </c>
      <c r="AS252">
        <f t="shared" si="164"/>
        <v>-5.4694728637884777</v>
      </c>
      <c r="AT252" s="104"/>
      <c r="AU252" s="104"/>
      <c r="AV252" s="104"/>
      <c r="AW252" s="104"/>
      <c r="AX252">
        <f t="shared" si="197"/>
        <v>-11.2443024153681</v>
      </c>
      <c r="AY252" s="104">
        <f t="shared" si="192"/>
        <v>-5.7748295515796224</v>
      </c>
      <c r="AZ252" s="104"/>
      <c r="BA252" s="104">
        <f t="shared" si="199"/>
        <v>1.2962799727707133</v>
      </c>
      <c r="BB252" s="104">
        <f t="shared" si="177"/>
        <v>-26.593495491817247</v>
      </c>
      <c r="BC252" s="104">
        <f t="shared" si="165"/>
        <v>25.187306507772028</v>
      </c>
      <c r="BD252" s="104">
        <f t="shared" si="178"/>
        <v>-51.780801999589272</v>
      </c>
      <c r="BE252" s="104"/>
      <c r="BF252" s="104">
        <f t="shared" si="179"/>
        <v>5.2670816977257373E-3</v>
      </c>
      <c r="BG252" s="104">
        <f t="shared" si="198"/>
        <v>4.9885732833773082E-3</v>
      </c>
      <c r="BH252" s="104">
        <f t="shared" si="198"/>
        <v>-1.0255654981103044E-2</v>
      </c>
      <c r="BI252" s="104"/>
      <c r="BJ252" s="104"/>
      <c r="BK252" s="104"/>
      <c r="BL252" s="104"/>
      <c r="BM252" s="104"/>
      <c r="BN252" s="104"/>
      <c r="BO252" s="104"/>
      <c r="BP252" s="104"/>
    </row>
    <row r="253" spans="1:68">
      <c r="A253" s="64">
        <v>0.3</v>
      </c>
      <c r="B253" s="24">
        <v>1200</v>
      </c>
      <c r="C253" s="103">
        <v>0.88534999999999997</v>
      </c>
      <c r="D253" s="104"/>
      <c r="E253" s="64">
        <v>0.3</v>
      </c>
      <c r="F253" s="105">
        <v>3.14159265358979</v>
      </c>
      <c r="G253" s="105"/>
      <c r="H253" s="28">
        <f t="shared" si="193"/>
        <v>0.459991937604875</v>
      </c>
      <c r="I253" s="28">
        <f t="shared" si="194"/>
        <v>0.11814827860720609</v>
      </c>
      <c r="J253" s="28">
        <f t="shared" si="195"/>
        <v>3.0415812805493943E-2</v>
      </c>
      <c r="K253" s="28">
        <f t="shared" si="196"/>
        <v>7.8490698411761151E-3</v>
      </c>
      <c r="L253" s="104">
        <f t="shared" si="184"/>
        <v>1.7834578279340738</v>
      </c>
      <c r="M253" s="104">
        <f t="shared" si="166"/>
        <v>0.56883138769736519</v>
      </c>
      <c r="N253" s="104">
        <f t="shared" si="167"/>
        <v>0.2060291509080078</v>
      </c>
      <c r="O253" s="104">
        <f t="shared" si="168"/>
        <v>7.8879908392070819E-2</v>
      </c>
      <c r="P253" s="104">
        <f t="shared" si="169"/>
        <v>3.1204388580498232E-2</v>
      </c>
      <c r="Q253" s="104">
        <f t="shared" si="150"/>
        <v>3.8749383473746928</v>
      </c>
      <c r="R253" s="104">
        <f t="shared" si="151"/>
        <v>-4.7087830616196644</v>
      </c>
      <c r="S253" s="104">
        <f t="shared" si="152"/>
        <v>2.3415815768106301</v>
      </c>
      <c r="T253" s="104">
        <f t="shared" si="153"/>
        <v>-0.39538622058225503</v>
      </c>
      <c r="U253" s="104">
        <v>0</v>
      </c>
      <c r="V253" s="104">
        <f t="shared" si="149"/>
        <v>2.0266720415967501</v>
      </c>
      <c r="W253" s="104">
        <f t="shared" si="154"/>
        <v>1.3628869565217392</v>
      </c>
      <c r="X253" s="104">
        <f t="shared" si="170"/>
        <v>3.8420881413410291</v>
      </c>
      <c r="Y253" s="104">
        <v>0</v>
      </c>
      <c r="Z253" s="104">
        <f t="shared" si="191"/>
        <v>4.6835315602734706</v>
      </c>
      <c r="AA253" s="104">
        <f t="shared" si="155"/>
        <v>0.6549999999999998</v>
      </c>
      <c r="AB253" s="104">
        <f t="shared" si="156"/>
        <v>-0.27888687599909529</v>
      </c>
      <c r="AC253" s="104">
        <f t="shared" si="157"/>
        <v>-0.11030231200586968</v>
      </c>
      <c r="AD253" s="104">
        <f t="shared" si="171"/>
        <v>-0.19459459400248247</v>
      </c>
      <c r="AE253" s="104">
        <f t="shared" si="158"/>
        <v>2.875</v>
      </c>
      <c r="AF253" s="104"/>
      <c r="AG253" s="104">
        <f t="shared" si="172"/>
        <v>-0.13156871972748135</v>
      </c>
      <c r="AH253" s="104">
        <f t="shared" si="173"/>
        <v>-0.15613652862781691</v>
      </c>
      <c r="AI253" s="104">
        <f t="shared" si="174"/>
        <v>5.0863397057671591</v>
      </c>
      <c r="AJ253" s="104"/>
      <c r="AK253" s="104">
        <f t="shared" si="159"/>
        <v>2.2465233781702725E-21</v>
      </c>
      <c r="AL253" s="104">
        <f t="shared" si="160"/>
        <v>2.3207977648498195E-21</v>
      </c>
      <c r="AM253" s="104">
        <f t="shared" si="161"/>
        <v>40.526545223578751</v>
      </c>
      <c r="AN253" s="104">
        <f t="shared" si="175"/>
        <v>1.0610256652253576</v>
      </c>
      <c r="AO253" s="104">
        <f t="shared" si="176"/>
        <v>1.3176580985674746</v>
      </c>
      <c r="AP253" s="104">
        <v>0.88534999999999997</v>
      </c>
      <c r="AQ253" s="104">
        <f t="shared" si="162"/>
        <v>2.0741345048293173E-3</v>
      </c>
      <c r="AR253" s="104">
        <f t="shared" si="163"/>
        <v>6.0502503505871186</v>
      </c>
      <c r="AS253">
        <f t="shared" si="164"/>
        <v>-6.0502503505871186</v>
      </c>
      <c r="AT253" s="104"/>
      <c r="AU253" s="104"/>
      <c r="AV253" s="104"/>
      <c r="AW253" s="104"/>
      <c r="AX253">
        <f t="shared" si="197"/>
        <v>-11.6414329312225</v>
      </c>
      <c r="AY253" s="104">
        <f t="shared" si="192"/>
        <v>-5.5911825806353814</v>
      </c>
      <c r="AZ253" s="104"/>
      <c r="BA253" s="104">
        <f t="shared" si="199"/>
        <v>1.2962799727707133</v>
      </c>
      <c r="BB253" s="104">
        <f t="shared" si="177"/>
        <v>-25.747788298164114</v>
      </c>
      <c r="BC253" s="104">
        <f t="shared" si="165"/>
        <v>27.861827606443047</v>
      </c>
      <c r="BD253" s="104">
        <f t="shared" si="178"/>
        <v>-53.609615904607161</v>
      </c>
      <c r="BE253" s="104"/>
      <c r="BF253" s="104">
        <f t="shared" si="179"/>
        <v>5.0995817584004975E-3</v>
      </c>
      <c r="BG253" s="104">
        <f t="shared" si="198"/>
        <v>5.5182863153977121E-3</v>
      </c>
      <c r="BH253" s="104">
        <f t="shared" si="198"/>
        <v>-1.061786807379821E-2</v>
      </c>
      <c r="BI253" s="104"/>
      <c r="BJ253" s="104"/>
      <c r="BK253" s="104"/>
      <c r="BL253" s="104"/>
      <c r="BM253" s="104"/>
      <c r="BN253" s="104"/>
      <c r="BO253" s="104"/>
      <c r="BP253" s="104"/>
    </row>
    <row r="254" spans="1:68">
      <c r="A254" s="64">
        <v>0.3</v>
      </c>
      <c r="B254" s="24">
        <v>1400</v>
      </c>
      <c r="C254" s="103">
        <v>0.90905999999999998</v>
      </c>
      <c r="D254" s="104"/>
      <c r="E254" s="64">
        <v>0.3</v>
      </c>
      <c r="F254" s="105">
        <v>3.14159265358979</v>
      </c>
      <c r="G254" s="105"/>
      <c r="H254" s="28">
        <f t="shared" si="193"/>
        <v>0.47231069158986577</v>
      </c>
      <c r="I254" s="28">
        <f t="shared" si="194"/>
        <v>0.12131233314583698</v>
      </c>
      <c r="J254" s="28">
        <f t="shared" si="195"/>
        <v>3.123035950636734E-2</v>
      </c>
      <c r="K254" s="28">
        <f t="shared" si="196"/>
        <v>8.0592708305410963E-3</v>
      </c>
      <c r="L254" s="104">
        <f t="shared" si="184"/>
        <v>1.9351931850021693</v>
      </c>
      <c r="M254" s="104">
        <f t="shared" si="166"/>
        <v>0.63957740064640289</v>
      </c>
      <c r="N254" s="104">
        <f t="shared" si="167"/>
        <v>0.23901611912466642</v>
      </c>
      <c r="O254" s="104">
        <f t="shared" si="168"/>
        <v>9.4261740926181892E-2</v>
      </c>
      <c r="P254" s="104">
        <f t="shared" si="169"/>
        <v>3.8377358130036399E-2</v>
      </c>
      <c r="Q254" s="104">
        <f t="shared" si="150"/>
        <v>3.8749383473746928</v>
      </c>
      <c r="R254" s="104">
        <f t="shared" si="151"/>
        <v>-4.7087830616196644</v>
      </c>
      <c r="S254" s="104">
        <f t="shared" si="152"/>
        <v>2.3415815768106301</v>
      </c>
      <c r="T254" s="104">
        <f t="shared" si="153"/>
        <v>-0.39538622058225503</v>
      </c>
      <c r="U254" s="104">
        <v>0</v>
      </c>
      <c r="V254" s="104">
        <f t="shared" si="149"/>
        <v>2.0184595389400894</v>
      </c>
      <c r="W254" s="104">
        <f t="shared" si="154"/>
        <v>1.3628869565217392</v>
      </c>
      <c r="X254" s="104">
        <f t="shared" si="170"/>
        <v>4.0518274323060126</v>
      </c>
      <c r="Y254" s="104">
        <v>0</v>
      </c>
      <c r="Z254" s="104">
        <f t="shared" si="191"/>
        <v>5.0095289989973457</v>
      </c>
      <c r="AA254" s="104">
        <f t="shared" si="155"/>
        <v>0.6549999999999998</v>
      </c>
      <c r="AB254" s="104">
        <f t="shared" si="156"/>
        <v>-0.32536802199894455</v>
      </c>
      <c r="AC254" s="104">
        <f t="shared" si="157"/>
        <v>-0.12868603067351467</v>
      </c>
      <c r="AD254" s="104">
        <f t="shared" si="171"/>
        <v>-0.22702702633622962</v>
      </c>
      <c r="AE254" s="104">
        <f t="shared" si="158"/>
        <v>2.875</v>
      </c>
      <c r="AF254" s="104"/>
      <c r="AG254" s="104">
        <f t="shared" si="172"/>
        <v>-0.14108395538884863</v>
      </c>
      <c r="AH254" s="104">
        <f t="shared" si="173"/>
        <v>-0.17530504569211974</v>
      </c>
      <c r="AI254" s="104">
        <f t="shared" si="174"/>
        <v>5.4655191886748415</v>
      </c>
      <c r="AJ254" s="104"/>
      <c r="AK254" s="104">
        <f t="shared" si="159"/>
        <v>2.4584636190949081E-21</v>
      </c>
      <c r="AL254" s="104">
        <f t="shared" si="160"/>
        <v>2.514194957703346E-21</v>
      </c>
      <c r="AM254" s="104">
        <f t="shared" si="161"/>
        <v>40.526545223578751</v>
      </c>
      <c r="AN254" s="104">
        <f t="shared" si="175"/>
        <v>1.0610256652253576</v>
      </c>
      <c r="AO254" s="104">
        <f t="shared" si="176"/>
        <v>1.3176580985674746</v>
      </c>
      <c r="AP254" s="104">
        <v>0.90905999999999998</v>
      </c>
      <c r="AQ254" s="104">
        <f t="shared" si="162"/>
        <v>2.2631433920656942E-3</v>
      </c>
      <c r="AR254" s="104">
        <f t="shared" si="163"/>
        <v>6.6015892746556295</v>
      </c>
      <c r="AS254">
        <f t="shared" si="164"/>
        <v>-6.6015892746556295</v>
      </c>
      <c r="AT254" s="104"/>
      <c r="AU254" s="104"/>
      <c r="AV254" s="104"/>
      <c r="AW254" s="104"/>
      <c r="AX254">
        <f t="shared" si="197"/>
        <v>-11.9825295437796</v>
      </c>
      <c r="AY254" s="104">
        <f t="shared" si="192"/>
        <v>-5.3809402691239709</v>
      </c>
      <c r="AZ254" s="104"/>
      <c r="BA254" s="104">
        <f t="shared" si="199"/>
        <v>1.2962799727707133</v>
      </c>
      <c r="BB254" s="104">
        <f t="shared" si="177"/>
        <v>-24.779607694142896</v>
      </c>
      <c r="BC254" s="104">
        <f t="shared" si="165"/>
        <v>30.400782057084577</v>
      </c>
      <c r="BD254" s="104">
        <f t="shared" si="178"/>
        <v>-55.180389751227466</v>
      </c>
      <c r="BE254" s="104"/>
      <c r="BF254" s="104">
        <f t="shared" si="179"/>
        <v>4.9078248552471568E-3</v>
      </c>
      <c r="BG254" s="104">
        <f t="shared" si="198"/>
        <v>6.0211491497493717E-3</v>
      </c>
      <c r="BH254" s="104">
        <f t="shared" si="198"/>
        <v>-1.0928974004996527E-2</v>
      </c>
      <c r="BI254" s="104"/>
      <c r="BJ254" s="104"/>
      <c r="BK254" s="104"/>
      <c r="BL254" s="104"/>
      <c r="BM254" s="104"/>
      <c r="BN254" s="104"/>
      <c r="BO254" s="104"/>
      <c r="BP254" s="104"/>
    </row>
    <row r="255" spans="1:68">
      <c r="A255" s="64">
        <v>0.3</v>
      </c>
      <c r="B255" s="24">
        <v>1600</v>
      </c>
      <c r="C255" s="103">
        <v>0.92986000000000002</v>
      </c>
      <c r="D255" s="104"/>
      <c r="E255" s="64">
        <v>0.3</v>
      </c>
      <c r="F255" s="105">
        <v>3.14159265358979</v>
      </c>
      <c r="G255" s="105"/>
      <c r="H255" s="28">
        <f t="shared" si="193"/>
        <v>0.48311752764586785</v>
      </c>
      <c r="I255" s="28">
        <f t="shared" si="194"/>
        <v>0.12408805370271268</v>
      </c>
      <c r="J255" s="28">
        <f t="shared" si="195"/>
        <v>3.1944934427420343E-2</v>
      </c>
      <c r="K255" s="28">
        <f t="shared" si="196"/>
        <v>8.243673216825011E-3</v>
      </c>
      <c r="L255" s="104">
        <f t="shared" si="184"/>
        <v>2.080478039750556</v>
      </c>
      <c r="M255" s="104">
        <f t="shared" si="166"/>
        <v>0.70899285427637126</v>
      </c>
      <c r="N255" s="104">
        <f t="shared" si="167"/>
        <v>0.27218344808624267</v>
      </c>
      <c r="O255" s="104">
        <f t="shared" si="168"/>
        <v>0.11011006466303952</v>
      </c>
      <c r="P255" s="104">
        <f t="shared" si="169"/>
        <v>4.5950475135498881E-2</v>
      </c>
      <c r="Q255" s="104">
        <f t="shared" si="150"/>
        <v>3.8749383473746928</v>
      </c>
      <c r="R255" s="104">
        <f t="shared" si="151"/>
        <v>-4.7087830616196644</v>
      </c>
      <c r="S255" s="104">
        <f t="shared" si="152"/>
        <v>2.3415815768106301</v>
      </c>
      <c r="T255" s="104">
        <f t="shared" si="153"/>
        <v>-0.39538622058225503</v>
      </c>
      <c r="U255" s="104">
        <v>0</v>
      </c>
      <c r="V255" s="104">
        <f t="shared" ref="V255:V318" si="200">(7-2*H255)/3</f>
        <v>2.0112549815694214</v>
      </c>
      <c r="W255" s="104">
        <f t="shared" si="154"/>
        <v>1.3628869565217392</v>
      </c>
      <c r="X255" s="104">
        <f t="shared" si="170"/>
        <v>4.250240677372509</v>
      </c>
      <c r="Y255" s="104">
        <v>0</v>
      </c>
      <c r="Z255" s="104">
        <f t="shared" si="191"/>
        <v>5.3170343393107551</v>
      </c>
      <c r="AA255" s="104">
        <f t="shared" si="155"/>
        <v>0.6549999999999998</v>
      </c>
      <c r="AB255" s="104">
        <f t="shared" si="156"/>
        <v>-0.37184916799879369</v>
      </c>
      <c r="AC255" s="104">
        <f t="shared" si="157"/>
        <v>-0.1470697493411596</v>
      </c>
      <c r="AD255" s="104">
        <f t="shared" si="171"/>
        <v>-0.25945945866997666</v>
      </c>
      <c r="AE255" s="104">
        <f t="shared" si="158"/>
        <v>2.875</v>
      </c>
      <c r="AF255" s="104"/>
      <c r="AG255" s="104">
        <f t="shared" si="172"/>
        <v>-0.1500233370495902</v>
      </c>
      <c r="AH255" s="104">
        <f t="shared" si="173"/>
        <v>-0.19415558346075037</v>
      </c>
      <c r="AI255" s="104">
        <f t="shared" si="174"/>
        <v>5.8255592870740003</v>
      </c>
      <c r="AJ255" s="104"/>
      <c r="AK255" s="104">
        <f t="shared" si="159"/>
        <v>2.6628661321799671E-21</v>
      </c>
      <c r="AL255" s="104">
        <f t="shared" si="160"/>
        <v>2.6986198953519794E-21</v>
      </c>
      <c r="AM255" s="104">
        <f t="shared" si="161"/>
        <v>40.526545223578751</v>
      </c>
      <c r="AN255" s="104">
        <f t="shared" si="175"/>
        <v>1.0610256652253576</v>
      </c>
      <c r="AO255" s="104">
        <f t="shared" si="176"/>
        <v>1.3176580985674746</v>
      </c>
      <c r="AP255" s="104">
        <v>0.92986000000000002</v>
      </c>
      <c r="AQ255" s="104">
        <f t="shared" si="162"/>
        <v>2.4448836287553097E-3</v>
      </c>
      <c r="AR255" s="104">
        <f t="shared" si="163"/>
        <v>7.1317255450792381</v>
      </c>
      <c r="AS255">
        <f t="shared" si="164"/>
        <v>-7.1317255450792381</v>
      </c>
      <c r="AT255" s="104"/>
      <c r="AU255" s="104"/>
      <c r="AV255" s="104"/>
      <c r="AW255" s="104"/>
      <c r="AX255">
        <f t="shared" si="197"/>
        <v>-12.283022362275602</v>
      </c>
      <c r="AY255" s="104">
        <f t="shared" si="192"/>
        <v>-5.1512968171963642</v>
      </c>
      <c r="AZ255" s="104"/>
      <c r="BA255" s="104">
        <f t="shared" si="199"/>
        <v>1.2962799727707133</v>
      </c>
      <c r="BB255" s="104">
        <f t="shared" si="177"/>
        <v>-23.72208347649882</v>
      </c>
      <c r="BC255" s="104">
        <f t="shared" si="165"/>
        <v>32.842096799214531</v>
      </c>
      <c r="BD255" s="104">
        <f t="shared" si="178"/>
        <v>-56.564180275713348</v>
      </c>
      <c r="BE255" s="104"/>
      <c r="BF255" s="104">
        <f t="shared" si="179"/>
        <v>4.6983726433944984E-3</v>
      </c>
      <c r="BG255" s="104">
        <f t="shared" si="198"/>
        <v>6.5046735589650486E-3</v>
      </c>
      <c r="BH255" s="104">
        <f t="shared" si="198"/>
        <v>-1.1203046202359545E-2</v>
      </c>
      <c r="BI255" s="104"/>
      <c r="BJ255" s="104"/>
      <c r="BK255" s="104"/>
      <c r="BL255" s="104"/>
      <c r="BM255" s="104"/>
      <c r="BN255" s="104"/>
      <c r="BO255" s="104"/>
      <c r="BP255" s="104"/>
    </row>
    <row r="256" spans="1:68">
      <c r="A256" s="64">
        <v>0.3</v>
      </c>
      <c r="B256" s="24">
        <v>1800</v>
      </c>
      <c r="C256" s="103">
        <v>0.94843999999999995</v>
      </c>
      <c r="D256" s="104"/>
      <c r="E256" s="64">
        <v>0.3</v>
      </c>
      <c r="F256" s="105">
        <v>3.14159265358979</v>
      </c>
      <c r="G256" s="105"/>
      <c r="H256" s="28">
        <f t="shared" si="193"/>
        <v>0.49277094177666192</v>
      </c>
      <c r="I256" s="28">
        <f t="shared" si="194"/>
        <v>0.12656751946938335</v>
      </c>
      <c r="J256" s="28">
        <f t="shared" si="195"/>
        <v>3.2583242217476334E-2</v>
      </c>
      <c r="K256" s="28">
        <f t="shared" si="196"/>
        <v>8.4083941945728522E-3</v>
      </c>
      <c r="L256" s="104">
        <f t="shared" si="184"/>
        <v>2.2209341147920139</v>
      </c>
      <c r="M256" s="104">
        <f t="shared" si="166"/>
        <v>0.77753610654729066</v>
      </c>
      <c r="N256" s="104">
        <f t="shared" si="167"/>
        <v>0.30563398125273122</v>
      </c>
      <c r="O256" s="104">
        <f t="shared" si="168"/>
        <v>0.12643515285792195</v>
      </c>
      <c r="P256" s="104">
        <f t="shared" si="169"/>
        <v>5.3917977089111169E-2</v>
      </c>
      <c r="Q256" s="104">
        <f t="shared" si="150"/>
        <v>3.8749383473746928</v>
      </c>
      <c r="R256" s="104">
        <f t="shared" si="151"/>
        <v>-4.7087830616196644</v>
      </c>
      <c r="S256" s="104">
        <f t="shared" si="152"/>
        <v>2.3415815768106301</v>
      </c>
      <c r="T256" s="104">
        <f t="shared" si="153"/>
        <v>-0.39538622058225503</v>
      </c>
      <c r="U256" s="104">
        <v>0</v>
      </c>
      <c r="V256" s="104">
        <f t="shared" si="200"/>
        <v>2.0048193721488921</v>
      </c>
      <c r="W256" s="104">
        <f t="shared" si="154"/>
        <v>1.3628869565217392</v>
      </c>
      <c r="X256" s="104">
        <f t="shared" si="170"/>
        <v>4.4399971150746307</v>
      </c>
      <c r="Y256" s="104">
        <v>0</v>
      </c>
      <c r="Z256" s="104">
        <f t="shared" si="191"/>
        <v>5.6104101026041047</v>
      </c>
      <c r="AA256" s="104">
        <f t="shared" si="155"/>
        <v>0.6549999999999998</v>
      </c>
      <c r="AB256" s="104">
        <f t="shared" si="156"/>
        <v>-0.4183303139986429</v>
      </c>
      <c r="AC256" s="104">
        <f t="shared" si="157"/>
        <v>-0.16545346800880453</v>
      </c>
      <c r="AD256" s="104">
        <f t="shared" si="171"/>
        <v>-0.2918918910037237</v>
      </c>
      <c r="AE256" s="104">
        <f t="shared" si="158"/>
        <v>2.875</v>
      </c>
      <c r="AF256" s="104"/>
      <c r="AG256" s="104">
        <f t="shared" si="172"/>
        <v>-0.15852472758357211</v>
      </c>
      <c r="AH256" s="104">
        <f t="shared" si="173"/>
        <v>-0.21276426806895085</v>
      </c>
      <c r="AI256" s="104">
        <f t="shared" si="174"/>
        <v>6.170977486498022</v>
      </c>
      <c r="AJ256" s="104"/>
      <c r="AK256" s="104">
        <f t="shared" si="159"/>
        <v>2.8615354943169094E-21</v>
      </c>
      <c r="AL256" s="104">
        <f t="shared" si="160"/>
        <v>2.8762205890733398E-21</v>
      </c>
      <c r="AM256" s="104">
        <f t="shared" si="161"/>
        <v>40.526545223578751</v>
      </c>
      <c r="AN256" s="104">
        <f t="shared" si="175"/>
        <v>1.0610256652253576</v>
      </c>
      <c r="AO256" s="104">
        <f t="shared" si="176"/>
        <v>1.3176580985674746</v>
      </c>
      <c r="AP256" s="104">
        <v>0.94843999999999995</v>
      </c>
      <c r="AQ256" s="104">
        <f t="shared" si="162"/>
        <v>2.6210953730848134E-3</v>
      </c>
      <c r="AR256" s="104">
        <f t="shared" si="163"/>
        <v>7.6457352032884005</v>
      </c>
      <c r="AS256">
        <f t="shared" si="164"/>
        <v>-7.6457352032884005</v>
      </c>
      <c r="AT256" s="104"/>
      <c r="AU256" s="104"/>
      <c r="AV256" s="104"/>
      <c r="AW256" s="104"/>
      <c r="AX256">
        <f t="shared" si="197"/>
        <v>-12.552439168129601</v>
      </c>
      <c r="AY256" s="104">
        <f t="shared" si="192"/>
        <v>-4.9067039648412001</v>
      </c>
      <c r="AZ256" s="104"/>
      <c r="BA256" s="104">
        <f t="shared" si="199"/>
        <v>1.2962799727707133</v>
      </c>
      <c r="BB256" s="104">
        <f t="shared" si="177"/>
        <v>-22.595716220402309</v>
      </c>
      <c r="BC256" s="104">
        <f t="shared" si="165"/>
        <v>35.209147359970366</v>
      </c>
      <c r="BD256" s="104">
        <f t="shared" si="178"/>
        <v>-57.804863580372668</v>
      </c>
      <c r="BE256" s="104"/>
      <c r="BF256" s="104">
        <f t="shared" si="179"/>
        <v>4.4752854467027745E-3</v>
      </c>
      <c r="BG256" s="104">
        <f t="shared" si="198"/>
        <v>6.9734892770787022E-3</v>
      </c>
      <c r="BH256" s="104">
        <f t="shared" si="198"/>
        <v>-1.1448774723781476E-2</v>
      </c>
      <c r="BI256" s="104"/>
      <c r="BJ256" s="104"/>
      <c r="BK256" s="104"/>
      <c r="BL256" s="104"/>
      <c r="BM256" s="104"/>
      <c r="BN256" s="104"/>
      <c r="BO256" s="104"/>
      <c r="BP256" s="104"/>
    </row>
    <row r="257" spans="1:68">
      <c r="A257" s="64">
        <v>0.3</v>
      </c>
      <c r="B257" s="24">
        <v>2000</v>
      </c>
      <c r="C257" s="103">
        <v>0.96528000000000003</v>
      </c>
      <c r="D257" s="104"/>
      <c r="E257" s="64">
        <v>0.3</v>
      </c>
      <c r="F257" s="105">
        <v>3.14159265358979</v>
      </c>
      <c r="G257" s="105"/>
      <c r="H257" s="28">
        <f t="shared" si="193"/>
        <v>0.50152032250661749</v>
      </c>
      <c r="I257" s="28">
        <f t="shared" si="194"/>
        <v>0.12881478553562309</v>
      </c>
      <c r="J257" s="28">
        <f t="shared" si="195"/>
        <v>3.3161773067021172E-2</v>
      </c>
      <c r="K257" s="28">
        <f t="shared" si="196"/>
        <v>8.5576892034680985E-3</v>
      </c>
      <c r="L257" s="104">
        <f t="shared" si="184"/>
        <v>2.3578071748892429</v>
      </c>
      <c r="M257" s="104">
        <f t="shared" si="166"/>
        <v>0.84558889594699194</v>
      </c>
      <c r="N257" s="104">
        <f t="shared" si="167"/>
        <v>0.33947045447158591</v>
      </c>
      <c r="O257" s="104">
        <f t="shared" si="168"/>
        <v>0.14325939273659072</v>
      </c>
      <c r="P257" s="104">
        <f t="shared" si="169"/>
        <v>6.2283575522189771E-2</v>
      </c>
      <c r="Q257" s="104">
        <f t="shared" si="150"/>
        <v>3.8749383473746928</v>
      </c>
      <c r="R257" s="104">
        <f t="shared" si="151"/>
        <v>-4.7087830616196635</v>
      </c>
      <c r="S257" s="104">
        <f t="shared" si="152"/>
        <v>2.3415815768106301</v>
      </c>
      <c r="T257" s="104">
        <f t="shared" si="153"/>
        <v>-0.39538622058225503</v>
      </c>
      <c r="U257" s="104">
        <v>0</v>
      </c>
      <c r="V257" s="104">
        <f t="shared" si="200"/>
        <v>1.9989864516622549</v>
      </c>
      <c r="W257" s="104">
        <f t="shared" si="154"/>
        <v>1.3628869565217392</v>
      </c>
      <c r="X257" s="104">
        <f t="shared" si="170"/>
        <v>4.6231046328934875</v>
      </c>
      <c r="Y257" s="104">
        <v>0</v>
      </c>
      <c r="Z257" s="104">
        <f t="shared" si="191"/>
        <v>5.8929177395698158</v>
      </c>
      <c r="AA257" s="104">
        <f t="shared" si="155"/>
        <v>0.6549999999999998</v>
      </c>
      <c r="AB257" s="104">
        <f t="shared" si="156"/>
        <v>-0.46481145999849216</v>
      </c>
      <c r="AC257" s="104">
        <f t="shared" si="157"/>
        <v>-0.18383718667644947</v>
      </c>
      <c r="AD257" s="104">
        <f t="shared" si="171"/>
        <v>-0.3243243233374708</v>
      </c>
      <c r="AE257" s="104">
        <f t="shared" si="158"/>
        <v>2.875</v>
      </c>
      <c r="AF257" s="104"/>
      <c r="AG257" s="104">
        <f t="shared" si="172"/>
        <v>-0.16669312649007839</v>
      </c>
      <c r="AH257" s="104">
        <f t="shared" si="173"/>
        <v>-0.23118907891217905</v>
      </c>
      <c r="AI257" s="104">
        <f t="shared" si="174"/>
        <v>6.505153261854006</v>
      </c>
      <c r="AJ257" s="104"/>
      <c r="AK257" s="104">
        <f t="shared" si="159"/>
        <v>3.0558461122964066E-21</v>
      </c>
      <c r="AL257" s="104">
        <f t="shared" si="160"/>
        <v>3.0486330130951628E-21</v>
      </c>
      <c r="AM257" s="104">
        <f t="shared" si="161"/>
        <v>40.526545223578751</v>
      </c>
      <c r="AN257" s="104">
        <f t="shared" si="175"/>
        <v>1.0610256652253576</v>
      </c>
      <c r="AO257" s="104">
        <f t="shared" si="176"/>
        <v>1.3176580985674746</v>
      </c>
      <c r="AP257" s="104">
        <v>0.96528000000000003</v>
      </c>
      <c r="AQ257" s="104">
        <f t="shared" si="162"/>
        <v>2.7931039690946269E-3</v>
      </c>
      <c r="AR257" s="104">
        <f t="shared" si="163"/>
        <v>8.147484277849026</v>
      </c>
      <c r="AS257">
        <f t="shared" si="164"/>
        <v>-8.147484277849026</v>
      </c>
      <c r="AT257" s="104"/>
      <c r="AU257" s="104"/>
      <c r="AV257" s="104"/>
      <c r="AW257" s="104"/>
      <c r="AX257">
        <f t="shared" si="197"/>
        <v>-12.797437136102401</v>
      </c>
      <c r="AY257" s="104">
        <f t="shared" si="192"/>
        <v>-4.6499528582533749</v>
      </c>
      <c r="AZ257" s="104"/>
      <c r="BA257" s="104">
        <f t="shared" si="199"/>
        <v>1.2962799727707133</v>
      </c>
      <c r="BB257" s="104">
        <f t="shared" si="177"/>
        <v>-21.413359350025978</v>
      </c>
      <c r="BC257" s="104">
        <f t="shared" si="165"/>
        <v>37.51973707230249</v>
      </c>
      <c r="BD257" s="104">
        <f t="shared" si="178"/>
        <v>-58.933096422328468</v>
      </c>
      <c r="BE257" s="104"/>
      <c r="BF257" s="104">
        <f t="shared" si="179"/>
        <v>4.2411090017876766E-3</v>
      </c>
      <c r="BG257" s="104">
        <f t="shared" si="198"/>
        <v>7.4311224147955018E-3</v>
      </c>
      <c r="BH257" s="104">
        <f t="shared" si="198"/>
        <v>-1.1672231416583179E-2</v>
      </c>
      <c r="BI257" s="104"/>
      <c r="BJ257" s="104"/>
      <c r="BK257" s="104"/>
      <c r="BL257" s="104"/>
      <c r="BM257" s="104"/>
      <c r="BN257" s="104"/>
      <c r="BO257" s="104"/>
      <c r="BP257" s="104"/>
    </row>
    <row r="258" spans="1:68">
      <c r="A258" s="64">
        <v>0.3</v>
      </c>
      <c r="B258" s="24">
        <v>2200</v>
      </c>
      <c r="C258" s="103">
        <v>0.98070999999999997</v>
      </c>
      <c r="D258" s="104"/>
      <c r="E258" s="64">
        <v>0.3</v>
      </c>
      <c r="F258" s="105">
        <v>3.14159265358979</v>
      </c>
      <c r="G258" s="105"/>
      <c r="H258" s="28">
        <f t="shared" si="193"/>
        <v>0.50953712444623822</v>
      </c>
      <c r="I258" s="28">
        <f t="shared" si="194"/>
        <v>0.13087388977565156</v>
      </c>
      <c r="J258" s="28">
        <f t="shared" si="195"/>
        <v>3.3691863982013855E-2</v>
      </c>
      <c r="K258" s="28">
        <f t="shared" si="196"/>
        <v>8.6944838582931373E-3</v>
      </c>
      <c r="L258" s="104">
        <f t="shared" si="184"/>
        <v>2.4919390552523351</v>
      </c>
      <c r="M258" s="104">
        <f t="shared" si="166"/>
        <v>0.91340222535977722</v>
      </c>
      <c r="N258" s="104">
        <f t="shared" si="167"/>
        <v>0.37375569653422752</v>
      </c>
      <c r="O258" s="104">
        <f t="shared" si="168"/>
        <v>0.16059377899014515</v>
      </c>
      <c r="P258" s="104">
        <f t="shared" si="169"/>
        <v>7.1047907388227305E-2</v>
      </c>
      <c r="Q258" s="104">
        <f t="shared" si="150"/>
        <v>3.8749383473746932</v>
      </c>
      <c r="R258" s="104">
        <f t="shared" si="151"/>
        <v>-4.7087830616196635</v>
      </c>
      <c r="S258" s="104">
        <f t="shared" si="152"/>
        <v>2.3415815768106283</v>
      </c>
      <c r="T258" s="104">
        <f t="shared" si="153"/>
        <v>-0.39538622058225481</v>
      </c>
      <c r="U258" s="104">
        <v>0</v>
      </c>
      <c r="V258" s="104">
        <f t="shared" si="200"/>
        <v>1.9936419170358413</v>
      </c>
      <c r="W258" s="104">
        <f t="shared" si="154"/>
        <v>1.3628869565217392</v>
      </c>
      <c r="X258" s="104">
        <f t="shared" si="170"/>
        <v>4.800930077598208</v>
      </c>
      <c r="Y258" s="104">
        <v>0</v>
      </c>
      <c r="Z258" s="104">
        <f t="shared" si="191"/>
        <v>6.1667801632067478</v>
      </c>
      <c r="AA258" s="104">
        <f t="shared" si="155"/>
        <v>0.6549999999999998</v>
      </c>
      <c r="AB258" s="104">
        <f t="shared" si="156"/>
        <v>-0.51129260599834125</v>
      </c>
      <c r="AC258" s="104">
        <f t="shared" si="157"/>
        <v>-0.20222090534409437</v>
      </c>
      <c r="AD258" s="104">
        <f t="shared" si="171"/>
        <v>-0.35675675567121778</v>
      </c>
      <c r="AE258" s="104">
        <f t="shared" si="158"/>
        <v>2.875</v>
      </c>
      <c r="AF258" s="104"/>
      <c r="AG258" s="104">
        <f t="shared" si="172"/>
        <v>-0.17459979929614303</v>
      </c>
      <c r="AH258" s="104">
        <f t="shared" si="173"/>
        <v>-0.24946936791308774</v>
      </c>
      <c r="AI258" s="104">
        <f t="shared" si="174"/>
        <v>6.8303896318357751</v>
      </c>
      <c r="AJ258" s="104"/>
      <c r="AK258" s="104">
        <f t="shared" si="159"/>
        <v>3.2467308269887864E-21</v>
      </c>
      <c r="AL258" s="104">
        <f t="shared" si="160"/>
        <v>3.2169675400034944E-21</v>
      </c>
      <c r="AM258" s="104">
        <f t="shared" si="161"/>
        <v>40.526545223578751</v>
      </c>
      <c r="AN258" s="104">
        <f t="shared" si="175"/>
        <v>1.0610256652253576</v>
      </c>
      <c r="AO258" s="104">
        <f t="shared" si="176"/>
        <v>1.3176580985674746</v>
      </c>
      <c r="AP258" s="104">
        <v>0.98070999999999997</v>
      </c>
      <c r="AQ258" s="104">
        <f t="shared" si="162"/>
        <v>2.9618089576605219E-3</v>
      </c>
      <c r="AR258" s="104">
        <f t="shared" si="163"/>
        <v>8.639596729495743</v>
      </c>
      <c r="AS258">
        <f t="shared" si="164"/>
        <v>-8.639596729495743</v>
      </c>
      <c r="AT258" s="104"/>
      <c r="AU258" s="104"/>
      <c r="AV258" s="104"/>
      <c r="AW258" s="104"/>
      <c r="AX258">
        <f t="shared" si="197"/>
        <v>-13.0225992936801</v>
      </c>
      <c r="AY258" s="104">
        <f t="shared" si="192"/>
        <v>-4.3830025641843573</v>
      </c>
      <c r="AZ258" s="104"/>
      <c r="BA258" s="104">
        <f t="shared" si="199"/>
        <v>1.2962799727707133</v>
      </c>
      <c r="BB258" s="104">
        <f t="shared" si="177"/>
        <v>-20.1840345052915</v>
      </c>
      <c r="BC258" s="104">
        <f t="shared" si="165"/>
        <v>39.785949459602193</v>
      </c>
      <c r="BD258" s="104">
        <f t="shared" si="178"/>
        <v>-59.969983964893693</v>
      </c>
      <c r="BE258" s="104"/>
      <c r="BF258" s="104">
        <f t="shared" si="179"/>
        <v>3.9976301258252125E-3</v>
      </c>
      <c r="BG258" s="104">
        <f t="shared" ref="BG258:BH321" si="201">BC258/($BL$12*10^-15*10^10*10^12*10^-1)</f>
        <v>7.8799662229356686E-3</v>
      </c>
      <c r="BH258" s="104">
        <f t="shared" si="201"/>
        <v>-1.1877596348760882E-2</v>
      </c>
      <c r="BI258" s="104"/>
      <c r="BJ258" s="104"/>
      <c r="BK258" s="104"/>
      <c r="BL258" s="104"/>
      <c r="BM258" s="104"/>
      <c r="BN258" s="104"/>
      <c r="BO258" s="104"/>
      <c r="BP258" s="104"/>
    </row>
    <row r="259" spans="1:68">
      <c r="A259" s="64">
        <v>0.3</v>
      </c>
      <c r="B259" s="24">
        <v>2400</v>
      </c>
      <c r="C259" s="103">
        <v>0.99497999999999998</v>
      </c>
      <c r="D259" s="104"/>
      <c r="E259" s="64">
        <v>0.3</v>
      </c>
      <c r="F259" s="105">
        <v>3.14159265358979</v>
      </c>
      <c r="G259" s="105"/>
      <c r="H259" s="28">
        <f t="shared" si="193"/>
        <v>0.51695123745196647</v>
      </c>
      <c r="I259" s="28">
        <f t="shared" si="194"/>
        <v>0.13277819421539269</v>
      </c>
      <c r="J259" s="28">
        <f t="shared" si="195"/>
        <v>3.4182103603332424E-2</v>
      </c>
      <c r="K259" s="28">
        <f t="shared" si="196"/>
        <v>8.82099453388311E-3</v>
      </c>
      <c r="L259" s="104">
        <f t="shared" si="184"/>
        <v>2.6240377602393652</v>
      </c>
      <c r="M259" s="104">
        <f t="shared" si="166"/>
        <v>0.98120608952094057</v>
      </c>
      <c r="N259" s="104">
        <f t="shared" si="167"/>
        <v>0.40855879258105615</v>
      </c>
      <c r="O259" s="104">
        <f t="shared" si="168"/>
        <v>0.17845819665065188</v>
      </c>
      <c r="P259" s="104">
        <f t="shared" si="169"/>
        <v>8.021786641263251E-2</v>
      </c>
      <c r="Q259" s="104">
        <f t="shared" ref="Q259:Q322" si="202">1+3*(I259/H259)*$BL$7+3*(J259/H259)*$BL$7^2+(K259/H259)*$BL$7^3</f>
        <v>3.8749383473746928</v>
      </c>
      <c r="R259" s="104">
        <f t="shared" ref="R259:R322" si="203">-3-6*(I259/H259)*$BL$7+(9*(I259/H259)^2-6*J259/H259)*$BL$7^2+(6*(J259/H259)*(I259/H259)-2*K259/H259)*$BL$7^3</f>
        <v>-4.7087830616196635</v>
      </c>
      <c r="S259" s="104">
        <f t="shared" ref="S259:S322" si="204">3+3*(I259/H259)*$BL$7+(3*(J259/H259)-12*(I259/H259)^2)*$BL$7^2+((K259/H259)-6*(J259/H259)*(I259/H259)+8*(I259/H259)^3)*$BL$7^3</f>
        <v>2.3415815768106301</v>
      </c>
      <c r="T259" s="104">
        <f t="shared" ref="T259:T322" si="205">-1+3*(I259/H259)^2*$BL$7^2-2*(I259/H259)^3*$BL$7^3</f>
        <v>-0.39538622058225503</v>
      </c>
      <c r="U259" s="104">
        <v>0</v>
      </c>
      <c r="V259" s="104">
        <f t="shared" si="200"/>
        <v>1.9886991750320224</v>
      </c>
      <c r="W259" s="104">
        <f t="shared" ref="W259:W322" si="206">($BL$6*$BL$7)/($BL$6+$BL$7)</f>
        <v>1.3628869565217392</v>
      </c>
      <c r="X259" s="104">
        <f t="shared" si="170"/>
        <v>4.9745958649058144</v>
      </c>
      <c r="Y259" s="104">
        <v>0</v>
      </c>
      <c r="Z259" s="104">
        <f t="shared" si="191"/>
        <v>6.4338117576626139</v>
      </c>
      <c r="AA259" s="104">
        <f t="shared" ref="AA259:AA322" si="207">($BL$6-$BL$7)/2</f>
        <v>0.6549999999999998</v>
      </c>
      <c r="AB259" s="104">
        <f t="shared" ref="AB259:AB322" si="208">(-(B259/10^25)*F259*$BL$6^2)/(4*1.38*10^-23*305.15)</f>
        <v>-0.55777375199819057</v>
      </c>
      <c r="AC259" s="104">
        <f t="shared" ref="AC259:AC322" si="209">(-(B259/10^25)*F259*$BL$7^2)/(4*1.38*10^-23*305.15)</f>
        <v>-0.22060462401173936</v>
      </c>
      <c r="AD259" s="104">
        <f t="shared" si="171"/>
        <v>-0.38918918800496494</v>
      </c>
      <c r="AE259" s="104">
        <f t="shared" ref="AE259:AE322" si="210">($BL$6+$BL$7)/2</f>
        <v>2.875</v>
      </c>
      <c r="AF259" s="104"/>
      <c r="AG259" s="104">
        <f t="shared" si="172"/>
        <v>-0.182304029346498</v>
      </c>
      <c r="AH259" s="104">
        <f t="shared" si="173"/>
        <v>-0.26763787058481492</v>
      </c>
      <c r="AI259" s="104">
        <f t="shared" si="174"/>
        <v>7.1485676177679167</v>
      </c>
      <c r="AJ259" s="104"/>
      <c r="AK259" s="104">
        <f t="shared" ref="AK259:AK322" si="211">-1.380649*10^-23*305.15*(AD259+3*AG259*$BL$5^2-AH259*(1/$BL$5^2))</f>
        <v>3.4349656366809833E-21</v>
      </c>
      <c r="AL259" s="104">
        <f t="shared" ref="AL259:AL322" si="212">-1.380649*10^-23*305.15*(3*AG259*$BL$5+AH259*(1/$BL$5^3))</f>
        <v>3.3821478506232608E-21</v>
      </c>
      <c r="AM259" s="104">
        <f t="shared" ref="AM259:AM322" si="213">(2*($BL$12*10^-15)^3*(1/$BL$9)*10^8)/(6.62607015*10^-34*($BL$13*10^-15)^2*299792458*10^10)</f>
        <v>40.526545223578751</v>
      </c>
      <c r="AN259" s="104">
        <f t="shared" si="175"/>
        <v>1.0610256652253576</v>
      </c>
      <c r="AO259" s="104">
        <f t="shared" si="176"/>
        <v>1.3176580985674746</v>
      </c>
      <c r="AP259" s="104">
        <v>0.99497999999999998</v>
      </c>
      <c r="AQ259" s="104">
        <f t="shared" ref="AQ259:AQ322" si="214">(AK259/($BL$12*10^-15))*(-1.5*($BL$13/$BL$12)*AN259+(AL259/AK259)*AO259)</f>
        <v>3.1279586359474602E-3</v>
      </c>
      <c r="AR259" s="104">
        <f t="shared" ref="AR259:AR322" si="215">AQ259*$BL$9</f>
        <v>9.1242553410587419</v>
      </c>
      <c r="AS259">
        <f t="shared" ref="AS259:AS283" si="216">D259-AR259</f>
        <v>-9.1242553410587419</v>
      </c>
      <c r="AT259" s="104"/>
      <c r="AU259" s="104"/>
      <c r="AV259" s="104"/>
      <c r="AW259" s="104"/>
      <c r="AX259">
        <f t="shared" si="197"/>
        <v>-13.231410977744401</v>
      </c>
      <c r="AY259" s="104">
        <f t="shared" si="192"/>
        <v>-4.1071556366856594</v>
      </c>
      <c r="AZ259" s="104"/>
      <c r="BA259" s="104">
        <f t="shared" si="199"/>
        <v>1.2962799727707133</v>
      </c>
      <c r="BB259" s="104">
        <f t="shared" si="177"/>
        <v>-18.913740039048477</v>
      </c>
      <c r="BC259" s="104">
        <f t="shared" ref="BC259:BC322" si="217">((2*$BL$12*10^-15)*AR259)/($BL$9*(BA259-3*(BL$13/$BL$12)))*10^22</f>
        <v>42.017836390039037</v>
      </c>
      <c r="BD259" s="104">
        <f t="shared" si="178"/>
        <v>-60.931576429087514</v>
      </c>
      <c r="BE259" s="104"/>
      <c r="BF259" s="104">
        <f t="shared" si="179"/>
        <v>3.7460368467119188E-3</v>
      </c>
      <c r="BG259" s="104">
        <f t="shared" si="201"/>
        <v>8.3220115646740027E-3</v>
      </c>
      <c r="BH259" s="104">
        <f t="shared" si="201"/>
        <v>-1.2068048411385921E-2</v>
      </c>
      <c r="BI259" s="104"/>
      <c r="BJ259" s="104"/>
      <c r="BK259" s="104"/>
      <c r="BL259" s="104"/>
      <c r="BM259" s="104"/>
      <c r="BN259" s="104"/>
      <c r="BO259" s="104"/>
      <c r="BP259" s="104"/>
    </row>
    <row r="260" spans="1:68">
      <c r="A260" s="64">
        <v>0.3</v>
      </c>
      <c r="B260" s="24">
        <v>2600</v>
      </c>
      <c r="C260" s="103">
        <v>1.0083</v>
      </c>
      <c r="D260" s="104"/>
      <c r="E260" s="64">
        <v>0.3</v>
      </c>
      <c r="F260" s="105">
        <v>3.14159265358979</v>
      </c>
      <c r="G260" s="105"/>
      <c r="H260" s="28">
        <f t="shared" si="193"/>
        <v>0.52387176900321397</v>
      </c>
      <c r="I260" s="28">
        <f t="shared" si="194"/>
        <v>0.13455572295662269</v>
      </c>
      <c r="J260" s="28">
        <f t="shared" si="195"/>
        <v>3.4639706389314441E-2</v>
      </c>
      <c r="K260" s="28">
        <f t="shared" si="196"/>
        <v>8.9390829850995394E-3</v>
      </c>
      <c r="L260" s="104">
        <f t="shared" si="184"/>
        <v>2.7548775339610891</v>
      </c>
      <c r="M260" s="104">
        <f t="shared" ref="M260:M323" si="218">((3-H260)*H260^2)/(6*(1-H260)^3)</f>
        <v>1.0493009681761738</v>
      </c>
      <c r="N260" s="104">
        <f t="shared" ref="N260:N323" si="219">1/3*(H260^3/(1-H260)^3)</f>
        <v>0.44399893958153469</v>
      </c>
      <c r="O260" s="104">
        <f t="shared" ref="O260:O323" si="220">(6-15*H260+11*H260^2)*H260/(6*(1-H260)^3)+LN(1-H260)</f>
        <v>0.19690337999710783</v>
      </c>
      <c r="P260" s="104">
        <f t="shared" ref="P260:P323" si="221">(12-30*H260+22*H260^2-3*H260^3)*H260/(3*(1-H260)^3)+4*LN(1-H260)</f>
        <v>8.9817990246042978E-2</v>
      </c>
      <c r="Q260" s="104">
        <f t="shared" si="202"/>
        <v>3.8749383473746919</v>
      </c>
      <c r="R260" s="104">
        <f t="shared" si="203"/>
        <v>-4.7087830616196653</v>
      </c>
      <c r="S260" s="104">
        <f t="shared" si="204"/>
        <v>2.3415815768106309</v>
      </c>
      <c r="T260" s="104">
        <f t="shared" si="205"/>
        <v>-0.39538622058225525</v>
      </c>
      <c r="U260" s="104">
        <v>0</v>
      </c>
      <c r="V260" s="104">
        <f t="shared" si="200"/>
        <v>1.9840854873311908</v>
      </c>
      <c r="W260" s="104">
        <f t="shared" si="206"/>
        <v>1.3628869565217392</v>
      </c>
      <c r="X260" s="104">
        <f t="shared" ref="X260:X323" si="222">1/(1-H260)+(3*I260*W260)/(1-H260)^2+(V260*I260^2*W260^2)/(1-H260)^3</f>
        <v>5.1452590827176206</v>
      </c>
      <c r="Y260" s="104">
        <v>0</v>
      </c>
      <c r="Z260" s="104">
        <f t="shared" si="191"/>
        <v>6.6958568269884164</v>
      </c>
      <c r="AA260" s="104">
        <f t="shared" si="207"/>
        <v>0.6549999999999998</v>
      </c>
      <c r="AB260" s="104">
        <f t="shared" si="208"/>
        <v>-0.60425489799803977</v>
      </c>
      <c r="AC260" s="104">
        <f t="shared" si="209"/>
        <v>-0.23898834267938432</v>
      </c>
      <c r="AD260" s="104">
        <f t="shared" ref="AD260:AD323" si="223">(AB260+AC260)/2</f>
        <v>-0.42162162033871203</v>
      </c>
      <c r="AE260" s="104">
        <f t="shared" si="210"/>
        <v>2.875</v>
      </c>
      <c r="AF260" s="104"/>
      <c r="AG260" s="104">
        <f t="shared" ref="AG260:AG323" si="224">(LN(X260)-Z260-AD260*(AE260-2*AA260+AA260^2/AE260))/(AE260^3-4*AA260^3+3*(AA260^4/AE260))</f>
        <v>-0.18986881960049004</v>
      </c>
      <c r="AH260" s="104">
        <f t="shared" ref="AH260:AH323" si="225">AA260^2*(AD260+3*AG260*AA260^2)</f>
        <v>-0.28572937636464241</v>
      </c>
      <c r="AI260" s="104">
        <f t="shared" ref="AI260:AI323" si="226">LN(X260)-AD260*AE260-AG260*AE260^3-AH260*(1/AE260)</f>
        <v>7.4616023418943707</v>
      </c>
      <c r="AJ260" s="104"/>
      <c r="AK260" s="104">
        <f t="shared" si="211"/>
        <v>3.6213752281167349E-21</v>
      </c>
      <c r="AL260" s="104">
        <f t="shared" si="212"/>
        <v>3.5451555802809661E-21</v>
      </c>
      <c r="AM260" s="104">
        <f t="shared" si="213"/>
        <v>40.526545223578751</v>
      </c>
      <c r="AN260" s="104">
        <f t="shared" ref="AN260:AN323" si="227">1+(7/3)*(1/AM260) +(17/3)*(1/AM260)^2</f>
        <v>1.0610256652253576</v>
      </c>
      <c r="AO260" s="104">
        <f t="shared" ref="AO260:AO323" si="228">1+(23/2)*(1/AM260)+167/3*(1/AM260)^2</f>
        <v>1.3176580985674746</v>
      </c>
      <c r="AP260" s="104">
        <v>1.0083</v>
      </c>
      <c r="AQ260" s="104">
        <f t="shared" si="214"/>
        <v>3.2923482515258432E-3</v>
      </c>
      <c r="AR260" s="104">
        <f t="shared" si="215"/>
        <v>9.6037798497008851</v>
      </c>
      <c r="AS260">
        <f t="shared" si="216"/>
        <v>-9.6037798497008851</v>
      </c>
      <c r="AT260" s="104"/>
      <c r="AU260" s="104"/>
      <c r="AV260" s="104"/>
      <c r="AW260" s="104"/>
      <c r="AX260">
        <f t="shared" si="197"/>
        <v>-13.42682155929</v>
      </c>
      <c r="AY260" s="104">
        <f t="shared" si="192"/>
        <v>-3.8230417095891145</v>
      </c>
      <c r="AZ260" s="104"/>
      <c r="BA260" s="104">
        <f t="shared" si="199"/>
        <v>1.2962799727707133</v>
      </c>
      <c r="BB260" s="104">
        <f t="shared" ref="BB260:BB323" si="229">((2*$BL$12*10^-15)*AY260)/($BL$9*(BA260-3*(BL$13/$BL$12)))*10^22</f>
        <v>-17.605375459294304</v>
      </c>
      <c r="BC260" s="104">
        <f t="shared" si="217"/>
        <v>44.22608041609908</v>
      </c>
      <c r="BD260" s="104">
        <f t="shared" ref="BD260:BD323" si="230">((2*$BL$12*10^-15)*AX260)/($BL$9*(BA260-3*(BL$13/$BL$12)))*10^22</f>
        <v>-61.831455875393388</v>
      </c>
      <c r="BE260" s="104"/>
      <c r="BF260" s="104">
        <f t="shared" ref="BF260:BF323" si="231">-BB260/($BL$12*10^-15*10^10*10^12*10^-1)</f>
        <v>3.4869034381648455E-3</v>
      </c>
      <c r="BG260" s="104">
        <f t="shared" si="201"/>
        <v>8.7593742159039565E-3</v>
      </c>
      <c r="BH260" s="104">
        <f t="shared" si="201"/>
        <v>-1.2246277654068804E-2</v>
      </c>
      <c r="BI260" s="104"/>
      <c r="BJ260" s="104"/>
      <c r="BK260" s="104"/>
      <c r="BL260" s="104"/>
      <c r="BM260" s="104"/>
      <c r="BN260" s="104"/>
      <c r="BO260" s="104"/>
      <c r="BP260" s="104"/>
    </row>
    <row r="261" spans="1:68">
      <c r="A261" s="64">
        <v>0.3</v>
      </c>
      <c r="B261" s="24">
        <v>2800</v>
      </c>
      <c r="C261" s="103">
        <v>1.0206999999999999</v>
      </c>
      <c r="D261" s="104"/>
      <c r="E261" s="64">
        <v>0.3</v>
      </c>
      <c r="F261" s="105">
        <v>3.14159265358979</v>
      </c>
      <c r="G261" s="105"/>
      <c r="H261" s="28">
        <f t="shared" si="193"/>
        <v>0.53031430588275363</v>
      </c>
      <c r="I261" s="28">
        <f t="shared" si="194"/>
        <v>0.13621047944245243</v>
      </c>
      <c r="J261" s="28">
        <f t="shared" si="195"/>
        <v>3.5065702976865273E-2</v>
      </c>
      <c r="K261" s="28">
        <f t="shared" si="196"/>
        <v>9.049015176922642E-3</v>
      </c>
      <c r="L261" s="104">
        <f t="shared" ref="L261:L324" si="232">(1/3)*(1/(1-H261)^3-1)</f>
        <v>2.8837087928567176</v>
      </c>
      <c r="M261" s="104">
        <f t="shared" si="218"/>
        <v>1.1172107967907234</v>
      </c>
      <c r="N261" s="104">
        <f t="shared" si="219"/>
        <v>0.47979616971993799</v>
      </c>
      <c r="O261" s="104">
        <f t="shared" si="220"/>
        <v>0.2157733677419722</v>
      </c>
      <c r="P261" s="104">
        <f t="shared" si="221"/>
        <v>9.9765152837190563E-2</v>
      </c>
      <c r="Q261" s="104">
        <f t="shared" si="202"/>
        <v>3.8749383473746928</v>
      </c>
      <c r="R261" s="104">
        <f t="shared" si="203"/>
        <v>-4.7087830616196644</v>
      </c>
      <c r="S261" s="104">
        <f t="shared" si="204"/>
        <v>2.3415815768106301</v>
      </c>
      <c r="T261" s="104">
        <f t="shared" si="205"/>
        <v>-0.39538622058225503</v>
      </c>
      <c r="U261" s="104">
        <v>0</v>
      </c>
      <c r="V261" s="104">
        <f t="shared" si="200"/>
        <v>1.9797904627448311</v>
      </c>
      <c r="W261" s="104">
        <f t="shared" si="206"/>
        <v>1.3628869565217392</v>
      </c>
      <c r="X261" s="104">
        <f t="shared" si="222"/>
        <v>5.3120654615508895</v>
      </c>
      <c r="Y261" s="104">
        <v>0</v>
      </c>
      <c r="Z261" s="104">
        <f t="shared" si="191"/>
        <v>6.951658563182022</v>
      </c>
      <c r="AA261" s="104">
        <f t="shared" si="207"/>
        <v>0.6549999999999998</v>
      </c>
      <c r="AB261" s="104">
        <f t="shared" si="208"/>
        <v>-0.65073604399788909</v>
      </c>
      <c r="AC261" s="104">
        <f t="shared" si="209"/>
        <v>-0.25737206134702934</v>
      </c>
      <c r="AD261" s="104">
        <f t="shared" si="223"/>
        <v>-0.45405405267245924</v>
      </c>
      <c r="AE261" s="104">
        <f t="shared" si="210"/>
        <v>2.875</v>
      </c>
      <c r="AF261" s="104"/>
      <c r="AG261" s="104">
        <f t="shared" si="224"/>
        <v>-0.19724016145317627</v>
      </c>
      <c r="AH261" s="104">
        <f t="shared" si="225"/>
        <v>-0.30371406238402843</v>
      </c>
      <c r="AI261" s="104">
        <f t="shared" si="226"/>
        <v>7.7681762880836587</v>
      </c>
      <c r="AJ261" s="104"/>
      <c r="AK261" s="104">
        <f t="shared" si="211"/>
        <v>3.8052526475115526E-21</v>
      </c>
      <c r="AL261" s="104">
        <f t="shared" si="212"/>
        <v>3.705149232718389E-21</v>
      </c>
      <c r="AM261" s="104">
        <f t="shared" si="213"/>
        <v>40.526545223578751</v>
      </c>
      <c r="AN261" s="104">
        <f t="shared" si="227"/>
        <v>1.0610256652253576</v>
      </c>
      <c r="AO261" s="104">
        <f t="shared" si="228"/>
        <v>1.3176580985674746</v>
      </c>
      <c r="AP261" s="104">
        <v>1.0206999999999999</v>
      </c>
      <c r="AQ261" s="104">
        <f t="shared" si="214"/>
        <v>3.4542960870238707E-3</v>
      </c>
      <c r="AR261" s="104">
        <f t="shared" si="215"/>
        <v>10.076181685848631</v>
      </c>
      <c r="AS261">
        <f t="shared" si="216"/>
        <v>-10.076181685848631</v>
      </c>
      <c r="AT261" s="104"/>
      <c r="AU261" s="104"/>
      <c r="AV261" s="104"/>
      <c r="AW261" s="104"/>
      <c r="AX261">
        <f t="shared" si="197"/>
        <v>-13.609169374890001</v>
      </c>
      <c r="AY261" s="104">
        <f t="shared" si="192"/>
        <v>-3.5329876890413701</v>
      </c>
      <c r="AZ261" s="104"/>
      <c r="BA261" s="104">
        <f t="shared" si="199"/>
        <v>1.2962799727707133</v>
      </c>
      <c r="BB261" s="104">
        <f t="shared" si="229"/>
        <v>-16.269656332188642</v>
      </c>
      <c r="BC261" s="104">
        <f t="shared" si="217"/>
        <v>46.401524035293853</v>
      </c>
      <c r="BD261" s="104">
        <f t="shared" si="230"/>
        <v>-62.671180367482492</v>
      </c>
      <c r="BE261" s="104"/>
      <c r="BF261" s="104">
        <f t="shared" si="231"/>
        <v>3.2223522147333417E-3</v>
      </c>
      <c r="BG261" s="104">
        <f t="shared" si="201"/>
        <v>9.1902404506424753E-3</v>
      </c>
      <c r="BH261" s="104">
        <f t="shared" si="201"/>
        <v>-1.2412592665375815E-2</v>
      </c>
      <c r="BI261" s="104"/>
      <c r="BJ261" s="104"/>
      <c r="BK261" s="104"/>
      <c r="BL261" s="104"/>
      <c r="BM261" s="104"/>
      <c r="BN261" s="104"/>
      <c r="BO261" s="104"/>
      <c r="BP261" s="104"/>
    </row>
    <row r="262" spans="1:68" ht="15.75" thickBot="1">
      <c r="A262" s="66">
        <v>0.3</v>
      </c>
      <c r="B262" s="46">
        <v>3000</v>
      </c>
      <c r="C262" s="106">
        <v>1.0324</v>
      </c>
      <c r="D262" s="107"/>
      <c r="E262" s="66">
        <v>0.3</v>
      </c>
      <c r="F262" s="108">
        <v>3.14159265358979</v>
      </c>
      <c r="G262" s="108"/>
      <c r="H262" s="50">
        <f t="shared" si="193"/>
        <v>0.53639315116425468</v>
      </c>
      <c r="I262" s="50">
        <f t="shared" si="194"/>
        <v>0.13777182225569498</v>
      </c>
      <c r="J262" s="50">
        <f t="shared" si="195"/>
        <v>3.5467651369957581E-2</v>
      </c>
      <c r="K262" s="50">
        <f t="shared" si="196"/>
        <v>9.1527415192073427E-3</v>
      </c>
      <c r="L262" s="107">
        <f t="shared" si="232"/>
        <v>3.0119215692474719</v>
      </c>
      <c r="M262" s="107">
        <f t="shared" si="218"/>
        <v>1.1855969433407489</v>
      </c>
      <c r="N262" s="107">
        <f t="shared" si="219"/>
        <v>0.51627237580524588</v>
      </c>
      <c r="O262" s="107">
        <f t="shared" si="220"/>
        <v>0.23522947217264589</v>
      </c>
      <c r="P262" s="107">
        <f t="shared" si="221"/>
        <v>0.11014298913888698</v>
      </c>
      <c r="Q262" s="107">
        <f t="shared" si="202"/>
        <v>3.8749383473746928</v>
      </c>
      <c r="R262" s="107">
        <f t="shared" si="203"/>
        <v>-4.7087830616196653</v>
      </c>
      <c r="S262" s="107">
        <f t="shared" si="204"/>
        <v>2.3415815768106301</v>
      </c>
      <c r="T262" s="107">
        <f t="shared" si="205"/>
        <v>-0.39538622058225503</v>
      </c>
      <c r="U262" s="107">
        <v>0</v>
      </c>
      <c r="V262" s="107">
        <f t="shared" si="200"/>
        <v>1.9757378992238301</v>
      </c>
      <c r="W262" s="107">
        <f t="shared" si="206"/>
        <v>1.3628869565217392</v>
      </c>
      <c r="X262" s="107">
        <f t="shared" si="222"/>
        <v>5.4769172654583675</v>
      </c>
      <c r="Y262" s="107">
        <v>0</v>
      </c>
      <c r="Z262" s="107">
        <f t="shared" si="191"/>
        <v>7.2041789750809384</v>
      </c>
      <c r="AA262" s="107">
        <f t="shared" si="207"/>
        <v>0.6549999999999998</v>
      </c>
      <c r="AB262" s="107">
        <f t="shared" si="208"/>
        <v>-0.69721718999773818</v>
      </c>
      <c r="AC262" s="107">
        <f t="shared" si="209"/>
        <v>-0.27575578001467416</v>
      </c>
      <c r="AD262" s="107">
        <f t="shared" si="223"/>
        <v>-0.48648648500620617</v>
      </c>
      <c r="AE262" s="107">
        <f t="shared" si="210"/>
        <v>2.875</v>
      </c>
      <c r="AF262" s="107"/>
      <c r="AG262" s="107">
        <f t="shared" si="224"/>
        <v>-0.2045266222740795</v>
      </c>
      <c r="AH262" s="107">
        <f t="shared" si="225"/>
        <v>-0.32165187817124974</v>
      </c>
      <c r="AI262" s="107">
        <f t="shared" si="226"/>
        <v>8.0713734998364455</v>
      </c>
      <c r="AJ262" s="107"/>
      <c r="AK262" s="107">
        <f t="shared" si="211"/>
        <v>3.9880190038320007E-21</v>
      </c>
      <c r="AL262" s="107">
        <f t="shared" si="212"/>
        <v>3.8638203723689186E-21</v>
      </c>
      <c r="AM262" s="107">
        <f t="shared" si="213"/>
        <v>40.526545223578751</v>
      </c>
      <c r="AN262" s="107">
        <f t="shared" si="227"/>
        <v>1.0610256652253576</v>
      </c>
      <c r="AO262" s="107">
        <f t="shared" si="228"/>
        <v>1.3176580985674746</v>
      </c>
      <c r="AP262" s="107">
        <v>1.0324</v>
      </c>
      <c r="AQ262" s="107">
        <f t="shared" si="214"/>
        <v>3.6151725215115564E-3</v>
      </c>
      <c r="AR262" s="107">
        <f t="shared" si="215"/>
        <v>10.545458245249209</v>
      </c>
      <c r="AS262" s="35">
        <f t="shared" si="216"/>
        <v>-10.545458245249209</v>
      </c>
      <c r="AT262" s="107"/>
      <c r="AU262" s="107"/>
      <c r="AV262" s="107"/>
      <c r="AW262" s="107"/>
      <c r="AX262" s="35">
        <f t="shared" si="197"/>
        <v>-13.781607123360001</v>
      </c>
      <c r="AY262" s="107">
        <f t="shared" si="192"/>
        <v>-3.2361488781107912</v>
      </c>
      <c r="AZ262" s="107"/>
      <c r="BA262" s="107">
        <f t="shared" si="199"/>
        <v>1.2962799727707133</v>
      </c>
      <c r="BB262" s="107">
        <f t="shared" si="229"/>
        <v>-14.902692769061579</v>
      </c>
      <c r="BC262" s="107">
        <f t="shared" si="217"/>
        <v>48.562575535666035</v>
      </c>
      <c r="BD262" s="107">
        <f t="shared" si="230"/>
        <v>-63.465268304727623</v>
      </c>
      <c r="BE262" s="107"/>
      <c r="BF262" s="107">
        <f t="shared" si="231"/>
        <v>2.9516127488733567E-3</v>
      </c>
      <c r="BG262" s="107">
        <f t="shared" si="201"/>
        <v>9.6182561964084038E-3</v>
      </c>
      <c r="BH262" s="107">
        <f t="shared" si="201"/>
        <v>-1.2569868945281764E-2</v>
      </c>
      <c r="BI262" s="107"/>
      <c r="BJ262" s="107"/>
      <c r="BK262" s="107"/>
      <c r="BL262" s="107"/>
      <c r="BM262" s="107"/>
      <c r="BN262" s="107"/>
      <c r="BO262" s="107"/>
      <c r="BP262" s="107"/>
    </row>
    <row r="263" spans="1:68">
      <c r="A263" s="120">
        <v>0.2</v>
      </c>
      <c r="B263" s="110">
        <v>5.7755700000000001</v>
      </c>
      <c r="C263" s="103">
        <v>9.2849999999999999E-3</v>
      </c>
      <c r="D263" s="103">
        <v>0</v>
      </c>
      <c r="E263" s="120">
        <v>0.2</v>
      </c>
      <c r="F263" s="105">
        <v>3.14159265358979</v>
      </c>
      <c r="G263" s="105"/>
      <c r="H263" s="28">
        <f t="shared" ref="H263:H295" si="233">(F263/6)*(C263*6.023*10^23)/((16*0.198+44*0.802)*10^24)*(0.198*$BL$8^3+0.802*$BM$8^3)</f>
        <v>4.602905075707554E-3</v>
      </c>
      <c r="I263" s="28">
        <f t="shared" ref="I263:I295" si="234">(F263/6)*(C263*6.023*10^23)/((16*0.198+44*0.802)*10^24)*(0.198*$BL$8^2+0.802*$BM$8^2)</f>
        <v>1.1708292701967775E-3</v>
      </c>
      <c r="J263" s="28">
        <f t="shared" ref="J263:J295" si="235">(F263/6)*(C263*6.023*10^23)/((16*0.198+44*0.802)*10^24)*(0.198*$BL$8^1+0.802*$BM$8^1)</f>
        <v>2.9831484928417038E-4</v>
      </c>
      <c r="K263" s="28">
        <f t="shared" ref="K263:K295" si="236">(F263/6)*(C263*6.023*10^23)/((16*0.198+44*0.802)*10^24)*(0.198*$BL$8^0+0.802*$BM$8^0)</f>
        <v>7.6142877379613288E-5</v>
      </c>
      <c r="L263" s="104">
        <f t="shared" si="232"/>
        <v>4.645605873356236E-3</v>
      </c>
      <c r="M263" s="104">
        <f t="shared" si="218"/>
        <v>1.0724525457006978E-5</v>
      </c>
      <c r="N263" s="104">
        <f t="shared" si="219"/>
        <v>3.2959885515185719E-8</v>
      </c>
      <c r="O263" s="104">
        <f t="shared" si="220"/>
        <v>1.1388828335262557E-10</v>
      </c>
      <c r="P263" s="104">
        <f t="shared" si="221"/>
        <v>4.1945960593814391E-13</v>
      </c>
      <c r="Q263" s="104">
        <f t="shared" si="202"/>
        <v>3.8333085977035051</v>
      </c>
      <c r="R263" s="104">
        <f t="shared" si="203"/>
        <v>-4.714467916268319</v>
      </c>
      <c r="S263" s="104">
        <f t="shared" si="204"/>
        <v>2.3650827649674917</v>
      </c>
      <c r="T263" s="104">
        <f t="shared" si="205"/>
        <v>-0.40349793359015107</v>
      </c>
      <c r="U263" s="104">
        <v>0</v>
      </c>
      <c r="V263" s="104">
        <f t="shared" si="200"/>
        <v>2.3302647299495285</v>
      </c>
      <c r="W263" s="104">
        <f t="shared" si="206"/>
        <v>1.3628869565217392</v>
      </c>
      <c r="X263" s="104">
        <f t="shared" si="222"/>
        <v>1.0094617053158763</v>
      </c>
      <c r="Y263" s="104">
        <v>0</v>
      </c>
      <c r="Z263" s="104">
        <f t="shared" si="191"/>
        <v>1.7757558411597579E-2</v>
      </c>
      <c r="AA263" s="104">
        <f t="shared" si="207"/>
        <v>0.6549999999999998</v>
      </c>
      <c r="AB263" s="104">
        <f t="shared" si="208"/>
        <v>-1.3422755620117455E-3</v>
      </c>
      <c r="AC263" s="104">
        <f t="shared" si="209"/>
        <v>-5.3088227012645049E-4</v>
      </c>
      <c r="AD263" s="104">
        <f t="shared" si="223"/>
        <v>-9.3657891606909794E-4</v>
      </c>
      <c r="AE263" s="104">
        <f t="shared" si="210"/>
        <v>2.875</v>
      </c>
      <c r="AF263" s="104"/>
      <c r="AG263" s="104">
        <f t="shared" si="224"/>
        <v>-2.9497712186973265E-4</v>
      </c>
      <c r="AH263" s="104">
        <f t="shared" si="225"/>
        <v>-5.6469840525550112E-4</v>
      </c>
      <c r="AI263" s="104">
        <f t="shared" si="226"/>
        <v>1.9316044498088721E-2</v>
      </c>
      <c r="AJ263" s="104"/>
      <c r="AK263" s="104">
        <f t="shared" si="211"/>
        <v>6.3847576755581424E-24</v>
      </c>
      <c r="AL263" s="104">
        <f t="shared" si="212"/>
        <v>5.8995891032740093E-24</v>
      </c>
      <c r="AM263" s="104">
        <f t="shared" si="213"/>
        <v>40.526545223578751</v>
      </c>
      <c r="AN263" s="104">
        <f t="shared" si="227"/>
        <v>1.0610256652253576</v>
      </c>
      <c r="AO263" s="104">
        <f t="shared" si="228"/>
        <v>1.3176580985674746</v>
      </c>
      <c r="AP263" s="25">
        <v>9.6399999999999993E-3</v>
      </c>
      <c r="AQ263" s="104">
        <f t="shared" si="214"/>
        <v>5.7131118335373573E-6</v>
      </c>
      <c r="AR263" s="104">
        <f t="shared" si="215"/>
        <v>1.6665147218428471E-2</v>
      </c>
      <c r="AS263">
        <f t="shared" si="216"/>
        <v>-1.6665147218428471E-2</v>
      </c>
      <c r="AT263" s="104"/>
      <c r="AU263" s="104"/>
      <c r="AV263" s="104"/>
      <c r="AW263" s="104"/>
      <c r="AX263">
        <f t="shared" ref="AX263:AX295" si="237">-2.147*C263^2 - 10.254*C263</f>
        <v>-9.5393485500074995E-2</v>
      </c>
      <c r="AY263" s="104">
        <f t="shared" si="192"/>
        <v>-7.872833828164652E-2</v>
      </c>
      <c r="AZ263" s="104">
        <v>0.19800000000000001</v>
      </c>
      <c r="BA263" s="104">
        <f>17.5/($BL$6+$BL$7+2*(0.198*$BL$8 +0.802*$BM$8))</f>
        <v>1.2881229178413121</v>
      </c>
      <c r="BB263" s="104">
        <f t="shared" si="229"/>
        <v>-0.36294335539247746</v>
      </c>
      <c r="BC263" s="104">
        <f t="shared" si="217"/>
        <v>7.6827538616753635E-2</v>
      </c>
      <c r="BD263" s="104">
        <f t="shared" si="230"/>
        <v>-0.43977089400923103</v>
      </c>
      <c r="BE263" s="104"/>
      <c r="BF263" s="104">
        <f t="shared" si="231"/>
        <v>7.1884205861057128E-5</v>
      </c>
      <c r="BG263" s="104">
        <f t="shared" si="201"/>
        <v>1.5216387129481805E-5</v>
      </c>
      <c r="BH263" s="104">
        <f t="shared" si="201"/>
        <v>-8.7100592990538918E-5</v>
      </c>
      <c r="BI263" s="104"/>
      <c r="BJ263" s="104"/>
      <c r="BK263" s="104"/>
      <c r="BL263" s="104"/>
      <c r="BM263" s="104"/>
      <c r="BN263" s="104"/>
      <c r="BO263" s="104"/>
      <c r="BP263" s="104"/>
    </row>
    <row r="264" spans="1:68">
      <c r="A264" s="120">
        <v>0.2</v>
      </c>
      <c r="B264" s="110">
        <v>15.38241</v>
      </c>
      <c r="C264" s="103">
        <v>2.5878000000000002E-2</v>
      </c>
      <c r="D264" s="103">
        <v>-0.17666999999999999</v>
      </c>
      <c r="E264" s="120">
        <v>0.2</v>
      </c>
      <c r="F264" s="105">
        <v>3.14159265358979</v>
      </c>
      <c r="G264" s="105"/>
      <c r="H264" s="28">
        <f t="shared" si="233"/>
        <v>1.2828645939597212E-2</v>
      </c>
      <c r="I264" s="28">
        <f t="shared" si="234"/>
        <v>3.2631900758376105E-3</v>
      </c>
      <c r="J264" s="28">
        <f t="shared" si="235"/>
        <v>8.3142613567859587E-4</v>
      </c>
      <c r="K264" s="28">
        <f t="shared" si="236"/>
        <v>2.1221598070324536E-4</v>
      </c>
      <c r="L264" s="104">
        <f t="shared" si="232"/>
        <v>1.3164969695953488E-2</v>
      </c>
      <c r="M264" s="104">
        <f t="shared" si="218"/>
        <v>8.5171224374230595E-5</v>
      </c>
      <c r="N264" s="104">
        <f t="shared" si="219"/>
        <v>7.3154924993091159E-7</v>
      </c>
      <c r="O264" s="104">
        <f t="shared" si="220"/>
        <v>7.0567265069571006E-9</v>
      </c>
      <c r="P264" s="104">
        <f t="shared" si="221"/>
        <v>7.2547086393814908E-11</v>
      </c>
      <c r="Q264" s="104">
        <f t="shared" si="202"/>
        <v>3.8333085977035051</v>
      </c>
      <c r="R264" s="104">
        <f t="shared" si="203"/>
        <v>-4.714467916268319</v>
      </c>
      <c r="S264" s="104">
        <f t="shared" si="204"/>
        <v>2.3650827649674917</v>
      </c>
      <c r="T264" s="104">
        <f t="shared" si="205"/>
        <v>-0.40349793359015107</v>
      </c>
      <c r="U264" s="104">
        <v>0</v>
      </c>
      <c r="V264" s="104">
        <f t="shared" si="200"/>
        <v>2.324780902706935</v>
      </c>
      <c r="W264" s="104">
        <f t="shared" si="206"/>
        <v>1.3628869565217392</v>
      </c>
      <c r="X264" s="104">
        <f t="shared" si="222"/>
        <v>1.0267342576404237</v>
      </c>
      <c r="Y264" s="104">
        <v>0</v>
      </c>
      <c r="Z264" s="104">
        <f t="shared" si="191"/>
        <v>5.0065581846451171E-2</v>
      </c>
      <c r="AA264" s="104">
        <f t="shared" si="207"/>
        <v>0.6549999999999998</v>
      </c>
      <c r="AB264" s="104">
        <f t="shared" si="208"/>
        <v>-3.5749602251977028E-3</v>
      </c>
      <c r="AC264" s="104">
        <f t="shared" si="209"/>
        <v>-1.4139294893518416E-3</v>
      </c>
      <c r="AD264" s="104">
        <f t="shared" si="223"/>
        <v>-2.4944448572747722E-3</v>
      </c>
      <c r="AE264" s="104">
        <f t="shared" si="210"/>
        <v>2.875</v>
      </c>
      <c r="AF264" s="104"/>
      <c r="AG264" s="104">
        <f t="shared" si="224"/>
        <v>-8.4997635197234754E-4</v>
      </c>
      <c r="AH264" s="104">
        <f t="shared" si="225"/>
        <v>-1.5395253958442917E-3</v>
      </c>
      <c r="AI264" s="104">
        <f t="shared" si="226"/>
        <v>5.4288716703022058E-2</v>
      </c>
      <c r="AJ264" s="104"/>
      <c r="AK264" s="104">
        <f t="shared" si="211"/>
        <v>1.7847170694420157E-23</v>
      </c>
      <c r="AL264" s="104">
        <f t="shared" si="212"/>
        <v>1.6715289167872017E-23</v>
      </c>
      <c r="AM264" s="104">
        <f t="shared" si="213"/>
        <v>40.526545223578751</v>
      </c>
      <c r="AN264" s="104">
        <f t="shared" si="227"/>
        <v>1.0610256652253576</v>
      </c>
      <c r="AO264" s="104">
        <f t="shared" si="228"/>
        <v>1.3176580985674746</v>
      </c>
      <c r="AP264" s="25">
        <v>2.5149999999999999E-2</v>
      </c>
      <c r="AQ264" s="104">
        <f t="shared" si="214"/>
        <v>1.6028270373549256E-5</v>
      </c>
      <c r="AR264" s="104">
        <f t="shared" si="215"/>
        <v>4.6754464679643178E-2</v>
      </c>
      <c r="AS264">
        <f t="shared" si="216"/>
        <v>-0.22342446467964316</v>
      </c>
      <c r="AT264" s="104"/>
      <c r="AU264" s="104"/>
      <c r="AV264" s="104"/>
      <c r="AW264" s="104"/>
      <c r="AX264">
        <f t="shared" si="237"/>
        <v>-0.26679079538794798</v>
      </c>
      <c r="AY264" s="104">
        <f t="shared" si="192"/>
        <v>-0.22003633070830481</v>
      </c>
      <c r="AZ264" s="104"/>
      <c r="BA264" s="104">
        <f t="shared" ref="BA264:BA295" si="238">17.5/($BL$6+$BL$7+2*(0.198*$BL$8 +0.802*$BM$8))</f>
        <v>1.2881229178413121</v>
      </c>
      <c r="BB264" s="104">
        <f t="shared" si="229"/>
        <v>-1.0143834598645203</v>
      </c>
      <c r="BC264" s="104">
        <f t="shared" si="217"/>
        <v>0.21554147668787649</v>
      </c>
      <c r="BD264" s="104">
        <f t="shared" si="230"/>
        <v>-1.2299249365523968</v>
      </c>
      <c r="BE264" s="104"/>
      <c r="BF264" s="104">
        <f t="shared" si="231"/>
        <v>2.0090779557625674E-4</v>
      </c>
      <c r="BG264" s="104">
        <f t="shared" si="201"/>
        <v>4.2689933984526936E-5</v>
      </c>
      <c r="BH264" s="104">
        <f t="shared" si="201"/>
        <v>-2.4359772956078369E-4</v>
      </c>
      <c r="BI264" s="104"/>
      <c r="BJ264" s="104"/>
      <c r="BK264" s="104"/>
      <c r="BL264" s="104"/>
      <c r="BM264" s="104"/>
      <c r="BN264" s="104"/>
      <c r="BO264" s="104"/>
      <c r="BP264" s="104"/>
    </row>
    <row r="265" spans="1:68">
      <c r="A265" s="120">
        <v>0.2</v>
      </c>
      <c r="B265" s="110">
        <v>30.69333</v>
      </c>
      <c r="C265" s="103">
        <v>5.6154999999999997E-2</v>
      </c>
      <c r="D265" s="103">
        <v>-0.495</v>
      </c>
      <c r="E265" s="120">
        <v>0.2</v>
      </c>
      <c r="F265" s="105">
        <v>3.14159265358979</v>
      </c>
      <c r="G265" s="105"/>
      <c r="H265" s="28">
        <f t="shared" si="233"/>
        <v>2.7838032797669113E-2</v>
      </c>
      <c r="I265" s="28">
        <f t="shared" si="234"/>
        <v>7.0810896788260679E-3</v>
      </c>
      <c r="J265" s="28">
        <f t="shared" si="235"/>
        <v>1.804186360964199E-3</v>
      </c>
      <c r="K265" s="28">
        <f t="shared" si="236"/>
        <v>4.6050654596146306E-4</v>
      </c>
      <c r="L265" s="104">
        <f t="shared" si="232"/>
        <v>2.9462980097073599E-2</v>
      </c>
      <c r="M265" s="104">
        <f t="shared" si="218"/>
        <v>4.1781345968689478E-4</v>
      </c>
      <c r="N265" s="104">
        <f t="shared" si="219"/>
        <v>7.8266964737588867E-6</v>
      </c>
      <c r="O265" s="104">
        <f t="shared" si="220"/>
        <v>1.6432822120410195E-7</v>
      </c>
      <c r="P265" s="104">
        <f t="shared" si="221"/>
        <v>3.6733854152926071E-9</v>
      </c>
      <c r="Q265" s="104">
        <f t="shared" si="202"/>
        <v>3.8333085977035051</v>
      </c>
      <c r="R265" s="104">
        <f t="shared" si="203"/>
        <v>-4.714467916268319</v>
      </c>
      <c r="S265" s="104">
        <f t="shared" si="204"/>
        <v>2.3650827649674917</v>
      </c>
      <c r="T265" s="104">
        <f t="shared" si="205"/>
        <v>-0.40349793359015107</v>
      </c>
      <c r="U265" s="104">
        <v>0</v>
      </c>
      <c r="V265" s="104">
        <f t="shared" si="200"/>
        <v>2.3147746448015538</v>
      </c>
      <c r="W265" s="104">
        <f t="shared" si="206"/>
        <v>1.3628869565217392</v>
      </c>
      <c r="X265" s="104">
        <f t="shared" si="222"/>
        <v>1.0595038413629718</v>
      </c>
      <c r="Y265" s="104">
        <v>0</v>
      </c>
      <c r="Z265" s="104">
        <f t="shared" si="191"/>
        <v>0.11098937124823957</v>
      </c>
      <c r="AA265" s="104">
        <f t="shared" si="207"/>
        <v>0.6549999999999998</v>
      </c>
      <c r="AB265" s="104">
        <f t="shared" si="208"/>
        <v>-7.1333057647577601E-3</v>
      </c>
      <c r="AC265" s="104">
        <f t="shared" si="209"/>
        <v>-2.8212877184659335E-3</v>
      </c>
      <c r="AD265" s="104">
        <f t="shared" si="223"/>
        <v>-4.9772967416118466E-3</v>
      </c>
      <c r="AE265" s="104">
        <f t="shared" si="210"/>
        <v>2.875</v>
      </c>
      <c r="AF265" s="104"/>
      <c r="AG265" s="104">
        <f t="shared" si="224"/>
        <v>-1.9558969117170226E-3</v>
      </c>
      <c r="AH265" s="104">
        <f t="shared" si="225"/>
        <v>-3.2154062707915338E-3</v>
      </c>
      <c r="AI265" s="104">
        <f t="shared" si="226"/>
        <v>0.1197081471018305</v>
      </c>
      <c r="AJ265" s="104"/>
      <c r="AK265" s="104">
        <f t="shared" si="211"/>
        <v>3.9013324475602967E-23</v>
      </c>
      <c r="AL265" s="104">
        <f t="shared" si="212"/>
        <v>3.7402252897986311E-23</v>
      </c>
      <c r="AM265" s="104">
        <f t="shared" si="213"/>
        <v>40.526545223578751</v>
      </c>
      <c r="AN265" s="104">
        <f t="shared" si="227"/>
        <v>1.0610256652253576</v>
      </c>
      <c r="AO265" s="104">
        <f t="shared" si="228"/>
        <v>1.3176580985674746</v>
      </c>
      <c r="AP265" s="25">
        <v>5.672E-2</v>
      </c>
      <c r="AQ265" s="104">
        <f t="shared" si="214"/>
        <v>3.5262537211201869E-5</v>
      </c>
      <c r="AR265" s="104">
        <f t="shared" si="215"/>
        <v>0.10286082104507585</v>
      </c>
      <c r="AS265">
        <f t="shared" si="216"/>
        <v>-0.59786082104507587</v>
      </c>
      <c r="AT265" s="104"/>
      <c r="AU265" s="104"/>
      <c r="AV265" s="104"/>
      <c r="AW265" s="104"/>
      <c r="AX265">
        <f t="shared" si="237"/>
        <v>-0.58258368550167494</v>
      </c>
      <c r="AY265" s="104">
        <f t="shared" si="192"/>
        <v>-0.47972286445659906</v>
      </c>
      <c r="AZ265" s="104"/>
      <c r="BA265" s="104">
        <f t="shared" si="238"/>
        <v>1.2881229178413121</v>
      </c>
      <c r="BB265" s="104">
        <f t="shared" si="229"/>
        <v>-2.2115572344673566</v>
      </c>
      <c r="BC265" s="104">
        <f t="shared" si="217"/>
        <v>0.47419585302269912</v>
      </c>
      <c r="BD265" s="104">
        <f t="shared" si="230"/>
        <v>-2.6857530874900561</v>
      </c>
      <c r="BE265" s="104"/>
      <c r="BF265" s="104">
        <f t="shared" si="231"/>
        <v>4.3801886204542612E-4</v>
      </c>
      <c r="BG265" s="104">
        <f t="shared" si="201"/>
        <v>9.3918766690968339E-5</v>
      </c>
      <c r="BH265" s="104">
        <f t="shared" si="201"/>
        <v>-5.3193762873639456E-4</v>
      </c>
      <c r="BI265" s="104"/>
      <c r="BJ265" s="104"/>
      <c r="BK265" s="104"/>
      <c r="BL265" s="104"/>
      <c r="BM265" s="104"/>
      <c r="BN265" s="104"/>
      <c r="BO265" s="104"/>
      <c r="BP265" s="104"/>
    </row>
    <row r="266" spans="1:68">
      <c r="A266" s="120">
        <v>0.2</v>
      </c>
      <c r="B266" s="110">
        <v>44.30303</v>
      </c>
      <c r="C266" s="103">
        <v>8.8791999999999996E-2</v>
      </c>
      <c r="D266" s="103">
        <v>-0.81333</v>
      </c>
      <c r="E266" s="120">
        <v>0.2</v>
      </c>
      <c r="F266" s="105">
        <v>3.14159265358979</v>
      </c>
      <c r="G266" s="105"/>
      <c r="H266" s="28">
        <f t="shared" si="233"/>
        <v>4.4017355679291895E-2</v>
      </c>
      <c r="I266" s="28">
        <f t="shared" si="234"/>
        <v>1.1196582935844079E-2</v>
      </c>
      <c r="J266" s="28">
        <f t="shared" si="235"/>
        <v>2.8527702851524027E-3</v>
      </c>
      <c r="K266" s="28">
        <f t="shared" si="236"/>
        <v>7.2815060509322824E-4</v>
      </c>
      <c r="L266" s="104">
        <f t="shared" si="232"/>
        <v>4.8196692395982232E-2</v>
      </c>
      <c r="M266" s="104">
        <f t="shared" si="218"/>
        <v>1.0925680692938924E-3</v>
      </c>
      <c r="N266" s="104">
        <f t="shared" si="219"/>
        <v>3.2538727791480753E-5</v>
      </c>
      <c r="O266" s="104">
        <f t="shared" si="220"/>
        <v>1.0837996979803921E-6</v>
      </c>
      <c r="P266" s="104">
        <f t="shared" si="221"/>
        <v>3.8392528295405626E-8</v>
      </c>
      <c r="Q266" s="104">
        <f t="shared" si="202"/>
        <v>3.8333085977035051</v>
      </c>
      <c r="R266" s="104">
        <f t="shared" si="203"/>
        <v>-4.7144679162683198</v>
      </c>
      <c r="S266" s="104">
        <f t="shared" si="204"/>
        <v>2.365082764967493</v>
      </c>
      <c r="T266" s="104">
        <f t="shared" si="205"/>
        <v>-0.40349793359015129</v>
      </c>
      <c r="U266" s="104">
        <v>0</v>
      </c>
      <c r="V266" s="104">
        <f t="shared" si="200"/>
        <v>2.3039884295471387</v>
      </c>
      <c r="W266" s="104">
        <f t="shared" si="206"/>
        <v>1.3628869565217392</v>
      </c>
      <c r="X266" s="104">
        <f t="shared" si="222"/>
        <v>1.0967499621288288</v>
      </c>
      <c r="Y266" s="104">
        <v>0</v>
      </c>
      <c r="Z266" s="104">
        <f t="shared" si="191"/>
        <v>0.17967843770671957</v>
      </c>
      <c r="AA266" s="104">
        <f t="shared" si="207"/>
        <v>0.6549999999999998</v>
      </c>
      <c r="AB266" s="104">
        <f t="shared" si="208"/>
        <v>-1.0296278028328498E-2</v>
      </c>
      <c r="AC266" s="104">
        <f t="shared" si="209"/>
        <v>-4.0722721982211704E-3</v>
      </c>
      <c r="AD266" s="104">
        <f t="shared" si="223"/>
        <v>-7.1842751132748343E-3</v>
      </c>
      <c r="AE266" s="104">
        <f t="shared" si="210"/>
        <v>2.875</v>
      </c>
      <c r="AF266" s="104"/>
      <c r="AG266" s="104">
        <f t="shared" si="224"/>
        <v>-3.2854218980477557E-3</v>
      </c>
      <c r="AH266" s="104">
        <f t="shared" si="225"/>
        <v>-4.8964020481478583E-3</v>
      </c>
      <c r="AI266" s="104">
        <f t="shared" si="226"/>
        <v>0.19278280180521162</v>
      </c>
      <c r="AJ266" s="104"/>
      <c r="AK266" s="104">
        <f t="shared" si="211"/>
        <v>6.236304148084701E-23</v>
      </c>
      <c r="AL266" s="104">
        <f t="shared" si="212"/>
        <v>6.1189162617489425E-23</v>
      </c>
      <c r="AM266" s="104">
        <f t="shared" si="213"/>
        <v>40.526545223578751</v>
      </c>
      <c r="AN266" s="104">
        <f t="shared" si="227"/>
        <v>1.0610256652253576</v>
      </c>
      <c r="AO266" s="104">
        <f t="shared" si="228"/>
        <v>1.3176580985674746</v>
      </c>
      <c r="AP266" s="25">
        <v>8.7790000000000007E-2</v>
      </c>
      <c r="AQ266" s="104">
        <f t="shared" si="214"/>
        <v>5.6733121393874405E-5</v>
      </c>
      <c r="AR266" s="104">
        <f t="shared" si="215"/>
        <v>0.16549051510593163</v>
      </c>
      <c r="AS266">
        <f t="shared" si="216"/>
        <v>-0.9788205151059316</v>
      </c>
      <c r="AT266" s="104"/>
      <c r="AU266" s="104"/>
      <c r="AV266" s="104"/>
      <c r="AW266" s="104"/>
      <c r="AX266">
        <f t="shared" si="237"/>
        <v>-0.92740015735980785</v>
      </c>
      <c r="AY266" s="104">
        <f t="shared" si="192"/>
        <v>-0.76190964225387625</v>
      </c>
      <c r="AZ266" s="104"/>
      <c r="BA266" s="104">
        <f t="shared" si="238"/>
        <v>1.2881229178413121</v>
      </c>
      <c r="BB266" s="104">
        <f t="shared" si="229"/>
        <v>-3.5124587677213785</v>
      </c>
      <c r="BC266" s="104">
        <f t="shared" si="217"/>
        <v>0.76292328974735379</v>
      </c>
      <c r="BD266" s="104">
        <f t="shared" si="230"/>
        <v>-4.2753820574687316</v>
      </c>
      <c r="BE266" s="104"/>
      <c r="BF266" s="104">
        <f t="shared" si="231"/>
        <v>6.9567414690461051E-4</v>
      </c>
      <c r="BG266" s="104">
        <f t="shared" si="201"/>
        <v>1.5110384031438975E-4</v>
      </c>
      <c r="BH266" s="104">
        <f t="shared" si="201"/>
        <v>-8.4677798721900007E-4</v>
      </c>
      <c r="BI266" s="104"/>
      <c r="BJ266" s="104"/>
      <c r="BK266" s="104"/>
      <c r="BL266" s="104"/>
      <c r="BM266" s="104"/>
      <c r="BN266" s="104"/>
      <c r="BO266" s="104"/>
      <c r="BP266" s="104"/>
    </row>
    <row r="267" spans="1:68">
      <c r="A267" s="120">
        <v>0.2</v>
      </c>
      <c r="B267" s="110">
        <v>60.914859999999997</v>
      </c>
      <c r="C267" s="103">
        <v>0.14122999999999999</v>
      </c>
      <c r="D267" s="103">
        <v>-1.3433299999999999</v>
      </c>
      <c r="E267" s="120">
        <v>0.2</v>
      </c>
      <c r="F267" s="105">
        <v>3.14159265358979</v>
      </c>
      <c r="G267" s="105"/>
      <c r="H267" s="28">
        <f t="shared" si="233"/>
        <v>7.0012739239868393E-2</v>
      </c>
      <c r="I267" s="28">
        <f t="shared" si="234"/>
        <v>1.7808962609573604E-2</v>
      </c>
      <c r="J267" s="28">
        <f t="shared" si="235"/>
        <v>4.5375343203450068E-3</v>
      </c>
      <c r="K267" s="28">
        <f t="shared" si="236"/>
        <v>1.1581753982038542E-3</v>
      </c>
      <c r="L267" s="104">
        <f t="shared" si="232"/>
        <v>8.1093384922371017E-2</v>
      </c>
      <c r="M267" s="104">
        <f t="shared" si="218"/>
        <v>2.976032177721054E-3</v>
      </c>
      <c r="N267" s="104">
        <f t="shared" si="219"/>
        <v>1.4222598686260951E-4</v>
      </c>
      <c r="O267" s="104">
        <f t="shared" si="220"/>
        <v>7.5753137549344762E-6</v>
      </c>
      <c r="P267" s="104">
        <f t="shared" si="221"/>
        <v>4.283622256906483E-7</v>
      </c>
      <c r="Q267" s="104">
        <f t="shared" si="202"/>
        <v>3.8333085977035051</v>
      </c>
      <c r="R267" s="104">
        <f t="shared" si="203"/>
        <v>-4.714467916268319</v>
      </c>
      <c r="S267" s="104">
        <f t="shared" si="204"/>
        <v>2.3650827649674917</v>
      </c>
      <c r="T267" s="104">
        <f t="shared" si="205"/>
        <v>-0.40349793359015107</v>
      </c>
      <c r="U267" s="104">
        <v>0</v>
      </c>
      <c r="V267" s="104">
        <f t="shared" si="200"/>
        <v>2.2866581738400877</v>
      </c>
      <c r="W267" s="104">
        <f t="shared" si="206"/>
        <v>1.3628869565217392</v>
      </c>
      <c r="X267" s="104">
        <f t="shared" si="222"/>
        <v>1.1611493715142507</v>
      </c>
      <c r="Y267" s="104">
        <v>0</v>
      </c>
      <c r="Z267" s="104">
        <f t="shared" si="191"/>
        <v>0.29715888102696936</v>
      </c>
      <c r="AA267" s="104">
        <f t="shared" si="207"/>
        <v>0.6549999999999998</v>
      </c>
      <c r="AB267" s="104">
        <f t="shared" si="208"/>
        <v>-1.4156962506101874E-2</v>
      </c>
      <c r="AC267" s="104">
        <f t="shared" si="209"/>
        <v>-5.5992082445948926E-3</v>
      </c>
      <c r="AD267" s="104">
        <f t="shared" si="223"/>
        <v>-9.8780853753483826E-3</v>
      </c>
      <c r="AE267" s="104">
        <f t="shared" si="210"/>
        <v>2.875</v>
      </c>
      <c r="AF267" s="104"/>
      <c r="AG267" s="104">
        <f t="shared" si="224"/>
        <v>-5.7295473302148943E-3</v>
      </c>
      <c r="AH267" s="104">
        <f t="shared" si="225"/>
        <v>-7.4017291458726726E-3</v>
      </c>
      <c r="AI267" s="104">
        <f t="shared" si="226"/>
        <v>0.31653944476224077</v>
      </c>
      <c r="AJ267" s="104"/>
      <c r="AK267" s="104">
        <f t="shared" si="211"/>
        <v>1.0161425683098247E-22</v>
      </c>
      <c r="AL267" s="104">
        <f t="shared" si="212"/>
        <v>1.030200346250071E-22</v>
      </c>
      <c r="AM267" s="104">
        <f t="shared" si="213"/>
        <v>40.526545223578751</v>
      </c>
      <c r="AN267" s="104">
        <f t="shared" si="227"/>
        <v>1.0610256652253576</v>
      </c>
      <c r="AO267" s="104">
        <f t="shared" si="228"/>
        <v>1.3176580985674746</v>
      </c>
      <c r="AP267" s="25">
        <v>0.14111000000000001</v>
      </c>
      <c r="AQ267" s="104">
        <f t="shared" si="214"/>
        <v>9.3306913546526178E-5</v>
      </c>
      <c r="AR267" s="104">
        <f t="shared" si="215"/>
        <v>0.27217626681521684</v>
      </c>
      <c r="AS267">
        <f t="shared" si="216"/>
        <v>-1.6155062668152167</v>
      </c>
      <c r="AT267" s="104"/>
      <c r="AU267" s="104"/>
      <c r="AV267" s="104"/>
      <c r="AW267" s="104"/>
      <c r="AX267">
        <f t="shared" si="237"/>
        <v>-1.4909962949962998</v>
      </c>
      <c r="AY267" s="104">
        <f t="shared" si="192"/>
        <v>-1.218820028181083</v>
      </c>
      <c r="AZ267" s="104"/>
      <c r="BA267" s="104">
        <f t="shared" si="238"/>
        <v>1.2881229178413121</v>
      </c>
      <c r="BB267" s="104">
        <f t="shared" si="229"/>
        <v>-5.6188488199137003</v>
      </c>
      <c r="BC267" s="104">
        <f t="shared" si="217"/>
        <v>1.2547523508335252</v>
      </c>
      <c r="BD267" s="104">
        <f t="shared" si="230"/>
        <v>-6.873601170747226</v>
      </c>
      <c r="BE267" s="104"/>
      <c r="BF267" s="104">
        <f t="shared" si="231"/>
        <v>1.1128636997254308E-3</v>
      </c>
      <c r="BG267" s="104">
        <f t="shared" si="201"/>
        <v>2.4851502294187468E-4</v>
      </c>
      <c r="BH267" s="104">
        <f t="shared" si="201"/>
        <v>-1.3613787226673057E-3</v>
      </c>
      <c r="BI267" s="104"/>
      <c r="BJ267" s="104"/>
      <c r="BK267" s="104"/>
      <c r="BL267" s="104"/>
      <c r="BM267" s="104"/>
      <c r="BN267" s="104"/>
      <c r="BO267" s="104"/>
      <c r="BP267" s="104"/>
    </row>
    <row r="268" spans="1:68">
      <c r="A268" s="120">
        <v>0.2</v>
      </c>
      <c r="B268" s="110">
        <v>71.122140000000002</v>
      </c>
      <c r="C268" s="103">
        <v>0.18628</v>
      </c>
      <c r="D268" s="103">
        <v>-1.7383299999999999</v>
      </c>
      <c r="E268" s="120">
        <v>0.2</v>
      </c>
      <c r="F268" s="105">
        <v>3.14159265358979</v>
      </c>
      <c r="G268" s="105"/>
      <c r="H268" s="28">
        <f t="shared" si="233"/>
        <v>9.2345628164006821E-2</v>
      </c>
      <c r="I268" s="28">
        <f t="shared" si="234"/>
        <v>2.3489722827383496E-2</v>
      </c>
      <c r="J268" s="28">
        <f t="shared" si="235"/>
        <v>5.9849316235493014E-3</v>
      </c>
      <c r="K268" s="28">
        <f t="shared" si="236"/>
        <v>1.5276139147306802E-3</v>
      </c>
      <c r="L268" s="104">
        <f t="shared" si="232"/>
        <v>0.11244323209919489</v>
      </c>
      <c r="M268" s="104">
        <f t="shared" si="218"/>
        <v>5.5266593838930221E-3</v>
      </c>
      <c r="N268" s="104">
        <f t="shared" si="219"/>
        <v>3.5104779811353116E-4</v>
      </c>
      <c r="O268" s="104">
        <f t="shared" si="220"/>
        <v>2.4776738548545896E-5</v>
      </c>
      <c r="P268" s="104">
        <f t="shared" si="221"/>
        <v>1.8537658970640969E-6</v>
      </c>
      <c r="Q268" s="104">
        <f t="shared" si="202"/>
        <v>3.8333085977035051</v>
      </c>
      <c r="R268" s="104">
        <f t="shared" si="203"/>
        <v>-4.714467916268319</v>
      </c>
      <c r="S268" s="104">
        <f t="shared" si="204"/>
        <v>2.3650827649674917</v>
      </c>
      <c r="T268" s="104">
        <f t="shared" si="205"/>
        <v>-0.40349793359015107</v>
      </c>
      <c r="U268" s="104">
        <v>0</v>
      </c>
      <c r="V268" s="104">
        <f t="shared" si="200"/>
        <v>2.2717695812239955</v>
      </c>
      <c r="W268" s="104">
        <f t="shared" si="206"/>
        <v>1.3628869565217392</v>
      </c>
      <c r="X268" s="104">
        <f t="shared" si="222"/>
        <v>1.2214330404300293</v>
      </c>
      <c r="Y268" s="104">
        <v>0</v>
      </c>
      <c r="Z268" s="104">
        <f t="shared" si="191"/>
        <v>0.40579460974410025</v>
      </c>
      <c r="AA268" s="104">
        <f t="shared" si="207"/>
        <v>0.6549999999999998</v>
      </c>
      <c r="AB268" s="104">
        <f t="shared" si="208"/>
        <v>-1.6529192865808583E-2</v>
      </c>
      <c r="AC268" s="104">
        <f t="shared" si="209"/>
        <v>-6.537447064004288E-3</v>
      </c>
      <c r="AD268" s="104">
        <f t="shared" si="223"/>
        <v>-1.1533319964906436E-2</v>
      </c>
      <c r="AE268" s="104">
        <f t="shared" si="210"/>
        <v>2.875</v>
      </c>
      <c r="AF268" s="104"/>
      <c r="AG268" s="104">
        <f t="shared" si="224"/>
        <v>-8.1465317074659559E-3</v>
      </c>
      <c r="AH268" s="104">
        <f t="shared" si="225"/>
        <v>-9.4464943684553233E-3</v>
      </c>
      <c r="AI268" s="104">
        <f t="shared" si="226"/>
        <v>0.43006033120451209</v>
      </c>
      <c r="AJ268" s="104"/>
      <c r="AK268" s="104">
        <f t="shared" si="211"/>
        <v>1.3771176505316645E-22</v>
      </c>
      <c r="AL268" s="104">
        <f t="shared" si="212"/>
        <v>1.4298244439937547E-22</v>
      </c>
      <c r="AM268" s="104">
        <f t="shared" si="213"/>
        <v>40.526545223578751</v>
      </c>
      <c r="AN268" s="104">
        <f t="shared" si="227"/>
        <v>1.0610256652253576</v>
      </c>
      <c r="AO268" s="104">
        <f t="shared" si="228"/>
        <v>1.3176580985674746</v>
      </c>
      <c r="AP268" s="25">
        <v>0.18486</v>
      </c>
      <c r="AQ268" s="104">
        <f t="shared" si="214"/>
        <v>1.2733162770115262E-4</v>
      </c>
      <c r="AR268" s="104">
        <f t="shared" si="215"/>
        <v>0.37142635800426216</v>
      </c>
      <c r="AS268">
        <f t="shared" si="216"/>
        <v>-2.1097563580042622</v>
      </c>
      <c r="AT268" s="104"/>
      <c r="AU268" s="104"/>
      <c r="AV268" s="104"/>
      <c r="AW268" s="104"/>
      <c r="AX268">
        <f t="shared" si="237"/>
        <v>-1.9846165318447999</v>
      </c>
      <c r="AY268" s="104">
        <f t="shared" si="192"/>
        <v>-1.6131901738405379</v>
      </c>
      <c r="AZ268" s="104"/>
      <c r="BA268" s="104">
        <f t="shared" si="238"/>
        <v>1.2881229178413121</v>
      </c>
      <c r="BB268" s="104">
        <f t="shared" si="229"/>
        <v>-7.4369238238621911</v>
      </c>
      <c r="BC268" s="104">
        <f t="shared" si="217"/>
        <v>1.7123024770700792</v>
      </c>
      <c r="BD268" s="104">
        <f t="shared" si="230"/>
        <v>-9.1492263009322699</v>
      </c>
      <c r="BE268" s="104"/>
      <c r="BF268" s="104">
        <f t="shared" si="231"/>
        <v>1.472949856181856E-3</v>
      </c>
      <c r="BG268" s="104">
        <f t="shared" si="201"/>
        <v>3.3913695327195072E-4</v>
      </c>
      <c r="BH268" s="104">
        <f t="shared" si="201"/>
        <v>-1.8120868094538066E-3</v>
      </c>
      <c r="BI268" s="104"/>
      <c r="BJ268" s="104"/>
      <c r="BK268" s="104"/>
      <c r="BL268" s="104"/>
      <c r="BM268" s="104"/>
      <c r="BN268" s="104"/>
      <c r="BO268" s="104"/>
      <c r="BP268" s="104"/>
    </row>
    <row r="269" spans="1:68">
      <c r="A269" s="120">
        <v>0.2</v>
      </c>
      <c r="B269" s="110">
        <v>81.529560000000004</v>
      </c>
      <c r="C269" s="103">
        <v>0.25319999999999998</v>
      </c>
      <c r="D269" s="103">
        <v>-2.3516699999999999</v>
      </c>
      <c r="E269" s="120">
        <v>0.2</v>
      </c>
      <c r="F269" s="105">
        <v>3.14159265358979</v>
      </c>
      <c r="G269" s="105"/>
      <c r="H269" s="28">
        <f t="shared" si="233"/>
        <v>0.12552025473011877</v>
      </c>
      <c r="I269" s="28">
        <f t="shared" si="234"/>
        <v>3.1928268305204531E-2</v>
      </c>
      <c r="J269" s="28">
        <f t="shared" si="235"/>
        <v>8.1349832890416727E-3</v>
      </c>
      <c r="K269" s="28">
        <f t="shared" si="236"/>
        <v>2.0764002749077098E-3</v>
      </c>
      <c r="L269" s="104">
        <f t="shared" si="232"/>
        <v>0.16512571148029775</v>
      </c>
      <c r="M269" s="104">
        <f t="shared" si="218"/>
        <v>1.1287203676159102E-2</v>
      </c>
      <c r="N269" s="104">
        <f t="shared" si="219"/>
        <v>9.8575937642531855E-4</v>
      </c>
      <c r="O269" s="104">
        <f t="shared" si="220"/>
        <v>9.523229124988597E-5</v>
      </c>
      <c r="P269" s="104">
        <f t="shared" si="221"/>
        <v>9.7308609050550388E-6</v>
      </c>
      <c r="Q269" s="104">
        <f t="shared" si="202"/>
        <v>3.8333085977035051</v>
      </c>
      <c r="R269" s="104">
        <f t="shared" si="203"/>
        <v>-4.714467916268319</v>
      </c>
      <c r="S269" s="104">
        <f t="shared" si="204"/>
        <v>2.3650827649674917</v>
      </c>
      <c r="T269" s="104">
        <f t="shared" si="205"/>
        <v>-0.40349793359015107</v>
      </c>
      <c r="U269" s="104">
        <v>0</v>
      </c>
      <c r="V269" s="104">
        <f t="shared" si="200"/>
        <v>2.2496531635132544</v>
      </c>
      <c r="W269" s="104">
        <f t="shared" si="206"/>
        <v>1.3628869565217392</v>
      </c>
      <c r="X269" s="104">
        <f t="shared" si="222"/>
        <v>1.32061623033502</v>
      </c>
      <c r="Y269" s="104">
        <v>0</v>
      </c>
      <c r="Z269" s="104">
        <f t="shared" si="191"/>
        <v>0.5820576264025541</v>
      </c>
      <c r="AA269" s="104">
        <f t="shared" si="207"/>
        <v>0.6549999999999998</v>
      </c>
      <c r="AB269" s="104">
        <f t="shared" si="208"/>
        <v>-1.894793690831733E-2</v>
      </c>
      <c r="AC269" s="104">
        <f t="shared" si="209"/>
        <v>-7.4940824706843925E-3</v>
      </c>
      <c r="AD269" s="104">
        <f t="shared" si="223"/>
        <v>-1.3221009689500862E-2</v>
      </c>
      <c r="AE269" s="104">
        <f t="shared" si="210"/>
        <v>2.875</v>
      </c>
      <c r="AF269" s="104"/>
      <c r="AG269" s="104">
        <f t="shared" si="224"/>
        <v>-1.2320390601311225E-2</v>
      </c>
      <c r="AH269" s="104">
        <f t="shared" si="225"/>
        <v>-1.2475307542241782E-2</v>
      </c>
      <c r="AI269" s="104">
        <f t="shared" si="226"/>
        <v>0.61322582870944653</v>
      </c>
      <c r="AJ269" s="104"/>
      <c r="AK269" s="104">
        <f t="shared" si="211"/>
        <v>1.9689359767907296E-22</v>
      </c>
      <c r="AL269" s="104">
        <f t="shared" si="212"/>
        <v>2.1036350565488791E-22</v>
      </c>
      <c r="AM269" s="104">
        <f t="shared" si="213"/>
        <v>40.526545223578751</v>
      </c>
      <c r="AN269" s="104">
        <f t="shared" si="227"/>
        <v>1.0610256652253576</v>
      </c>
      <c r="AO269" s="104">
        <f t="shared" si="228"/>
        <v>1.3176580985674746</v>
      </c>
      <c r="AP269" s="25">
        <v>0.25518999999999997</v>
      </c>
      <c r="AQ269" s="104">
        <f t="shared" si="214"/>
        <v>1.8360123948210814E-4</v>
      </c>
      <c r="AR269" s="104">
        <f t="shared" si="215"/>
        <v>0.53556481556930946</v>
      </c>
      <c r="AS269">
        <f t="shared" si="216"/>
        <v>-2.8872348155693093</v>
      </c>
      <c r="AT269" s="104"/>
      <c r="AU269" s="104"/>
      <c r="AV269" s="104"/>
      <c r="AW269" s="104"/>
      <c r="AX269">
        <f t="shared" si="237"/>
        <v>-2.7339574852799995</v>
      </c>
      <c r="AY269" s="104">
        <f t="shared" si="192"/>
        <v>-2.1983926697106901</v>
      </c>
      <c r="AZ269" s="104"/>
      <c r="BA269" s="104">
        <f t="shared" si="238"/>
        <v>1.2881229178413121</v>
      </c>
      <c r="BB269" s="104">
        <f t="shared" si="229"/>
        <v>-10.134749817284435</v>
      </c>
      <c r="BC269" s="104">
        <f t="shared" si="217"/>
        <v>2.4689926833905131</v>
      </c>
      <c r="BD269" s="104">
        <f t="shared" si="230"/>
        <v>-12.603742500674947</v>
      </c>
      <c r="BE269" s="104"/>
      <c r="BF269" s="104">
        <f t="shared" si="231"/>
        <v>2.007278632854909E-3</v>
      </c>
      <c r="BG269" s="104">
        <f t="shared" si="201"/>
        <v>4.8900627518132559E-4</v>
      </c>
      <c r="BH269" s="104">
        <f t="shared" si="201"/>
        <v>-2.4962849080362344E-3</v>
      </c>
      <c r="BI269" s="104"/>
      <c r="BJ269" s="104"/>
      <c r="BK269" s="104"/>
      <c r="BL269" s="104"/>
      <c r="BM269" s="104"/>
      <c r="BN269" s="104"/>
      <c r="BO269" s="104"/>
      <c r="BP269" s="104"/>
    </row>
    <row r="270" spans="1:68">
      <c r="A270" s="120">
        <v>0.2</v>
      </c>
      <c r="B270" s="110">
        <v>90.435900000000004</v>
      </c>
      <c r="C270" s="103">
        <v>0.33900999999999998</v>
      </c>
      <c r="D270" s="103">
        <v>-3.01</v>
      </c>
      <c r="E270" s="120">
        <v>0.2</v>
      </c>
      <c r="F270" s="105">
        <v>3.14159265358979</v>
      </c>
      <c r="G270" s="105"/>
      <c r="H270" s="28">
        <f t="shared" si="233"/>
        <v>0.16805932684066968</v>
      </c>
      <c r="I270" s="28">
        <f t="shared" si="234"/>
        <v>4.2748824005321436E-2</v>
      </c>
      <c r="J270" s="28">
        <f t="shared" si="235"/>
        <v>1.0891945832614604E-2</v>
      </c>
      <c r="K270" s="28">
        <f t="shared" si="236"/>
        <v>2.7800965924030911E-3</v>
      </c>
      <c r="L270" s="104">
        <f t="shared" si="232"/>
        <v>0.24556416596054037</v>
      </c>
      <c r="M270" s="104">
        <f t="shared" si="218"/>
        <v>2.315160308134305E-2</v>
      </c>
      <c r="N270" s="104">
        <f t="shared" si="219"/>
        <v>2.7478279230985715E-3</v>
      </c>
      <c r="O270" s="104">
        <f t="shared" si="220"/>
        <v>3.5869348358155695E-4</v>
      </c>
      <c r="P270" s="104">
        <f t="shared" si="221"/>
        <v>4.9379601236299031E-5</v>
      </c>
      <c r="Q270" s="104">
        <f t="shared" si="202"/>
        <v>3.8333085977035051</v>
      </c>
      <c r="R270" s="104">
        <f t="shared" si="203"/>
        <v>-4.714467916268319</v>
      </c>
      <c r="S270" s="104">
        <f t="shared" si="204"/>
        <v>2.3650827649674917</v>
      </c>
      <c r="T270" s="104">
        <f t="shared" si="205"/>
        <v>-0.40349793359015107</v>
      </c>
      <c r="U270" s="104">
        <v>0</v>
      </c>
      <c r="V270" s="104">
        <f t="shared" si="200"/>
        <v>2.2212937821062204</v>
      </c>
      <c r="W270" s="104">
        <f t="shared" si="206"/>
        <v>1.3628869565217392</v>
      </c>
      <c r="X270" s="104">
        <f t="shared" si="222"/>
        <v>1.4676379306506846</v>
      </c>
      <c r="Y270" s="104">
        <v>0</v>
      </c>
      <c r="Z270" s="104">
        <f t="shared" si="191"/>
        <v>0.83852984710985856</v>
      </c>
      <c r="AA270" s="104">
        <f t="shared" si="207"/>
        <v>0.6549999999999998</v>
      </c>
      <c r="AB270" s="104">
        <f t="shared" si="208"/>
        <v>-2.1017821357638817E-2</v>
      </c>
      <c r="AC270" s="104">
        <f t="shared" si="209"/>
        <v>-8.3127407152763597E-3</v>
      </c>
      <c r="AD270" s="104">
        <f t="shared" si="223"/>
        <v>-1.4665281036457589E-2</v>
      </c>
      <c r="AE270" s="104">
        <f t="shared" si="210"/>
        <v>2.875</v>
      </c>
      <c r="AF270" s="104"/>
      <c r="AG270" s="104">
        <f t="shared" si="224"/>
        <v>-1.8821907281382506E-2</v>
      </c>
      <c r="AH270" s="104">
        <f t="shared" si="225"/>
        <v>-1.6684991335609588E-2</v>
      </c>
      <c r="AI270" s="104">
        <f t="shared" si="226"/>
        <v>0.87889804544867312</v>
      </c>
      <c r="AJ270" s="104"/>
      <c r="AK270" s="104">
        <f t="shared" si="211"/>
        <v>2.8588776778931431E-22</v>
      </c>
      <c r="AL270" s="104">
        <f t="shared" si="212"/>
        <v>3.1367248198254957E-22</v>
      </c>
      <c r="AM270" s="104">
        <f t="shared" si="213"/>
        <v>40.526545223578751</v>
      </c>
      <c r="AN270" s="104">
        <f t="shared" si="227"/>
        <v>1.0610256652253576</v>
      </c>
      <c r="AO270" s="104">
        <f t="shared" si="228"/>
        <v>1.3176580985674746</v>
      </c>
      <c r="AP270" s="25">
        <v>0.33083000000000001</v>
      </c>
      <c r="AQ270" s="104">
        <f t="shared" si="214"/>
        <v>2.6873429104241339E-4</v>
      </c>
      <c r="AR270" s="104">
        <f t="shared" si="215"/>
        <v>0.7838979269707198</v>
      </c>
      <c r="AS270">
        <f t="shared" si="216"/>
        <v>-3.7938979269707196</v>
      </c>
      <c r="AT270" s="104"/>
      <c r="AU270" s="104"/>
      <c r="AV270" s="104"/>
      <c r="AW270" s="104"/>
      <c r="AX270">
        <f t="shared" si="237"/>
        <v>-3.7229584838746996</v>
      </c>
      <c r="AY270" s="104">
        <f t="shared" si="192"/>
        <v>-2.9390605569039798</v>
      </c>
      <c r="AZ270" s="104"/>
      <c r="BA270" s="104">
        <f t="shared" si="238"/>
        <v>1.2881229178413121</v>
      </c>
      <c r="BB270" s="104">
        <f t="shared" si="229"/>
        <v>-13.54928255196122</v>
      </c>
      <c r="BC270" s="104">
        <f t="shared" si="217"/>
        <v>3.613826356681614</v>
      </c>
      <c r="BD270" s="104">
        <f t="shared" si="230"/>
        <v>-17.16310890864283</v>
      </c>
      <c r="BE270" s="104"/>
      <c r="BF270" s="104">
        <f t="shared" si="231"/>
        <v>2.6835576454666706E-3</v>
      </c>
      <c r="BG270" s="104">
        <f t="shared" si="201"/>
        <v>7.1575091239485327E-4</v>
      </c>
      <c r="BH270" s="104">
        <f t="shared" si="201"/>
        <v>-3.3993085578615232E-3</v>
      </c>
      <c r="BI270" s="104"/>
      <c r="BJ270" s="104"/>
      <c r="BK270" s="104"/>
      <c r="BL270" s="104"/>
      <c r="BM270" s="104"/>
      <c r="BN270" s="104"/>
      <c r="BO270" s="104"/>
      <c r="BP270" s="104"/>
    </row>
    <row r="271" spans="1:68">
      <c r="A271" s="120">
        <v>0.2</v>
      </c>
      <c r="B271" s="110">
        <v>101.74396</v>
      </c>
      <c r="C271" s="103">
        <v>0.45341999999999999</v>
      </c>
      <c r="D271" s="103">
        <v>-3.8</v>
      </c>
      <c r="E271" s="120">
        <v>0.2</v>
      </c>
      <c r="F271" s="105">
        <v>3.14159265358979</v>
      </c>
      <c r="G271" s="105"/>
      <c r="H271" s="28">
        <f t="shared" si="233"/>
        <v>0.22477643720272691</v>
      </c>
      <c r="I271" s="28">
        <f t="shared" si="234"/>
        <v>5.7175811275457504E-2</v>
      </c>
      <c r="J271" s="28">
        <f t="shared" si="235"/>
        <v>1.4567788795091928E-2</v>
      </c>
      <c r="K271" s="28">
        <f t="shared" si="236"/>
        <v>3.718331013620276E-3</v>
      </c>
      <c r="L271" s="104">
        <f t="shared" si="232"/>
        <v>0.38214724870673616</v>
      </c>
      <c r="M271" s="104">
        <f t="shared" si="218"/>
        <v>5.0161139824682184E-2</v>
      </c>
      <c r="N271" s="104">
        <f t="shared" si="219"/>
        <v>8.1255019933999494E-3</v>
      </c>
      <c r="O271" s="104">
        <f t="shared" si="220"/>
        <v>1.4365121106831857E-3</v>
      </c>
      <c r="P271" s="104">
        <f t="shared" si="221"/>
        <v>2.6678427705251195E-4</v>
      </c>
      <c r="Q271" s="104">
        <f t="shared" si="202"/>
        <v>3.8333085977035051</v>
      </c>
      <c r="R271" s="104">
        <f t="shared" si="203"/>
        <v>-4.714467916268319</v>
      </c>
      <c r="S271" s="104">
        <f t="shared" si="204"/>
        <v>2.3650827649674917</v>
      </c>
      <c r="T271" s="104">
        <f t="shared" si="205"/>
        <v>-0.40349793359015107</v>
      </c>
      <c r="U271" s="104">
        <v>0</v>
      </c>
      <c r="V271" s="104">
        <f t="shared" si="200"/>
        <v>2.183482375198182</v>
      </c>
      <c r="W271" s="104">
        <f t="shared" si="206"/>
        <v>1.3628869565217392</v>
      </c>
      <c r="X271" s="104">
        <f t="shared" si="222"/>
        <v>1.707399994317361</v>
      </c>
      <c r="Y271" s="104">
        <v>0</v>
      </c>
      <c r="Z271" s="104">
        <f t="shared" si="191"/>
        <v>1.2470431047624195</v>
      </c>
      <c r="AA271" s="104">
        <f t="shared" si="207"/>
        <v>0.6549999999999998</v>
      </c>
      <c r="AB271" s="104">
        <f t="shared" si="208"/>
        <v>-2.3645879296814096E-2</v>
      </c>
      <c r="AC271" s="104">
        <f t="shared" si="209"/>
        <v>-9.3521616838606048E-3</v>
      </c>
      <c r="AD271" s="104">
        <f t="shared" si="223"/>
        <v>-1.649902049033735E-2</v>
      </c>
      <c r="AE271" s="104">
        <f t="shared" si="210"/>
        <v>2.875</v>
      </c>
      <c r="AF271" s="104"/>
      <c r="AG271" s="104">
        <f t="shared" si="224"/>
        <v>-2.994908677435568E-2</v>
      </c>
      <c r="AH271" s="104">
        <f t="shared" si="225"/>
        <v>-2.3615999182873007E-2</v>
      </c>
      <c r="AI271" s="104">
        <f t="shared" si="226"/>
        <v>1.3023209578225852</v>
      </c>
      <c r="AJ271" s="104"/>
      <c r="AK271" s="104">
        <f t="shared" si="211"/>
        <v>4.3647967039849383E-22</v>
      </c>
      <c r="AL271" s="104">
        <f t="shared" si="212"/>
        <v>4.895949955239242E-22</v>
      </c>
      <c r="AM271" s="104">
        <f t="shared" si="213"/>
        <v>40.526545223578751</v>
      </c>
      <c r="AN271" s="104">
        <f t="shared" si="227"/>
        <v>1.0610256652253576</v>
      </c>
      <c r="AO271" s="104">
        <f t="shared" si="228"/>
        <v>1.3176580985674746</v>
      </c>
      <c r="AP271" s="25">
        <v>0.45118000000000003</v>
      </c>
      <c r="AQ271" s="104">
        <f t="shared" si="214"/>
        <v>4.1308167634836803E-4</v>
      </c>
      <c r="AR271" s="104">
        <f t="shared" si="215"/>
        <v>1.2049592499081896</v>
      </c>
      <c r="AS271">
        <f t="shared" si="216"/>
        <v>-5.0049592499081896</v>
      </c>
      <c r="AT271" s="104"/>
      <c r="AU271" s="104"/>
      <c r="AV271" s="104"/>
      <c r="AW271" s="104"/>
      <c r="AX271">
        <f t="shared" si="237"/>
        <v>-5.0907697581707989</v>
      </c>
      <c r="AY271" s="104">
        <f t="shared" si="192"/>
        <v>-3.8858105082626091</v>
      </c>
      <c r="AZ271" s="104"/>
      <c r="BA271" s="104">
        <f t="shared" si="238"/>
        <v>1.2881229178413121</v>
      </c>
      <c r="BB271" s="104">
        <f t="shared" si="229"/>
        <v>-17.913868564617744</v>
      </c>
      <c r="BC271" s="104">
        <f t="shared" si="217"/>
        <v>5.5549496257414814</v>
      </c>
      <c r="BD271" s="104">
        <f t="shared" si="230"/>
        <v>-23.468818190359229</v>
      </c>
      <c r="BE271" s="104"/>
      <c r="BF271" s="104">
        <f t="shared" si="231"/>
        <v>3.5480032807719834E-3</v>
      </c>
      <c r="BG271" s="104">
        <f t="shared" si="201"/>
        <v>1.1002078878473919E-3</v>
      </c>
      <c r="BH271" s="104">
        <f t="shared" si="201"/>
        <v>-4.6482111686193756E-3</v>
      </c>
      <c r="BI271" s="104"/>
      <c r="BJ271" s="104"/>
      <c r="BK271" s="104"/>
      <c r="BL271" s="104"/>
      <c r="BM271" s="104"/>
      <c r="BN271" s="104"/>
      <c r="BO271" s="104"/>
      <c r="BP271" s="104"/>
    </row>
    <row r="272" spans="1:68">
      <c r="A272" s="120">
        <v>0.2</v>
      </c>
      <c r="B272" s="110">
        <v>116.55452</v>
      </c>
      <c r="C272" s="103">
        <v>0.54015999999999997</v>
      </c>
      <c r="D272" s="103">
        <v>-4.4166699999999999</v>
      </c>
      <c r="E272" s="120">
        <v>0.2</v>
      </c>
      <c r="F272" s="105">
        <v>3.14159265358979</v>
      </c>
      <c r="G272" s="105"/>
      <c r="H272" s="28">
        <f t="shared" si="233"/>
        <v>0.26777654342425339</v>
      </c>
      <c r="I272" s="28">
        <f t="shared" si="234"/>
        <v>6.8113639051103E-2</v>
      </c>
      <c r="J272" s="28">
        <f t="shared" si="235"/>
        <v>1.7354631016622237E-2</v>
      </c>
      <c r="K272" s="28">
        <f t="shared" si="236"/>
        <v>4.4296539198031143E-3</v>
      </c>
      <c r="L272" s="104">
        <f t="shared" si="232"/>
        <v>0.51574514606495614</v>
      </c>
      <c r="M272" s="104">
        <f t="shared" si="218"/>
        <v>8.3172377431314559E-2</v>
      </c>
      <c r="N272" s="104">
        <f t="shared" si="219"/>
        <v>1.6302921112351085E-2</v>
      </c>
      <c r="O272" s="104">
        <f t="shared" si="220"/>
        <v>3.4672340483798414E-3</v>
      </c>
      <c r="P272" s="104">
        <f t="shared" si="221"/>
        <v>7.7231660396837043E-4</v>
      </c>
      <c r="Q272" s="104">
        <f t="shared" si="202"/>
        <v>3.8333085977035051</v>
      </c>
      <c r="R272" s="104">
        <f t="shared" si="203"/>
        <v>-4.714467916268319</v>
      </c>
      <c r="S272" s="104">
        <f t="shared" si="204"/>
        <v>2.3650827649674917</v>
      </c>
      <c r="T272" s="104">
        <f t="shared" si="205"/>
        <v>-0.40349793359015107</v>
      </c>
      <c r="U272" s="104">
        <v>0</v>
      </c>
      <c r="V272" s="104">
        <f t="shared" si="200"/>
        <v>2.1548156377171641</v>
      </c>
      <c r="W272" s="104">
        <f t="shared" si="206"/>
        <v>1.3628869565217392</v>
      </c>
      <c r="X272" s="104">
        <f t="shared" si="222"/>
        <v>1.9324349957832607</v>
      </c>
      <c r="Y272" s="104">
        <v>0</v>
      </c>
      <c r="Z272" s="104">
        <f t="shared" si="191"/>
        <v>1.6220555336826061</v>
      </c>
      <c r="AA272" s="104">
        <f t="shared" si="207"/>
        <v>0.6549999999999998</v>
      </c>
      <c r="AB272" s="104">
        <f t="shared" si="208"/>
        <v>-2.7087938305311726E-2</v>
      </c>
      <c r="AC272" s="104">
        <f t="shared" si="209"/>
        <v>-1.0713527525611981E-2</v>
      </c>
      <c r="AD272" s="104">
        <f t="shared" si="223"/>
        <v>-1.8900732915461856E-2</v>
      </c>
      <c r="AE272" s="104">
        <f t="shared" si="210"/>
        <v>2.875</v>
      </c>
      <c r="AF272" s="104"/>
      <c r="AG272" s="104">
        <f t="shared" si="224"/>
        <v>-4.0771159642110893E-2</v>
      </c>
      <c r="AH272" s="104">
        <f t="shared" si="225"/>
        <v>-3.0622205614706081E-2</v>
      </c>
      <c r="AI272" s="104">
        <f t="shared" si="226"/>
        <v>1.6926441323273573</v>
      </c>
      <c r="AJ272" s="104"/>
      <c r="AK272" s="104">
        <f t="shared" si="211"/>
        <v>5.8460823589674544E-22</v>
      </c>
      <c r="AL272" s="104">
        <f t="shared" si="212"/>
        <v>6.6155426554929027E-22</v>
      </c>
      <c r="AM272" s="104">
        <f t="shared" si="213"/>
        <v>40.526545223578751</v>
      </c>
      <c r="AN272" s="104">
        <f t="shared" si="227"/>
        <v>1.0610256652253576</v>
      </c>
      <c r="AO272" s="104">
        <f t="shared" si="228"/>
        <v>1.3176580985674746</v>
      </c>
      <c r="AP272" s="25">
        <v>0.53854000000000002</v>
      </c>
      <c r="AQ272" s="104">
        <f t="shared" si="214"/>
        <v>5.5478456854155672E-4</v>
      </c>
      <c r="AR272" s="104">
        <f t="shared" si="215"/>
        <v>1.6183065864357209</v>
      </c>
      <c r="AS272">
        <f t="shared" si="216"/>
        <v>-6.0349765864357208</v>
      </c>
      <c r="AT272" s="104"/>
      <c r="AU272" s="104"/>
      <c r="AV272" s="104"/>
      <c r="AW272" s="104"/>
      <c r="AX272">
        <f t="shared" si="237"/>
        <v>-6.1652368965631998</v>
      </c>
      <c r="AY272" s="104">
        <f t="shared" si="192"/>
        <v>-4.5469303101274789</v>
      </c>
      <c r="AZ272" s="104"/>
      <c r="BA272" s="104">
        <f t="shared" si="238"/>
        <v>1.2881229178413121</v>
      </c>
      <c r="BB272" s="104">
        <f t="shared" si="229"/>
        <v>-20.961678850500327</v>
      </c>
      <c r="BC272" s="104">
        <f t="shared" si="217"/>
        <v>7.4605108573929231</v>
      </c>
      <c r="BD272" s="104">
        <f t="shared" si="230"/>
        <v>-28.422189707893253</v>
      </c>
      <c r="BE272" s="104"/>
      <c r="BF272" s="104">
        <f t="shared" si="231"/>
        <v>4.1516496039810512E-3</v>
      </c>
      <c r="BG272" s="104">
        <f t="shared" si="201"/>
        <v>1.4776214809651264E-3</v>
      </c>
      <c r="BH272" s="104">
        <f t="shared" si="201"/>
        <v>-5.6292710849461776E-3</v>
      </c>
      <c r="BI272" s="104"/>
      <c r="BJ272" s="104"/>
      <c r="BK272" s="104"/>
      <c r="BL272" s="104"/>
      <c r="BM272" s="104"/>
      <c r="BN272" s="104"/>
      <c r="BO272" s="104"/>
      <c r="BP272" s="104"/>
    </row>
    <row r="273" spans="1:68">
      <c r="A273" s="120">
        <v>0.2</v>
      </c>
      <c r="B273" s="110">
        <v>130.46442999999999</v>
      </c>
      <c r="C273" s="103">
        <v>0.58657999999999999</v>
      </c>
      <c r="D273" s="103">
        <v>-4.7333299999999996</v>
      </c>
      <c r="E273" s="120">
        <v>0.2</v>
      </c>
      <c r="F273" s="105">
        <v>3.14159265358979</v>
      </c>
      <c r="G273" s="105"/>
      <c r="H273" s="28">
        <f t="shared" si="233"/>
        <v>0.29078859012477515</v>
      </c>
      <c r="I273" s="28">
        <f t="shared" si="234"/>
        <v>7.3967154907057159E-2</v>
      </c>
      <c r="J273" s="28">
        <f t="shared" si="235"/>
        <v>1.8846044619613211E-2</v>
      </c>
      <c r="K273" s="28">
        <f t="shared" si="236"/>
        <v>4.8103273035361941E-3</v>
      </c>
      <c r="L273" s="104">
        <f t="shared" si="232"/>
        <v>0.60110705964363143</v>
      </c>
      <c r="M273" s="104">
        <f t="shared" si="218"/>
        <v>0.10703337682230286</v>
      </c>
      <c r="N273" s="104">
        <f t="shared" si="219"/>
        <v>2.2976490228117478E-2</v>
      </c>
      <c r="O273" s="104">
        <f t="shared" si="220"/>
        <v>5.3347833241162435E-3</v>
      </c>
      <c r="P273" s="104">
        <f t="shared" si="221"/>
        <v>1.2952296981150191E-3</v>
      </c>
      <c r="Q273" s="104">
        <f t="shared" si="202"/>
        <v>3.8333085977035051</v>
      </c>
      <c r="R273" s="104">
        <f t="shared" si="203"/>
        <v>-4.714467916268319</v>
      </c>
      <c r="S273" s="104">
        <f t="shared" si="204"/>
        <v>2.3650827649674917</v>
      </c>
      <c r="T273" s="104">
        <f t="shared" si="205"/>
        <v>-0.40349793359015107</v>
      </c>
      <c r="U273" s="104">
        <v>0</v>
      </c>
      <c r="V273" s="104">
        <f t="shared" si="200"/>
        <v>2.1394742732501499</v>
      </c>
      <c r="W273" s="104">
        <f t="shared" si="206"/>
        <v>1.3628869565217392</v>
      </c>
      <c r="X273" s="104">
        <f t="shared" si="222"/>
        <v>2.0722359894100992</v>
      </c>
      <c r="Y273" s="104">
        <v>0</v>
      </c>
      <c r="Z273" s="104">
        <f t="shared" si="191"/>
        <v>1.8518121658641344</v>
      </c>
      <c r="AA273" s="104">
        <f t="shared" si="207"/>
        <v>0.6549999999999998</v>
      </c>
      <c r="AB273" s="104">
        <f t="shared" si="208"/>
        <v>-3.0320681093085534E-2</v>
      </c>
      <c r="AC273" s="104">
        <f t="shared" si="209"/>
        <v>-1.1992106886273286E-2</v>
      </c>
      <c r="AD273" s="104">
        <f t="shared" si="223"/>
        <v>-2.115639398967941E-2</v>
      </c>
      <c r="AE273" s="104">
        <f t="shared" si="210"/>
        <v>2.875</v>
      </c>
      <c r="AF273" s="104"/>
      <c r="AG273" s="104">
        <f t="shared" si="224"/>
        <v>-4.7605632242393454E-2</v>
      </c>
      <c r="AH273" s="104">
        <f t="shared" si="225"/>
        <v>-3.5363849933684535E-2</v>
      </c>
      <c r="AI273" s="104">
        <f t="shared" si="226"/>
        <v>1.933037938687332</v>
      </c>
      <c r="AJ273" s="104"/>
      <c r="AK273" s="104">
        <f t="shared" si="211"/>
        <v>6.8014697086105888E-22</v>
      </c>
      <c r="AL273" s="104">
        <f t="shared" si="212"/>
        <v>7.7118032071228285E-22</v>
      </c>
      <c r="AM273" s="104">
        <f t="shared" si="213"/>
        <v>40.526545223578751</v>
      </c>
      <c r="AN273" s="104">
        <f t="shared" si="227"/>
        <v>1.0610256652253576</v>
      </c>
      <c r="AO273" s="104">
        <f t="shared" si="228"/>
        <v>1.3176580985674746</v>
      </c>
      <c r="AP273" s="25">
        <v>0.58231999999999995</v>
      </c>
      <c r="AQ273" s="104">
        <f t="shared" si="214"/>
        <v>6.4584414577541552E-4</v>
      </c>
      <c r="AR273" s="104">
        <f t="shared" si="215"/>
        <v>1.8839273732268871</v>
      </c>
      <c r="AS273">
        <f t="shared" si="216"/>
        <v>-6.6172573732268862</v>
      </c>
      <c r="AT273" s="104"/>
      <c r="AU273" s="104"/>
      <c r="AV273" s="104"/>
      <c r="AW273" s="104"/>
      <c r="AX273">
        <f t="shared" si="237"/>
        <v>-6.7535226989707997</v>
      </c>
      <c r="AY273" s="104">
        <f t="shared" si="192"/>
        <v>-4.8695953257439122</v>
      </c>
      <c r="AZ273" s="104"/>
      <c r="BA273" s="104">
        <f t="shared" si="238"/>
        <v>1.2881229178413121</v>
      </c>
      <c r="BB273" s="104">
        <f t="shared" si="229"/>
        <v>-22.449187998942438</v>
      </c>
      <c r="BC273" s="104">
        <f t="shared" si="217"/>
        <v>8.6850419693680152</v>
      </c>
      <c r="BD273" s="104">
        <f t="shared" si="230"/>
        <v>-31.134229968310454</v>
      </c>
      <c r="BE273" s="104"/>
      <c r="BF273" s="104">
        <f t="shared" si="231"/>
        <v>4.4462642105253395E-3</v>
      </c>
      <c r="BG273" s="104">
        <f t="shared" si="201"/>
        <v>1.7201509149075095E-3</v>
      </c>
      <c r="BH273" s="104">
        <f t="shared" si="201"/>
        <v>-6.1664151254328487E-3</v>
      </c>
      <c r="BI273" s="104"/>
      <c r="BJ273" s="104"/>
      <c r="BK273" s="104"/>
      <c r="BL273" s="104"/>
      <c r="BM273" s="104"/>
      <c r="BN273" s="104"/>
      <c r="BO273" s="104"/>
      <c r="BP273" s="104"/>
    </row>
    <row r="274" spans="1:68">
      <c r="A274" s="120">
        <v>0.2</v>
      </c>
      <c r="B274" s="110">
        <v>145.67527000000001</v>
      </c>
      <c r="C274" s="103">
        <v>0.62126999999999999</v>
      </c>
      <c r="D274" s="103">
        <v>-4.97</v>
      </c>
      <c r="E274" s="120">
        <v>0.2</v>
      </c>
      <c r="F274" s="105">
        <v>3.14159265358979</v>
      </c>
      <c r="G274" s="105"/>
      <c r="H274" s="28">
        <f t="shared" si="233"/>
        <v>0.30798565819976659</v>
      </c>
      <c r="I274" s="28">
        <f t="shared" si="234"/>
        <v>7.834152942327971E-2</v>
      </c>
      <c r="J274" s="28">
        <f t="shared" si="235"/>
        <v>1.9960588736109484E-2</v>
      </c>
      <c r="K274" s="28">
        <f t="shared" si="236"/>
        <v>5.0948072622113471E-3</v>
      </c>
      <c r="L274" s="104">
        <f t="shared" si="232"/>
        <v>0.67251722133535852</v>
      </c>
      <c r="M274" s="104">
        <f t="shared" si="218"/>
        <v>0.1284227070276768</v>
      </c>
      <c r="N274" s="104">
        <f t="shared" si="219"/>
        <v>2.9384948911724555E-2</v>
      </c>
      <c r="O274" s="104">
        <f t="shared" si="220"/>
        <v>7.255348553117269E-3</v>
      </c>
      <c r="P274" s="104">
        <f t="shared" si="221"/>
        <v>1.8709657172366612E-3</v>
      </c>
      <c r="Q274" s="104">
        <f t="shared" si="202"/>
        <v>3.8333085977035051</v>
      </c>
      <c r="R274" s="104">
        <f t="shared" si="203"/>
        <v>-4.714467916268319</v>
      </c>
      <c r="S274" s="104">
        <f t="shared" si="204"/>
        <v>2.3650827649674917</v>
      </c>
      <c r="T274" s="104">
        <f t="shared" si="205"/>
        <v>-0.40349793359015107</v>
      </c>
      <c r="U274" s="104">
        <v>0</v>
      </c>
      <c r="V274" s="104">
        <f t="shared" si="200"/>
        <v>2.1280095612001557</v>
      </c>
      <c r="W274" s="104">
        <f t="shared" si="206"/>
        <v>1.3628869565217392</v>
      </c>
      <c r="X274" s="104">
        <f t="shared" si="222"/>
        <v>2.1871321817815259</v>
      </c>
      <c r="Y274" s="104">
        <v>0</v>
      </c>
      <c r="Z274" s="104">
        <f t="shared" si="191"/>
        <v>2.0390916327181032</v>
      </c>
      <c r="AA274" s="104">
        <f t="shared" si="207"/>
        <v>0.6549999999999998</v>
      </c>
      <c r="AB274" s="104">
        <f t="shared" si="208"/>
        <v>-3.3855767467187277E-2</v>
      </c>
      <c r="AC274" s="104">
        <f t="shared" si="209"/>
        <v>-1.3390265902566091E-2</v>
      </c>
      <c r="AD274" s="104">
        <f t="shared" si="223"/>
        <v>-2.3623016684876683E-2</v>
      </c>
      <c r="AE274" s="104">
        <f t="shared" si="210"/>
        <v>2.875</v>
      </c>
      <c r="AF274" s="104"/>
      <c r="AG274" s="104">
        <f t="shared" si="224"/>
        <v>-5.3259534425966162E-2</v>
      </c>
      <c r="AH274" s="104">
        <f t="shared" si="225"/>
        <v>-3.9544106009998831E-2</v>
      </c>
      <c r="AI274" s="104">
        <f t="shared" si="226"/>
        <v>2.129903924578894</v>
      </c>
      <c r="AJ274" s="104"/>
      <c r="AK274" s="104">
        <f t="shared" si="211"/>
        <v>7.6080088689412359E-22</v>
      </c>
      <c r="AL274" s="104">
        <f t="shared" si="212"/>
        <v>8.6270580191625367E-22</v>
      </c>
      <c r="AM274" s="104">
        <f t="shared" si="213"/>
        <v>40.526545223578751</v>
      </c>
      <c r="AN274" s="104">
        <f t="shared" si="227"/>
        <v>1.0610256652253576</v>
      </c>
      <c r="AO274" s="104">
        <f t="shared" si="228"/>
        <v>1.3176580985674746</v>
      </c>
      <c r="AP274" s="25">
        <v>0.61924000000000001</v>
      </c>
      <c r="AQ274" s="104">
        <f t="shared" si="214"/>
        <v>7.2245030533044498E-4</v>
      </c>
      <c r="AR274" s="104">
        <f t="shared" si="215"/>
        <v>2.107387540648908</v>
      </c>
      <c r="AS274">
        <f t="shared" si="216"/>
        <v>-7.0773875406489077</v>
      </c>
      <c r="AT274" s="104"/>
      <c r="AU274" s="104"/>
      <c r="AV274" s="104"/>
      <c r="AW274" s="104"/>
      <c r="AX274">
        <f t="shared" si="237"/>
        <v>-7.1991939384962995</v>
      </c>
      <c r="AY274" s="104">
        <f t="shared" si="192"/>
        <v>-5.0918063978473915</v>
      </c>
      <c r="AZ274" s="104"/>
      <c r="BA274" s="104">
        <f t="shared" si="238"/>
        <v>1.2881229178413121</v>
      </c>
      <c r="BB274" s="104">
        <f t="shared" si="229"/>
        <v>-23.473597174531477</v>
      </c>
      <c r="BC274" s="104">
        <f t="shared" si="217"/>
        <v>9.7152095650636063</v>
      </c>
      <c r="BD274" s="104">
        <f t="shared" si="230"/>
        <v>-33.18880673959508</v>
      </c>
      <c r="BE274" s="104"/>
      <c r="BF274" s="104">
        <f t="shared" si="231"/>
        <v>4.6491576895487177E-3</v>
      </c>
      <c r="BG274" s="104">
        <f t="shared" si="201"/>
        <v>1.924184900983087E-3</v>
      </c>
      <c r="BH274" s="104">
        <f t="shared" si="201"/>
        <v>-6.5733425905318043E-3</v>
      </c>
      <c r="BI274" s="104"/>
      <c r="BJ274" s="104"/>
      <c r="BK274" s="104"/>
      <c r="BL274" s="104"/>
      <c r="BM274" s="104"/>
      <c r="BN274" s="104"/>
      <c r="BO274" s="104"/>
      <c r="BP274" s="104"/>
    </row>
    <row r="275" spans="1:68">
      <c r="A275" s="120">
        <v>0.2</v>
      </c>
      <c r="B275" s="110">
        <v>163.68810999999999</v>
      </c>
      <c r="C275" s="103">
        <v>0.65147999999999995</v>
      </c>
      <c r="D275" s="103">
        <v>-5.1433299999999997</v>
      </c>
      <c r="E275" s="120">
        <v>0.2</v>
      </c>
      <c r="F275" s="105">
        <v>3.14159265358979</v>
      </c>
      <c r="G275" s="105"/>
      <c r="H275" s="28">
        <f t="shared" si="233"/>
        <v>0.32296183077242407</v>
      </c>
      <c r="I275" s="28">
        <f t="shared" si="234"/>
        <v>8.215098039286986E-2</v>
      </c>
      <c r="J275" s="28">
        <f t="shared" si="235"/>
        <v>2.0931196339434712E-2</v>
      </c>
      <c r="K275" s="28">
        <f t="shared" si="236"/>
        <v>5.342548385058747E-3</v>
      </c>
      <c r="L275" s="104">
        <f t="shared" si="232"/>
        <v>0.74075323280062833</v>
      </c>
      <c r="M275" s="104">
        <f t="shared" si="218"/>
        <v>0.14995682930972173</v>
      </c>
      <c r="N275" s="104">
        <f t="shared" si="219"/>
        <v>3.6182025857830452E-2</v>
      </c>
      <c r="O275" s="104">
        <f t="shared" si="220"/>
        <v>9.4011947379092353E-3</v>
      </c>
      <c r="P275" s="104">
        <f t="shared" si="221"/>
        <v>2.5485390153363596E-3</v>
      </c>
      <c r="Q275" s="104">
        <f t="shared" si="202"/>
        <v>3.8333085977035051</v>
      </c>
      <c r="R275" s="104">
        <f t="shared" si="203"/>
        <v>-4.714467916268319</v>
      </c>
      <c r="S275" s="104">
        <f t="shared" si="204"/>
        <v>2.3650827649674917</v>
      </c>
      <c r="T275" s="104">
        <f t="shared" si="205"/>
        <v>-0.40349793359015107</v>
      </c>
      <c r="U275" s="104">
        <v>0</v>
      </c>
      <c r="V275" s="104">
        <f t="shared" si="200"/>
        <v>2.1180254461517172</v>
      </c>
      <c r="W275" s="104">
        <f t="shared" si="206"/>
        <v>1.3628869565217392</v>
      </c>
      <c r="X275" s="104">
        <f t="shared" si="222"/>
        <v>2.2953446750283923</v>
      </c>
      <c r="Y275" s="104">
        <v>0</v>
      </c>
      <c r="Z275" s="104">
        <f t="shared" si="191"/>
        <v>2.2143491985732449</v>
      </c>
      <c r="AA275" s="104">
        <f t="shared" si="207"/>
        <v>0.6549999999999998</v>
      </c>
      <c r="AB275" s="104">
        <f t="shared" si="208"/>
        <v>-3.8042054696746888E-2</v>
      </c>
      <c r="AC275" s="104">
        <f t="shared" si="209"/>
        <v>-1.5045980817392599E-2</v>
      </c>
      <c r="AD275" s="104">
        <f t="shared" si="223"/>
        <v>-2.6544017757069743E-2</v>
      </c>
      <c r="AE275" s="104">
        <f t="shared" si="210"/>
        <v>2.875</v>
      </c>
      <c r="AF275" s="104"/>
      <c r="AG275" s="104">
        <f t="shared" si="224"/>
        <v>-5.860116544816827E-2</v>
      </c>
      <c r="AH275" s="104">
        <f t="shared" si="225"/>
        <v>-4.3746869583839589E-2</v>
      </c>
      <c r="AI275" s="104">
        <f t="shared" si="226"/>
        <v>2.3149922381517749</v>
      </c>
      <c r="AJ275" s="104"/>
      <c r="AK275" s="104">
        <f t="shared" si="211"/>
        <v>8.3859160411883263E-22</v>
      </c>
      <c r="AL275" s="104">
        <f t="shared" si="212"/>
        <v>9.499982993210544E-22</v>
      </c>
      <c r="AM275" s="104">
        <f t="shared" si="213"/>
        <v>40.526545223578751</v>
      </c>
      <c r="AN275" s="104">
        <f t="shared" si="227"/>
        <v>1.0610256652253576</v>
      </c>
      <c r="AO275" s="104">
        <f t="shared" si="228"/>
        <v>1.3176580985674746</v>
      </c>
      <c r="AP275" s="25">
        <v>0.64947999999999995</v>
      </c>
      <c r="AQ275" s="104">
        <f t="shared" si="214"/>
        <v>7.9608020224547591E-4</v>
      </c>
      <c r="AR275" s="104">
        <f t="shared" si="215"/>
        <v>2.3221659499500533</v>
      </c>
      <c r="AS275">
        <f t="shared" si="216"/>
        <v>-7.4654959499500535</v>
      </c>
      <c r="AT275" s="104"/>
      <c r="AU275" s="104"/>
      <c r="AV275" s="104"/>
      <c r="AW275" s="104"/>
      <c r="AX275">
        <f t="shared" si="237"/>
        <v>-7.5915189507887986</v>
      </c>
      <c r="AY275" s="104">
        <f>AX275+AR275</f>
        <v>-5.2693530008387448</v>
      </c>
      <c r="AZ275" s="104"/>
      <c r="BA275" s="104">
        <f t="shared" si="238"/>
        <v>1.2881229178413121</v>
      </c>
      <c r="BB275" s="104">
        <f t="shared" si="229"/>
        <v>-24.292099904738855</v>
      </c>
      <c r="BC275" s="104">
        <f t="shared" si="217"/>
        <v>10.705353625500218</v>
      </c>
      <c r="BD275" s="104">
        <f t="shared" si="230"/>
        <v>-34.997453530239078</v>
      </c>
      <c r="BE275" s="104"/>
      <c r="BF275" s="104">
        <f t="shared" si="231"/>
        <v>4.811269539461053E-3</v>
      </c>
      <c r="BG275" s="104">
        <f t="shared" si="201"/>
        <v>2.1202918648247607E-3</v>
      </c>
      <c r="BH275" s="104">
        <f t="shared" si="201"/>
        <v>-6.9315614042858142E-3</v>
      </c>
      <c r="BI275" s="104"/>
      <c r="BJ275" s="104"/>
      <c r="BK275" s="104"/>
      <c r="BL275" s="104"/>
      <c r="BM275" s="104"/>
      <c r="BN275" s="104"/>
      <c r="BO275" s="104"/>
      <c r="BP275" s="104"/>
    </row>
    <row r="276" spans="1:68">
      <c r="A276" s="120">
        <v>0.2</v>
      </c>
      <c r="B276" s="110">
        <v>202.51578000000001</v>
      </c>
      <c r="C276" s="103">
        <v>0.69710000000000005</v>
      </c>
      <c r="D276" s="103">
        <v>-5.38</v>
      </c>
      <c r="E276" s="120">
        <v>0.2</v>
      </c>
      <c r="F276" s="105">
        <v>3.14159265358979</v>
      </c>
      <c r="G276" s="105"/>
      <c r="H276" s="28">
        <f t="shared" si="233"/>
        <v>0.34557728899038631</v>
      </c>
      <c r="I276" s="28">
        <f t="shared" si="234"/>
        <v>8.7903617044068252E-2</v>
      </c>
      <c r="J276" s="28">
        <f t="shared" si="235"/>
        <v>2.239690699364515E-2</v>
      </c>
      <c r="K276" s="28">
        <f t="shared" si="236"/>
        <v>5.7166612623940159E-3</v>
      </c>
      <c r="L276" s="104">
        <f t="shared" si="232"/>
        <v>0.85600018185566684</v>
      </c>
      <c r="M276" s="104">
        <f t="shared" si="218"/>
        <v>0.18850988689879827</v>
      </c>
      <c r="N276" s="104">
        <f t="shared" si="219"/>
        <v>4.9083919748104589E-2</v>
      </c>
      <c r="O276" s="104">
        <f t="shared" si="220"/>
        <v>1.3720491195818862E-2</v>
      </c>
      <c r="P276" s="104">
        <f t="shared" si="221"/>
        <v>3.9951010245604657E-3</v>
      </c>
      <c r="Q276" s="104">
        <f t="shared" si="202"/>
        <v>3.8333085977035051</v>
      </c>
      <c r="R276" s="104">
        <f t="shared" si="203"/>
        <v>-4.714467916268319</v>
      </c>
      <c r="S276" s="104">
        <f t="shared" si="204"/>
        <v>2.3650827649674917</v>
      </c>
      <c r="T276" s="104">
        <f t="shared" si="205"/>
        <v>-0.40349793359015107</v>
      </c>
      <c r="U276" s="104">
        <v>0</v>
      </c>
      <c r="V276" s="104">
        <f t="shared" si="200"/>
        <v>2.1029484740064093</v>
      </c>
      <c r="W276" s="104">
        <f t="shared" si="206"/>
        <v>1.3628869565217392</v>
      </c>
      <c r="X276" s="104">
        <f t="shared" si="222"/>
        <v>2.4749680259991047</v>
      </c>
      <c r="Y276" s="104">
        <v>0</v>
      </c>
      <c r="Z276" s="104">
        <f t="shared" si="191"/>
        <v>2.5031403858472725</v>
      </c>
      <c r="AA276" s="104">
        <f t="shared" si="207"/>
        <v>0.6549999999999998</v>
      </c>
      <c r="AB276" s="104">
        <f t="shared" si="208"/>
        <v>-4.706582768726672E-2</v>
      </c>
      <c r="AC276" s="104">
        <f t="shared" si="209"/>
        <v>-1.8614965626393389E-2</v>
      </c>
      <c r="AD276" s="104">
        <f t="shared" si="223"/>
        <v>-3.2840396656830056E-2</v>
      </c>
      <c r="AE276" s="104">
        <f t="shared" si="210"/>
        <v>2.875</v>
      </c>
      <c r="AF276" s="104"/>
      <c r="AG276" s="104">
        <f t="shared" si="224"/>
        <v>-6.747713113088484E-2</v>
      </c>
      <c r="AH276" s="104">
        <f t="shared" si="225"/>
        <v>-5.1349369526981894E-2</v>
      </c>
      <c r="AI276" s="104">
        <f t="shared" si="226"/>
        <v>2.622008671068301</v>
      </c>
      <c r="AJ276" s="104"/>
      <c r="AK276" s="104">
        <f t="shared" si="211"/>
        <v>9.7174047742634812E-22</v>
      </c>
      <c r="AL276" s="104">
        <f t="shared" si="212"/>
        <v>1.0970566474930118E-21</v>
      </c>
      <c r="AM276" s="104">
        <f t="shared" si="213"/>
        <v>40.526545223578751</v>
      </c>
      <c r="AN276" s="104">
        <f t="shared" si="227"/>
        <v>1.0610256652253576</v>
      </c>
      <c r="AO276" s="104">
        <f t="shared" si="228"/>
        <v>1.3176580985674746</v>
      </c>
      <c r="AP276" s="25">
        <v>0.69535000000000002</v>
      </c>
      <c r="AQ276" s="104">
        <f t="shared" si="214"/>
        <v>9.2149294724350249E-4</v>
      </c>
      <c r="AR276" s="104">
        <f t="shared" si="215"/>
        <v>2.6879949271092967</v>
      </c>
      <c r="AS276">
        <f t="shared" si="216"/>
        <v>-8.0679949271092966</v>
      </c>
      <c r="AT276" s="104"/>
      <c r="AU276" s="104"/>
      <c r="AV276" s="104"/>
      <c r="AW276" s="104"/>
      <c r="AX276">
        <f t="shared" si="237"/>
        <v>-8.1913946362699992</v>
      </c>
      <c r="AY276" s="104">
        <f t="shared" ref="AY276:AY328" si="239">AX276+AR276</f>
        <v>-5.5033997091607025</v>
      </c>
      <c r="AZ276" s="104"/>
      <c r="BA276" s="104">
        <f t="shared" si="238"/>
        <v>1.2881229178413121</v>
      </c>
      <c r="BB276" s="104">
        <f t="shared" si="229"/>
        <v>-25.37107222259786</v>
      </c>
      <c r="BC276" s="104">
        <f t="shared" si="217"/>
        <v>12.391851770488078</v>
      </c>
      <c r="BD276" s="104">
        <f t="shared" si="230"/>
        <v>-37.762923993085941</v>
      </c>
      <c r="BE276" s="104"/>
      <c r="BF276" s="104">
        <f t="shared" si="231"/>
        <v>5.024969741057211E-3</v>
      </c>
      <c r="BG276" s="104">
        <f t="shared" si="201"/>
        <v>2.4543180373317645E-3</v>
      </c>
      <c r="BH276" s="104">
        <f t="shared" si="201"/>
        <v>-7.4792877783889759E-3</v>
      </c>
      <c r="BI276" s="104"/>
      <c r="BJ276" s="104"/>
      <c r="BK276" s="104"/>
      <c r="BL276" s="104"/>
      <c r="BM276" s="104"/>
      <c r="BN276" s="104"/>
      <c r="BO276" s="104"/>
      <c r="BP276" s="104"/>
    </row>
    <row r="277" spans="1:68">
      <c r="A277" s="120">
        <v>0.2</v>
      </c>
      <c r="B277" s="110">
        <v>251.45065</v>
      </c>
      <c r="C277" s="103">
        <v>0.73660999999999999</v>
      </c>
      <c r="D277" s="103">
        <v>-5.5866699999999998</v>
      </c>
      <c r="E277" s="120">
        <v>0.2</v>
      </c>
      <c r="F277" s="105">
        <v>3.14159265358979</v>
      </c>
      <c r="G277" s="105"/>
      <c r="H277" s="28">
        <f t="shared" si="233"/>
        <v>0.36516380267279935</v>
      </c>
      <c r="I277" s="28">
        <f t="shared" si="234"/>
        <v>9.2885788768944363E-2</v>
      </c>
      <c r="J277" s="28">
        <f t="shared" si="235"/>
        <v>2.3666311376544187E-2</v>
      </c>
      <c r="K277" s="28">
        <f t="shared" si="236"/>
        <v>6.0406682721159885E-3</v>
      </c>
      <c r="L277" s="104">
        <f t="shared" si="232"/>
        <v>0.96951451666035182</v>
      </c>
      <c r="M277" s="104">
        <f t="shared" si="218"/>
        <v>0.22887205448148651</v>
      </c>
      <c r="N277" s="104">
        <f t="shared" si="219"/>
        <v>6.3439078167193588E-2</v>
      </c>
      <c r="O277" s="104">
        <f t="shared" si="220"/>
        <v>1.8827317386368725E-2</v>
      </c>
      <c r="P277" s="104">
        <f t="shared" si="221"/>
        <v>5.8123044807067981E-3</v>
      </c>
      <c r="Q277" s="104">
        <f t="shared" si="202"/>
        <v>3.8333085977035051</v>
      </c>
      <c r="R277" s="104">
        <f t="shared" si="203"/>
        <v>-4.714467916268319</v>
      </c>
      <c r="S277" s="104">
        <f t="shared" si="204"/>
        <v>2.3650827649674917</v>
      </c>
      <c r="T277" s="104">
        <f t="shared" si="205"/>
        <v>-0.40349793359015107</v>
      </c>
      <c r="U277" s="104">
        <v>0</v>
      </c>
      <c r="V277" s="104">
        <f t="shared" si="200"/>
        <v>2.0898907982181338</v>
      </c>
      <c r="W277" s="104">
        <f t="shared" si="206"/>
        <v>1.3628869565217392</v>
      </c>
      <c r="X277" s="104">
        <f t="shared" si="222"/>
        <v>2.6484532875065261</v>
      </c>
      <c r="Y277" s="104">
        <v>0</v>
      </c>
      <c r="Z277" s="104">
        <f t="shared" si="191"/>
        <v>2.7798802612673112</v>
      </c>
      <c r="AA277" s="104">
        <f t="shared" si="207"/>
        <v>0.6549999999999998</v>
      </c>
      <c r="AB277" s="104">
        <f t="shared" si="208"/>
        <v>-5.8438571872034925E-2</v>
      </c>
      <c r="AC277" s="104">
        <f t="shared" si="209"/>
        <v>-2.3112990041982279E-2</v>
      </c>
      <c r="AD277" s="104">
        <f t="shared" si="223"/>
        <v>-4.0775780957008602E-2</v>
      </c>
      <c r="AE277" s="104">
        <f t="shared" si="210"/>
        <v>2.875</v>
      </c>
      <c r="AF277" s="104"/>
      <c r="AG277" s="104">
        <f t="shared" si="224"/>
        <v>-7.6034907278761693E-2</v>
      </c>
      <c r="AH277" s="104">
        <f t="shared" si="225"/>
        <v>-5.9479343525401143E-2</v>
      </c>
      <c r="AI277" s="104">
        <f t="shared" si="226"/>
        <v>2.9187632296906019</v>
      </c>
      <c r="AJ277" s="104"/>
      <c r="AK277" s="104">
        <f t="shared" si="211"/>
        <v>1.1051406577668305E-21</v>
      </c>
      <c r="AL277" s="104">
        <f t="shared" si="212"/>
        <v>1.2414386698348325E-21</v>
      </c>
      <c r="AM277" s="104">
        <f t="shared" si="213"/>
        <v>40.526545223578751</v>
      </c>
      <c r="AN277" s="104">
        <f t="shared" si="227"/>
        <v>1.0610256652253576</v>
      </c>
      <c r="AO277" s="104">
        <f t="shared" si="228"/>
        <v>1.3176580985674746</v>
      </c>
      <c r="AP277" s="25">
        <v>0.73424</v>
      </c>
      <c r="AQ277" s="104">
        <f t="shared" si="214"/>
        <v>1.0463715103879462E-3</v>
      </c>
      <c r="AR277" s="104">
        <f t="shared" si="215"/>
        <v>3.0522656958016392</v>
      </c>
      <c r="AS277">
        <f t="shared" si="216"/>
        <v>-8.6389356958016386</v>
      </c>
      <c r="AT277" s="104"/>
      <c r="AU277" s="104"/>
      <c r="AV277" s="104"/>
      <c r="AW277" s="104"/>
      <c r="AX277">
        <f t="shared" si="237"/>
        <v>-8.7181488851386995</v>
      </c>
      <c r="AY277" s="104">
        <f t="shared" si="239"/>
        <v>-5.6658831893370607</v>
      </c>
      <c r="AZ277" s="104"/>
      <c r="BA277" s="104">
        <f t="shared" si="238"/>
        <v>1.2881229178413121</v>
      </c>
      <c r="BB277" s="104">
        <f t="shared" si="229"/>
        <v>-26.120132863000105</v>
      </c>
      <c r="BC277" s="104">
        <f t="shared" si="217"/>
        <v>14.071166461312909</v>
      </c>
      <c r="BD277" s="104">
        <f t="shared" si="230"/>
        <v>-40.191299324313007</v>
      </c>
      <c r="BE277" s="104"/>
      <c r="BF277" s="104">
        <f t="shared" si="231"/>
        <v>5.1733279586056854E-3</v>
      </c>
      <c r="BG277" s="104">
        <f t="shared" si="201"/>
        <v>2.786921461935613E-3</v>
      </c>
      <c r="BH277" s="104">
        <f t="shared" si="201"/>
        <v>-7.9602494205412971E-3</v>
      </c>
      <c r="BI277" s="104"/>
      <c r="BJ277" s="104"/>
      <c r="BK277" s="104"/>
      <c r="BL277" s="104"/>
      <c r="BM277" s="104"/>
      <c r="BN277" s="104"/>
      <c r="BO277" s="104"/>
      <c r="BP277" s="104"/>
    </row>
    <row r="278" spans="1:68">
      <c r="A278" s="120">
        <v>0.2</v>
      </c>
      <c r="B278" s="110">
        <v>304.08816000000002</v>
      </c>
      <c r="C278" s="103">
        <v>0.76826000000000005</v>
      </c>
      <c r="D278" s="103">
        <v>-5.7283299999999997</v>
      </c>
      <c r="E278" s="120">
        <v>0.2</v>
      </c>
      <c r="F278" s="105">
        <v>3.14159265358979</v>
      </c>
      <c r="G278" s="105"/>
      <c r="H278" s="28">
        <f t="shared" si="233"/>
        <v>0.38085383451406424</v>
      </c>
      <c r="I278" s="28">
        <f t="shared" si="234"/>
        <v>9.6876822307094934E-2</v>
      </c>
      <c r="J278" s="28">
        <f t="shared" si="235"/>
        <v>2.4683184287674395E-2</v>
      </c>
      <c r="K278" s="28">
        <f t="shared" si="236"/>
        <v>6.3002183064794527E-3</v>
      </c>
      <c r="L278" s="104">
        <f t="shared" si="232"/>
        <v>1.0710937067006185</v>
      </c>
      <c r="M278" s="104">
        <f t="shared" si="218"/>
        <v>0.26677528188794242</v>
      </c>
      <c r="N278" s="104">
        <f t="shared" si="219"/>
        <v>7.7584359666114863E-2</v>
      </c>
      <c r="O278" s="104">
        <f t="shared" si="220"/>
        <v>2.4107037504160711E-2</v>
      </c>
      <c r="P278" s="104">
        <f t="shared" si="221"/>
        <v>7.7832473851682238E-3</v>
      </c>
      <c r="Q278" s="104">
        <f t="shared" si="202"/>
        <v>3.8333085977035051</v>
      </c>
      <c r="R278" s="104">
        <f t="shared" si="203"/>
        <v>-4.714467916268319</v>
      </c>
      <c r="S278" s="104">
        <f t="shared" si="204"/>
        <v>2.3650827649674917</v>
      </c>
      <c r="T278" s="104">
        <f t="shared" si="205"/>
        <v>-0.40349793359015107</v>
      </c>
      <c r="U278" s="104">
        <v>0</v>
      </c>
      <c r="V278" s="104">
        <f t="shared" si="200"/>
        <v>2.0794307769906237</v>
      </c>
      <c r="W278" s="104">
        <f t="shared" si="206"/>
        <v>1.3628869565217392</v>
      </c>
      <c r="X278" s="104">
        <f t="shared" si="222"/>
        <v>2.8011293544444587</v>
      </c>
      <c r="Y278" s="104">
        <v>0</v>
      </c>
      <c r="Z278" s="104">
        <f t="shared" si="191"/>
        <v>3.0218954995869147</v>
      </c>
      <c r="AA278" s="104">
        <f t="shared" si="207"/>
        <v>0.6549999999999998</v>
      </c>
      <c r="AB278" s="104">
        <f t="shared" si="208"/>
        <v>-7.0671830808927541E-2</v>
      </c>
      <c r="AC278" s="104">
        <f t="shared" si="209"/>
        <v>-2.795135591800902E-2</v>
      </c>
      <c r="AD278" s="104">
        <f t="shared" si="223"/>
        <v>-4.9311593363468284E-2</v>
      </c>
      <c r="AE278" s="104">
        <f t="shared" si="210"/>
        <v>2.875</v>
      </c>
      <c r="AF278" s="104"/>
      <c r="AG278" s="104">
        <f t="shared" si="224"/>
        <v>-8.3539215642675385E-2</v>
      </c>
      <c r="AH278" s="104">
        <f t="shared" si="225"/>
        <v>-6.7285204606205407E-2</v>
      </c>
      <c r="AI278" s="104">
        <f t="shared" si="226"/>
        <v>3.1803955663097367</v>
      </c>
      <c r="AJ278" s="104"/>
      <c r="AK278" s="104">
        <f t="shared" si="211"/>
        <v>1.2263691649789112E-21</v>
      </c>
      <c r="AL278" s="104">
        <f t="shared" si="212"/>
        <v>1.3702425711515876E-21</v>
      </c>
      <c r="AM278" s="104">
        <f t="shared" si="213"/>
        <v>40.526545223578751</v>
      </c>
      <c r="AN278" s="104">
        <f t="shared" si="227"/>
        <v>1.0610256652253576</v>
      </c>
      <c r="AO278" s="104">
        <f t="shared" si="228"/>
        <v>1.3176580985674746</v>
      </c>
      <c r="AP278" s="25">
        <v>0.76622999999999997</v>
      </c>
      <c r="AQ278" s="104">
        <f t="shared" si="214"/>
        <v>1.1592284303714796E-3</v>
      </c>
      <c r="AR278" s="104">
        <f t="shared" si="215"/>
        <v>3.3814693313936059</v>
      </c>
      <c r="AS278">
        <f t="shared" si="216"/>
        <v>-9.1097993313936065</v>
      </c>
      <c r="AT278" s="104"/>
      <c r="AU278" s="104"/>
      <c r="AV278" s="104"/>
      <c r="AW278" s="104"/>
      <c r="AX278">
        <f t="shared" si="237"/>
        <v>-9.1449477390572014</v>
      </c>
      <c r="AY278" s="104">
        <f t="shared" si="239"/>
        <v>-5.7634784076635954</v>
      </c>
      <c r="AZ278" s="104"/>
      <c r="BA278" s="104">
        <f t="shared" si="238"/>
        <v>1.2881229178413121</v>
      </c>
      <c r="BB278" s="104">
        <f t="shared" si="229"/>
        <v>-26.570053905191735</v>
      </c>
      <c r="BC278" s="104">
        <f t="shared" si="217"/>
        <v>15.588819122565701</v>
      </c>
      <c r="BD278" s="104">
        <f t="shared" si="230"/>
        <v>-42.15887302775743</v>
      </c>
      <c r="BE278" s="104"/>
      <c r="BF278" s="104">
        <f t="shared" si="231"/>
        <v>5.2624388800142077E-3</v>
      </c>
      <c r="BG278" s="104">
        <f t="shared" si="201"/>
        <v>3.0875062631344229E-3</v>
      </c>
      <c r="BH278" s="104">
        <f t="shared" si="201"/>
        <v>-8.3499451431486293E-3</v>
      </c>
      <c r="BI278" s="104"/>
      <c r="BJ278" s="104"/>
      <c r="BK278" s="104"/>
      <c r="BL278" s="104"/>
      <c r="BM278" s="104"/>
      <c r="BN278" s="104"/>
      <c r="BO278" s="104"/>
      <c r="BP278" s="104"/>
    </row>
    <row r="279" spans="1:68">
      <c r="A279" s="120">
        <v>0.2</v>
      </c>
      <c r="B279" s="110">
        <v>352.32254</v>
      </c>
      <c r="C279" s="103">
        <v>0.79159999999999997</v>
      </c>
      <c r="D279" s="103">
        <v>-5.81</v>
      </c>
      <c r="E279" s="120">
        <v>0.2</v>
      </c>
      <c r="F279" s="105">
        <v>3.14159265358979</v>
      </c>
      <c r="G279" s="105"/>
      <c r="H279" s="28">
        <f t="shared" si="233"/>
        <v>0.39242430349274099</v>
      </c>
      <c r="I279" s="28">
        <f t="shared" si="234"/>
        <v>9.9819973105844825E-2</v>
      </c>
      <c r="J279" s="28">
        <f t="shared" si="235"/>
        <v>2.5433067818346717E-2</v>
      </c>
      <c r="K279" s="28">
        <f t="shared" si="236"/>
        <v>6.4916210806356366E-3</v>
      </c>
      <c r="L279" s="104">
        <f t="shared" si="232"/>
        <v>1.152867720780562</v>
      </c>
      <c r="M279" s="104">
        <f t="shared" si="218"/>
        <v>0.29839825987595336</v>
      </c>
      <c r="N279" s="104">
        <f t="shared" si="219"/>
        <v>8.9814251185203059E-2</v>
      </c>
      <c r="O279" s="104">
        <f t="shared" si="220"/>
        <v>2.8837186482660981E-2</v>
      </c>
      <c r="P279" s="104">
        <f t="shared" si="221"/>
        <v>9.6128610354178079E-3</v>
      </c>
      <c r="Q279" s="104">
        <f t="shared" si="202"/>
        <v>3.833308597703506</v>
      </c>
      <c r="R279" s="104">
        <f t="shared" si="203"/>
        <v>-4.714467916268319</v>
      </c>
      <c r="S279" s="104">
        <f t="shared" si="204"/>
        <v>2.3650827649674921</v>
      </c>
      <c r="T279" s="104">
        <f t="shared" si="205"/>
        <v>-0.40349793359015085</v>
      </c>
      <c r="U279" s="104">
        <v>0</v>
      </c>
      <c r="V279" s="104">
        <f t="shared" si="200"/>
        <v>2.0717171310048395</v>
      </c>
      <c r="W279" s="104">
        <f t="shared" si="206"/>
        <v>1.3628869565217392</v>
      </c>
      <c r="X279" s="104">
        <f t="shared" si="222"/>
        <v>2.9224405450671149</v>
      </c>
      <c r="Y279" s="104">
        <v>0</v>
      </c>
      <c r="Z279" s="104">
        <f t="shared" ref="Z279:Z328" si="240">L279*Q279+M279*R279+N279*S279+O279*T279+P279*U279</f>
        <v>3.2132911159977726</v>
      </c>
      <c r="AA279" s="104">
        <f t="shared" si="207"/>
        <v>0.6549999999999998</v>
      </c>
      <c r="AB279" s="104">
        <f t="shared" si="208"/>
        <v>-8.1881777103888567E-2</v>
      </c>
      <c r="AC279" s="104">
        <f t="shared" si="209"/>
        <v>-3.2384992278150414E-2</v>
      </c>
      <c r="AD279" s="104">
        <f t="shared" si="223"/>
        <v>-5.7133384691019487E-2</v>
      </c>
      <c r="AE279" s="104">
        <f t="shared" si="210"/>
        <v>2.875</v>
      </c>
      <c r="AF279" s="104"/>
      <c r="AG279" s="104">
        <f t="shared" si="224"/>
        <v>-8.9477930427140265E-2</v>
      </c>
      <c r="AH279" s="104">
        <f t="shared" si="225"/>
        <v>-7.3920231820882643E-2</v>
      </c>
      <c r="AI279" s="104">
        <f t="shared" si="226"/>
        <v>3.3887131149889482</v>
      </c>
      <c r="AJ279" s="104"/>
      <c r="AK279" s="104">
        <f t="shared" si="211"/>
        <v>1.3251806703266283E-21</v>
      </c>
      <c r="AL279" s="104">
        <f t="shared" si="212"/>
        <v>1.4736594624032277E-21</v>
      </c>
      <c r="AM279" s="104">
        <f t="shared" si="213"/>
        <v>40.526545223578751</v>
      </c>
      <c r="AN279" s="104">
        <f t="shared" si="227"/>
        <v>1.0610256652253576</v>
      </c>
      <c r="AO279" s="104">
        <f t="shared" si="228"/>
        <v>1.3176580985674746</v>
      </c>
      <c r="AP279" s="25">
        <v>0.78952</v>
      </c>
      <c r="AQ279" s="104">
        <f t="shared" si="214"/>
        <v>1.2508068617007068E-3</v>
      </c>
      <c r="AR279" s="104">
        <f t="shared" si="215"/>
        <v>3.6486036155809618</v>
      </c>
      <c r="AS279">
        <f t="shared" si="216"/>
        <v>-9.4586036155809623</v>
      </c>
      <c r="AT279" s="104"/>
      <c r="AU279" s="104"/>
      <c r="AV279" s="104"/>
      <c r="AW279" s="104"/>
      <c r="AX279">
        <f t="shared" si="237"/>
        <v>-9.4624422123199992</v>
      </c>
      <c r="AY279" s="104">
        <f t="shared" si="239"/>
        <v>-5.8138385967390374</v>
      </c>
      <c r="AZ279" s="104"/>
      <c r="BA279" s="104">
        <f t="shared" si="238"/>
        <v>1.2881229178413121</v>
      </c>
      <c r="BB279" s="104">
        <f t="shared" si="229"/>
        <v>-26.802218033130682</v>
      </c>
      <c r="BC279" s="104">
        <f t="shared" si="217"/>
        <v>16.820327567421685</v>
      </c>
      <c r="BD279" s="104">
        <f t="shared" si="230"/>
        <v>-43.622545600552364</v>
      </c>
      <c r="BE279" s="104"/>
      <c r="BF279" s="104">
        <f t="shared" si="231"/>
        <v>5.3084210800417274E-3</v>
      </c>
      <c r="BG279" s="104">
        <f t="shared" si="201"/>
        <v>3.3314176208004923E-3</v>
      </c>
      <c r="BH279" s="104">
        <f t="shared" si="201"/>
        <v>-8.6398387008422197E-3</v>
      </c>
      <c r="BI279" s="104"/>
      <c r="BJ279" s="104"/>
      <c r="BK279" s="104"/>
      <c r="BL279" s="104"/>
      <c r="BM279" s="104"/>
      <c r="BN279" s="104"/>
      <c r="BO279" s="104"/>
      <c r="BP279" s="104"/>
    </row>
    <row r="280" spans="1:68">
      <c r="A280" s="120">
        <v>0.2</v>
      </c>
      <c r="B280" s="110">
        <v>401.95791000000003</v>
      </c>
      <c r="C280" s="103">
        <v>0.81194999999999995</v>
      </c>
      <c r="D280" s="103">
        <v>-5.8550000000000004</v>
      </c>
      <c r="E280" s="120">
        <v>0.2</v>
      </c>
      <c r="F280" s="105">
        <v>3.14159265358979</v>
      </c>
      <c r="G280" s="105"/>
      <c r="H280" s="28">
        <f t="shared" si="233"/>
        <v>0.40251252301785123</v>
      </c>
      <c r="I280" s="28">
        <f t="shared" si="234"/>
        <v>0.10238608787681998</v>
      </c>
      <c r="J280" s="28">
        <f t="shared" si="235"/>
        <v>2.6086886577951763E-2</v>
      </c>
      <c r="K280" s="28">
        <f t="shared" si="236"/>
        <v>6.658503962129996E-3</v>
      </c>
      <c r="L280" s="104">
        <f t="shared" si="232"/>
        <v>1.2294268007699785</v>
      </c>
      <c r="M280" s="104">
        <f t="shared" si="218"/>
        <v>0.32883238628947009</v>
      </c>
      <c r="N280" s="104">
        <f t="shared" si="219"/>
        <v>0.10191321777545949</v>
      </c>
      <c r="O280" s="104">
        <f t="shared" si="220"/>
        <v>3.3647340806139292E-2</v>
      </c>
      <c r="P280" s="104">
        <f t="shared" si="221"/>
        <v>1.1525323977553015E-2</v>
      </c>
      <c r="Q280" s="104">
        <f t="shared" si="202"/>
        <v>3.8333085977035051</v>
      </c>
      <c r="R280" s="104">
        <f t="shared" si="203"/>
        <v>-4.714467916268319</v>
      </c>
      <c r="S280" s="104">
        <f t="shared" si="204"/>
        <v>2.3650827649674917</v>
      </c>
      <c r="T280" s="104">
        <f t="shared" si="205"/>
        <v>-0.40349793359015107</v>
      </c>
      <c r="U280" s="104">
        <v>0</v>
      </c>
      <c r="V280" s="104">
        <f t="shared" si="200"/>
        <v>2.0649916513214328</v>
      </c>
      <c r="W280" s="104">
        <f t="shared" si="206"/>
        <v>1.3628869565217392</v>
      </c>
      <c r="X280" s="104">
        <f t="shared" si="222"/>
        <v>3.0348240802963429</v>
      </c>
      <c r="Y280" s="104">
        <v>0</v>
      </c>
      <c r="Z280" s="104">
        <f t="shared" si="240"/>
        <v>3.3899591530440527</v>
      </c>
      <c r="AA280" s="104">
        <f t="shared" si="207"/>
        <v>0.6549999999999998</v>
      </c>
      <c r="AB280" s="104">
        <f t="shared" si="208"/>
        <v>-9.3417321502521244E-2</v>
      </c>
      <c r="AC280" s="104">
        <f t="shared" si="209"/>
        <v>-3.6947405668372742E-2</v>
      </c>
      <c r="AD280" s="104">
        <f t="shared" si="223"/>
        <v>-6.518236358544699E-2</v>
      </c>
      <c r="AE280" s="104">
        <f t="shared" si="210"/>
        <v>2.875</v>
      </c>
      <c r="AF280" s="104"/>
      <c r="AG280" s="104">
        <f t="shared" si="224"/>
        <v>-9.4958727955942498E-2</v>
      </c>
      <c r="AH280" s="104">
        <f t="shared" si="225"/>
        <v>-8.0399872064656749E-2</v>
      </c>
      <c r="AI280" s="104">
        <f t="shared" si="226"/>
        <v>3.5820859801855889</v>
      </c>
      <c r="AJ280" s="104"/>
      <c r="AK280" s="104">
        <f t="shared" si="211"/>
        <v>1.418610355126183E-21</v>
      </c>
      <c r="AL280" s="104">
        <f t="shared" si="212"/>
        <v>1.5702578652407388E-21</v>
      </c>
      <c r="AM280" s="104">
        <f t="shared" si="213"/>
        <v>40.526545223578751</v>
      </c>
      <c r="AN280" s="104">
        <f t="shared" si="227"/>
        <v>1.0610256652253576</v>
      </c>
      <c r="AO280" s="104">
        <f t="shared" si="228"/>
        <v>1.3176580985674746</v>
      </c>
      <c r="AP280" s="25">
        <v>0.81006</v>
      </c>
      <c r="AQ280" s="104">
        <f t="shared" si="214"/>
        <v>1.3370879539621836E-3</v>
      </c>
      <c r="AR280" s="104">
        <f t="shared" si="215"/>
        <v>3.9002855617076895</v>
      </c>
      <c r="AS280">
        <f t="shared" si="216"/>
        <v>-9.7552855617076908</v>
      </c>
      <c r="AT280" s="104"/>
      <c r="AU280" s="104"/>
      <c r="AV280" s="104"/>
      <c r="AW280" s="104"/>
      <c r="AX280">
        <f t="shared" si="237"/>
        <v>-9.7411725369675004</v>
      </c>
      <c r="AY280" s="104">
        <f t="shared" si="239"/>
        <v>-5.8408869752598109</v>
      </c>
      <c r="AZ280" s="104"/>
      <c r="BA280" s="104">
        <f t="shared" si="238"/>
        <v>1.2881229178413121</v>
      </c>
      <c r="BB280" s="104">
        <f t="shared" si="229"/>
        <v>-26.926913021905055</v>
      </c>
      <c r="BC280" s="104">
        <f t="shared" si="217"/>
        <v>17.980599611931972</v>
      </c>
      <c r="BD280" s="104">
        <f t="shared" si="230"/>
        <v>-44.90751263383703</v>
      </c>
      <c r="BE280" s="104"/>
      <c r="BF280" s="104">
        <f t="shared" si="231"/>
        <v>5.3331180475153601E-3</v>
      </c>
      <c r="BG280" s="104">
        <f t="shared" si="201"/>
        <v>3.5612199667126106E-3</v>
      </c>
      <c r="BH280" s="104">
        <f t="shared" si="201"/>
        <v>-8.8943380142279711E-3</v>
      </c>
      <c r="BI280" s="104"/>
      <c r="BJ280" s="104"/>
      <c r="BK280" s="104"/>
      <c r="BL280" s="104"/>
      <c r="BM280" s="104"/>
      <c r="BN280" s="104"/>
      <c r="BO280" s="104"/>
      <c r="BP280" s="104"/>
    </row>
    <row r="281" spans="1:68">
      <c r="A281" s="120">
        <v>0.2</v>
      </c>
      <c r="B281" s="110">
        <v>452.89420999999999</v>
      </c>
      <c r="C281" s="103">
        <v>0.83006999999999997</v>
      </c>
      <c r="D281" s="103">
        <v>-5.8816699999999997</v>
      </c>
      <c r="E281" s="120">
        <v>0.2</v>
      </c>
      <c r="F281" s="105">
        <v>3.14159265358979</v>
      </c>
      <c r="G281" s="105"/>
      <c r="H281" s="28">
        <f t="shared" si="233"/>
        <v>0.41149525214782662</v>
      </c>
      <c r="I281" s="28">
        <f t="shared" si="234"/>
        <v>0.10467100186453841</v>
      </c>
      <c r="J281" s="28">
        <f t="shared" si="235"/>
        <v>2.6669058367831053E-2</v>
      </c>
      <c r="K281" s="28">
        <f t="shared" si="236"/>
        <v>6.8070994320404534E-3</v>
      </c>
      <c r="L281" s="104">
        <f t="shared" si="232"/>
        <v>1.3020848890074996</v>
      </c>
      <c r="M281" s="104">
        <f t="shared" si="218"/>
        <v>0.3584078061501873</v>
      </c>
      <c r="N281" s="104">
        <f t="shared" si="219"/>
        <v>0.11395235854668269</v>
      </c>
      <c r="O281" s="104">
        <f t="shared" si="220"/>
        <v>3.8548261600857892E-2</v>
      </c>
      <c r="P281" s="104">
        <f t="shared" si="221"/>
        <v>1.3520482864411321E-2</v>
      </c>
      <c r="Q281" s="104">
        <f t="shared" si="202"/>
        <v>3.8333085977035051</v>
      </c>
      <c r="R281" s="104">
        <f t="shared" si="203"/>
        <v>-4.714467916268319</v>
      </c>
      <c r="S281" s="104">
        <f t="shared" si="204"/>
        <v>2.3650827649674917</v>
      </c>
      <c r="T281" s="104">
        <f t="shared" si="205"/>
        <v>-0.40349793359015107</v>
      </c>
      <c r="U281" s="104">
        <v>0</v>
      </c>
      <c r="V281" s="104">
        <f t="shared" si="200"/>
        <v>2.0590031652347824</v>
      </c>
      <c r="W281" s="104">
        <f t="shared" si="206"/>
        <v>1.3628869565217392</v>
      </c>
      <c r="X281" s="104">
        <f t="shared" si="222"/>
        <v>3.1404853075256369</v>
      </c>
      <c r="Y281" s="104">
        <v>0</v>
      </c>
      <c r="Z281" s="104">
        <f t="shared" si="240"/>
        <v>3.5555437122638063</v>
      </c>
      <c r="AA281" s="104">
        <f t="shared" si="207"/>
        <v>0.6549999999999998</v>
      </c>
      <c r="AB281" s="104">
        <f t="shared" si="208"/>
        <v>-0.10525520948748184</v>
      </c>
      <c r="AC281" s="104">
        <f t="shared" si="209"/>
        <v>-4.1629398714226551E-2</v>
      </c>
      <c r="AD281" s="104">
        <f t="shared" si="223"/>
        <v>-7.34423041008542E-2</v>
      </c>
      <c r="AE281" s="104">
        <f t="shared" si="210"/>
        <v>2.875</v>
      </c>
      <c r="AF281" s="104"/>
      <c r="AG281" s="104">
        <f t="shared" si="224"/>
        <v>-0.10009199931957968</v>
      </c>
      <c r="AH281" s="104">
        <f t="shared" si="225"/>
        <v>-8.6778120565021905E-2</v>
      </c>
      <c r="AI281" s="104">
        <f t="shared" si="226"/>
        <v>3.7642610920571018</v>
      </c>
      <c r="AJ281" s="104"/>
      <c r="AK281" s="104">
        <f t="shared" si="211"/>
        <v>1.5080594794343813E-21</v>
      </c>
      <c r="AL281" s="104">
        <f t="shared" si="212"/>
        <v>1.6617351743585031E-21</v>
      </c>
      <c r="AM281" s="104">
        <f t="shared" si="213"/>
        <v>40.526545223578751</v>
      </c>
      <c r="AN281" s="104">
        <f t="shared" si="227"/>
        <v>1.0610256652253576</v>
      </c>
      <c r="AO281" s="104">
        <f t="shared" si="228"/>
        <v>1.3176580985674746</v>
      </c>
      <c r="AP281" s="25">
        <v>0.82821999999999996</v>
      </c>
      <c r="AQ281" s="104">
        <f t="shared" si="214"/>
        <v>1.4194306332993155E-3</v>
      </c>
      <c r="AR281" s="104">
        <f t="shared" si="215"/>
        <v>4.1404791573341031</v>
      </c>
      <c r="AS281">
        <f t="shared" si="216"/>
        <v>-10.022149157334102</v>
      </c>
      <c r="AT281" s="104"/>
      <c r="AU281" s="104"/>
      <c r="AV281" s="104"/>
      <c r="AW281" s="104"/>
      <c r="AX281">
        <f t="shared" si="237"/>
        <v>-9.9908555719202994</v>
      </c>
      <c r="AY281" s="104">
        <f t="shared" si="239"/>
        <v>-5.8503764145861963</v>
      </c>
      <c r="AZ281" s="104"/>
      <c r="BA281" s="104">
        <f t="shared" si="238"/>
        <v>1.2881229178413121</v>
      </c>
      <c r="BB281" s="104">
        <f t="shared" si="229"/>
        <v>-26.970660026161521</v>
      </c>
      <c r="BC281" s="104">
        <f t="shared" si="217"/>
        <v>19.087909526547019</v>
      </c>
      <c r="BD281" s="104">
        <f t="shared" si="230"/>
        <v>-46.058569552708541</v>
      </c>
      <c r="BE281" s="104"/>
      <c r="BF281" s="104">
        <f t="shared" si="231"/>
        <v>5.3417825363758211E-3</v>
      </c>
      <c r="BG281" s="104">
        <f t="shared" si="201"/>
        <v>3.7805326849964386E-3</v>
      </c>
      <c r="BH281" s="104">
        <f t="shared" si="201"/>
        <v>-9.1223152213722597E-3</v>
      </c>
      <c r="BI281" s="104"/>
      <c r="BJ281" s="104"/>
      <c r="BK281" s="104"/>
      <c r="BL281" s="104"/>
      <c r="BM281" s="104"/>
      <c r="BN281" s="104"/>
      <c r="BO281" s="104"/>
      <c r="BP281" s="104"/>
    </row>
    <row r="282" spans="1:68">
      <c r="A282" s="120">
        <v>0.2</v>
      </c>
      <c r="B282" s="110">
        <v>503.63037000000003</v>
      </c>
      <c r="C282" s="103">
        <v>0.84604000000000001</v>
      </c>
      <c r="D282" s="103">
        <v>-5.8949999999999996</v>
      </c>
      <c r="E282" s="120">
        <v>0.2</v>
      </c>
      <c r="F282" s="105">
        <v>3.14159265358979</v>
      </c>
      <c r="G282" s="105"/>
      <c r="H282" s="28">
        <f t="shared" si="233"/>
        <v>0.419412149730923</v>
      </c>
      <c r="I282" s="28">
        <f t="shared" si="234"/>
        <v>0.1066848029894757</v>
      </c>
      <c r="J282" s="28">
        <f t="shared" si="235"/>
        <v>2.7182153482862636E-2</v>
      </c>
      <c r="K282" s="28">
        <f t="shared" si="236"/>
        <v>6.9380635410067901E-3</v>
      </c>
      <c r="L282" s="104">
        <f t="shared" si="232"/>
        <v>1.3699030100364793</v>
      </c>
      <c r="M282" s="104">
        <f t="shared" si="218"/>
        <v>0.38658551939061486</v>
      </c>
      <c r="N282" s="104">
        <f t="shared" si="219"/>
        <v>0.12566025506595874</v>
      </c>
      <c r="O282" s="104">
        <f t="shared" si="220"/>
        <v>4.3413063287768394E-2</v>
      </c>
      <c r="P282" s="104">
        <f t="shared" si="221"/>
        <v>1.5541940012223421E-2</v>
      </c>
      <c r="Q282" s="104">
        <f t="shared" si="202"/>
        <v>3.8333085977035051</v>
      </c>
      <c r="R282" s="104">
        <f t="shared" si="203"/>
        <v>-4.714467916268319</v>
      </c>
      <c r="S282" s="104">
        <f t="shared" si="204"/>
        <v>2.3650827649674917</v>
      </c>
      <c r="T282" s="104">
        <f t="shared" si="205"/>
        <v>-0.40349793359015107</v>
      </c>
      <c r="U282" s="104">
        <v>0</v>
      </c>
      <c r="V282" s="104">
        <f t="shared" si="200"/>
        <v>2.0537252335127181</v>
      </c>
      <c r="W282" s="104">
        <f t="shared" si="206"/>
        <v>1.3628869565217392</v>
      </c>
      <c r="X282" s="104">
        <f t="shared" si="222"/>
        <v>3.2382843853777361</v>
      </c>
      <c r="Y282" s="104">
        <v>0</v>
      </c>
      <c r="Z282" s="104">
        <f t="shared" si="240"/>
        <v>3.7083957805022543</v>
      </c>
      <c r="AA282" s="104">
        <f t="shared" si="207"/>
        <v>0.6549999999999998</v>
      </c>
      <c r="AB282" s="104">
        <f t="shared" si="208"/>
        <v>-0.11704658378964039</v>
      </c>
      <c r="AC282" s="104">
        <f t="shared" si="209"/>
        <v>-4.6292995172809659E-2</v>
      </c>
      <c r="AD282" s="104">
        <f t="shared" si="223"/>
        <v>-8.1669789481225025E-2</v>
      </c>
      <c r="AE282" s="104">
        <f t="shared" si="210"/>
        <v>2.875</v>
      </c>
      <c r="AF282" s="104"/>
      <c r="AG282" s="104">
        <f t="shared" si="224"/>
        <v>-0.10482585636263703</v>
      </c>
      <c r="AH282" s="104">
        <f t="shared" si="225"/>
        <v>-9.2921893465096134E-2</v>
      </c>
      <c r="AI282" s="104">
        <f t="shared" si="226"/>
        <v>3.9332122368507272</v>
      </c>
      <c r="AJ282" s="104"/>
      <c r="AK282" s="104">
        <f t="shared" si="211"/>
        <v>1.5921929594200873E-21</v>
      </c>
      <c r="AL282" s="104">
        <f t="shared" si="212"/>
        <v>1.7469441223393608E-21</v>
      </c>
      <c r="AM282" s="104">
        <f t="shared" si="213"/>
        <v>40.526545223578751</v>
      </c>
      <c r="AN282" s="104">
        <f t="shared" si="227"/>
        <v>1.0610256652253576</v>
      </c>
      <c r="AO282" s="104">
        <f t="shared" si="228"/>
        <v>1.3176580985674746</v>
      </c>
      <c r="AP282" s="25">
        <v>0.84428999999999998</v>
      </c>
      <c r="AQ282" s="104">
        <f t="shared" si="214"/>
        <v>1.4966627993944336E-3</v>
      </c>
      <c r="AR282" s="104">
        <f t="shared" si="215"/>
        <v>4.365765385833563</v>
      </c>
      <c r="AS282">
        <f t="shared" si="216"/>
        <v>-10.260765385833562</v>
      </c>
      <c r="AT282" s="104"/>
      <c r="AU282" s="104"/>
      <c r="AV282" s="104"/>
      <c r="AW282" s="104"/>
      <c r="AX282">
        <f t="shared" si="237"/>
        <v>-10.212081724395199</v>
      </c>
      <c r="AY282" s="104">
        <f t="shared" si="239"/>
        <v>-5.8463163385616363</v>
      </c>
      <c r="AZ282" s="104"/>
      <c r="BA282" s="104">
        <f t="shared" si="238"/>
        <v>1.2881229178413121</v>
      </c>
      <c r="BB282" s="104">
        <f t="shared" si="229"/>
        <v>-26.951942780914571</v>
      </c>
      <c r="BC282" s="104">
        <f t="shared" si="217"/>
        <v>20.126495396387128</v>
      </c>
      <c r="BD282" s="104">
        <f t="shared" si="230"/>
        <v>-47.078438177301706</v>
      </c>
      <c r="BE282" s="104"/>
      <c r="BF282" s="104">
        <f t="shared" si="231"/>
        <v>5.3380754170953794E-3</v>
      </c>
      <c r="BG282" s="104">
        <f t="shared" si="201"/>
        <v>3.9862339862125427E-3</v>
      </c>
      <c r="BH282" s="104">
        <f t="shared" si="201"/>
        <v>-9.3243094033079229E-3</v>
      </c>
      <c r="BI282" s="104"/>
      <c r="BJ282" s="104"/>
      <c r="BK282" s="104"/>
      <c r="BL282" s="104"/>
      <c r="BM282" s="104"/>
      <c r="BN282" s="104"/>
      <c r="BO282" s="104"/>
      <c r="BP282" s="104"/>
    </row>
    <row r="283" spans="1:68">
      <c r="A283" s="121">
        <v>0.2</v>
      </c>
      <c r="B283" s="112">
        <v>600.69955000000004</v>
      </c>
      <c r="C283" s="113">
        <v>0.87239</v>
      </c>
      <c r="D283" s="113">
        <v>-5.87</v>
      </c>
      <c r="E283" s="121">
        <v>0.2</v>
      </c>
      <c r="F283" s="114">
        <v>3.14159265358979</v>
      </c>
      <c r="G283" s="114"/>
      <c r="H283" s="43">
        <f t="shared" si="233"/>
        <v>0.43247478287523033</v>
      </c>
      <c r="I283" s="43">
        <f t="shared" si="234"/>
        <v>0.11000751179611921</v>
      </c>
      <c r="J283" s="43">
        <f t="shared" si="235"/>
        <v>2.8028744358321749E-2</v>
      </c>
      <c r="K283" s="43">
        <f t="shared" si="236"/>
        <v>7.1541502204847439E-3</v>
      </c>
      <c r="L283" s="115">
        <f t="shared" si="232"/>
        <v>1.4902400923211128</v>
      </c>
      <c r="M283" s="115">
        <f t="shared" si="218"/>
        <v>0.43785423581486344</v>
      </c>
      <c r="N283" s="115">
        <f t="shared" si="219"/>
        <v>0.1475046198588755</v>
      </c>
      <c r="O283" s="115">
        <f t="shared" si="220"/>
        <v>5.2721149301492853E-2</v>
      </c>
      <c r="P283" s="115">
        <f t="shared" si="221"/>
        <v>1.9508511866289879E-2</v>
      </c>
      <c r="Q283" s="115">
        <f t="shared" si="202"/>
        <v>3.8333085977035051</v>
      </c>
      <c r="R283" s="115">
        <f t="shared" si="203"/>
        <v>-4.714467916268319</v>
      </c>
      <c r="S283" s="115">
        <f t="shared" si="204"/>
        <v>2.3650827649674917</v>
      </c>
      <c r="T283" s="115">
        <f t="shared" si="205"/>
        <v>-0.40349793359015107</v>
      </c>
      <c r="U283" s="115">
        <v>0</v>
      </c>
      <c r="V283" s="115">
        <f t="shared" si="200"/>
        <v>2.045016811416513</v>
      </c>
      <c r="W283" s="115">
        <f t="shared" si="206"/>
        <v>1.3628869565217392</v>
      </c>
      <c r="X283" s="115">
        <f t="shared" si="222"/>
        <v>3.4099923736756454</v>
      </c>
      <c r="Y283" s="115">
        <v>0</v>
      </c>
      <c r="Z283" s="115">
        <f t="shared" si="240"/>
        <v>3.9758881711672878</v>
      </c>
      <c r="AA283" s="115">
        <f t="shared" si="207"/>
        <v>0.6549999999999998</v>
      </c>
      <c r="AB283" s="115">
        <f t="shared" si="208"/>
        <v>-0.1396060174279686</v>
      </c>
      <c r="AC283" s="115">
        <f t="shared" si="209"/>
        <v>-5.5215457654904598E-2</v>
      </c>
      <c r="AD283" s="115">
        <f t="shared" si="223"/>
        <v>-9.7410737541436601E-2</v>
      </c>
      <c r="AE283" s="115">
        <f t="shared" si="210"/>
        <v>2.875</v>
      </c>
      <c r="AF283" s="115"/>
      <c r="AG283" s="115">
        <f t="shared" si="224"/>
        <v>-0.11309692425844532</v>
      </c>
      <c r="AH283" s="115">
        <f t="shared" si="225"/>
        <v>-0.10424233278519311</v>
      </c>
      <c r="AI283" s="115">
        <f t="shared" si="226"/>
        <v>4.2306223261231155</v>
      </c>
      <c r="AJ283" s="115"/>
      <c r="AK283" s="115">
        <f t="shared" si="211"/>
        <v>1.7428723056833127E-21</v>
      </c>
      <c r="AL283" s="115">
        <f t="shared" si="212"/>
        <v>1.8977234945349125E-21</v>
      </c>
      <c r="AM283" s="115">
        <f t="shared" si="213"/>
        <v>40.526545223578751</v>
      </c>
      <c r="AN283" s="115">
        <f t="shared" si="227"/>
        <v>1.0610256652253576</v>
      </c>
      <c r="AO283" s="115">
        <f t="shared" si="228"/>
        <v>1.3176580985674746</v>
      </c>
      <c r="AP283" s="40">
        <v>0.87061999999999995</v>
      </c>
      <c r="AQ283" s="115">
        <f t="shared" si="214"/>
        <v>1.6345056352495497E-3</v>
      </c>
      <c r="AR283" s="115">
        <f t="shared" si="215"/>
        <v>4.7678529380229362</v>
      </c>
      <c r="AS283" s="44">
        <f t="shared" si="216"/>
        <v>-10.637852938022936</v>
      </c>
      <c r="AT283" s="115"/>
      <c r="AU283" s="115"/>
      <c r="AV283" s="115"/>
      <c r="AW283" s="115"/>
      <c r="AX283" s="44">
        <f t="shared" si="237"/>
        <v>-10.579492138078699</v>
      </c>
      <c r="AY283" s="115">
        <f t="shared" si="239"/>
        <v>-5.8116392000557626</v>
      </c>
      <c r="AZ283" s="115"/>
      <c r="BA283" s="115">
        <f t="shared" si="238"/>
        <v>1.2881229178413121</v>
      </c>
      <c r="BB283" s="115">
        <f t="shared" si="229"/>
        <v>-26.792078654737967</v>
      </c>
      <c r="BC283" s="115">
        <f t="shared" si="217"/>
        <v>21.980148204745461</v>
      </c>
      <c r="BD283" s="115">
        <f t="shared" si="230"/>
        <v>-48.772226859483432</v>
      </c>
      <c r="BE283" s="115"/>
      <c r="BF283" s="115">
        <f t="shared" si="231"/>
        <v>5.3064128846777511E-3</v>
      </c>
      <c r="BG283" s="115">
        <f t="shared" si="201"/>
        <v>4.3533666478006456E-3</v>
      </c>
      <c r="BH283" s="115">
        <f t="shared" si="201"/>
        <v>-9.6597795324783985E-3</v>
      </c>
      <c r="BI283" s="115"/>
      <c r="BJ283" s="115"/>
      <c r="BK283" s="115"/>
      <c r="BL283" s="115"/>
      <c r="BM283" s="115"/>
      <c r="BN283" s="115"/>
      <c r="BO283" s="115"/>
      <c r="BP283" s="115"/>
    </row>
    <row r="284" spans="1:68">
      <c r="A284" s="120">
        <v>0.2</v>
      </c>
      <c r="B284" s="24">
        <v>800</v>
      </c>
      <c r="C284" s="103">
        <v>0.91520999999999997</v>
      </c>
      <c r="D284" s="104"/>
      <c r="E284" s="120">
        <v>0.2</v>
      </c>
      <c r="F284" s="105">
        <v>3.14159265358979</v>
      </c>
      <c r="G284" s="105"/>
      <c r="H284" s="28">
        <f t="shared" si="233"/>
        <v>0.45370218140423385</v>
      </c>
      <c r="I284" s="28">
        <f t="shared" si="234"/>
        <v>0.11540707123067237</v>
      </c>
      <c r="J284" s="28">
        <f t="shared" si="235"/>
        <v>2.940449469180028E-2</v>
      </c>
      <c r="K284" s="28">
        <f t="shared" si="236"/>
        <v>7.5053013254276673E-3</v>
      </c>
      <c r="L284" s="104">
        <f t="shared" si="232"/>
        <v>1.7111818786828794</v>
      </c>
      <c r="M284" s="104">
        <f t="shared" si="218"/>
        <v>0.5358105780674034</v>
      </c>
      <c r="N284" s="104">
        <f t="shared" si="219"/>
        <v>0.19094265118029952</v>
      </c>
      <c r="O284" s="104">
        <f t="shared" si="220"/>
        <v>7.1987101381265184E-2</v>
      </c>
      <c r="P284" s="104">
        <f t="shared" si="221"/>
        <v>2.8055113434231949E-2</v>
      </c>
      <c r="Q284" s="104">
        <f t="shared" si="202"/>
        <v>3.8333085977035051</v>
      </c>
      <c r="R284" s="104">
        <f t="shared" si="203"/>
        <v>-4.714467916268319</v>
      </c>
      <c r="S284" s="104">
        <f t="shared" si="204"/>
        <v>2.3650827649674917</v>
      </c>
      <c r="T284" s="104">
        <f t="shared" si="205"/>
        <v>-0.40349793359015107</v>
      </c>
      <c r="U284" s="104">
        <v>0</v>
      </c>
      <c r="V284" s="104">
        <f t="shared" si="200"/>
        <v>2.0308652123971775</v>
      </c>
      <c r="W284" s="104">
        <f t="shared" si="206"/>
        <v>1.3628869565217392</v>
      </c>
      <c r="X284" s="104">
        <f t="shared" si="222"/>
        <v>3.7197467092077847</v>
      </c>
      <c r="Y284" s="104">
        <v>0</v>
      </c>
      <c r="Z284" s="104">
        <f t="shared" si="240"/>
        <v>4.4559749550448036</v>
      </c>
      <c r="AA284" s="104">
        <f t="shared" si="207"/>
        <v>0.6549999999999998</v>
      </c>
      <c r="AB284" s="104">
        <f t="shared" si="208"/>
        <v>-0.18592458399939685</v>
      </c>
      <c r="AC284" s="104">
        <f t="shared" si="209"/>
        <v>-7.35348746705798E-2</v>
      </c>
      <c r="AD284" s="104">
        <f t="shared" si="223"/>
        <v>-0.12972972933498833</v>
      </c>
      <c r="AE284" s="104">
        <f t="shared" si="210"/>
        <v>2.875</v>
      </c>
      <c r="AF284" s="104"/>
      <c r="AG284" s="104">
        <f t="shared" si="224"/>
        <v>-0.12788948582692214</v>
      </c>
      <c r="AH284" s="104">
        <f t="shared" si="225"/>
        <v>-0.12627625363936673</v>
      </c>
      <c r="AI284" s="104">
        <f t="shared" si="226"/>
        <v>4.7696745015147028</v>
      </c>
      <c r="AJ284" s="104"/>
      <c r="AK284" s="104">
        <f t="shared" si="211"/>
        <v>2.0235852351140809E-21</v>
      </c>
      <c r="AL284" s="104">
        <f t="shared" si="212"/>
        <v>2.1731876510467491E-21</v>
      </c>
      <c r="AM284" s="104">
        <f t="shared" si="213"/>
        <v>40.526545223578751</v>
      </c>
      <c r="AN284" s="104">
        <f t="shared" si="227"/>
        <v>1.0610256652253576</v>
      </c>
      <c r="AO284" s="104">
        <f t="shared" si="228"/>
        <v>1.3176580985674746</v>
      </c>
      <c r="AP284" s="104">
        <v>0.91520999999999997</v>
      </c>
      <c r="AQ284" s="104">
        <f t="shared" si="214"/>
        <v>1.8898859499172818E-3</v>
      </c>
      <c r="AR284" s="104">
        <f t="shared" si="215"/>
        <v>5.5127973159087107</v>
      </c>
      <c r="AT284" s="104"/>
      <c r="AU284" s="104"/>
      <c r="AV284" s="104"/>
      <c r="AW284" s="104"/>
      <c r="AX284">
        <f t="shared" si="237"/>
        <v>-11.1829106017827</v>
      </c>
      <c r="AY284" s="104">
        <f t="shared" si="239"/>
        <v>-5.6701132858739891</v>
      </c>
      <c r="AZ284" s="104"/>
      <c r="BA284" s="104">
        <f t="shared" si="238"/>
        <v>1.2881229178413121</v>
      </c>
      <c r="BB284" s="104">
        <f t="shared" si="229"/>
        <v>-26.13963391515307</v>
      </c>
      <c r="BC284" s="104">
        <f t="shared" si="217"/>
        <v>25.414395872000686</v>
      </c>
      <c r="BD284" s="104">
        <f t="shared" si="230"/>
        <v>-51.554029787153759</v>
      </c>
      <c r="BE284" s="104"/>
      <c r="BF284" s="104">
        <f t="shared" si="231"/>
        <v>5.1771903179150466E-3</v>
      </c>
      <c r="BG284" s="104">
        <f t="shared" si="201"/>
        <v>5.0335503806695752E-3</v>
      </c>
      <c r="BH284" s="104">
        <f t="shared" si="201"/>
        <v>-1.0210740698584622E-2</v>
      </c>
      <c r="BI284" s="104"/>
      <c r="BJ284" s="104"/>
      <c r="BK284" s="104"/>
      <c r="BL284" s="104"/>
      <c r="BM284" s="104"/>
      <c r="BN284" s="104"/>
      <c r="BO284" s="104"/>
      <c r="BP284" s="104"/>
    </row>
    <row r="285" spans="1:68">
      <c r="A285" s="120">
        <v>0.2</v>
      </c>
      <c r="B285" s="24">
        <v>1000</v>
      </c>
      <c r="C285" s="103">
        <v>0.94893000000000005</v>
      </c>
      <c r="D285" s="104"/>
      <c r="E285" s="120">
        <v>0.2</v>
      </c>
      <c r="F285" s="105">
        <v>3.14159265358979</v>
      </c>
      <c r="G285" s="105"/>
      <c r="H285" s="28">
        <f t="shared" si="233"/>
        <v>0.47041838594412166</v>
      </c>
      <c r="I285" s="28">
        <f t="shared" si="234"/>
        <v>0.11965912971112851</v>
      </c>
      <c r="J285" s="28">
        <f t="shared" si="235"/>
        <v>3.0487873982900142E-2</v>
      </c>
      <c r="K285" s="28">
        <f t="shared" si="236"/>
        <v>7.7818266700954708E-3</v>
      </c>
      <c r="L285" s="104">
        <f t="shared" si="232"/>
        <v>1.9109622176584395</v>
      </c>
      <c r="M285" s="104">
        <f t="shared" si="218"/>
        <v>0.62815572718946477</v>
      </c>
      <c r="N285" s="104">
        <f t="shared" si="219"/>
        <v>0.23363231426420109</v>
      </c>
      <c r="O285" s="104">
        <f t="shared" si="220"/>
        <v>9.172398725881159E-2</v>
      </c>
      <c r="P285" s="104">
        <f t="shared" si="221"/>
        <v>3.7181140493580678E-2</v>
      </c>
      <c r="Q285" s="104">
        <f t="shared" si="202"/>
        <v>3.8333085977035051</v>
      </c>
      <c r="R285" s="104">
        <f t="shared" si="203"/>
        <v>-4.714467916268319</v>
      </c>
      <c r="S285" s="104">
        <f t="shared" si="204"/>
        <v>2.3650827649674917</v>
      </c>
      <c r="T285" s="104">
        <f t="shared" si="205"/>
        <v>-0.40349793359015107</v>
      </c>
      <c r="U285" s="104">
        <v>0</v>
      </c>
      <c r="V285" s="104">
        <f t="shared" si="200"/>
        <v>2.0197210760372521</v>
      </c>
      <c r="W285" s="104">
        <f t="shared" si="206"/>
        <v>1.3628869565217392</v>
      </c>
      <c r="X285" s="104">
        <f t="shared" si="222"/>
        <v>3.9944065197517582</v>
      </c>
      <c r="Y285" s="104">
        <v>0</v>
      </c>
      <c r="Z285" s="104">
        <f t="shared" si="240"/>
        <v>4.8794371970678769</v>
      </c>
      <c r="AA285" s="104">
        <f t="shared" si="207"/>
        <v>0.6549999999999998</v>
      </c>
      <c r="AB285" s="104">
        <f t="shared" si="208"/>
        <v>-0.23240572999924608</v>
      </c>
      <c r="AC285" s="104">
        <f t="shared" si="209"/>
        <v>-9.1918593338224733E-2</v>
      </c>
      <c r="AD285" s="104">
        <f t="shared" si="223"/>
        <v>-0.1621621616687354</v>
      </c>
      <c r="AE285" s="104">
        <f t="shared" si="210"/>
        <v>2.875</v>
      </c>
      <c r="AF285" s="104"/>
      <c r="AG285" s="104">
        <f t="shared" si="224"/>
        <v>-0.14088135217814798</v>
      </c>
      <c r="AH285" s="104">
        <f t="shared" si="225"/>
        <v>-0.14736452219774987</v>
      </c>
      <c r="AI285" s="104">
        <f t="shared" si="226"/>
        <v>5.2502266788036831</v>
      </c>
      <c r="AJ285" s="104"/>
      <c r="AK285" s="104">
        <f t="shared" si="211"/>
        <v>2.2810333580893726E-21</v>
      </c>
      <c r="AL285" s="104">
        <f t="shared" si="212"/>
        <v>2.4207534661008322E-21</v>
      </c>
      <c r="AM285" s="104">
        <f t="shared" si="213"/>
        <v>40.526545223578751</v>
      </c>
      <c r="AN285" s="104">
        <f t="shared" si="227"/>
        <v>1.0610256652253576</v>
      </c>
      <c r="AO285" s="104">
        <f t="shared" si="228"/>
        <v>1.3176580985674746</v>
      </c>
      <c r="AP285" s="104">
        <v>0.94893000000000005</v>
      </c>
      <c r="AQ285" s="104">
        <f t="shared" si="214"/>
        <v>2.1227782060931305E-3</v>
      </c>
      <c r="AR285" s="104">
        <f t="shared" si="215"/>
        <v>6.1921440271736614</v>
      </c>
      <c r="AT285" s="104"/>
      <c r="AU285" s="104"/>
      <c r="AV285" s="104"/>
      <c r="AW285" s="104"/>
      <c r="AX285">
        <f t="shared" si="237"/>
        <v>-11.6636333271003</v>
      </c>
      <c r="AY285" s="104">
        <f t="shared" si="239"/>
        <v>-5.4714892999266382</v>
      </c>
      <c r="AZ285" s="104"/>
      <c r="BA285" s="104">
        <f t="shared" si="238"/>
        <v>1.2881229178413121</v>
      </c>
      <c r="BB285" s="104">
        <f t="shared" si="229"/>
        <v>-25.223962919237163</v>
      </c>
      <c r="BC285" s="104">
        <f t="shared" si="217"/>
        <v>28.546233533546069</v>
      </c>
      <c r="BD285" s="104">
        <f t="shared" si="230"/>
        <v>-53.770196452783232</v>
      </c>
      <c r="BE285" s="104"/>
      <c r="BF285" s="104">
        <f t="shared" si="231"/>
        <v>4.9958334163670353E-3</v>
      </c>
      <c r="BG285" s="104">
        <f t="shared" si="201"/>
        <v>5.6538390836890608E-3</v>
      </c>
      <c r="BH285" s="104">
        <f t="shared" si="201"/>
        <v>-1.0649672500056096E-2</v>
      </c>
      <c r="BI285" s="104"/>
      <c r="BJ285" s="104"/>
      <c r="BK285" s="104"/>
      <c r="BL285" s="104"/>
      <c r="BM285" s="104"/>
      <c r="BN285" s="104"/>
      <c r="BO285" s="104"/>
      <c r="BP285" s="104"/>
    </row>
    <row r="286" spans="1:68">
      <c r="A286" s="120">
        <v>0.2</v>
      </c>
      <c r="B286" s="24">
        <v>1200</v>
      </c>
      <c r="C286" s="103">
        <v>0.97690999999999995</v>
      </c>
      <c r="D286" s="104"/>
      <c r="E286" s="120">
        <v>0.2</v>
      </c>
      <c r="F286" s="105">
        <v>3.14159265358979</v>
      </c>
      <c r="G286" s="105"/>
      <c r="H286" s="28">
        <f t="shared" si="233"/>
        <v>0.48428906812164435</v>
      </c>
      <c r="I286" s="28">
        <f t="shared" si="234"/>
        <v>0.12318737989746194</v>
      </c>
      <c r="J286" s="28">
        <f t="shared" si="235"/>
        <v>3.1386834616499618E-2</v>
      </c>
      <c r="K286" s="28">
        <f t="shared" si="236"/>
        <v>8.0112803813589695E-3</v>
      </c>
      <c r="L286" s="104">
        <f t="shared" si="232"/>
        <v>2.0969658035539966</v>
      </c>
      <c r="M286" s="104">
        <f t="shared" si="218"/>
        <v>0.71696805461300406</v>
      </c>
      <c r="N286" s="104">
        <f t="shared" si="219"/>
        <v>0.27604108774315206</v>
      </c>
      <c r="O286" s="104">
        <f t="shared" si="220"/>
        <v>0.11197602292980391</v>
      </c>
      <c r="P286" s="104">
        <f t="shared" si="221"/>
        <v>4.6853048279967169E-2</v>
      </c>
      <c r="Q286" s="104">
        <f t="shared" si="202"/>
        <v>3.8333085977035051</v>
      </c>
      <c r="R286" s="104">
        <f t="shared" si="203"/>
        <v>-4.714467916268319</v>
      </c>
      <c r="S286" s="104">
        <f t="shared" si="204"/>
        <v>2.3650827649674917</v>
      </c>
      <c r="T286" s="104">
        <f t="shared" si="205"/>
        <v>-0.40349793359015107</v>
      </c>
      <c r="U286" s="104">
        <v>0</v>
      </c>
      <c r="V286" s="104">
        <f t="shared" si="200"/>
        <v>2.0104739545855703</v>
      </c>
      <c r="W286" s="104">
        <f t="shared" si="206"/>
        <v>1.3628869565217392</v>
      </c>
      <c r="X286" s="104">
        <f t="shared" si="222"/>
        <v>4.2460456836527367</v>
      </c>
      <c r="Y286" s="104">
        <v>0</v>
      </c>
      <c r="Z286" s="104">
        <f t="shared" si="240"/>
        <v>5.2658720785718449</v>
      </c>
      <c r="AA286" s="104">
        <f t="shared" si="207"/>
        <v>0.6549999999999998</v>
      </c>
      <c r="AB286" s="104">
        <f t="shared" si="208"/>
        <v>-0.27888687599909529</v>
      </c>
      <c r="AC286" s="104">
        <f t="shared" si="209"/>
        <v>-0.11030231200586968</v>
      </c>
      <c r="AD286" s="104">
        <f t="shared" si="223"/>
        <v>-0.19459459400248247</v>
      </c>
      <c r="AE286" s="104">
        <f t="shared" si="210"/>
        <v>2.875</v>
      </c>
      <c r="AF286" s="104"/>
      <c r="AG286" s="104">
        <f t="shared" si="224"/>
        <v>-0.15269586226089255</v>
      </c>
      <c r="AH286" s="104">
        <f t="shared" si="225"/>
        <v>-0.1678026695160269</v>
      </c>
      <c r="AI286" s="104">
        <f t="shared" si="226"/>
        <v>5.6924280935580729</v>
      </c>
      <c r="AJ286" s="104"/>
      <c r="AK286" s="104">
        <f t="shared" si="211"/>
        <v>2.5230702985211928E-21</v>
      </c>
      <c r="AL286" s="104">
        <f t="shared" si="212"/>
        <v>2.6499751507044609E-21</v>
      </c>
      <c r="AM286" s="104">
        <f t="shared" si="213"/>
        <v>40.526545223578751</v>
      </c>
      <c r="AN286" s="104">
        <f t="shared" si="227"/>
        <v>1.0610256652253576</v>
      </c>
      <c r="AO286" s="104">
        <f t="shared" si="228"/>
        <v>1.3176580985674746</v>
      </c>
      <c r="AP286" s="104">
        <v>0.97690999999999995</v>
      </c>
      <c r="AQ286" s="104">
        <f t="shared" si="214"/>
        <v>2.3408094188876161E-3</v>
      </c>
      <c r="AR286" s="104">
        <f t="shared" si="215"/>
        <v>6.8281410748951759</v>
      </c>
      <c r="AT286" s="104"/>
      <c r="AU286" s="104"/>
      <c r="AV286" s="104"/>
      <c r="AW286" s="104"/>
      <c r="AX286">
        <f t="shared" si="237"/>
        <v>-12.066231348970698</v>
      </c>
      <c r="AY286" s="104">
        <f t="shared" si="239"/>
        <v>-5.238090274075522</v>
      </c>
      <c r="AZ286" s="104"/>
      <c r="BA286" s="104">
        <f t="shared" si="238"/>
        <v>1.2881229178413121</v>
      </c>
      <c r="BB286" s="104">
        <f t="shared" si="229"/>
        <v>-24.147976464592436</v>
      </c>
      <c r="BC286" s="104">
        <f t="shared" si="217"/>
        <v>31.478226098840292</v>
      </c>
      <c r="BD286" s="104">
        <f t="shared" si="230"/>
        <v>-55.626202563432727</v>
      </c>
      <c r="BE286" s="104"/>
      <c r="BF286" s="104">
        <f t="shared" si="231"/>
        <v>4.782724591917694E-3</v>
      </c>
      <c r="BG286" s="104">
        <f t="shared" si="201"/>
        <v>6.2345466624757952E-3</v>
      </c>
      <c r="BH286" s="104">
        <f t="shared" si="201"/>
        <v>-1.1017271254393489E-2</v>
      </c>
      <c r="BI286" s="104"/>
      <c r="BJ286" s="104"/>
      <c r="BK286" s="104"/>
      <c r="BL286" s="104"/>
      <c r="BM286" s="104"/>
      <c r="BN286" s="104"/>
      <c r="BO286" s="104"/>
      <c r="BP286" s="104"/>
    </row>
    <row r="287" spans="1:68">
      <c r="A287" s="120">
        <v>0.2</v>
      </c>
      <c r="B287" s="24">
        <v>1400</v>
      </c>
      <c r="C287" s="103">
        <v>1.0009999999999999</v>
      </c>
      <c r="D287" s="104"/>
      <c r="E287" s="120">
        <v>0.2</v>
      </c>
      <c r="F287" s="105">
        <v>3.14159265358979</v>
      </c>
      <c r="G287" s="105"/>
      <c r="H287" s="28">
        <f t="shared" si="233"/>
        <v>0.49623133880272063</v>
      </c>
      <c r="I287" s="28">
        <f t="shared" si="234"/>
        <v>0.12622510495067032</v>
      </c>
      <c r="J287" s="28">
        <f t="shared" si="235"/>
        <v>3.2160814661653686E-2</v>
      </c>
      <c r="K287" s="28">
        <f t="shared" si="236"/>
        <v>8.2088336302631008E-3</v>
      </c>
      <c r="L287" s="104">
        <f t="shared" si="232"/>
        <v>2.2739324428028835</v>
      </c>
      <c r="M287" s="104">
        <f t="shared" si="218"/>
        <v>0.80374425865844235</v>
      </c>
      <c r="N287" s="104">
        <f t="shared" si="219"/>
        <v>0.31859420218028922</v>
      </c>
      <c r="O287" s="104">
        <f t="shared" si="220"/>
        <v>0.13284415152140339</v>
      </c>
      <c r="P287" s="104">
        <f t="shared" si="221"/>
        <v>5.7087323637485365E-2</v>
      </c>
      <c r="Q287" s="104">
        <f t="shared" si="202"/>
        <v>3.8333085977035051</v>
      </c>
      <c r="R287" s="104">
        <f t="shared" si="203"/>
        <v>-4.714467916268319</v>
      </c>
      <c r="S287" s="104">
        <f t="shared" si="204"/>
        <v>2.3650827649674917</v>
      </c>
      <c r="T287" s="104">
        <f t="shared" si="205"/>
        <v>-0.40349793359015107</v>
      </c>
      <c r="U287" s="104">
        <v>0</v>
      </c>
      <c r="V287" s="104">
        <f t="shared" si="200"/>
        <v>2.0025124407981862</v>
      </c>
      <c r="W287" s="104">
        <f t="shared" si="206"/>
        <v>1.3628869565217392</v>
      </c>
      <c r="X287" s="104">
        <f t="shared" si="222"/>
        <v>4.4821795601689285</v>
      </c>
      <c r="Y287" s="104">
        <v>0</v>
      </c>
      <c r="Z287" s="104">
        <f t="shared" si="240"/>
        <v>5.6273575792298827</v>
      </c>
      <c r="AA287" s="104">
        <f t="shared" si="207"/>
        <v>0.6549999999999998</v>
      </c>
      <c r="AB287" s="104">
        <f t="shared" si="208"/>
        <v>-0.32536802199894455</v>
      </c>
      <c r="AC287" s="104">
        <f t="shared" si="209"/>
        <v>-0.12868603067351467</v>
      </c>
      <c r="AD287" s="104">
        <f t="shared" si="223"/>
        <v>-0.22702702633622962</v>
      </c>
      <c r="AE287" s="104">
        <f t="shared" si="210"/>
        <v>2.875</v>
      </c>
      <c r="AF287" s="104"/>
      <c r="AG287" s="104">
        <f t="shared" si="224"/>
        <v>-0.16372297621763196</v>
      </c>
      <c r="AH287" s="104">
        <f t="shared" si="225"/>
        <v>-0.18780602665260857</v>
      </c>
      <c r="AI287" s="104">
        <f t="shared" si="226"/>
        <v>6.1087950583943798</v>
      </c>
      <c r="AJ287" s="104"/>
      <c r="AK287" s="104">
        <f t="shared" si="211"/>
        <v>2.7548004985408337E-21</v>
      </c>
      <c r="AL287" s="104">
        <f t="shared" si="212"/>
        <v>2.8669285885264648E-21</v>
      </c>
      <c r="AM287" s="104">
        <f t="shared" si="213"/>
        <v>40.526545223578751</v>
      </c>
      <c r="AN287" s="104">
        <f t="shared" si="227"/>
        <v>1.0610256652253576</v>
      </c>
      <c r="AO287" s="104">
        <f t="shared" si="228"/>
        <v>1.3176580985674746</v>
      </c>
      <c r="AP287" s="104">
        <v>1.0009999999999999</v>
      </c>
      <c r="AQ287" s="104">
        <f t="shared" si="214"/>
        <v>2.5489018151147319E-3</v>
      </c>
      <c r="AR287" s="104">
        <f t="shared" si="215"/>
        <v>7.4351465946896731</v>
      </c>
      <c r="AT287" s="104"/>
      <c r="AU287" s="104"/>
      <c r="AV287" s="104"/>
      <c r="AW287" s="104"/>
      <c r="AX287">
        <f t="shared" si="237"/>
        <v>-12.415550146999998</v>
      </c>
      <c r="AY287" s="104">
        <f t="shared" si="239"/>
        <v>-4.9804035523103245</v>
      </c>
      <c r="AZ287" s="104"/>
      <c r="BA287" s="104">
        <f t="shared" si="238"/>
        <v>1.2881229178413121</v>
      </c>
      <c r="BB287" s="104">
        <f t="shared" si="229"/>
        <v>-22.960021968424037</v>
      </c>
      <c r="BC287" s="104">
        <f t="shared" si="217"/>
        <v>34.276565615518862</v>
      </c>
      <c r="BD287" s="104">
        <f t="shared" si="230"/>
        <v>-57.236587583942899</v>
      </c>
      <c r="BE287" s="104"/>
      <c r="BF287" s="104">
        <f t="shared" si="231"/>
        <v>4.5474394867150002E-3</v>
      </c>
      <c r="BG287" s="104">
        <f t="shared" si="201"/>
        <v>6.7887830492214026E-3</v>
      </c>
      <c r="BH287" s="104">
        <f t="shared" si="201"/>
        <v>-1.1336222535936403E-2</v>
      </c>
      <c r="BI287" s="104"/>
      <c r="BJ287" s="104"/>
      <c r="BK287" s="104"/>
      <c r="BL287" s="104"/>
      <c r="BM287" s="104"/>
      <c r="BN287" s="104"/>
      <c r="BO287" s="104"/>
      <c r="BP287" s="104"/>
    </row>
    <row r="288" spans="1:68">
      <c r="A288" s="120">
        <v>0.2</v>
      </c>
      <c r="B288" s="24">
        <v>1600</v>
      </c>
      <c r="C288" s="103">
        <v>1.0222</v>
      </c>
      <c r="D288" s="104"/>
      <c r="E288" s="120">
        <v>0.2</v>
      </c>
      <c r="F288" s="105">
        <v>3.14159265358979</v>
      </c>
      <c r="G288" s="105"/>
      <c r="H288" s="28">
        <f t="shared" si="233"/>
        <v>0.50674093359055061</v>
      </c>
      <c r="I288" s="28">
        <f t="shared" si="234"/>
        <v>0.12889840387669857</v>
      </c>
      <c r="J288" s="28">
        <f t="shared" si="235"/>
        <v>3.2841942804338067E-2</v>
      </c>
      <c r="K288" s="28">
        <f t="shared" si="236"/>
        <v>8.382687049805139E-3</v>
      </c>
      <c r="L288" s="104">
        <f t="shared" si="232"/>
        <v>2.4441631355209781</v>
      </c>
      <c r="M288" s="104">
        <f t="shared" si="218"/>
        <v>0.88912516274704834</v>
      </c>
      <c r="N288" s="104">
        <f t="shared" si="219"/>
        <v>0.36141941374599057</v>
      </c>
      <c r="O288" s="104">
        <f t="shared" si="220"/>
        <v>0.15432513523134939</v>
      </c>
      <c r="P288" s="104">
        <f t="shared" si="221"/>
        <v>6.7862507507219227E-2</v>
      </c>
      <c r="Q288" s="104">
        <f t="shared" si="202"/>
        <v>3.833308597703506</v>
      </c>
      <c r="R288" s="104">
        <f t="shared" si="203"/>
        <v>-4.714467916268319</v>
      </c>
      <c r="S288" s="104">
        <f t="shared" si="204"/>
        <v>2.3650827649674921</v>
      </c>
      <c r="T288" s="104">
        <f t="shared" si="205"/>
        <v>-0.40349793359015085</v>
      </c>
      <c r="U288" s="104">
        <v>0</v>
      </c>
      <c r="V288" s="104">
        <f t="shared" si="200"/>
        <v>1.9955060442729664</v>
      </c>
      <c r="W288" s="104">
        <f t="shared" si="206"/>
        <v>1.3628869565217392</v>
      </c>
      <c r="X288" s="104">
        <f t="shared" si="222"/>
        <v>4.7065800070589416</v>
      </c>
      <c r="Y288" s="104">
        <v>0</v>
      </c>
      <c r="Z288" s="104">
        <f t="shared" si="240"/>
        <v>5.969996461473146</v>
      </c>
      <c r="AA288" s="104">
        <f t="shared" si="207"/>
        <v>0.6549999999999998</v>
      </c>
      <c r="AB288" s="104">
        <f t="shared" si="208"/>
        <v>-0.37184916799879369</v>
      </c>
      <c r="AC288" s="104">
        <f t="shared" si="209"/>
        <v>-0.1470697493411596</v>
      </c>
      <c r="AD288" s="104">
        <f t="shared" si="223"/>
        <v>-0.25945945866997666</v>
      </c>
      <c r="AE288" s="104">
        <f t="shared" si="210"/>
        <v>2.875</v>
      </c>
      <c r="AF288" s="104"/>
      <c r="AG288" s="104">
        <f t="shared" si="224"/>
        <v>-0.1741554168540809</v>
      </c>
      <c r="AH288" s="104">
        <f t="shared" si="225"/>
        <v>-0.20748101270322825</v>
      </c>
      <c r="AI288" s="104">
        <f t="shared" si="226"/>
        <v>6.5056469649462692</v>
      </c>
      <c r="AJ288" s="104"/>
      <c r="AK288" s="104">
        <f t="shared" si="211"/>
        <v>2.9787466323962452E-21</v>
      </c>
      <c r="AL288" s="104">
        <f t="shared" si="212"/>
        <v>3.0746165514409578E-21</v>
      </c>
      <c r="AM288" s="104">
        <f t="shared" si="213"/>
        <v>40.526545223578751</v>
      </c>
      <c r="AN288" s="104">
        <f t="shared" si="227"/>
        <v>1.0610256652253576</v>
      </c>
      <c r="AO288" s="104">
        <f t="shared" si="228"/>
        <v>1.3176580985674746</v>
      </c>
      <c r="AP288" s="104">
        <v>1.0222</v>
      </c>
      <c r="AQ288" s="104">
        <f t="shared" si="214"/>
        <v>2.7494880161083729E-3</v>
      </c>
      <c r="AR288" s="104">
        <f t="shared" si="215"/>
        <v>8.0202565429881236</v>
      </c>
      <c r="AT288" s="104"/>
      <c r="AU288" s="104"/>
      <c r="AV288" s="104"/>
      <c r="AW288" s="104"/>
      <c r="AX288">
        <f t="shared" si="237"/>
        <v>-12.725023727479998</v>
      </c>
      <c r="AY288" s="104">
        <f t="shared" si="239"/>
        <v>-4.7047671844918746</v>
      </c>
      <c r="AZ288" s="104"/>
      <c r="BA288" s="104">
        <f t="shared" si="238"/>
        <v>1.2881229178413121</v>
      </c>
      <c r="BB288" s="104">
        <f t="shared" si="229"/>
        <v>-21.689318300751872</v>
      </c>
      <c r="BC288" s="104">
        <f t="shared" si="217"/>
        <v>36.97396495791633</v>
      </c>
      <c r="BD288" s="104">
        <f t="shared" si="230"/>
        <v>-58.663283258668194</v>
      </c>
      <c r="BE288" s="104"/>
      <c r="BF288" s="104">
        <f t="shared" si="231"/>
        <v>4.2957651615670176E-3</v>
      </c>
      <c r="BG288" s="104">
        <f t="shared" si="201"/>
        <v>7.3230273238099287E-3</v>
      </c>
      <c r="BH288" s="104">
        <f t="shared" si="201"/>
        <v>-1.1618792485376945E-2</v>
      </c>
      <c r="BI288" s="104"/>
      <c r="BJ288" s="104"/>
      <c r="BK288" s="104"/>
      <c r="BL288" s="104"/>
      <c r="BM288" s="104"/>
      <c r="BN288" s="104"/>
      <c r="BO288" s="104"/>
      <c r="BP288" s="104"/>
    </row>
    <row r="289" spans="1:68">
      <c r="A289" s="120">
        <v>0.2</v>
      </c>
      <c r="B289" s="24">
        <v>1800</v>
      </c>
      <c r="C289" s="103">
        <v>1.0411999999999999</v>
      </c>
      <c r="D289" s="104"/>
      <c r="E289" s="120">
        <v>0.2</v>
      </c>
      <c r="F289" s="105">
        <v>3.14159265358979</v>
      </c>
      <c r="G289" s="105"/>
      <c r="H289" s="28">
        <f t="shared" si="233"/>
        <v>0.51615991005134143</v>
      </c>
      <c r="I289" s="28">
        <f t="shared" si="234"/>
        <v>0.13129428498964832</v>
      </c>
      <c r="J289" s="28">
        <f t="shared" si="235"/>
        <v>3.3452387837875949E-2</v>
      </c>
      <c r="K289" s="28">
        <f t="shared" si="236"/>
        <v>8.5384990767531886E-3</v>
      </c>
      <c r="L289" s="104">
        <f t="shared" si="232"/>
        <v>2.6095510109707694</v>
      </c>
      <c r="M289" s="104">
        <f t="shared" si="218"/>
        <v>0.97372287218587505</v>
      </c>
      <c r="N289" s="104">
        <f t="shared" si="219"/>
        <v>0.40469329097009937</v>
      </c>
      <c r="O289" s="104">
        <f t="shared" si="220"/>
        <v>0.17646144779819284</v>
      </c>
      <c r="P289" s="104">
        <f t="shared" si="221"/>
        <v>7.9186433196247741E-2</v>
      </c>
      <c r="Q289" s="104">
        <f t="shared" si="202"/>
        <v>3.8333085977035051</v>
      </c>
      <c r="R289" s="104">
        <f t="shared" si="203"/>
        <v>-4.714467916268319</v>
      </c>
      <c r="S289" s="104">
        <f t="shared" si="204"/>
        <v>2.3650827649674917</v>
      </c>
      <c r="T289" s="104">
        <f t="shared" si="205"/>
        <v>-0.40349793359015107</v>
      </c>
      <c r="U289" s="104">
        <v>0</v>
      </c>
      <c r="V289" s="104">
        <f t="shared" si="200"/>
        <v>1.989226726632439</v>
      </c>
      <c r="W289" s="104">
        <f t="shared" si="206"/>
        <v>1.3628869565217392</v>
      </c>
      <c r="X289" s="104">
        <f t="shared" si="222"/>
        <v>4.922228147911909</v>
      </c>
      <c r="Y289" s="104">
        <v>0</v>
      </c>
      <c r="Z289" s="104">
        <f t="shared" si="240"/>
        <v>6.2985603842696385</v>
      </c>
      <c r="AA289" s="104">
        <f t="shared" si="207"/>
        <v>0.6549999999999998</v>
      </c>
      <c r="AB289" s="104">
        <f t="shared" si="208"/>
        <v>-0.4183303139986429</v>
      </c>
      <c r="AC289" s="104">
        <f t="shared" si="209"/>
        <v>-0.16545346800880453</v>
      </c>
      <c r="AD289" s="104">
        <f t="shared" si="223"/>
        <v>-0.2918918910037237</v>
      </c>
      <c r="AE289" s="104">
        <f t="shared" si="210"/>
        <v>2.875</v>
      </c>
      <c r="AF289" s="104"/>
      <c r="AG289" s="104">
        <f t="shared" si="224"/>
        <v>-0.18414887828328588</v>
      </c>
      <c r="AH289" s="104">
        <f t="shared" si="225"/>
        <v>-0.22691359998787172</v>
      </c>
      <c r="AI289" s="104">
        <f t="shared" si="226"/>
        <v>6.887930479448892</v>
      </c>
      <c r="AJ289" s="104"/>
      <c r="AK289" s="104">
        <f t="shared" si="211"/>
        <v>3.1969466816749363E-21</v>
      </c>
      <c r="AL289" s="104">
        <f t="shared" si="212"/>
        <v>3.2754648753623133E-21</v>
      </c>
      <c r="AM289" s="104">
        <f t="shared" si="213"/>
        <v>40.526545223578751</v>
      </c>
      <c r="AN289" s="104">
        <f t="shared" si="227"/>
        <v>1.0610256652253576</v>
      </c>
      <c r="AO289" s="104">
        <f t="shared" si="228"/>
        <v>1.3176580985674746</v>
      </c>
      <c r="AP289" s="104">
        <v>1.0411999999999999</v>
      </c>
      <c r="AQ289" s="104">
        <f t="shared" si="214"/>
        <v>2.9445332528102251E-3</v>
      </c>
      <c r="AR289" s="104">
        <f t="shared" si="215"/>
        <v>8.5892034984474268</v>
      </c>
      <c r="AT289" s="104"/>
      <c r="AU289" s="104"/>
      <c r="AV289" s="104"/>
      <c r="AW289" s="104"/>
      <c r="AX289">
        <f t="shared" si="237"/>
        <v>-13.004022003679998</v>
      </c>
      <c r="AY289" s="104">
        <f t="shared" si="239"/>
        <v>-4.4148185052325708</v>
      </c>
      <c r="AZ289" s="104"/>
      <c r="BA289" s="104">
        <f t="shared" si="238"/>
        <v>1.2881229178413121</v>
      </c>
      <c r="BB289" s="104">
        <f t="shared" si="229"/>
        <v>-20.35263383822052</v>
      </c>
      <c r="BC289" s="104">
        <f t="shared" si="217"/>
        <v>39.596851729843443</v>
      </c>
      <c r="BD289" s="104">
        <f t="shared" si="230"/>
        <v>-59.94948556806397</v>
      </c>
      <c r="BE289" s="104"/>
      <c r="BF289" s="104">
        <f t="shared" si="231"/>
        <v>4.0310227447455972E-3</v>
      </c>
      <c r="BG289" s="104">
        <f t="shared" si="201"/>
        <v>7.8425137115950578E-3</v>
      </c>
      <c r="BH289" s="104">
        <f t="shared" si="201"/>
        <v>-1.1873536456340655E-2</v>
      </c>
      <c r="BI289" s="104"/>
      <c r="BJ289" s="104"/>
      <c r="BK289" s="104"/>
      <c r="BL289" s="104"/>
      <c r="BM289" s="104"/>
      <c r="BN289" s="104"/>
      <c r="BO289" s="104"/>
      <c r="BP289" s="104"/>
    </row>
    <row r="290" spans="1:68">
      <c r="A290" s="120">
        <v>0.2</v>
      </c>
      <c r="B290" s="24">
        <v>2000</v>
      </c>
      <c r="C290" s="103">
        <v>1.0585</v>
      </c>
      <c r="D290" s="104"/>
      <c r="E290" s="120">
        <v>0.2</v>
      </c>
      <c r="F290" s="105">
        <v>3.14159265358979</v>
      </c>
      <c r="G290" s="105"/>
      <c r="H290" s="28">
        <f t="shared" si="233"/>
        <v>0.52473613598669333</v>
      </c>
      <c r="I290" s="28">
        <f t="shared" si="234"/>
        <v>0.13347579779249211</v>
      </c>
      <c r="J290" s="28">
        <f t="shared" si="235"/>
        <v>3.4008214105255188E-2</v>
      </c>
      <c r="K290" s="28">
        <f t="shared" si="236"/>
        <v>8.6803700276058895E-3</v>
      </c>
      <c r="L290" s="104">
        <f t="shared" si="232"/>
        <v>2.7717578740760898</v>
      </c>
      <c r="M290" s="104">
        <f t="shared" si="218"/>
        <v>1.0581514060553705</v>
      </c>
      <c r="N290" s="104">
        <f t="shared" si="219"/>
        <v>0.44863926482740163</v>
      </c>
      <c r="O290" s="104">
        <f t="shared" si="220"/>
        <v>0.1993363243958175</v>
      </c>
      <c r="P290" s="104">
        <f t="shared" si="221"/>
        <v>9.109359475094525E-2</v>
      </c>
      <c r="Q290" s="104">
        <f t="shared" si="202"/>
        <v>3.8333085977035051</v>
      </c>
      <c r="R290" s="104">
        <f t="shared" si="203"/>
        <v>-4.714467916268319</v>
      </c>
      <c r="S290" s="104">
        <f t="shared" si="204"/>
        <v>2.3650827649674917</v>
      </c>
      <c r="T290" s="104">
        <f t="shared" si="205"/>
        <v>-0.40349793359015107</v>
      </c>
      <c r="U290" s="104">
        <v>0</v>
      </c>
      <c r="V290" s="104">
        <f t="shared" si="200"/>
        <v>1.9835092426755379</v>
      </c>
      <c r="W290" s="104">
        <f t="shared" si="206"/>
        <v>1.3628869565217392</v>
      </c>
      <c r="X290" s="104">
        <f t="shared" si="222"/>
        <v>5.1316304471261649</v>
      </c>
      <c r="Y290" s="104">
        <v>0</v>
      </c>
      <c r="Z290" s="104">
        <f t="shared" si="240"/>
        <v>6.6170196329938147</v>
      </c>
      <c r="AA290" s="104">
        <f t="shared" si="207"/>
        <v>0.6549999999999998</v>
      </c>
      <c r="AB290" s="104">
        <f t="shared" si="208"/>
        <v>-0.46481145999849216</v>
      </c>
      <c r="AC290" s="104">
        <f t="shared" si="209"/>
        <v>-0.18383718667644947</v>
      </c>
      <c r="AD290" s="104">
        <f t="shared" si="223"/>
        <v>-0.3243243233374708</v>
      </c>
      <c r="AE290" s="104">
        <f t="shared" si="210"/>
        <v>2.875</v>
      </c>
      <c r="AF290" s="104"/>
      <c r="AG290" s="104">
        <f t="shared" si="224"/>
        <v>-0.19383719225248508</v>
      </c>
      <c r="AH290" s="104">
        <f t="shared" si="225"/>
        <v>-0.24617768870464324</v>
      </c>
      <c r="AI290" s="104">
        <f t="shared" si="226"/>
        <v>7.259766320249943</v>
      </c>
      <c r="AJ290" s="104"/>
      <c r="AK290" s="104">
        <f t="shared" si="211"/>
        <v>3.4111524572280606E-21</v>
      </c>
      <c r="AL290" s="104">
        <f t="shared" si="212"/>
        <v>3.4715587634660451E-21</v>
      </c>
      <c r="AM290" s="104">
        <f t="shared" si="213"/>
        <v>40.526545223578751</v>
      </c>
      <c r="AN290" s="104">
        <f t="shared" si="227"/>
        <v>1.0610256652253576</v>
      </c>
      <c r="AO290" s="104">
        <f t="shared" si="228"/>
        <v>1.3176580985674746</v>
      </c>
      <c r="AP290" s="104">
        <v>1.0585</v>
      </c>
      <c r="AQ290" s="104">
        <f t="shared" si="214"/>
        <v>3.1357268009771294E-3</v>
      </c>
      <c r="AR290" s="104">
        <f t="shared" si="215"/>
        <v>9.1469150784502862</v>
      </c>
      <c r="AT290" s="104"/>
      <c r="AU290" s="104"/>
      <c r="AV290" s="104"/>
      <c r="AW290" s="104"/>
      <c r="AX290">
        <f t="shared" si="237"/>
        <v>-13.259405570749999</v>
      </c>
      <c r="AY290" s="104">
        <f t="shared" si="239"/>
        <v>-4.1124904922997132</v>
      </c>
      <c r="AZ290" s="104"/>
      <c r="BA290" s="104">
        <f t="shared" si="238"/>
        <v>1.2881229178413121</v>
      </c>
      <c r="BB290" s="104">
        <f t="shared" si="229"/>
        <v>-18.958879748677241</v>
      </c>
      <c r="BC290" s="104">
        <f t="shared" si="217"/>
        <v>42.167942605194312</v>
      </c>
      <c r="BD290" s="104">
        <f t="shared" si="230"/>
        <v>-61.126822353871553</v>
      </c>
      <c r="BE290" s="104"/>
      <c r="BF290" s="104">
        <f t="shared" si="231"/>
        <v>3.7549771734357775E-3</v>
      </c>
      <c r="BG290" s="104">
        <f t="shared" si="201"/>
        <v>8.3517414547819996E-3</v>
      </c>
      <c r="BH290" s="104">
        <f t="shared" si="201"/>
        <v>-1.2106718628217777E-2</v>
      </c>
      <c r="BI290" s="104"/>
      <c r="BJ290" s="104"/>
      <c r="BK290" s="104"/>
      <c r="BL290" s="104"/>
      <c r="BM290" s="104"/>
      <c r="BN290" s="104"/>
      <c r="BO290" s="104"/>
      <c r="BP290" s="104"/>
    </row>
    <row r="291" spans="1:68">
      <c r="A291" s="120">
        <v>0.2</v>
      </c>
      <c r="B291" s="24">
        <v>2200</v>
      </c>
      <c r="C291" s="103">
        <v>1.0743</v>
      </c>
      <c r="D291" s="104"/>
      <c r="E291" s="120">
        <v>0.2</v>
      </c>
      <c r="F291" s="105">
        <v>3.14159265358979</v>
      </c>
      <c r="G291" s="105"/>
      <c r="H291" s="28">
        <f t="shared" si="233"/>
        <v>0.53256875851724572</v>
      </c>
      <c r="I291" s="28">
        <f t="shared" si="234"/>
        <v>0.13546816208641879</v>
      </c>
      <c r="J291" s="28">
        <f t="shared" si="235"/>
        <v>3.45158473436709E-2</v>
      </c>
      <c r="K291" s="28">
        <f t="shared" si="236"/>
        <v>8.8099400289626904E-3</v>
      </c>
      <c r="L291" s="104">
        <f t="shared" si="232"/>
        <v>2.9304816963526052</v>
      </c>
      <c r="M291" s="104">
        <f t="shared" si="218"/>
        <v>1.142068029408349</v>
      </c>
      <c r="N291" s="104">
        <f t="shared" si="219"/>
        <v>0.49300644519580455</v>
      </c>
      <c r="O291" s="104">
        <f t="shared" si="220"/>
        <v>0.22279392560245093</v>
      </c>
      <c r="P291" s="104">
        <f t="shared" si="221"/>
        <v>0.10349621103301265</v>
      </c>
      <c r="Q291" s="104">
        <f t="shared" si="202"/>
        <v>3.833308597703506</v>
      </c>
      <c r="R291" s="104">
        <f t="shared" si="203"/>
        <v>-4.714467916268319</v>
      </c>
      <c r="S291" s="104">
        <f t="shared" si="204"/>
        <v>2.3650827649674921</v>
      </c>
      <c r="T291" s="104">
        <f t="shared" si="205"/>
        <v>-0.40349793359015085</v>
      </c>
      <c r="U291" s="104">
        <v>0</v>
      </c>
      <c r="V291" s="104">
        <f t="shared" si="200"/>
        <v>1.978287494321836</v>
      </c>
      <c r="W291" s="104">
        <f t="shared" si="206"/>
        <v>1.3628869565217392</v>
      </c>
      <c r="X291" s="104">
        <f t="shared" si="222"/>
        <v>5.3346639959020905</v>
      </c>
      <c r="Y291" s="104">
        <v>0</v>
      </c>
      <c r="Z291" s="104">
        <f t="shared" si="240"/>
        <v>6.9253017571532132</v>
      </c>
      <c r="AA291" s="104">
        <f t="shared" si="207"/>
        <v>0.6549999999999998</v>
      </c>
      <c r="AB291" s="104">
        <f t="shared" si="208"/>
        <v>-0.51129260599834125</v>
      </c>
      <c r="AC291" s="104">
        <f t="shared" si="209"/>
        <v>-0.20222090534409437</v>
      </c>
      <c r="AD291" s="104">
        <f t="shared" si="223"/>
        <v>-0.35675675567121778</v>
      </c>
      <c r="AE291" s="104">
        <f t="shared" si="210"/>
        <v>2.875</v>
      </c>
      <c r="AF291" s="104"/>
      <c r="AG291" s="104">
        <f t="shared" si="224"/>
        <v>-0.20320501045203682</v>
      </c>
      <c r="AH291" s="104">
        <f t="shared" si="225"/>
        <v>-0.26526480371108591</v>
      </c>
      <c r="AI291" s="104">
        <f t="shared" si="226"/>
        <v>7.6210647846585724</v>
      </c>
      <c r="AJ291" s="104"/>
      <c r="AK291" s="104">
        <f t="shared" si="211"/>
        <v>3.6211630550404497E-21</v>
      </c>
      <c r="AL291" s="104">
        <f t="shared" si="212"/>
        <v>3.6626590770973551E-21</v>
      </c>
      <c r="AM291" s="104">
        <f t="shared" si="213"/>
        <v>40.526545223578751</v>
      </c>
      <c r="AN291" s="104">
        <f t="shared" si="227"/>
        <v>1.0610256652253576</v>
      </c>
      <c r="AO291" s="104">
        <f t="shared" si="228"/>
        <v>1.3176580985674746</v>
      </c>
      <c r="AP291" s="104">
        <v>1.0743</v>
      </c>
      <c r="AQ291" s="104">
        <f t="shared" si="214"/>
        <v>3.3228749283450952E-3</v>
      </c>
      <c r="AR291" s="104">
        <f t="shared" si="215"/>
        <v>9.6928261659826429</v>
      </c>
      <c r="AT291" s="104"/>
      <c r="AU291" s="104"/>
      <c r="AV291" s="104"/>
      <c r="AW291" s="104"/>
      <c r="AX291">
        <f t="shared" si="237"/>
        <v>-13.493768892030001</v>
      </c>
      <c r="AY291" s="104">
        <f t="shared" si="239"/>
        <v>-3.8009427260473583</v>
      </c>
      <c r="AZ291" s="104"/>
      <c r="BA291" s="104">
        <f t="shared" si="238"/>
        <v>1.2881229178413121</v>
      </c>
      <c r="BB291" s="104">
        <f t="shared" si="229"/>
        <v>-17.522621926949263</v>
      </c>
      <c r="BC291" s="104">
        <f t="shared" si="217"/>
        <v>44.684632353504924</v>
      </c>
      <c r="BD291" s="104">
        <f t="shared" si="230"/>
        <v>-62.207254280454187</v>
      </c>
      <c r="BE291" s="104"/>
      <c r="BF291" s="104">
        <f t="shared" si="231"/>
        <v>3.4705133545155998E-3</v>
      </c>
      <c r="BG291" s="104">
        <f t="shared" si="201"/>
        <v>8.8501945639740398E-3</v>
      </c>
      <c r="BH291" s="104">
        <f t="shared" si="201"/>
        <v>-1.2320707918489639E-2</v>
      </c>
      <c r="BI291" s="104"/>
      <c r="BJ291" s="104"/>
      <c r="BK291" s="104"/>
      <c r="BL291" s="104"/>
      <c r="BM291" s="104"/>
      <c r="BN291" s="104"/>
      <c r="BO291" s="104"/>
      <c r="BP291" s="104"/>
    </row>
    <row r="292" spans="1:68">
      <c r="A292" s="120">
        <v>0.2</v>
      </c>
      <c r="B292" s="24">
        <v>2400</v>
      </c>
      <c r="C292" s="103">
        <v>1.089</v>
      </c>
      <c r="D292" s="104"/>
      <c r="E292" s="120">
        <v>0.2</v>
      </c>
      <c r="F292" s="105">
        <v>3.14159265358979</v>
      </c>
      <c r="G292" s="105"/>
      <c r="H292" s="28">
        <f t="shared" si="233"/>
        <v>0.53985607188427864</v>
      </c>
      <c r="I292" s="28">
        <f t="shared" si="234"/>
        <v>0.13732181747380623</v>
      </c>
      <c r="J292" s="28">
        <f t="shared" si="235"/>
        <v>3.4988139027513361E-2</v>
      </c>
      <c r="K292" s="28">
        <f t="shared" si="236"/>
        <v>8.930489334022497E-3</v>
      </c>
      <c r="L292" s="104">
        <f t="shared" si="232"/>
        <v>3.0880178812224059</v>
      </c>
      <c r="M292" s="104">
        <f t="shared" si="218"/>
        <v>1.2265469002286482</v>
      </c>
      <c r="N292" s="104">
        <f t="shared" si="219"/>
        <v>0.53830898588639742</v>
      </c>
      <c r="O292" s="104">
        <f t="shared" si="220"/>
        <v>0.24708818696575352</v>
      </c>
      <c r="P292" s="104">
        <f t="shared" si="221"/>
        <v>0.11652462412109443</v>
      </c>
      <c r="Q292" s="104">
        <f t="shared" si="202"/>
        <v>3.8333085977035051</v>
      </c>
      <c r="R292" s="104">
        <f t="shared" si="203"/>
        <v>-4.714467916268319</v>
      </c>
      <c r="S292" s="104">
        <f t="shared" si="204"/>
        <v>2.3650827649674917</v>
      </c>
      <c r="T292" s="104">
        <f t="shared" si="205"/>
        <v>-0.40349793359015107</v>
      </c>
      <c r="U292" s="104">
        <v>0</v>
      </c>
      <c r="V292" s="104">
        <f t="shared" si="200"/>
        <v>1.9734292854104811</v>
      </c>
      <c r="W292" s="104">
        <f t="shared" si="206"/>
        <v>1.3628869565217392</v>
      </c>
      <c r="X292" s="104">
        <f t="shared" si="222"/>
        <v>5.5344656177199418</v>
      </c>
      <c r="Y292" s="104">
        <v>0</v>
      </c>
      <c r="Z292" s="104">
        <f t="shared" si="240"/>
        <v>7.2282552169175176</v>
      </c>
      <c r="AA292" s="104">
        <f t="shared" si="207"/>
        <v>0.6549999999999998</v>
      </c>
      <c r="AB292" s="104">
        <f t="shared" si="208"/>
        <v>-0.55777375199819057</v>
      </c>
      <c r="AC292" s="104">
        <f t="shared" si="209"/>
        <v>-0.22060462401173936</v>
      </c>
      <c r="AD292" s="104">
        <f t="shared" si="223"/>
        <v>-0.38918918800496494</v>
      </c>
      <c r="AE292" s="104">
        <f t="shared" si="210"/>
        <v>2.875</v>
      </c>
      <c r="AF292" s="104"/>
      <c r="AG292" s="104">
        <f t="shared" si="224"/>
        <v>-0.21242849807808203</v>
      </c>
      <c r="AH292" s="104">
        <f t="shared" si="225"/>
        <v>-0.28427222120034951</v>
      </c>
      <c r="AI292" s="104">
        <f t="shared" si="226"/>
        <v>7.9768723505404484</v>
      </c>
      <c r="AJ292" s="104"/>
      <c r="AK292" s="104">
        <f t="shared" si="211"/>
        <v>3.8292844160309367E-21</v>
      </c>
      <c r="AL292" s="104">
        <f t="shared" si="212"/>
        <v>3.851510607637881E-21</v>
      </c>
      <c r="AM292" s="104">
        <f t="shared" si="213"/>
        <v>40.526545223578751</v>
      </c>
      <c r="AN292" s="104">
        <f t="shared" si="227"/>
        <v>1.0610256652253576</v>
      </c>
      <c r="AO292" s="104">
        <f t="shared" si="228"/>
        <v>1.3176580985674746</v>
      </c>
      <c r="AP292" s="104">
        <v>1.089</v>
      </c>
      <c r="AQ292" s="104">
        <f t="shared" si="214"/>
        <v>3.5082012597354491E-3</v>
      </c>
      <c r="AR292" s="104">
        <f t="shared" si="215"/>
        <v>10.233423074648305</v>
      </c>
      <c r="AT292" s="104"/>
      <c r="AU292" s="104"/>
      <c r="AV292" s="104"/>
      <c r="AW292" s="104"/>
      <c r="AX292">
        <f t="shared" si="237"/>
        <v>-13.712778387</v>
      </c>
      <c r="AY292" s="104">
        <f t="shared" si="239"/>
        <v>-3.4793553123516947</v>
      </c>
      <c r="AZ292" s="104"/>
      <c r="BA292" s="104">
        <f t="shared" si="238"/>
        <v>1.2881229178413121</v>
      </c>
      <c r="BB292" s="104">
        <f t="shared" si="229"/>
        <v>-16.040080601599037</v>
      </c>
      <c r="BC292" s="104">
        <f t="shared" si="217"/>
        <v>47.176823351414725</v>
      </c>
      <c r="BD292" s="104">
        <f t="shared" si="230"/>
        <v>-63.216903953013755</v>
      </c>
      <c r="BE292" s="104"/>
      <c r="BF292" s="104">
        <f t="shared" si="231"/>
        <v>3.1768826701523145E-3</v>
      </c>
      <c r="BG292" s="104">
        <f t="shared" si="201"/>
        <v>9.3437954746315565E-3</v>
      </c>
      <c r="BH292" s="104">
        <f t="shared" si="201"/>
        <v>-1.2520678144783869E-2</v>
      </c>
      <c r="BI292" s="104"/>
      <c r="BJ292" s="104"/>
      <c r="BK292" s="104"/>
      <c r="BL292" s="104"/>
      <c r="BM292" s="104"/>
      <c r="BN292" s="104"/>
      <c r="BO292" s="104"/>
      <c r="BP292" s="104"/>
    </row>
    <row r="293" spans="1:68">
      <c r="A293" s="120">
        <v>0.2</v>
      </c>
      <c r="B293" s="24">
        <v>2600</v>
      </c>
      <c r="C293" s="103">
        <v>1.1027</v>
      </c>
      <c r="D293" s="104"/>
      <c r="E293" s="120">
        <v>0.2</v>
      </c>
      <c r="F293" s="105">
        <v>3.14159265358979</v>
      </c>
      <c r="G293" s="105"/>
      <c r="H293" s="28">
        <f t="shared" si="233"/>
        <v>0.54664764964811219</v>
      </c>
      <c r="I293" s="28">
        <f t="shared" si="234"/>
        <v>0.13904937385524899</v>
      </c>
      <c r="J293" s="28">
        <f t="shared" si="235"/>
        <v>3.5428302025380151E-2</v>
      </c>
      <c r="K293" s="28">
        <f t="shared" si="236"/>
        <v>9.0428380060850397E-3</v>
      </c>
      <c r="L293" s="104">
        <f t="shared" si="232"/>
        <v>3.2440965496649796</v>
      </c>
      <c r="M293" s="104">
        <f t="shared" si="218"/>
        <v>1.3113421811504333</v>
      </c>
      <c r="N293" s="104">
        <f t="shared" si="219"/>
        <v>0.58437763422567135</v>
      </c>
      <c r="O293" s="104">
        <f t="shared" si="220"/>
        <v>0.27211726839633121</v>
      </c>
      <c r="P293" s="104">
        <f t="shared" si="221"/>
        <v>0.13012309281616252</v>
      </c>
      <c r="Q293" s="104">
        <f t="shared" si="202"/>
        <v>3.8333085977035046</v>
      </c>
      <c r="R293" s="104">
        <f t="shared" si="203"/>
        <v>-4.7144679162683181</v>
      </c>
      <c r="S293" s="104">
        <f t="shared" si="204"/>
        <v>2.3650827649674921</v>
      </c>
      <c r="T293" s="104">
        <f t="shared" si="205"/>
        <v>-0.40349793359015107</v>
      </c>
      <c r="U293" s="104">
        <v>0</v>
      </c>
      <c r="V293" s="104">
        <f t="shared" si="200"/>
        <v>1.9689015669012584</v>
      </c>
      <c r="W293" s="104">
        <f t="shared" si="206"/>
        <v>1.3628869565217392</v>
      </c>
      <c r="X293" s="104">
        <f t="shared" si="222"/>
        <v>5.7308385427618562</v>
      </c>
      <c r="Y293" s="104">
        <v>0</v>
      </c>
      <c r="Z293" s="104">
        <f t="shared" si="240"/>
        <v>7.5256452707755024</v>
      </c>
      <c r="AA293" s="104">
        <f t="shared" si="207"/>
        <v>0.6549999999999998</v>
      </c>
      <c r="AB293" s="104">
        <f t="shared" si="208"/>
        <v>-0.60425489799803977</v>
      </c>
      <c r="AC293" s="104">
        <f t="shared" si="209"/>
        <v>-0.23898834267938432</v>
      </c>
      <c r="AD293" s="104">
        <f t="shared" si="223"/>
        <v>-0.42162162033871203</v>
      </c>
      <c r="AE293" s="104">
        <f t="shared" si="210"/>
        <v>2.875</v>
      </c>
      <c r="AF293" s="104"/>
      <c r="AG293" s="104">
        <f t="shared" si="224"/>
        <v>-0.22149163231085078</v>
      </c>
      <c r="AH293" s="104">
        <f t="shared" si="225"/>
        <v>-0.30319109357401558</v>
      </c>
      <c r="AI293" s="104">
        <f t="shared" si="226"/>
        <v>8.3269362660058803</v>
      </c>
      <c r="AJ293" s="104"/>
      <c r="AK293" s="104">
        <f t="shared" si="211"/>
        <v>4.0353068070822415E-21</v>
      </c>
      <c r="AL293" s="104">
        <f t="shared" si="212"/>
        <v>4.0378637070380756E-21</v>
      </c>
      <c r="AM293" s="104">
        <f t="shared" si="213"/>
        <v>40.526545223578751</v>
      </c>
      <c r="AN293" s="104">
        <f t="shared" si="227"/>
        <v>1.0610256652253576</v>
      </c>
      <c r="AO293" s="104">
        <f t="shared" si="228"/>
        <v>1.3176580985674746</v>
      </c>
      <c r="AP293" s="104">
        <v>1.1027</v>
      </c>
      <c r="AQ293" s="104">
        <f t="shared" si="214"/>
        <v>3.6915035489580861E-3</v>
      </c>
      <c r="AR293" s="104">
        <f t="shared" si="215"/>
        <v>10.768115852310737</v>
      </c>
      <c r="AT293" s="104"/>
      <c r="AU293" s="104"/>
      <c r="AV293" s="104"/>
      <c r="AW293" s="104"/>
      <c r="AX293">
        <f t="shared" si="237"/>
        <v>-13.91772463163</v>
      </c>
      <c r="AY293" s="104">
        <f t="shared" si="239"/>
        <v>-3.1496087793192622</v>
      </c>
      <c r="AZ293" s="104"/>
      <c r="BA293" s="104">
        <f t="shared" si="238"/>
        <v>1.2881229178413121</v>
      </c>
      <c r="BB293" s="104">
        <f t="shared" si="229"/>
        <v>-14.519925143729715</v>
      </c>
      <c r="BC293" s="104">
        <f t="shared" si="217"/>
        <v>49.641795876741952</v>
      </c>
      <c r="BD293" s="104">
        <f t="shared" si="230"/>
        <v>-64.16172102047166</v>
      </c>
      <c r="BE293" s="104"/>
      <c r="BF293" s="104">
        <f t="shared" si="231"/>
        <v>2.8758021675043999E-3</v>
      </c>
      <c r="BG293" s="104">
        <f t="shared" si="201"/>
        <v>9.8320055212402363E-3</v>
      </c>
      <c r="BH293" s="104">
        <f t="shared" si="201"/>
        <v>-1.2707807688744634E-2</v>
      </c>
      <c r="BI293" s="104"/>
      <c r="BJ293" s="104"/>
      <c r="BK293" s="104"/>
      <c r="BL293" s="104"/>
      <c r="BM293" s="104"/>
      <c r="BN293" s="104"/>
      <c r="BO293" s="104"/>
      <c r="BP293" s="104"/>
    </row>
    <row r="294" spans="1:68">
      <c r="A294" s="120">
        <v>0.2</v>
      </c>
      <c r="B294" s="24">
        <v>2800</v>
      </c>
      <c r="C294" s="103">
        <v>1.1155999999999999</v>
      </c>
      <c r="D294" s="104"/>
      <c r="E294" s="120">
        <v>0.2</v>
      </c>
      <c r="F294" s="105">
        <v>3.14159265358979</v>
      </c>
      <c r="G294" s="105"/>
      <c r="H294" s="28">
        <f t="shared" si="233"/>
        <v>0.55304263892938599</v>
      </c>
      <c r="I294" s="28">
        <f t="shared" si="234"/>
        <v>0.14067605103193595</v>
      </c>
      <c r="J294" s="28">
        <f t="shared" si="235"/>
        <v>3.5842762074466399E-2</v>
      </c>
      <c r="K294" s="28">
        <f t="shared" si="236"/>
        <v>9.1486261717497689E-3</v>
      </c>
      <c r="L294" s="104">
        <f t="shared" si="232"/>
        <v>3.3998598374888838</v>
      </c>
      <c r="M294" s="104">
        <f t="shared" si="218"/>
        <v>1.3969925854925795</v>
      </c>
      <c r="N294" s="104">
        <f t="shared" si="219"/>
        <v>0.63147521762093062</v>
      </c>
      <c r="O294" s="104">
        <f t="shared" si="220"/>
        <v>0.29801565585176615</v>
      </c>
      <c r="P294" s="104">
        <f t="shared" si="221"/>
        <v>0.14436446109230117</v>
      </c>
      <c r="Q294" s="104">
        <f t="shared" si="202"/>
        <v>3.8333085977035046</v>
      </c>
      <c r="R294" s="104">
        <f t="shared" si="203"/>
        <v>-4.7144679162683181</v>
      </c>
      <c r="S294" s="104">
        <f t="shared" si="204"/>
        <v>2.3650827649674921</v>
      </c>
      <c r="T294" s="104">
        <f t="shared" si="205"/>
        <v>-0.40349793359015107</v>
      </c>
      <c r="U294" s="104">
        <v>0</v>
      </c>
      <c r="V294" s="104">
        <f t="shared" si="200"/>
        <v>1.9646382407137428</v>
      </c>
      <c r="W294" s="104">
        <f t="shared" si="206"/>
        <v>1.3628869565217392</v>
      </c>
      <c r="X294" s="104">
        <f t="shared" si="222"/>
        <v>5.9253374763897559</v>
      </c>
      <c r="Y294" s="104">
        <v>0</v>
      </c>
      <c r="Z294" s="104">
        <f t="shared" si="240"/>
        <v>7.8198776748491454</v>
      </c>
      <c r="AA294" s="104">
        <f t="shared" si="207"/>
        <v>0.6549999999999998</v>
      </c>
      <c r="AB294" s="104">
        <f t="shared" si="208"/>
        <v>-0.65073604399788909</v>
      </c>
      <c r="AC294" s="104">
        <f t="shared" si="209"/>
        <v>-0.25737206134702934</v>
      </c>
      <c r="AD294" s="104">
        <f t="shared" si="223"/>
        <v>-0.45405405267245924</v>
      </c>
      <c r="AE294" s="104">
        <f t="shared" si="210"/>
        <v>2.875</v>
      </c>
      <c r="AF294" s="104"/>
      <c r="AG294" s="104">
        <f t="shared" si="224"/>
        <v>-0.23048177223358074</v>
      </c>
      <c r="AH294" s="104">
        <f t="shared" si="225"/>
        <v>-0.32206965941291948</v>
      </c>
      <c r="AI294" s="104">
        <f t="shared" si="226"/>
        <v>8.6737604827612458</v>
      </c>
      <c r="AJ294" s="104"/>
      <c r="AK294" s="104">
        <f t="shared" si="211"/>
        <v>4.2403737280971978E-21</v>
      </c>
      <c r="AL294" s="104">
        <f t="shared" si="212"/>
        <v>4.223079498062429E-21</v>
      </c>
      <c r="AM294" s="104">
        <f t="shared" si="213"/>
        <v>40.526545223578751</v>
      </c>
      <c r="AN294" s="104">
        <f t="shared" si="227"/>
        <v>1.0610256652253576</v>
      </c>
      <c r="AO294" s="104">
        <f t="shared" si="228"/>
        <v>1.3176580985674746</v>
      </c>
      <c r="AP294" s="104">
        <v>1.1155999999999999</v>
      </c>
      <c r="AQ294" s="104">
        <f t="shared" si="214"/>
        <v>3.8738844759413416E-3</v>
      </c>
      <c r="AR294" s="104">
        <f t="shared" si="215"/>
        <v>11.300121016320894</v>
      </c>
      <c r="AT294" s="104"/>
      <c r="AU294" s="104"/>
      <c r="AV294" s="104"/>
      <c r="AW294" s="104"/>
      <c r="AX294">
        <f t="shared" si="237"/>
        <v>-14.111439933919998</v>
      </c>
      <c r="AY294" s="104">
        <f t="shared" si="239"/>
        <v>-2.8113189175991042</v>
      </c>
      <c r="AZ294" s="104"/>
      <c r="BA294" s="104">
        <f t="shared" si="238"/>
        <v>1.2881229178413121</v>
      </c>
      <c r="BB294" s="104">
        <f t="shared" si="229"/>
        <v>-12.960384320338623</v>
      </c>
      <c r="BC294" s="104">
        <f t="shared" si="217"/>
        <v>52.094378308003357</v>
      </c>
      <c r="BD294" s="104">
        <f t="shared" si="230"/>
        <v>-65.054762628341976</v>
      </c>
      <c r="BE294" s="104"/>
      <c r="BF294" s="104">
        <f t="shared" si="231"/>
        <v>2.5669210378963404E-3</v>
      </c>
      <c r="BG294" s="104">
        <f t="shared" si="201"/>
        <v>1.0317761597940851E-2</v>
      </c>
      <c r="BH294" s="104">
        <f t="shared" si="201"/>
        <v>-1.288468263583719E-2</v>
      </c>
      <c r="BI294" s="104"/>
      <c r="BJ294" s="104"/>
      <c r="BK294" s="104"/>
      <c r="BL294" s="104"/>
      <c r="BM294" s="104"/>
      <c r="BN294" s="104"/>
      <c r="BO294" s="104"/>
      <c r="BP294" s="104"/>
    </row>
    <row r="295" spans="1:68" ht="15.75" thickBot="1">
      <c r="A295" s="122">
        <v>0.2</v>
      </c>
      <c r="B295" s="46">
        <v>3000</v>
      </c>
      <c r="C295" s="106">
        <v>1.1276999999999999</v>
      </c>
      <c r="D295" s="107"/>
      <c r="E295" s="122">
        <v>0.2</v>
      </c>
      <c r="F295" s="108">
        <v>3.14159265358979</v>
      </c>
      <c r="G295" s="108"/>
      <c r="H295" s="50">
        <f t="shared" si="233"/>
        <v>0.55904103972810015</v>
      </c>
      <c r="I295" s="50">
        <f t="shared" si="234"/>
        <v>0.14220184900386712</v>
      </c>
      <c r="J295" s="50">
        <f t="shared" si="235"/>
        <v>3.6231519174772103E-2</v>
      </c>
      <c r="K295" s="50">
        <f t="shared" si="236"/>
        <v>9.2478538310166846E-3</v>
      </c>
      <c r="L295" s="107">
        <f t="shared" si="232"/>
        <v>3.5542904437115728</v>
      </c>
      <c r="M295" s="107">
        <f t="shared" si="218"/>
        <v>1.482866635730516</v>
      </c>
      <c r="N295" s="107">
        <f t="shared" si="219"/>
        <v>0.67922756532093154</v>
      </c>
      <c r="O295" s="107">
        <f t="shared" si="220"/>
        <v>0.3245697640091858</v>
      </c>
      <c r="P295" s="107">
        <f t="shared" si="221"/>
        <v>0.15913080304974336</v>
      </c>
      <c r="Q295" s="107">
        <f t="shared" si="202"/>
        <v>3.8333085977035051</v>
      </c>
      <c r="R295" s="107">
        <f t="shared" si="203"/>
        <v>-4.714467916268319</v>
      </c>
      <c r="S295" s="107">
        <f t="shared" si="204"/>
        <v>2.3650827649674917</v>
      </c>
      <c r="T295" s="107">
        <f t="shared" si="205"/>
        <v>-0.40349793359015107</v>
      </c>
      <c r="U295" s="107">
        <v>0</v>
      </c>
      <c r="V295" s="107">
        <f t="shared" si="200"/>
        <v>1.9606393068479333</v>
      </c>
      <c r="W295" s="107">
        <f t="shared" si="206"/>
        <v>1.3628869565217392</v>
      </c>
      <c r="X295" s="107">
        <f t="shared" si="222"/>
        <v>6.1167958760265151</v>
      </c>
      <c r="Y295" s="107">
        <v>0</v>
      </c>
      <c r="Z295" s="107">
        <f t="shared" si="240"/>
        <v>8.1092311175065372</v>
      </c>
      <c r="AA295" s="107">
        <f t="shared" si="207"/>
        <v>0.6549999999999998</v>
      </c>
      <c r="AB295" s="107">
        <f t="shared" si="208"/>
        <v>-0.69721718999773818</v>
      </c>
      <c r="AC295" s="107">
        <f t="shared" si="209"/>
        <v>-0.27575578001467416</v>
      </c>
      <c r="AD295" s="107">
        <f t="shared" si="223"/>
        <v>-0.48648648500620617</v>
      </c>
      <c r="AE295" s="107">
        <f t="shared" si="210"/>
        <v>2.875</v>
      </c>
      <c r="AF295" s="107"/>
      <c r="AG295" s="107">
        <f t="shared" si="224"/>
        <v>-0.23932720334892987</v>
      </c>
      <c r="AH295" s="107">
        <f t="shared" si="225"/>
        <v>-0.34086831887868257</v>
      </c>
      <c r="AI295" s="107">
        <f t="shared" si="226"/>
        <v>9.0155430788166164</v>
      </c>
      <c r="AJ295" s="107"/>
      <c r="AK295" s="107">
        <f t="shared" si="211"/>
        <v>4.4435464613408747E-21</v>
      </c>
      <c r="AL295" s="107">
        <f t="shared" si="212"/>
        <v>4.4060406128167461E-21</v>
      </c>
      <c r="AM295" s="107">
        <f t="shared" si="213"/>
        <v>40.526545223578751</v>
      </c>
      <c r="AN295" s="107">
        <f t="shared" si="227"/>
        <v>1.0610256652253576</v>
      </c>
      <c r="AO295" s="107">
        <f t="shared" si="228"/>
        <v>1.3176580985674746</v>
      </c>
      <c r="AP295" s="107">
        <v>1.1276999999999999</v>
      </c>
      <c r="AQ295" s="107">
        <f t="shared" si="214"/>
        <v>4.0544388327336334E-3</v>
      </c>
      <c r="AR295" s="107">
        <f t="shared" si="215"/>
        <v>11.826798075084008</v>
      </c>
      <c r="AS295" s="35"/>
      <c r="AT295" s="107"/>
      <c r="AU295" s="107"/>
      <c r="AV295" s="107"/>
      <c r="AW295" s="107"/>
      <c r="AX295" s="35">
        <f t="shared" si="237"/>
        <v>-14.293791351629999</v>
      </c>
      <c r="AY295" s="107">
        <f t="shared" si="239"/>
        <v>-2.4669932765459901</v>
      </c>
      <c r="AZ295" s="107"/>
      <c r="BA295" s="107">
        <f t="shared" si="238"/>
        <v>1.2881229178413121</v>
      </c>
      <c r="BB295" s="107">
        <f t="shared" si="229"/>
        <v>-11.373018116006879</v>
      </c>
      <c r="BC295" s="107">
        <f t="shared" si="217"/>
        <v>54.522397787239456</v>
      </c>
      <c r="BD295" s="107">
        <f t="shared" si="230"/>
        <v>-65.895415903246317</v>
      </c>
      <c r="BE295" s="107"/>
      <c r="BF295" s="107">
        <f t="shared" si="231"/>
        <v>2.25252884056385E-3</v>
      </c>
      <c r="BG295" s="107">
        <f t="shared" si="201"/>
        <v>1.0798652760396011E-2</v>
      </c>
      <c r="BH295" s="107">
        <f t="shared" si="201"/>
        <v>-1.3051181600959857E-2</v>
      </c>
      <c r="BI295" s="107"/>
      <c r="BJ295" s="107"/>
      <c r="BK295" s="107"/>
      <c r="BL295" s="107"/>
      <c r="BM295" s="107"/>
      <c r="BN295" s="107"/>
      <c r="BO295" s="107"/>
      <c r="BP295" s="107"/>
    </row>
    <row r="296" spans="1:68">
      <c r="A296" s="123">
        <v>0.1</v>
      </c>
      <c r="B296" s="110">
        <v>6.07578</v>
      </c>
      <c r="C296" s="103">
        <v>1.047E-2</v>
      </c>
      <c r="D296" s="103">
        <v>0</v>
      </c>
      <c r="E296" s="123">
        <v>0.1</v>
      </c>
      <c r="F296" s="105">
        <v>3.14159265358979</v>
      </c>
      <c r="G296" s="105"/>
      <c r="H296" s="28">
        <f t="shared" ref="H296:H328" si="241">(F296/6)*(C296*6.023*10^23)/((16*0.105+44*0.895)*10^24)*(0.105*$BL$8^3+0.895*$BM$8^3)</f>
        <v>4.9952356280135576E-3</v>
      </c>
      <c r="I296" s="28">
        <f t="shared" ref="I296:I328" si="242">(F296/6)*(C296*6.023*10^23)/((16*0.105+44*0.895)*10^24)*(0.105*$BL$8^2+0.895*$BM$8^2)</f>
        <v>1.2600677806842982E-3</v>
      </c>
      <c r="J296" s="28">
        <f t="shared" ref="J296:J328" si="243">(F296/6)*(C296*6.023*10^23)/((16*0.105+44*0.895)*10^24)*(0.105*$BL$8^1+0.895*$BM$8^1)</f>
        <v>3.181574957096823E-4</v>
      </c>
      <c r="K296" s="28">
        <f t="shared" ref="K296:K328" si="244">(F296/6)*(C296*6.023*10^23)/((16*0.105+44*0.895)*10^24)*(0.105*$BL$8^0+0.895*$BM$8^0)</f>
        <v>8.041539918226234E-5</v>
      </c>
      <c r="L296" s="104">
        <f t="shared" si="232"/>
        <v>5.0455589977035729E-3</v>
      </c>
      <c r="M296" s="104">
        <f t="shared" si="218"/>
        <v>1.2643949257848108E-5</v>
      </c>
      <c r="N296" s="104">
        <f t="shared" si="219"/>
        <v>4.2176564500285307E-8</v>
      </c>
      <c r="O296" s="104">
        <f t="shared" si="220"/>
        <v>1.5816957292524858E-10</v>
      </c>
      <c r="P296" s="104">
        <f t="shared" si="221"/>
        <v>6.3266059058264545E-13</v>
      </c>
      <c r="Q296" s="104">
        <f t="shared" si="202"/>
        <v>3.7978464697318541</v>
      </c>
      <c r="R296" s="104">
        <f t="shared" si="203"/>
        <v>-4.718542604831816</v>
      </c>
      <c r="S296" s="104">
        <f t="shared" si="204"/>
        <v>2.3848395835022229</v>
      </c>
      <c r="T296" s="104">
        <f t="shared" si="205"/>
        <v>-0.41042651836475397</v>
      </c>
      <c r="U296" s="104">
        <v>0</v>
      </c>
      <c r="V296" s="104">
        <f t="shared" si="200"/>
        <v>2.3300031762479909</v>
      </c>
      <c r="W296" s="104">
        <f t="shared" si="206"/>
        <v>1.3628869565217392</v>
      </c>
      <c r="X296" s="104">
        <f t="shared" si="222"/>
        <v>1.0102311378694959</v>
      </c>
      <c r="Y296" s="104">
        <v>0</v>
      </c>
      <c r="Z296" s="104">
        <f t="shared" si="240"/>
        <v>1.9102697933409348E-2</v>
      </c>
      <c r="AA296" s="104">
        <f t="shared" si="207"/>
        <v>0.6549999999999998</v>
      </c>
      <c r="AB296" s="104">
        <f t="shared" si="208"/>
        <v>-1.4120460862148193E-3</v>
      </c>
      <c r="AC296" s="104">
        <f t="shared" si="209"/>
        <v>-5.5847715103251911E-4</v>
      </c>
      <c r="AD296" s="104">
        <f t="shared" si="223"/>
        <v>-9.8526161862366908E-4</v>
      </c>
      <c r="AE296" s="104">
        <f t="shared" si="210"/>
        <v>2.875</v>
      </c>
      <c r="AF296" s="104"/>
      <c r="AG296" s="104">
        <f t="shared" si="224"/>
        <v>-3.1686582242296111E-4</v>
      </c>
      <c r="AH296" s="104">
        <f t="shared" si="225"/>
        <v>-5.9767116531344818E-4</v>
      </c>
      <c r="AI296" s="104">
        <f t="shared" si="226"/>
        <v>2.0749562255604686E-2</v>
      </c>
      <c r="AJ296" s="104"/>
      <c r="AK296" s="104">
        <f t="shared" si="211"/>
        <v>6.8024485748946302E-24</v>
      </c>
      <c r="AL296" s="104">
        <f t="shared" si="212"/>
        <v>6.3083931390122435E-24</v>
      </c>
      <c r="AM296" s="104">
        <f t="shared" si="213"/>
        <v>40.526545223578751</v>
      </c>
      <c r="AN296" s="104">
        <f t="shared" si="227"/>
        <v>1.0610256652253576</v>
      </c>
      <c r="AO296" s="104">
        <f t="shared" si="228"/>
        <v>1.3176580985674746</v>
      </c>
      <c r="AP296" s="25">
        <v>1.034E-2</v>
      </c>
      <c r="AQ296" s="104">
        <f t="shared" si="214"/>
        <v>6.0928276625531067E-6</v>
      </c>
      <c r="AR296" s="104">
        <f t="shared" si="215"/>
        <v>1.7772778291667412E-2</v>
      </c>
      <c r="AS296">
        <f t="shared" ref="AS296:AS316" si="245">D296-AR296</f>
        <v>-1.7772778291667412E-2</v>
      </c>
      <c r="AT296" s="104"/>
      <c r="AU296" s="104"/>
      <c r="AV296" s="104"/>
      <c r="AW296" s="104">
        <f t="shared" ref="AW296:AW316" si="246">AY296-D296</f>
        <v>-7.0596994141332581E-2</v>
      </c>
      <c r="AX296">
        <f t="shared" ref="AX296:AX328" si="247">-3.37*C296^2 - 8.405*C296</f>
        <v>-8.8369772432999996E-2</v>
      </c>
      <c r="AY296" s="104">
        <f t="shared" si="239"/>
        <v>-7.0596994141332581E-2</v>
      </c>
      <c r="AZ296" s="104">
        <v>0.105</v>
      </c>
      <c r="BA296" s="104">
        <f>17.5/($BL$6+$BL$7+2*(0.105*$BL$8 +0.895*$BM$8))</f>
        <v>1.2808455044152574</v>
      </c>
      <c r="BB296" s="104">
        <f t="shared" si="229"/>
        <v>-0.32577298771116892</v>
      </c>
      <c r="BC296" s="104">
        <f t="shared" si="217"/>
        <v>8.2013280514656881E-2</v>
      </c>
      <c r="BD296" s="104">
        <f t="shared" si="230"/>
        <v>-0.40778626822582587</v>
      </c>
      <c r="BE296" s="104"/>
      <c r="BF296" s="104">
        <f t="shared" si="231"/>
        <v>6.4522279206014838E-5</v>
      </c>
      <c r="BG296" s="104">
        <f t="shared" si="201"/>
        <v>1.6243470095990669E-5</v>
      </c>
      <c r="BH296" s="104">
        <f t="shared" si="201"/>
        <v>-8.0765749302005524E-5</v>
      </c>
      <c r="BI296" s="104"/>
      <c r="BJ296" s="104"/>
      <c r="BK296" s="104"/>
      <c r="BL296" s="104"/>
      <c r="BM296" s="104"/>
      <c r="BN296" s="104"/>
      <c r="BO296" s="104"/>
      <c r="BP296" s="104"/>
    </row>
    <row r="297" spans="1:68">
      <c r="A297" s="123">
        <v>0.1</v>
      </c>
      <c r="B297" s="110">
        <v>15.7827</v>
      </c>
      <c r="C297" s="103">
        <v>2.8629999999999999E-2</v>
      </c>
      <c r="D297" s="103">
        <v>-0.155</v>
      </c>
      <c r="E297" s="123">
        <v>0.1</v>
      </c>
      <c r="F297" s="105">
        <v>3.14159265358979</v>
      </c>
      <c r="G297" s="105"/>
      <c r="H297" s="28">
        <f t="shared" si="241"/>
        <v>1.3659369248331249E-2</v>
      </c>
      <c r="I297" s="28">
        <f t="shared" si="242"/>
        <v>3.4456294709638451E-3</v>
      </c>
      <c r="J297" s="28">
        <f t="shared" si="243"/>
        <v>8.6999513869801394E-4</v>
      </c>
      <c r="K297" s="28">
        <f t="shared" si="244"/>
        <v>2.19894257744811E-4</v>
      </c>
      <c r="L297" s="104">
        <f t="shared" si="232"/>
        <v>1.4041198575270567E-2</v>
      </c>
      <c r="M297" s="104">
        <f t="shared" si="218"/>
        <v>9.6776210573470644E-5</v>
      </c>
      <c r="N297" s="104">
        <f t="shared" si="219"/>
        <v>8.8529887117704222E-7</v>
      </c>
      <c r="O297" s="104">
        <f t="shared" si="220"/>
        <v>9.0943582803371115E-9</v>
      </c>
      <c r="P297" s="104">
        <f t="shared" si="221"/>
        <v>9.9560582000890463E-11</v>
      </c>
      <c r="Q297" s="104">
        <f t="shared" si="202"/>
        <v>3.7978464697318541</v>
      </c>
      <c r="R297" s="104">
        <f t="shared" si="203"/>
        <v>-4.718542604831816</v>
      </c>
      <c r="S297" s="104">
        <f t="shared" si="204"/>
        <v>2.3848395835022229</v>
      </c>
      <c r="T297" s="104">
        <f t="shared" si="205"/>
        <v>-0.41042651836475397</v>
      </c>
      <c r="U297" s="104">
        <v>0</v>
      </c>
      <c r="V297" s="104">
        <f t="shared" si="200"/>
        <v>2.3242270871677793</v>
      </c>
      <c r="W297" s="104">
        <f t="shared" si="206"/>
        <v>1.3628869565217392</v>
      </c>
      <c r="X297" s="104">
        <f t="shared" si="222"/>
        <v>1.0283828541150382</v>
      </c>
      <c r="Y297" s="104">
        <v>0</v>
      </c>
      <c r="Z297" s="104">
        <f t="shared" si="240"/>
        <v>5.2871781330395572E-2</v>
      </c>
      <c r="AA297" s="104">
        <f t="shared" si="207"/>
        <v>0.6549999999999998</v>
      </c>
      <c r="AB297" s="104">
        <f t="shared" si="208"/>
        <v>-3.6679899148591008E-3</v>
      </c>
      <c r="AC297" s="104">
        <f t="shared" si="209"/>
        <v>-1.4507235830791996E-3</v>
      </c>
      <c r="AD297" s="104">
        <f t="shared" si="223"/>
        <v>-2.5593567489691502E-3</v>
      </c>
      <c r="AE297" s="104">
        <f t="shared" si="210"/>
        <v>2.875</v>
      </c>
      <c r="AF297" s="104"/>
      <c r="AG297" s="104">
        <f t="shared" si="224"/>
        <v>-8.9774081378480826E-4</v>
      </c>
      <c r="AH297" s="104">
        <f t="shared" si="225"/>
        <v>-1.5937491518604294E-3</v>
      </c>
      <c r="AI297" s="104">
        <f t="shared" si="226"/>
        <v>5.723364019344631E-2</v>
      </c>
      <c r="AJ297" s="104"/>
      <c r="AK297" s="104">
        <f t="shared" si="211"/>
        <v>1.8647295795079934E-23</v>
      </c>
      <c r="AL297" s="104">
        <f t="shared" si="212"/>
        <v>1.7549847029762573E-23</v>
      </c>
      <c r="AM297" s="104">
        <f t="shared" si="213"/>
        <v>40.526545223578751</v>
      </c>
      <c r="AN297" s="104">
        <f t="shared" si="227"/>
        <v>1.0610256652253576</v>
      </c>
      <c r="AO297" s="104">
        <f t="shared" si="228"/>
        <v>1.3176580985674746</v>
      </c>
      <c r="AP297" s="25">
        <v>2.9059999999999999E-2</v>
      </c>
      <c r="AQ297" s="104">
        <f t="shared" si="214"/>
        <v>1.6769079531650856E-5</v>
      </c>
      <c r="AR297" s="104">
        <f t="shared" si="215"/>
        <v>4.8915404993825545E-2</v>
      </c>
      <c r="AS297">
        <f t="shared" si="245"/>
        <v>-0.20391540499382554</v>
      </c>
      <c r="AT297" s="104"/>
      <c r="AU297" s="104"/>
      <c r="AV297" s="104"/>
      <c r="AW297" s="104">
        <f t="shared" si="246"/>
        <v>-3.9482056159174411E-2</v>
      </c>
      <c r="AX297">
        <f t="shared" si="247"/>
        <v>-0.24339746115299996</v>
      </c>
      <c r="AY297" s="104">
        <f t="shared" si="239"/>
        <v>-0.19448205615917441</v>
      </c>
      <c r="AZ297" s="104"/>
      <c r="BA297" s="104">
        <f t="shared" ref="BA297:BA328" si="248">17.5/($BL$6+$BL$7+2*(0.105*$BL$8 +0.895*$BM$8))</f>
        <v>1.2808455044152574</v>
      </c>
      <c r="BB297" s="104">
        <f t="shared" si="229"/>
        <v>-0.89744614854773008</v>
      </c>
      <c r="BC297" s="104">
        <f t="shared" si="217"/>
        <v>0.22572232463663341</v>
      </c>
      <c r="BD297" s="104">
        <f t="shared" si="230"/>
        <v>-1.1231684731843636</v>
      </c>
      <c r="BE297" s="104"/>
      <c r="BF297" s="104">
        <f t="shared" si="231"/>
        <v>1.7774730610967124E-4</v>
      </c>
      <c r="BG297" s="104">
        <f t="shared" si="201"/>
        <v>4.4706342768198341E-5</v>
      </c>
      <c r="BH297" s="104">
        <f t="shared" si="201"/>
        <v>-2.224536488778696E-4</v>
      </c>
      <c r="BI297" s="104"/>
      <c r="BJ297" s="104"/>
      <c r="BK297" s="104"/>
      <c r="BL297" s="104"/>
      <c r="BM297" s="104"/>
      <c r="BN297" s="104"/>
      <c r="BO297" s="104"/>
      <c r="BP297" s="104"/>
    </row>
    <row r="298" spans="1:68">
      <c r="A298" s="123">
        <v>0.1</v>
      </c>
      <c r="B298" s="110">
        <v>30.69333</v>
      </c>
      <c r="C298" s="103">
        <v>6.1159999999999999E-2</v>
      </c>
      <c r="D298" s="103">
        <v>-0.48166999999999999</v>
      </c>
      <c r="E298" s="123">
        <v>0.1</v>
      </c>
      <c r="F298" s="105">
        <v>3.14159265358979</v>
      </c>
      <c r="G298" s="105"/>
      <c r="H298" s="28">
        <f t="shared" si="241"/>
        <v>2.9179427985607378E-2</v>
      </c>
      <c r="I298" s="28">
        <f t="shared" si="242"/>
        <v>7.3606251639590919E-3</v>
      </c>
      <c r="J298" s="28">
        <f t="shared" si="243"/>
        <v>1.8585016654827291E-3</v>
      </c>
      <c r="K298" s="28">
        <f t="shared" si="244"/>
        <v>4.6974267564347334E-4</v>
      </c>
      <c r="L298" s="104">
        <f t="shared" si="232"/>
        <v>3.0968899834760439E-2</v>
      </c>
      <c r="M298" s="104">
        <f t="shared" si="218"/>
        <v>4.6074624920629535E-4</v>
      </c>
      <c r="N298" s="104">
        <f t="shared" si="219"/>
        <v>9.050908105996968E-6</v>
      </c>
      <c r="O298" s="104">
        <f t="shared" si="220"/>
        <v>1.9924257138939638E-7</v>
      </c>
      <c r="P298" s="104">
        <f t="shared" si="221"/>
        <v>4.6693216931847914E-9</v>
      </c>
      <c r="Q298" s="104">
        <f t="shared" si="202"/>
        <v>3.7978464697318541</v>
      </c>
      <c r="R298" s="104">
        <f t="shared" si="203"/>
        <v>-4.718542604831816</v>
      </c>
      <c r="S298" s="104">
        <f t="shared" si="204"/>
        <v>2.3848395835022229</v>
      </c>
      <c r="T298" s="104">
        <f t="shared" si="205"/>
        <v>-0.41042651836475397</v>
      </c>
      <c r="U298" s="104">
        <v>0</v>
      </c>
      <c r="V298" s="104">
        <f t="shared" si="200"/>
        <v>2.3138803813429285</v>
      </c>
      <c r="W298" s="104">
        <f t="shared" si="206"/>
        <v>1.3628869565217392</v>
      </c>
      <c r="X298" s="104">
        <f t="shared" si="222"/>
        <v>1.0622423415729045</v>
      </c>
      <c r="Y298" s="104">
        <v>0</v>
      </c>
      <c r="Z298" s="104">
        <f t="shared" si="240"/>
        <v>0.11546257929151091</v>
      </c>
      <c r="AA298" s="104">
        <f t="shared" si="207"/>
        <v>0.6549999999999998</v>
      </c>
      <c r="AB298" s="104">
        <f t="shared" si="208"/>
        <v>-7.1333057647577601E-3</v>
      </c>
      <c r="AC298" s="104">
        <f t="shared" si="209"/>
        <v>-2.8212877184659335E-3</v>
      </c>
      <c r="AD298" s="104">
        <f t="shared" si="223"/>
        <v>-4.9772967416118466E-3</v>
      </c>
      <c r="AE298" s="104">
        <f t="shared" si="210"/>
        <v>2.875</v>
      </c>
      <c r="AF298" s="104"/>
      <c r="AG298" s="104">
        <f t="shared" si="224"/>
        <v>-2.038757265626405E-3</v>
      </c>
      <c r="AH298" s="104">
        <f t="shared" si="225"/>
        <v>-3.2611607101921806E-3</v>
      </c>
      <c r="AI298" s="104">
        <f t="shared" si="226"/>
        <v>0.12427449395304209</v>
      </c>
      <c r="AJ298" s="104"/>
      <c r="AK298" s="104">
        <f t="shared" si="211"/>
        <v>4.0097937582017562E-23</v>
      </c>
      <c r="AL298" s="104">
        <f t="shared" si="212"/>
        <v>3.8693281944992831E-23</v>
      </c>
      <c r="AM298" s="104">
        <f t="shared" si="213"/>
        <v>40.526545223578751</v>
      </c>
      <c r="AN298" s="104">
        <f t="shared" si="227"/>
        <v>1.0610256652253576</v>
      </c>
      <c r="AO298" s="104">
        <f t="shared" si="228"/>
        <v>1.3176580985674746</v>
      </c>
      <c r="AP298" s="25">
        <v>6.191E-2</v>
      </c>
      <c r="AQ298" s="104">
        <f t="shared" si="214"/>
        <v>3.6308432448699326E-5</v>
      </c>
      <c r="AR298" s="104">
        <f t="shared" si="215"/>
        <v>0.10591169745285593</v>
      </c>
      <c r="AS298">
        <f t="shared" si="245"/>
        <v>-0.58758169745285593</v>
      </c>
      <c r="AT298" s="104"/>
      <c r="AU298" s="104"/>
      <c r="AV298" s="104"/>
      <c r="AW298" s="104">
        <f t="shared" si="246"/>
        <v>6.0926258780855891E-2</v>
      </c>
      <c r="AX298">
        <f t="shared" si="247"/>
        <v>-0.52665543867200004</v>
      </c>
      <c r="AY298" s="104">
        <f t="shared" si="239"/>
        <v>-0.4207437412191441</v>
      </c>
      <c r="AZ298" s="104"/>
      <c r="BA298" s="104">
        <f t="shared" si="248"/>
        <v>1.2808455044152574</v>
      </c>
      <c r="BB298" s="104">
        <f t="shared" si="229"/>
        <v>-1.9415408163601482</v>
      </c>
      <c r="BC298" s="104">
        <f t="shared" si="217"/>
        <v>0.48873426599019504</v>
      </c>
      <c r="BD298" s="104">
        <f t="shared" si="230"/>
        <v>-2.4302750823503438</v>
      </c>
      <c r="BE298" s="104"/>
      <c r="BF298" s="104">
        <f t="shared" si="231"/>
        <v>3.8453967446229909E-4</v>
      </c>
      <c r="BG298" s="104">
        <f t="shared" si="201"/>
        <v>9.6798230538759161E-5</v>
      </c>
      <c r="BH298" s="104">
        <f t="shared" si="201"/>
        <v>-4.8133790500105839E-4</v>
      </c>
      <c r="BI298" s="104"/>
      <c r="BJ298" s="104"/>
      <c r="BK298" s="104"/>
      <c r="BL298" s="104"/>
      <c r="BM298" s="104"/>
      <c r="BN298" s="104"/>
      <c r="BO298" s="104"/>
      <c r="BP298" s="104"/>
    </row>
    <row r="299" spans="1:68">
      <c r="A299" s="123">
        <v>0.1</v>
      </c>
      <c r="B299" s="110">
        <v>45.40381</v>
      </c>
      <c r="C299" s="103">
        <v>0.1021</v>
      </c>
      <c r="D299" s="103">
        <v>-0.87333000000000005</v>
      </c>
      <c r="E299" s="123">
        <v>0.1</v>
      </c>
      <c r="F299" s="105">
        <v>3.14159265358979</v>
      </c>
      <c r="G299" s="105"/>
      <c r="H299" s="28">
        <f t="shared" si="241"/>
        <v>4.8711896620838982E-2</v>
      </c>
      <c r="I299" s="28">
        <f t="shared" si="242"/>
        <v>1.2287766992155379E-2</v>
      </c>
      <c r="J299" s="28">
        <f t="shared" si="243"/>
        <v>3.1025673650390217E-3</v>
      </c>
      <c r="K299" s="28">
        <f t="shared" si="244"/>
        <v>7.8418455172005576E-4</v>
      </c>
      <c r="L299" s="104">
        <f t="shared" si="232"/>
        <v>5.3873085873544703E-2</v>
      </c>
      <c r="M299" s="104">
        <f t="shared" si="218"/>
        <v>1.3557956582236608E-3</v>
      </c>
      <c r="N299" s="104">
        <f t="shared" si="219"/>
        <v>4.4755629155117091E-5</v>
      </c>
      <c r="O299" s="104">
        <f t="shared" si="220"/>
        <v>1.6512926282671869E-6</v>
      </c>
      <c r="P299" s="104">
        <f t="shared" si="221"/>
        <v>6.4775771219105494E-8</v>
      </c>
      <c r="Q299" s="104">
        <f t="shared" si="202"/>
        <v>3.7978464697318541</v>
      </c>
      <c r="R299" s="104">
        <f t="shared" si="203"/>
        <v>-4.718542604831816</v>
      </c>
      <c r="S299" s="104">
        <f t="shared" si="204"/>
        <v>2.3848395835022229</v>
      </c>
      <c r="T299" s="104">
        <f t="shared" si="205"/>
        <v>-0.41042651836475397</v>
      </c>
      <c r="U299" s="104">
        <v>0</v>
      </c>
      <c r="V299" s="104">
        <f t="shared" si="200"/>
        <v>2.3008587355861074</v>
      </c>
      <c r="W299" s="104">
        <f t="shared" si="206"/>
        <v>1.3628869565217392</v>
      </c>
      <c r="X299" s="104">
        <f t="shared" si="222"/>
        <v>1.1074733357383222</v>
      </c>
      <c r="Y299" s="104">
        <v>0</v>
      </c>
      <c r="Z299" s="104">
        <f t="shared" si="240"/>
        <v>0.19831038668333789</v>
      </c>
      <c r="AA299" s="104">
        <f t="shared" si="207"/>
        <v>0.6549999999999998</v>
      </c>
      <c r="AB299" s="104">
        <f t="shared" si="208"/>
        <v>-1.0552105607797069E-2</v>
      </c>
      <c r="AC299" s="104">
        <f t="shared" si="209"/>
        <v>-4.1734543473960209E-3</v>
      </c>
      <c r="AD299" s="104">
        <f t="shared" si="223"/>
        <v>-7.3627799775965452E-3</v>
      </c>
      <c r="AE299" s="104">
        <f t="shared" si="210"/>
        <v>2.875</v>
      </c>
      <c r="AF299" s="104"/>
      <c r="AG299" s="104">
        <f t="shared" si="224"/>
        <v>-3.6619174912651E-3</v>
      </c>
      <c r="AH299" s="104">
        <f t="shared" si="225"/>
        <v>-5.1808812021747735E-3</v>
      </c>
      <c r="AI299" s="104">
        <f t="shared" si="226"/>
        <v>0.21207179033141718</v>
      </c>
      <c r="AJ299" s="104"/>
      <c r="AK299" s="104">
        <f t="shared" si="211"/>
        <v>6.7772218383558463E-23</v>
      </c>
      <c r="AL299" s="104">
        <f t="shared" si="212"/>
        <v>6.7303717277327165E-23</v>
      </c>
      <c r="AM299" s="104">
        <f t="shared" si="213"/>
        <v>40.526545223578751</v>
      </c>
      <c r="AN299" s="104">
        <f t="shared" si="227"/>
        <v>1.0610256652253576</v>
      </c>
      <c r="AO299" s="104">
        <f t="shared" si="228"/>
        <v>1.3176580985674746</v>
      </c>
      <c r="AP299" s="25">
        <v>0.10081</v>
      </c>
      <c r="AQ299" s="104">
        <f t="shared" si="214"/>
        <v>6.1864633805345517E-5</v>
      </c>
      <c r="AR299" s="104">
        <f t="shared" si="215"/>
        <v>0.18045913681019288</v>
      </c>
      <c r="AS299">
        <f t="shared" si="245"/>
        <v>-1.053789136810193</v>
      </c>
      <c r="AT299" s="104"/>
      <c r="AU299" s="104"/>
      <c r="AV299" s="104"/>
      <c r="AW299" s="104">
        <f t="shared" si="246"/>
        <v>0.160508375110193</v>
      </c>
      <c r="AX299">
        <f t="shared" si="247"/>
        <v>-0.89328076169999993</v>
      </c>
      <c r="AY299" s="104">
        <f t="shared" si="239"/>
        <v>-0.71282162488980705</v>
      </c>
      <c r="AZ299" s="104"/>
      <c r="BA299" s="104">
        <f t="shared" si="248"/>
        <v>1.2808455044152574</v>
      </c>
      <c r="BB299" s="104">
        <f t="shared" si="229"/>
        <v>-3.2893472770326544</v>
      </c>
      <c r="BC299" s="104">
        <f t="shared" si="217"/>
        <v>0.8327367598787887</v>
      </c>
      <c r="BD299" s="104">
        <f t="shared" si="230"/>
        <v>-4.1220840369114438</v>
      </c>
      <c r="BE299" s="104"/>
      <c r="BF299" s="104">
        <f t="shared" si="231"/>
        <v>6.5148490335366501E-4</v>
      </c>
      <c r="BG299" s="104">
        <f t="shared" si="201"/>
        <v>1.6493102790231506E-4</v>
      </c>
      <c r="BH299" s="104">
        <f t="shared" si="201"/>
        <v>-8.1641593125598012E-4</v>
      </c>
      <c r="BI299" s="104"/>
      <c r="BJ299" s="104"/>
      <c r="BK299" s="104"/>
      <c r="BL299" s="104"/>
      <c r="BM299" s="104"/>
      <c r="BN299" s="104"/>
      <c r="BO299" s="104"/>
      <c r="BP299" s="104"/>
    </row>
    <row r="300" spans="1:68">
      <c r="A300" s="123">
        <v>0.1</v>
      </c>
      <c r="B300" s="110">
        <v>60.514580000000002</v>
      </c>
      <c r="C300" s="103">
        <v>0.16361999999999999</v>
      </c>
      <c r="D300" s="103">
        <v>-1.44167</v>
      </c>
      <c r="E300" s="123">
        <v>0.1</v>
      </c>
      <c r="F300" s="105">
        <v>3.14159265358979</v>
      </c>
      <c r="G300" s="105"/>
      <c r="H300" s="28">
        <f t="shared" si="241"/>
        <v>7.8063080559272038E-2</v>
      </c>
      <c r="I300" s="28">
        <f t="shared" si="242"/>
        <v>1.9691718268917368E-2</v>
      </c>
      <c r="J300" s="28">
        <f t="shared" si="243"/>
        <v>4.972008543268216E-3</v>
      </c>
      <c r="K300" s="28">
        <f t="shared" si="244"/>
        <v>1.2566922267623461E-3</v>
      </c>
      <c r="L300" s="104">
        <f t="shared" si="232"/>
        <v>9.2044764287924075E-2</v>
      </c>
      <c r="M300" s="104">
        <f t="shared" si="218"/>
        <v>3.787104910175124E-3</v>
      </c>
      <c r="N300" s="104">
        <f t="shared" si="219"/>
        <v>2.0235418069600283E-4</v>
      </c>
      <c r="O300" s="104">
        <f t="shared" si="220"/>
        <v>1.2037240901485724E-5</v>
      </c>
      <c r="P300" s="104">
        <f t="shared" si="221"/>
        <v>7.5979147839966288E-7</v>
      </c>
      <c r="Q300" s="104">
        <f t="shared" si="202"/>
        <v>3.7978464697318541</v>
      </c>
      <c r="R300" s="104">
        <f t="shared" si="203"/>
        <v>-4.718542604831816</v>
      </c>
      <c r="S300" s="104">
        <f t="shared" si="204"/>
        <v>2.3848395835022229</v>
      </c>
      <c r="T300" s="104">
        <f t="shared" si="205"/>
        <v>-0.41042651836475397</v>
      </c>
      <c r="U300" s="104">
        <v>0</v>
      </c>
      <c r="V300" s="104">
        <f t="shared" si="200"/>
        <v>2.2812912796271521</v>
      </c>
      <c r="W300" s="104">
        <f t="shared" si="206"/>
        <v>1.3628869565217392</v>
      </c>
      <c r="X300" s="104">
        <f t="shared" si="222"/>
        <v>1.1814942355628697</v>
      </c>
      <c r="Y300" s="104">
        <v>0</v>
      </c>
      <c r="Z300" s="104">
        <f t="shared" si="240"/>
        <v>0.33217990909770106</v>
      </c>
      <c r="AA300" s="104">
        <f t="shared" si="207"/>
        <v>0.6549999999999998</v>
      </c>
      <c r="AB300" s="104">
        <f t="shared" si="208"/>
        <v>-1.4063935140497775E-2</v>
      </c>
      <c r="AC300" s="104">
        <f t="shared" si="209"/>
        <v>-5.5624150700534676E-3</v>
      </c>
      <c r="AD300" s="104">
        <f t="shared" si="223"/>
        <v>-9.8131751052756219E-3</v>
      </c>
      <c r="AE300" s="104">
        <f t="shared" si="210"/>
        <v>2.875</v>
      </c>
      <c r="AF300" s="104"/>
      <c r="AG300" s="104">
        <f t="shared" si="224"/>
        <v>-6.507532275989463E-3</v>
      </c>
      <c r="AH300" s="104">
        <f t="shared" si="225"/>
        <v>-7.80347446426058E-3</v>
      </c>
      <c r="AI300" s="104">
        <f t="shared" si="226"/>
        <v>0.35234993085654287</v>
      </c>
      <c r="AJ300" s="104"/>
      <c r="AK300" s="104">
        <f t="shared" si="211"/>
        <v>1.1162290757886841E-22</v>
      </c>
      <c r="AL300" s="104">
        <f t="shared" si="212"/>
        <v>1.1505129989168859E-22</v>
      </c>
      <c r="AM300" s="104">
        <f t="shared" si="213"/>
        <v>40.526545223578751</v>
      </c>
      <c r="AN300" s="104">
        <f t="shared" si="227"/>
        <v>1.0610256652253576</v>
      </c>
      <c r="AO300" s="104">
        <f t="shared" si="228"/>
        <v>1.3176580985674746</v>
      </c>
      <c r="AP300" s="25">
        <v>0.16622000000000001</v>
      </c>
      <c r="AQ300" s="104">
        <f t="shared" si="214"/>
        <v>1.0298903426362523E-4</v>
      </c>
      <c r="AR300" s="104">
        <f t="shared" si="215"/>
        <v>0.3004190129469948</v>
      </c>
      <c r="AS300">
        <f t="shared" si="245"/>
        <v>-1.7420890129469948</v>
      </c>
      <c r="AT300" s="104"/>
      <c r="AU300" s="104"/>
      <c r="AV300" s="104"/>
      <c r="AW300" s="104">
        <f t="shared" si="246"/>
        <v>0.27664294311899496</v>
      </c>
      <c r="AX300">
        <f t="shared" si="247"/>
        <v>-1.4654460698279999</v>
      </c>
      <c r="AY300" s="104">
        <f t="shared" si="239"/>
        <v>-1.1650270568810051</v>
      </c>
      <c r="AZ300" s="104"/>
      <c r="BA300" s="104">
        <f t="shared" si="248"/>
        <v>1.2808455044152574</v>
      </c>
      <c r="BB300" s="104">
        <f t="shared" si="229"/>
        <v>-5.376069472939049</v>
      </c>
      <c r="BC300" s="104">
        <f t="shared" si="217"/>
        <v>1.386296974869127</v>
      </c>
      <c r="BD300" s="104">
        <f t="shared" si="230"/>
        <v>-6.7623664478081755</v>
      </c>
      <c r="BE300" s="104"/>
      <c r="BF300" s="104">
        <f t="shared" si="231"/>
        <v>1.0647790598017526E-3</v>
      </c>
      <c r="BG300" s="104">
        <f t="shared" si="201"/>
        <v>2.7456862247358428E-4</v>
      </c>
      <c r="BH300" s="104">
        <f t="shared" si="201"/>
        <v>-1.3393476822753368E-3</v>
      </c>
      <c r="BI300" s="104"/>
      <c r="BJ300" s="104"/>
      <c r="BK300" s="104"/>
      <c r="BL300" s="104"/>
      <c r="BM300" s="104"/>
      <c r="BN300" s="104"/>
      <c r="BO300" s="104"/>
      <c r="BP300" s="104"/>
    </row>
    <row r="301" spans="1:68">
      <c r="A301" s="123">
        <v>0.1</v>
      </c>
      <c r="B301" s="110">
        <v>71.222210000000004</v>
      </c>
      <c r="C301" s="103">
        <v>0.24496000000000001</v>
      </c>
      <c r="D301" s="103">
        <v>-2.14167</v>
      </c>
      <c r="E301" s="123">
        <v>0.1</v>
      </c>
      <c r="F301" s="105">
        <v>3.14159265358979</v>
      </c>
      <c r="G301" s="105"/>
      <c r="H301" s="28">
        <f t="shared" si="241"/>
        <v>0.11687038390049677</v>
      </c>
      <c r="I301" s="28">
        <f t="shared" si="242"/>
        <v>2.9481012756105606E-2</v>
      </c>
      <c r="J301" s="28">
        <f t="shared" si="243"/>
        <v>7.4437306732611066E-3</v>
      </c>
      <c r="K301" s="28">
        <f t="shared" si="244"/>
        <v>1.881428479817286E-3</v>
      </c>
      <c r="L301" s="104">
        <f t="shared" si="232"/>
        <v>0.15062213067329622</v>
      </c>
      <c r="M301" s="104">
        <f t="shared" si="218"/>
        <v>9.5290259671486372E-3</v>
      </c>
      <c r="N301" s="104">
        <f t="shared" si="219"/>
        <v>7.7253614735857835E-4</v>
      </c>
      <c r="O301" s="104">
        <f t="shared" si="220"/>
        <v>6.9362662727126545E-5</v>
      </c>
      <c r="P301" s="104">
        <f t="shared" si="221"/>
        <v>6.5908625520583186E-6</v>
      </c>
      <c r="Q301" s="104">
        <f t="shared" si="202"/>
        <v>3.7978464697318541</v>
      </c>
      <c r="R301" s="104">
        <f t="shared" si="203"/>
        <v>-4.718542604831816</v>
      </c>
      <c r="S301" s="104">
        <f t="shared" si="204"/>
        <v>2.3848395835022229</v>
      </c>
      <c r="T301" s="104">
        <f t="shared" si="205"/>
        <v>-0.41042651836475397</v>
      </c>
      <c r="U301" s="104">
        <v>0</v>
      </c>
      <c r="V301" s="104">
        <f t="shared" si="200"/>
        <v>2.2554197440663355</v>
      </c>
      <c r="W301" s="104">
        <f t="shared" si="206"/>
        <v>1.3628869565217392</v>
      </c>
      <c r="X301" s="104">
        <f t="shared" si="222"/>
        <v>1.2921749823152164</v>
      </c>
      <c r="Y301" s="104">
        <v>0</v>
      </c>
      <c r="Z301" s="104">
        <f t="shared" si="240"/>
        <v>0.52889051874026793</v>
      </c>
      <c r="AA301" s="104">
        <f t="shared" si="207"/>
        <v>0.6549999999999998</v>
      </c>
      <c r="AB301" s="104">
        <f t="shared" si="208"/>
        <v>-1.6552449707209604E-2</v>
      </c>
      <c r="AC301" s="104">
        <f t="shared" si="209"/>
        <v>-6.546645357639643E-3</v>
      </c>
      <c r="AD301" s="104">
        <f t="shared" si="223"/>
        <v>-1.1549547532424624E-2</v>
      </c>
      <c r="AE301" s="104">
        <f t="shared" si="210"/>
        <v>2.875</v>
      </c>
      <c r="AF301" s="104"/>
      <c r="AG301" s="104">
        <f t="shared" si="224"/>
        <v>-1.1070802669035675E-2</v>
      </c>
      <c r="AH301" s="104">
        <f t="shared" si="225"/>
        <v>-1.1068201839043956E-2</v>
      </c>
      <c r="AI301" s="104">
        <f t="shared" si="226"/>
        <v>0.55646451192926172</v>
      </c>
      <c r="AJ301" s="104"/>
      <c r="AK301" s="104">
        <f t="shared" si="211"/>
        <v>1.7603317623748869E-22</v>
      </c>
      <c r="AL301" s="104">
        <f t="shared" si="212"/>
        <v>1.885674575061682E-22</v>
      </c>
      <c r="AM301" s="104">
        <f t="shared" si="213"/>
        <v>40.526545223578751</v>
      </c>
      <c r="AN301" s="104">
        <f t="shared" si="227"/>
        <v>1.0610256652253576</v>
      </c>
      <c r="AO301" s="104">
        <f t="shared" si="228"/>
        <v>1.3176580985674746</v>
      </c>
      <c r="AP301" s="25">
        <v>0.24238999999999999</v>
      </c>
      <c r="AQ301" s="104">
        <f t="shared" si="214"/>
        <v>1.6427737590915997E-4</v>
      </c>
      <c r="AR301" s="104">
        <f t="shared" si="215"/>
        <v>0.47919710552701966</v>
      </c>
      <c r="AS301">
        <f t="shared" si="245"/>
        <v>-2.6208671055270196</v>
      </c>
      <c r="AT301" s="104"/>
      <c r="AU301" s="104"/>
      <c r="AV301" s="104"/>
      <c r="AW301" s="104">
        <f t="shared" si="246"/>
        <v>0.35976010213501963</v>
      </c>
      <c r="AX301">
        <f t="shared" si="247"/>
        <v>-2.261107003392</v>
      </c>
      <c r="AY301" s="104">
        <f t="shared" si="239"/>
        <v>-1.7819098978649803</v>
      </c>
      <c r="AZ301" s="104"/>
      <c r="BA301" s="104">
        <f t="shared" si="248"/>
        <v>1.2808455044152574</v>
      </c>
      <c r="BB301" s="104">
        <f t="shared" si="229"/>
        <v>-8.222702939695175</v>
      </c>
      <c r="BC301" s="104">
        <f t="shared" si="217"/>
        <v>2.2112764809441612</v>
      </c>
      <c r="BD301" s="104">
        <f t="shared" si="230"/>
        <v>-10.433979420639337</v>
      </c>
      <c r="BE301" s="104"/>
      <c r="BF301" s="104">
        <f t="shared" si="231"/>
        <v>1.6285804990483611E-3</v>
      </c>
      <c r="BG301" s="104">
        <f t="shared" si="201"/>
        <v>4.3796325627731456E-4</v>
      </c>
      <c r="BH301" s="104">
        <f t="shared" si="201"/>
        <v>-2.0665437553256758E-3</v>
      </c>
      <c r="BI301" s="104"/>
      <c r="BJ301" s="104"/>
      <c r="BK301" s="104"/>
      <c r="BL301" s="104"/>
      <c r="BM301" s="104"/>
      <c r="BN301" s="104"/>
      <c r="BO301" s="104"/>
      <c r="BP301" s="104"/>
    </row>
    <row r="302" spans="1:68">
      <c r="A302" s="123">
        <v>0.1</v>
      </c>
      <c r="B302" s="110">
        <v>81.929839999999999</v>
      </c>
      <c r="C302" s="103">
        <v>0.51571999999999996</v>
      </c>
      <c r="D302" s="103">
        <v>-4.05</v>
      </c>
      <c r="E302" s="123">
        <v>0.1</v>
      </c>
      <c r="F302" s="105">
        <v>3.14159265358979</v>
      </c>
      <c r="G302" s="105"/>
      <c r="H302" s="28">
        <f t="shared" si="241"/>
        <v>0.24604994442016731</v>
      </c>
      <c r="I302" s="28">
        <f t="shared" si="242"/>
        <v>6.2067063596418934E-2</v>
      </c>
      <c r="J302" s="28">
        <f t="shared" si="243"/>
        <v>1.5671459760018849E-2</v>
      </c>
      <c r="K302" s="28">
        <f t="shared" si="244"/>
        <v>3.9610152498831264E-3</v>
      </c>
      <c r="L302" s="104">
        <f t="shared" si="232"/>
        <v>0.44443635324036795</v>
      </c>
      <c r="M302" s="104">
        <f t="shared" si="218"/>
        <v>6.4837105609541285E-2</v>
      </c>
      <c r="N302" s="104">
        <f t="shared" si="219"/>
        <v>1.1585661257196095E-2</v>
      </c>
      <c r="O302" s="104">
        <f t="shared" si="220"/>
        <v>2.2528677311914325E-3</v>
      </c>
      <c r="P302" s="104">
        <f t="shared" si="221"/>
        <v>4.5951699955382175E-4</v>
      </c>
      <c r="Q302" s="104">
        <f t="shared" si="202"/>
        <v>3.7978464697318546</v>
      </c>
      <c r="R302" s="104">
        <f t="shared" si="203"/>
        <v>-4.7185426048318151</v>
      </c>
      <c r="S302" s="104">
        <f t="shared" si="204"/>
        <v>2.384839583502222</v>
      </c>
      <c r="T302" s="104">
        <f t="shared" si="205"/>
        <v>-0.41042651836475397</v>
      </c>
      <c r="U302" s="104">
        <v>0</v>
      </c>
      <c r="V302" s="104">
        <f t="shared" si="200"/>
        <v>2.1693000370532221</v>
      </c>
      <c r="W302" s="104">
        <f t="shared" si="206"/>
        <v>1.3628869565217392</v>
      </c>
      <c r="X302" s="104">
        <f t="shared" si="222"/>
        <v>1.8090004629884646</v>
      </c>
      <c r="Y302" s="104">
        <v>0</v>
      </c>
      <c r="Z302" s="104">
        <f t="shared" si="240"/>
        <v>1.4086696968897907</v>
      </c>
      <c r="AA302" s="104">
        <f t="shared" si="207"/>
        <v>0.6549999999999998</v>
      </c>
      <c r="AB302" s="104">
        <f t="shared" si="208"/>
        <v>-1.9040964273921431E-2</v>
      </c>
      <c r="AC302" s="104">
        <f t="shared" si="209"/>
        <v>-7.5308756452258192E-3</v>
      </c>
      <c r="AD302" s="104">
        <f t="shared" si="223"/>
        <v>-1.3285919959573626E-2</v>
      </c>
      <c r="AE302" s="104">
        <f t="shared" si="210"/>
        <v>2.875</v>
      </c>
      <c r="AF302" s="104"/>
      <c r="AG302" s="104">
        <f t="shared" si="224"/>
        <v>-3.4737687417373375E-2</v>
      </c>
      <c r="AH302" s="104">
        <f t="shared" si="225"/>
        <v>-2.488170343591696E-2</v>
      </c>
      <c r="AI302" s="104">
        <f t="shared" si="226"/>
        <v>1.4651209932587375</v>
      </c>
      <c r="AJ302" s="104"/>
      <c r="AK302" s="104">
        <f t="shared" si="211"/>
        <v>4.9050308780203906E-22</v>
      </c>
      <c r="AL302" s="104">
        <f t="shared" si="212"/>
        <v>5.5973285111672419E-22</v>
      </c>
      <c r="AM302" s="104">
        <f t="shared" si="213"/>
        <v>40.526545223578751</v>
      </c>
      <c r="AN302" s="104">
        <f t="shared" si="227"/>
        <v>1.0610256652253576</v>
      </c>
      <c r="AO302" s="104">
        <f t="shared" si="228"/>
        <v>1.3176580985674746</v>
      </c>
      <c r="AP302" s="124">
        <v>0.54720999999999997</v>
      </c>
      <c r="AQ302" s="104">
        <f t="shared" si="214"/>
        <v>4.6669888113058715E-4</v>
      </c>
      <c r="AR302" s="104">
        <f t="shared" si="215"/>
        <v>1.3613606362579227</v>
      </c>
      <c r="AS302">
        <f t="shared" si="245"/>
        <v>-5.411360636257923</v>
      </c>
      <c r="AT302" s="104"/>
      <c r="AU302" s="104"/>
      <c r="AV302" s="104"/>
      <c r="AW302" s="104">
        <f t="shared" si="246"/>
        <v>0.18042484724992347</v>
      </c>
      <c r="AX302">
        <f t="shared" si="247"/>
        <v>-5.230935789007999</v>
      </c>
      <c r="AY302" s="104">
        <f t="shared" si="239"/>
        <v>-3.8695751527500764</v>
      </c>
      <c r="AZ302" s="104"/>
      <c r="BA302" s="104">
        <f t="shared" si="248"/>
        <v>1.2808455044152574</v>
      </c>
      <c r="BB302" s="104">
        <f t="shared" si="229"/>
        <v>-17.856327652713009</v>
      </c>
      <c r="BC302" s="104">
        <f t="shared" si="217"/>
        <v>6.282059558205292</v>
      </c>
      <c r="BD302" s="104">
        <f t="shared" si="230"/>
        <v>-24.138387210918303</v>
      </c>
      <c r="BE302" s="104"/>
      <c r="BF302" s="104">
        <f t="shared" si="231"/>
        <v>3.5366067840588255E-3</v>
      </c>
      <c r="BG302" s="104">
        <f t="shared" si="201"/>
        <v>1.244218569658406E-3</v>
      </c>
      <c r="BH302" s="104">
        <f t="shared" si="201"/>
        <v>-4.7808253537172316E-3</v>
      </c>
      <c r="BI302" s="104"/>
      <c r="BJ302" s="104"/>
      <c r="BK302" s="104"/>
      <c r="BL302" s="104"/>
      <c r="BM302" s="104"/>
      <c r="BN302" s="104"/>
      <c r="BO302" s="104"/>
      <c r="BP302" s="104"/>
    </row>
    <row r="303" spans="1:68">
      <c r="A303" s="123">
        <v>0.1</v>
      </c>
      <c r="B303" s="110">
        <v>91.236469999999997</v>
      </c>
      <c r="C303" s="103">
        <v>0.61345000000000005</v>
      </c>
      <c r="D303" s="103">
        <v>-4.5716700000000001</v>
      </c>
      <c r="E303" s="123">
        <v>0.1</v>
      </c>
      <c r="F303" s="105">
        <v>3.14159265358979</v>
      </c>
      <c r="G303" s="105"/>
      <c r="H303" s="28">
        <f t="shared" si="241"/>
        <v>0.29267691461365014</v>
      </c>
      <c r="I303" s="28">
        <f t="shared" si="242"/>
        <v>7.3828899719272464E-2</v>
      </c>
      <c r="J303" s="28">
        <f t="shared" si="243"/>
        <v>1.8641233595329956E-2</v>
      </c>
      <c r="K303" s="28">
        <f t="shared" si="244"/>
        <v>4.7116357811230981E-3</v>
      </c>
      <c r="L303" s="104">
        <f t="shared" si="232"/>
        <v>0.60861102051998262</v>
      </c>
      <c r="M303" s="104">
        <f t="shared" si="218"/>
        <v>0.10922254057531385</v>
      </c>
      <c r="N303" s="104">
        <f t="shared" si="219"/>
        <v>2.3615146898719859E-2</v>
      </c>
      <c r="O303" s="104">
        <f t="shared" si="220"/>
        <v>5.5211027652192768E-3</v>
      </c>
      <c r="P303" s="104">
        <f t="shared" si="221"/>
        <v>1.3495860634806789E-3</v>
      </c>
      <c r="Q303" s="104">
        <f t="shared" si="202"/>
        <v>3.7978464697318541</v>
      </c>
      <c r="R303" s="104">
        <f t="shared" si="203"/>
        <v>-4.718542604831816</v>
      </c>
      <c r="S303" s="104">
        <f t="shared" si="204"/>
        <v>2.3848395835022229</v>
      </c>
      <c r="T303" s="104">
        <f t="shared" si="205"/>
        <v>-0.41042651836475397</v>
      </c>
      <c r="U303" s="104">
        <v>0</v>
      </c>
      <c r="V303" s="104">
        <f t="shared" si="200"/>
        <v>2.1382153902575665</v>
      </c>
      <c r="W303" s="104">
        <f t="shared" si="206"/>
        <v>1.3628869565217392</v>
      </c>
      <c r="X303" s="104">
        <f t="shared" si="222"/>
        <v>2.0783090626061766</v>
      </c>
      <c r="Y303" s="104">
        <v>0</v>
      </c>
      <c r="Z303" s="104">
        <f t="shared" si="240"/>
        <v>1.8500923347179508</v>
      </c>
      <c r="AA303" s="104">
        <f t="shared" si="207"/>
        <v>0.6549999999999998</v>
      </c>
      <c r="AB303" s="104">
        <f t="shared" si="208"/>
        <v>-2.1203878412904314E-2</v>
      </c>
      <c r="AC303" s="104">
        <f t="shared" si="209"/>
        <v>-8.3863279835451401E-3</v>
      </c>
      <c r="AD303" s="104">
        <f t="shared" si="223"/>
        <v>-1.4795103198224727E-2</v>
      </c>
      <c r="AE303" s="104">
        <f t="shared" si="210"/>
        <v>2.875</v>
      </c>
      <c r="AF303" s="104"/>
      <c r="AG303" s="104">
        <f t="shared" si="224"/>
        <v>-4.7879745067508098E-2</v>
      </c>
      <c r="AH303" s="104">
        <f t="shared" si="225"/>
        <v>-3.2786058786895722E-2</v>
      </c>
      <c r="AI303" s="104">
        <f t="shared" si="226"/>
        <v>1.9232929318919045</v>
      </c>
      <c r="AJ303" s="104"/>
      <c r="AK303" s="104">
        <f t="shared" si="211"/>
        <v>6.6659452599076645E-22</v>
      </c>
      <c r="AL303" s="104">
        <f t="shared" si="212"/>
        <v>7.6659699378789808E-22</v>
      </c>
      <c r="AM303" s="104">
        <f t="shared" si="213"/>
        <v>40.526545223578751</v>
      </c>
      <c r="AN303" s="104">
        <f t="shared" si="227"/>
        <v>1.0610256652253576</v>
      </c>
      <c r="AO303" s="104">
        <f t="shared" si="228"/>
        <v>1.3176580985674746</v>
      </c>
      <c r="AP303" s="25">
        <v>0.61202000000000001</v>
      </c>
      <c r="AQ303" s="104">
        <f t="shared" si="214"/>
        <v>6.3578930111454703E-4</v>
      </c>
      <c r="AR303" s="104">
        <f t="shared" si="215"/>
        <v>1.8545973913511338</v>
      </c>
      <c r="AS303">
        <f t="shared" si="245"/>
        <v>-6.4262673913511339</v>
      </c>
      <c r="AT303" s="104"/>
      <c r="AU303" s="104"/>
      <c r="AV303" s="104"/>
      <c r="AW303" s="104">
        <f t="shared" si="246"/>
        <v>2.0186999261335714E-3</v>
      </c>
      <c r="AX303">
        <f t="shared" si="247"/>
        <v>-6.4242486914250003</v>
      </c>
      <c r="AY303" s="104">
        <f t="shared" si="239"/>
        <v>-4.5696513000738666</v>
      </c>
      <c r="AZ303" s="104"/>
      <c r="BA303" s="104">
        <f t="shared" si="248"/>
        <v>1.2808455044152574</v>
      </c>
      <c r="BB303" s="104">
        <f t="shared" si="229"/>
        <v>-21.086860353332192</v>
      </c>
      <c r="BC303" s="104">
        <f t="shared" si="217"/>
        <v>8.5581226301541573</v>
      </c>
      <c r="BD303" s="104">
        <f t="shared" si="230"/>
        <v>-29.644982983486344</v>
      </c>
      <c r="BE303" s="104"/>
      <c r="BF303" s="104">
        <f t="shared" si="231"/>
        <v>4.1764429299529001E-3</v>
      </c>
      <c r="BG303" s="104">
        <f t="shared" si="201"/>
        <v>1.6950133947621622E-3</v>
      </c>
      <c r="BH303" s="104">
        <f t="shared" si="201"/>
        <v>-5.871456324715061E-3</v>
      </c>
      <c r="BI303" s="104"/>
      <c r="BJ303" s="104"/>
      <c r="BK303" s="104"/>
      <c r="BL303" s="104"/>
      <c r="BM303" s="104"/>
      <c r="BN303" s="104"/>
      <c r="BO303" s="104"/>
      <c r="BP303" s="104"/>
    </row>
    <row r="304" spans="1:68">
      <c r="A304" s="123">
        <v>0.1</v>
      </c>
      <c r="B304" s="110">
        <v>101.74396</v>
      </c>
      <c r="C304" s="103">
        <v>0.65978999999999999</v>
      </c>
      <c r="D304" s="103">
        <v>-4.8366699999999998</v>
      </c>
      <c r="E304" s="123">
        <v>0.1</v>
      </c>
      <c r="F304" s="105">
        <v>3.14159265358979</v>
      </c>
      <c r="G304" s="105"/>
      <c r="H304" s="28">
        <f t="shared" si="241"/>
        <v>0.31478572254126702</v>
      </c>
      <c r="I304" s="28">
        <f t="shared" si="242"/>
        <v>7.9405933239512241E-2</v>
      </c>
      <c r="J304" s="28">
        <f t="shared" si="243"/>
        <v>2.0049391986083218E-2</v>
      </c>
      <c r="K304" s="28">
        <f t="shared" si="244"/>
        <v>5.0675526481819364E-3</v>
      </c>
      <c r="L304" s="104">
        <f t="shared" si="232"/>
        <v>0.70276156340915918</v>
      </c>
      <c r="M304" s="104">
        <f t="shared" si="218"/>
        <v>0.13784103933402783</v>
      </c>
      <c r="N304" s="104">
        <f t="shared" si="219"/>
        <v>3.2318010169129226E-2</v>
      </c>
      <c r="O304" s="104">
        <f t="shared" si="220"/>
        <v>8.1688000868823107E-3</v>
      </c>
      <c r="P304" s="104">
        <f t="shared" si="221"/>
        <v>2.155455800973094E-3</v>
      </c>
      <c r="Q304" s="104">
        <f t="shared" si="202"/>
        <v>3.7978464697318541</v>
      </c>
      <c r="R304" s="104">
        <f t="shared" si="203"/>
        <v>-4.7185426048318169</v>
      </c>
      <c r="S304" s="104">
        <f t="shared" si="204"/>
        <v>2.3848395835022225</v>
      </c>
      <c r="T304" s="104">
        <f t="shared" si="205"/>
        <v>-0.41042651836475397</v>
      </c>
      <c r="U304" s="104">
        <v>0</v>
      </c>
      <c r="V304" s="104">
        <f t="shared" si="200"/>
        <v>2.1234761849724886</v>
      </c>
      <c r="W304" s="104">
        <f t="shared" si="206"/>
        <v>1.3628869565217392</v>
      </c>
      <c r="X304" s="104">
        <f t="shared" si="222"/>
        <v>2.2281826040086123</v>
      </c>
      <c r="Y304" s="104">
        <v>0</v>
      </c>
      <c r="Z304" s="104">
        <f t="shared" si="240"/>
        <v>2.092292283597295</v>
      </c>
      <c r="AA304" s="104">
        <f t="shared" si="207"/>
        <v>0.6549999999999998</v>
      </c>
      <c r="AB304" s="104">
        <f t="shared" si="208"/>
        <v>-2.3645879296814096E-2</v>
      </c>
      <c r="AC304" s="104">
        <f t="shared" si="209"/>
        <v>-9.3521616838606048E-3</v>
      </c>
      <c r="AD304" s="104">
        <f t="shared" si="223"/>
        <v>-1.649902049033735E-2</v>
      </c>
      <c r="AE304" s="104">
        <f t="shared" si="210"/>
        <v>2.875</v>
      </c>
      <c r="AF304" s="104"/>
      <c r="AG304" s="104">
        <f t="shared" si="224"/>
        <v>-5.5310091789966452E-2</v>
      </c>
      <c r="AH304" s="104">
        <f t="shared" si="225"/>
        <v>-3.7620025383331701E-2</v>
      </c>
      <c r="AI304" s="104">
        <f t="shared" si="226"/>
        <v>2.1760770602207358</v>
      </c>
      <c r="AJ304" s="104"/>
      <c r="AK304" s="104">
        <f t="shared" si="211"/>
        <v>7.6844637261484861E-22</v>
      </c>
      <c r="AL304" s="104">
        <f t="shared" si="212"/>
        <v>8.847392664769392E-22</v>
      </c>
      <c r="AM304" s="104">
        <f t="shared" si="213"/>
        <v>40.526545223578751</v>
      </c>
      <c r="AN304" s="104">
        <f t="shared" si="227"/>
        <v>1.0610256652253576</v>
      </c>
      <c r="AO304" s="104">
        <f t="shared" si="228"/>
        <v>1.3176580985674746</v>
      </c>
      <c r="AP304" s="25">
        <v>0.66064000000000001</v>
      </c>
      <c r="AQ304" s="104">
        <f t="shared" si="214"/>
        <v>7.3319803009921772E-4</v>
      </c>
      <c r="AR304" s="104">
        <f t="shared" si="215"/>
        <v>2.1387386537994182</v>
      </c>
      <c r="AS304">
        <f t="shared" si="245"/>
        <v>-6.975408653799418</v>
      </c>
      <c r="AT304" s="104"/>
      <c r="AU304" s="104"/>
      <c r="AV304" s="104"/>
      <c r="AW304" s="104">
        <f t="shared" si="246"/>
        <v>-3.7164280817581385E-2</v>
      </c>
      <c r="AX304">
        <f t="shared" si="247"/>
        <v>-7.0125729346169994</v>
      </c>
      <c r="AY304" s="104">
        <f t="shared" si="239"/>
        <v>-4.8738342808175812</v>
      </c>
      <c r="AZ304" s="104"/>
      <c r="BA304" s="104">
        <f t="shared" si="248"/>
        <v>1.2808455044152574</v>
      </c>
      <c r="BB304" s="104">
        <f t="shared" si="229"/>
        <v>-22.490526325985147</v>
      </c>
      <c r="BC304" s="104">
        <f t="shared" si="217"/>
        <v>9.8693051971411894</v>
      </c>
      <c r="BD304" s="104">
        <f t="shared" si="230"/>
        <v>-32.359831523126338</v>
      </c>
      <c r="BE304" s="104"/>
      <c r="BF304" s="104">
        <f t="shared" si="231"/>
        <v>4.4544516391335212E-3</v>
      </c>
      <c r="BG304" s="104">
        <f t="shared" si="201"/>
        <v>1.9547049311034242E-3</v>
      </c>
      <c r="BH304" s="104">
        <f t="shared" si="201"/>
        <v>-6.4091565702369454E-3</v>
      </c>
      <c r="BI304" s="104"/>
      <c r="BJ304" s="104"/>
      <c r="BK304" s="104"/>
      <c r="BL304" s="104"/>
      <c r="BM304" s="104"/>
      <c r="BN304" s="104"/>
      <c r="BO304" s="104"/>
      <c r="BP304" s="104"/>
    </row>
    <row r="305" spans="1:68">
      <c r="A305" s="123">
        <v>0.1</v>
      </c>
      <c r="B305" s="110">
        <v>115.65387</v>
      </c>
      <c r="C305" s="103">
        <v>0.69711999999999996</v>
      </c>
      <c r="D305" s="103">
        <v>-5.0216700000000003</v>
      </c>
      <c r="E305" s="123">
        <v>0.1</v>
      </c>
      <c r="F305" s="105">
        <v>3.14159265358979</v>
      </c>
      <c r="G305" s="105"/>
      <c r="H305" s="28">
        <f t="shared" si="241"/>
        <v>0.33259586064955221</v>
      </c>
      <c r="I305" s="28">
        <f t="shared" si="242"/>
        <v>8.3898610436546131E-2</v>
      </c>
      <c r="J305" s="28">
        <f t="shared" si="243"/>
        <v>2.1183758682820797E-2</v>
      </c>
      <c r="K305" s="28">
        <f t="shared" si="244"/>
        <v>5.3542677247314929E-3</v>
      </c>
      <c r="L305" s="104">
        <f t="shared" si="232"/>
        <v>0.78794145596576737</v>
      </c>
      <c r="M305" s="104">
        <f t="shared" si="218"/>
        <v>0.16542630237448597</v>
      </c>
      <c r="N305" s="104">
        <f t="shared" si="219"/>
        <v>4.1253668764054188E-2</v>
      </c>
      <c r="O305" s="104">
        <f t="shared" si="220"/>
        <v>1.1064044653623151E-2</v>
      </c>
      <c r="P305" s="104">
        <f t="shared" si="221"/>
        <v>3.0937802118962132E-3</v>
      </c>
      <c r="Q305" s="104">
        <f t="shared" si="202"/>
        <v>3.7978464697318541</v>
      </c>
      <c r="R305" s="104">
        <f t="shared" si="203"/>
        <v>-4.7185426048318169</v>
      </c>
      <c r="S305" s="104">
        <f t="shared" si="204"/>
        <v>2.3848395835022225</v>
      </c>
      <c r="T305" s="104">
        <f t="shared" si="205"/>
        <v>-0.41042651836475397</v>
      </c>
      <c r="U305" s="104">
        <v>0</v>
      </c>
      <c r="V305" s="104">
        <f t="shared" si="200"/>
        <v>2.1116027595669653</v>
      </c>
      <c r="W305" s="104">
        <f t="shared" si="206"/>
        <v>1.3628869565217392</v>
      </c>
      <c r="X305" s="104">
        <f t="shared" si="222"/>
        <v>2.3613317728847334</v>
      </c>
      <c r="Y305" s="104">
        <v>0</v>
      </c>
      <c r="Z305" s="104">
        <f t="shared" si="240"/>
        <v>2.3057520260881508</v>
      </c>
      <c r="AA305" s="104">
        <f t="shared" si="207"/>
        <v>0.6549999999999998</v>
      </c>
      <c r="AB305" s="104">
        <f t="shared" si="208"/>
        <v>-2.6878622084587904E-2</v>
      </c>
      <c r="AC305" s="104">
        <f t="shared" si="209"/>
        <v>-1.063074104452191E-2</v>
      </c>
      <c r="AD305" s="104">
        <f t="shared" si="223"/>
        <v>-1.8754681564554905E-2</v>
      </c>
      <c r="AE305" s="104">
        <f t="shared" si="210"/>
        <v>2.875</v>
      </c>
      <c r="AF305" s="104"/>
      <c r="AG305" s="104">
        <f t="shared" si="224"/>
        <v>-6.1947950231688476E-2</v>
      </c>
      <c r="AH305" s="104">
        <f t="shared" si="225"/>
        <v>-4.2253101850753476E-2</v>
      </c>
      <c r="AI305" s="104">
        <f t="shared" si="226"/>
        <v>2.3999529736298708</v>
      </c>
      <c r="AJ305" s="104"/>
      <c r="AK305" s="104">
        <f t="shared" si="211"/>
        <v>8.6141149688091823E-22</v>
      </c>
      <c r="AL305" s="104">
        <f t="shared" si="212"/>
        <v>9.9130191944843265E-22</v>
      </c>
      <c r="AM305" s="104">
        <f t="shared" si="213"/>
        <v>40.526545223578751</v>
      </c>
      <c r="AN305" s="104">
        <f t="shared" si="227"/>
        <v>1.0610256652253576</v>
      </c>
      <c r="AO305" s="104">
        <f t="shared" si="228"/>
        <v>1.3176580985674746</v>
      </c>
      <c r="AP305" s="25">
        <v>0.69787999999999994</v>
      </c>
      <c r="AQ305" s="104">
        <f t="shared" si="214"/>
        <v>8.2177586784777385E-4</v>
      </c>
      <c r="AR305" s="104">
        <f t="shared" si="215"/>
        <v>2.3971202065119561</v>
      </c>
      <c r="AS305">
        <f t="shared" si="245"/>
        <v>-7.4187902065119564</v>
      </c>
      <c r="AT305" s="104"/>
      <c r="AU305" s="104"/>
      <c r="AV305" s="104"/>
      <c r="AW305" s="104">
        <f t="shared" si="246"/>
        <v>-7.8243505616042874E-2</v>
      </c>
      <c r="AX305">
        <f t="shared" si="247"/>
        <v>-7.4970337121279993</v>
      </c>
      <c r="AY305" s="104">
        <f t="shared" si="239"/>
        <v>-5.0999135056160432</v>
      </c>
      <c r="AZ305" s="104"/>
      <c r="BA305" s="104">
        <f t="shared" si="248"/>
        <v>1.2808455044152574</v>
      </c>
      <c r="BB305" s="104">
        <f t="shared" si="229"/>
        <v>-23.533779022758246</v>
      </c>
      <c r="BC305" s="104">
        <f t="shared" si="217"/>
        <v>11.061618431159365</v>
      </c>
      <c r="BD305" s="104">
        <f t="shared" si="230"/>
        <v>-34.595397453917613</v>
      </c>
      <c r="BE305" s="104"/>
      <c r="BF305" s="104">
        <f t="shared" si="231"/>
        <v>4.6610772475258952E-3</v>
      </c>
      <c r="BG305" s="104">
        <f t="shared" si="201"/>
        <v>2.190853323660005E-3</v>
      </c>
      <c r="BH305" s="104">
        <f t="shared" si="201"/>
        <v>-6.8519305711859007E-3</v>
      </c>
      <c r="BI305" s="104"/>
      <c r="BJ305" s="104"/>
      <c r="BK305" s="104"/>
      <c r="BL305" s="104"/>
      <c r="BM305" s="104"/>
      <c r="BN305" s="104"/>
      <c r="BO305" s="104"/>
      <c r="BP305" s="104"/>
    </row>
    <row r="306" spans="1:68">
      <c r="A306" s="123">
        <v>0.1</v>
      </c>
      <c r="B306" s="110">
        <v>132.06557000000001</v>
      </c>
      <c r="C306" s="103">
        <v>0.72753000000000001</v>
      </c>
      <c r="D306" s="103">
        <v>-5.2033300000000002</v>
      </c>
      <c r="E306" s="123">
        <v>0.1</v>
      </c>
      <c r="F306" s="105">
        <v>3.14159265358979</v>
      </c>
      <c r="G306" s="105"/>
      <c r="H306" s="28">
        <f t="shared" si="241"/>
        <v>0.34710446766463265</v>
      </c>
      <c r="I306" s="28">
        <f t="shared" si="242"/>
        <v>8.7558463465257641E-2</v>
      </c>
      <c r="J306" s="28">
        <f t="shared" si="243"/>
        <v>2.2107843634543E-2</v>
      </c>
      <c r="K306" s="28">
        <f t="shared" si="244"/>
        <v>5.587833368392677E-3</v>
      </c>
      <c r="L306" s="104">
        <f t="shared" si="232"/>
        <v>0.86436557819956406</v>
      </c>
      <c r="M306" s="104">
        <f t="shared" si="218"/>
        <v>0.19140717556542244</v>
      </c>
      <c r="N306" s="104">
        <f t="shared" si="219"/>
        <v>5.008737432140091E-2</v>
      </c>
      <c r="O306" s="104">
        <f t="shared" si="220"/>
        <v>1.4068030853753022E-2</v>
      </c>
      <c r="P306" s="104">
        <f t="shared" si="221"/>
        <v>4.1154692133644755E-3</v>
      </c>
      <c r="Q306" s="104">
        <f t="shared" si="202"/>
        <v>3.7978464697318541</v>
      </c>
      <c r="R306" s="104">
        <f t="shared" si="203"/>
        <v>-4.718542604831816</v>
      </c>
      <c r="S306" s="104">
        <f t="shared" si="204"/>
        <v>2.3848395835022229</v>
      </c>
      <c r="T306" s="104">
        <f t="shared" si="205"/>
        <v>-0.41042651836475397</v>
      </c>
      <c r="U306" s="104">
        <v>0</v>
      </c>
      <c r="V306" s="104">
        <f t="shared" si="200"/>
        <v>2.101930354890245</v>
      </c>
      <c r="W306" s="104">
        <f t="shared" si="206"/>
        <v>1.3628869565217392</v>
      </c>
      <c r="X306" s="104">
        <f t="shared" si="222"/>
        <v>2.4790176641477686</v>
      </c>
      <c r="Y306" s="104">
        <v>0</v>
      </c>
      <c r="Z306" s="104">
        <f t="shared" si="240"/>
        <v>2.4932413069387942</v>
      </c>
      <c r="AA306" s="104">
        <f t="shared" si="207"/>
        <v>0.6549999999999998</v>
      </c>
      <c r="AB306" s="104">
        <f t="shared" si="208"/>
        <v>-3.0692795203616532E-2</v>
      </c>
      <c r="AC306" s="104">
        <f t="shared" si="209"/>
        <v>-1.2139281422810854E-2</v>
      </c>
      <c r="AD306" s="104">
        <f t="shared" si="223"/>
        <v>-2.1416038313213693E-2</v>
      </c>
      <c r="AE306" s="104">
        <f t="shared" si="210"/>
        <v>2.875</v>
      </c>
      <c r="AF306" s="104"/>
      <c r="AG306" s="104">
        <f t="shared" si="224"/>
        <v>-6.7829709159733728E-2</v>
      </c>
      <c r="AH306" s="104">
        <f t="shared" si="225"/>
        <v>-4.6642723316691254E-2</v>
      </c>
      <c r="AI306" s="104">
        <f t="shared" si="226"/>
        <v>2.597539996476411</v>
      </c>
      <c r="AJ306" s="104"/>
      <c r="AK306" s="104">
        <f t="shared" si="211"/>
        <v>9.4557268869550365E-22</v>
      </c>
      <c r="AL306" s="104">
        <f t="shared" si="212"/>
        <v>1.0866486351782626E-21</v>
      </c>
      <c r="AM306" s="104">
        <f t="shared" si="213"/>
        <v>40.526545223578751</v>
      </c>
      <c r="AN306" s="104">
        <f t="shared" si="227"/>
        <v>1.0610256652253576</v>
      </c>
      <c r="AO306" s="104">
        <f t="shared" si="228"/>
        <v>1.3176580985674746</v>
      </c>
      <c r="AP306" s="25">
        <v>0.72741999999999996</v>
      </c>
      <c r="AQ306" s="104">
        <f t="shared" si="214"/>
        <v>9.0167184265472025E-4</v>
      </c>
      <c r="AR306" s="104">
        <f t="shared" si="215"/>
        <v>2.630176765023819</v>
      </c>
      <c r="AS306">
        <f t="shared" si="245"/>
        <v>-7.8335067650238193</v>
      </c>
      <c r="AT306" s="104"/>
      <c r="AU306" s="104"/>
      <c r="AV306" s="104"/>
      <c r="AW306" s="104">
        <f t="shared" si="246"/>
        <v>-6.5123551009180325E-2</v>
      </c>
      <c r="AX306">
        <f t="shared" si="247"/>
        <v>-7.8986303160329996</v>
      </c>
      <c r="AY306" s="104">
        <f t="shared" si="239"/>
        <v>-5.2684535510091806</v>
      </c>
      <c r="AZ306" s="104"/>
      <c r="BA306" s="104">
        <f t="shared" si="248"/>
        <v>1.2808455044152574</v>
      </c>
      <c r="BB306" s="104">
        <f t="shared" si="229"/>
        <v>-24.311514602077377</v>
      </c>
      <c r="BC306" s="104">
        <f t="shared" si="217"/>
        <v>12.13706834649282</v>
      </c>
      <c r="BD306" s="104">
        <f t="shared" si="230"/>
        <v>-36.448582948570198</v>
      </c>
      <c r="BE306" s="104"/>
      <c r="BF306" s="104">
        <f t="shared" si="231"/>
        <v>4.815114795420356E-3</v>
      </c>
      <c r="BG306" s="104">
        <f t="shared" si="201"/>
        <v>2.4038558816583126E-3</v>
      </c>
      <c r="BH306" s="104">
        <f t="shared" si="201"/>
        <v>-7.2189706770786691E-3</v>
      </c>
      <c r="BI306" s="104"/>
      <c r="BJ306" s="104"/>
      <c r="BK306" s="104"/>
      <c r="BL306" s="104"/>
      <c r="BM306" s="104"/>
      <c r="BN306" s="104"/>
      <c r="BO306" s="104"/>
      <c r="BP306" s="104"/>
    </row>
    <row r="307" spans="1:68">
      <c r="A307" s="123">
        <v>0.1</v>
      </c>
      <c r="B307" s="110">
        <v>146.07554999999999</v>
      </c>
      <c r="C307" s="103">
        <v>0.74756999999999996</v>
      </c>
      <c r="D307" s="103">
        <v>-5.3049999999999997</v>
      </c>
      <c r="E307" s="123">
        <v>0.1</v>
      </c>
      <c r="F307" s="105">
        <v>3.14159265358979</v>
      </c>
      <c r="G307" s="105"/>
      <c r="H307" s="28">
        <f t="shared" si="241"/>
        <v>0.35666554903859554</v>
      </c>
      <c r="I307" s="28">
        <f t="shared" si="242"/>
        <v>8.997028374461899E-2</v>
      </c>
      <c r="J307" s="28">
        <f t="shared" si="243"/>
        <v>2.27168098440962E-2</v>
      </c>
      <c r="K307" s="28">
        <f t="shared" si="244"/>
        <v>5.7417516682601588E-3</v>
      </c>
      <c r="L307" s="104">
        <f t="shared" si="232"/>
        <v>0.91856286035784163</v>
      </c>
      <c r="M307" s="104">
        <f t="shared" si="218"/>
        <v>0.21048093471436541</v>
      </c>
      <c r="N307" s="104">
        <f t="shared" si="219"/>
        <v>5.6800453771373362E-2</v>
      </c>
      <c r="O307" s="104">
        <f t="shared" si="220"/>
        <v>1.6430869021747452E-2</v>
      </c>
      <c r="P307" s="104">
        <f t="shared" si="221"/>
        <v>4.947180996964784E-3</v>
      </c>
      <c r="Q307" s="104">
        <f t="shared" si="202"/>
        <v>3.7978464697318541</v>
      </c>
      <c r="R307" s="104">
        <f t="shared" si="203"/>
        <v>-4.718542604831816</v>
      </c>
      <c r="S307" s="104">
        <f t="shared" si="204"/>
        <v>2.3848395835022229</v>
      </c>
      <c r="T307" s="104">
        <f t="shared" si="205"/>
        <v>-0.41042651836475397</v>
      </c>
      <c r="U307" s="104">
        <v>0</v>
      </c>
      <c r="V307" s="104">
        <f t="shared" si="200"/>
        <v>2.0955563006409363</v>
      </c>
      <c r="W307" s="104">
        <f t="shared" si="206"/>
        <v>1.3628869565217392</v>
      </c>
      <c r="X307" s="104">
        <f t="shared" si="222"/>
        <v>2.5615398354402168</v>
      </c>
      <c r="Y307" s="104">
        <v>0</v>
      </c>
      <c r="Z307" s="104">
        <f t="shared" si="240"/>
        <v>2.6241137646308217</v>
      </c>
      <c r="AA307" s="104">
        <f t="shared" si="207"/>
        <v>0.6549999999999998</v>
      </c>
      <c r="AB307" s="104">
        <f t="shared" si="208"/>
        <v>-3.3948794832791368E-2</v>
      </c>
      <c r="AC307" s="104">
        <f t="shared" si="209"/>
        <v>-1.3427059077107515E-2</v>
      </c>
      <c r="AD307" s="104">
        <f t="shared" si="223"/>
        <v>-2.368792695494944E-2</v>
      </c>
      <c r="AE307" s="104">
        <f t="shared" si="210"/>
        <v>2.875</v>
      </c>
      <c r="AF307" s="104"/>
      <c r="AG307" s="104">
        <f t="shared" si="224"/>
        <v>-7.1956942983182712E-2</v>
      </c>
      <c r="AH307" s="104">
        <f t="shared" si="225"/>
        <v>-4.9896426656751154E-2</v>
      </c>
      <c r="AI307" s="104">
        <f t="shared" si="226"/>
        <v>2.7360278268958083</v>
      </c>
      <c r="AJ307" s="104"/>
      <c r="AK307" s="104">
        <f t="shared" si="211"/>
        <v>1.0057183383087579E-21</v>
      </c>
      <c r="AL307" s="104">
        <f t="shared" si="212"/>
        <v>1.1541163822122993E-21</v>
      </c>
      <c r="AM307" s="104">
        <f t="shared" si="213"/>
        <v>40.526545223578751</v>
      </c>
      <c r="AN307" s="104">
        <f t="shared" si="227"/>
        <v>1.0610256652253576</v>
      </c>
      <c r="AO307" s="104">
        <f t="shared" si="228"/>
        <v>1.3176580985674746</v>
      </c>
      <c r="AP307" s="25">
        <v>0.74746999999999997</v>
      </c>
      <c r="AQ307" s="104">
        <f t="shared" si="214"/>
        <v>9.5859408749862077E-4</v>
      </c>
      <c r="AR307" s="104">
        <f t="shared" si="215"/>
        <v>2.7962189532334767</v>
      </c>
      <c r="AS307">
        <f t="shared" si="245"/>
        <v>-8.1012189532334773</v>
      </c>
      <c r="AT307" s="104"/>
      <c r="AU307" s="104"/>
      <c r="AV307" s="104"/>
      <c r="AW307" s="104">
        <f t="shared" si="246"/>
        <v>-6.546814627952191E-2</v>
      </c>
      <c r="AX307">
        <f t="shared" si="247"/>
        <v>-8.1666870995129983</v>
      </c>
      <c r="AY307" s="104">
        <f t="shared" si="239"/>
        <v>-5.3704681462795216</v>
      </c>
      <c r="AZ307" s="104"/>
      <c r="BA307" s="104">
        <f t="shared" si="248"/>
        <v>1.2808455044152574</v>
      </c>
      <c r="BB307" s="104">
        <f t="shared" si="229"/>
        <v>-24.782265515704552</v>
      </c>
      <c r="BC307" s="104">
        <f t="shared" si="217"/>
        <v>12.903277452093976</v>
      </c>
      <c r="BD307" s="104">
        <f t="shared" si="230"/>
        <v>-37.685542967798526</v>
      </c>
      <c r="BE307" s="104"/>
      <c r="BF307" s="104">
        <f t="shared" si="231"/>
        <v>4.9083512607852155E-3</v>
      </c>
      <c r="BG307" s="104">
        <f t="shared" si="201"/>
        <v>2.5556105074458261E-3</v>
      </c>
      <c r="BH307" s="104">
        <f t="shared" si="201"/>
        <v>-7.4639617682310411E-3</v>
      </c>
      <c r="BI307" s="104"/>
      <c r="BJ307" s="104"/>
      <c r="BK307" s="104"/>
      <c r="BL307" s="104"/>
      <c r="BM307" s="104"/>
      <c r="BN307" s="104"/>
      <c r="BO307" s="104"/>
      <c r="BP307" s="104"/>
    </row>
    <row r="308" spans="1:68">
      <c r="A308" s="123">
        <v>0.1</v>
      </c>
      <c r="B308" s="110">
        <v>162.08697000000001</v>
      </c>
      <c r="C308" s="103">
        <v>0.76648000000000005</v>
      </c>
      <c r="D308" s="103">
        <v>-5.3816699999999997</v>
      </c>
      <c r="E308" s="123">
        <v>0.1</v>
      </c>
      <c r="F308" s="105">
        <v>3.14159265358979</v>
      </c>
      <c r="G308" s="105"/>
      <c r="H308" s="28">
        <f t="shared" si="241"/>
        <v>0.36568750756063351</v>
      </c>
      <c r="I308" s="28">
        <f t="shared" si="242"/>
        <v>9.2246108169904598E-2</v>
      </c>
      <c r="J308" s="28">
        <f t="shared" si="243"/>
        <v>2.329143813863967E-2</v>
      </c>
      <c r="K308" s="28">
        <f t="shared" si="244"/>
        <v>5.8869909422369108E-3</v>
      </c>
      <c r="L308" s="104">
        <f t="shared" si="232"/>
        <v>0.97274417687374859</v>
      </c>
      <c r="M308" s="104">
        <f t="shared" si="218"/>
        <v>0.23005225564606421</v>
      </c>
      <c r="N308" s="104">
        <f t="shared" si="219"/>
        <v>6.3870354194774576E-2</v>
      </c>
      <c r="O308" s="104">
        <f t="shared" si="220"/>
        <v>1.8984916827365417E-2</v>
      </c>
      <c r="P308" s="104">
        <f t="shared" si="221"/>
        <v>5.8698954119555946E-3</v>
      </c>
      <c r="Q308" s="104">
        <f t="shared" si="202"/>
        <v>3.7978464697318541</v>
      </c>
      <c r="R308" s="104">
        <f t="shared" si="203"/>
        <v>-4.7185426048318169</v>
      </c>
      <c r="S308" s="104">
        <f t="shared" si="204"/>
        <v>2.3848395835022225</v>
      </c>
      <c r="T308" s="104">
        <f t="shared" si="205"/>
        <v>-0.41042651836475397</v>
      </c>
      <c r="U308" s="104">
        <v>0</v>
      </c>
      <c r="V308" s="104">
        <f t="shared" si="200"/>
        <v>2.0895416616262446</v>
      </c>
      <c r="W308" s="104">
        <f t="shared" si="206"/>
        <v>1.3628869565217392</v>
      </c>
      <c r="X308" s="104">
        <f t="shared" si="222"/>
        <v>2.6433117528058538</v>
      </c>
      <c r="Y308" s="104">
        <v>0</v>
      </c>
      <c r="Z308" s="104">
        <f t="shared" si="240"/>
        <v>2.753350304069675</v>
      </c>
      <c r="AA308" s="104">
        <f t="shared" si="207"/>
        <v>0.6549999999999998</v>
      </c>
      <c r="AB308" s="104">
        <f t="shared" si="208"/>
        <v>-3.7669940586215894E-2</v>
      </c>
      <c r="AC308" s="104">
        <f t="shared" si="209"/>
        <v>-1.4898806280855032E-2</v>
      </c>
      <c r="AD308" s="104">
        <f t="shared" si="223"/>
        <v>-2.6284373433535464E-2</v>
      </c>
      <c r="AE308" s="104">
        <f t="shared" si="210"/>
        <v>2.875</v>
      </c>
      <c r="AF308" s="104"/>
      <c r="AG308" s="104">
        <f t="shared" si="224"/>
        <v>-7.6046067788332214E-2</v>
      </c>
      <c r="AH308" s="104">
        <f t="shared" si="225"/>
        <v>-5.3268330104868394E-2</v>
      </c>
      <c r="AI308" s="104">
        <f t="shared" si="226"/>
        <v>2.8732620735577763</v>
      </c>
      <c r="AJ308" s="104"/>
      <c r="AK308" s="104">
        <f t="shared" si="211"/>
        <v>1.0662396746564447E-21</v>
      </c>
      <c r="AL308" s="104">
        <f t="shared" si="212"/>
        <v>1.2214421098709636E-21</v>
      </c>
      <c r="AM308" s="104">
        <f t="shared" si="213"/>
        <v>40.526545223578751</v>
      </c>
      <c r="AN308" s="104">
        <f t="shared" si="227"/>
        <v>1.0610256652253576</v>
      </c>
      <c r="AO308" s="104">
        <f t="shared" si="228"/>
        <v>1.3176580985674746</v>
      </c>
      <c r="AP308" s="25">
        <v>0.76637999999999995</v>
      </c>
      <c r="AQ308" s="104">
        <f t="shared" si="214"/>
        <v>1.0157248410250356E-3</v>
      </c>
      <c r="AR308" s="104">
        <f t="shared" si="215"/>
        <v>2.962869361270029</v>
      </c>
      <c r="AS308">
        <f t="shared" si="245"/>
        <v>-8.3445393612700283</v>
      </c>
      <c r="AT308" s="104"/>
      <c r="AU308" s="104"/>
      <c r="AV308" s="104"/>
      <c r="AW308" s="104">
        <f t="shared" si="246"/>
        <v>-7.7571698377971288E-2</v>
      </c>
      <c r="AX308">
        <f t="shared" si="247"/>
        <v>-8.4221110596479996</v>
      </c>
      <c r="AY308" s="104">
        <f t="shared" si="239"/>
        <v>-5.459241698377971</v>
      </c>
      <c r="AZ308" s="104"/>
      <c r="BA308" s="104">
        <f t="shared" si="248"/>
        <v>1.2808455044152574</v>
      </c>
      <c r="BB308" s="104">
        <f t="shared" si="229"/>
        <v>-25.191915043260192</v>
      </c>
      <c r="BC308" s="104">
        <f t="shared" si="217"/>
        <v>13.672293215295818</v>
      </c>
      <c r="BD308" s="104">
        <f t="shared" si="230"/>
        <v>-38.864208258556012</v>
      </c>
      <c r="BE308" s="104"/>
      <c r="BF308" s="104">
        <f t="shared" si="231"/>
        <v>4.9894860454070492E-3</v>
      </c>
      <c r="BG308" s="104">
        <f t="shared" si="201"/>
        <v>2.7079210170916652E-3</v>
      </c>
      <c r="BH308" s="104">
        <f t="shared" si="201"/>
        <v>-7.6974070624987153E-3</v>
      </c>
      <c r="BI308" s="104"/>
      <c r="BJ308" s="104"/>
      <c r="BK308" s="104"/>
      <c r="BL308" s="104"/>
      <c r="BM308" s="104"/>
      <c r="BN308" s="104"/>
      <c r="BO308" s="104"/>
      <c r="BP308" s="104"/>
    </row>
    <row r="309" spans="1:68">
      <c r="A309" s="123">
        <v>0.1</v>
      </c>
      <c r="B309" s="110">
        <v>202.11548999999999</v>
      </c>
      <c r="C309" s="103">
        <v>0.80288999999999999</v>
      </c>
      <c r="D309" s="103">
        <v>-5.5250000000000004</v>
      </c>
      <c r="E309" s="123">
        <v>0.1</v>
      </c>
      <c r="F309" s="105">
        <v>3.14159265358979</v>
      </c>
      <c r="G309" s="105"/>
      <c r="H309" s="28">
        <f t="shared" si="241"/>
        <v>0.38305871378947526</v>
      </c>
      <c r="I309" s="28">
        <f t="shared" si="242"/>
        <v>9.6628063078664408E-2</v>
      </c>
      <c r="J309" s="28">
        <f t="shared" si="243"/>
        <v>2.4397848302802949E-2</v>
      </c>
      <c r="K309" s="28">
        <f t="shared" si="244"/>
        <v>6.1666399092117118E-3</v>
      </c>
      <c r="L309" s="104">
        <f t="shared" si="232"/>
        <v>1.0862053820032227</v>
      </c>
      <c r="M309" s="104">
        <f t="shared" si="218"/>
        <v>0.27254732070516646</v>
      </c>
      <c r="N309" s="104">
        <f t="shared" si="219"/>
        <v>7.978904736320469E-2</v>
      </c>
      <c r="O309" s="104">
        <f t="shared" si="220"/>
        <v>2.4949142259976242E-2</v>
      </c>
      <c r="P309" s="104">
        <f t="shared" si="221"/>
        <v>8.1048994675945174E-3</v>
      </c>
      <c r="Q309" s="104">
        <f t="shared" si="202"/>
        <v>3.7978464697318541</v>
      </c>
      <c r="R309" s="104">
        <f t="shared" si="203"/>
        <v>-4.718542604831816</v>
      </c>
      <c r="S309" s="104">
        <f t="shared" si="204"/>
        <v>2.3848395835022229</v>
      </c>
      <c r="T309" s="104">
        <f t="shared" si="205"/>
        <v>-0.41042651836475397</v>
      </c>
      <c r="U309" s="104">
        <v>0</v>
      </c>
      <c r="V309" s="104">
        <f t="shared" si="200"/>
        <v>2.0779608574736832</v>
      </c>
      <c r="W309" s="104">
        <f t="shared" si="206"/>
        <v>1.3628869565217392</v>
      </c>
      <c r="X309" s="104">
        <f t="shared" si="222"/>
        <v>2.8123712473452782</v>
      </c>
      <c r="Y309" s="104">
        <v>0</v>
      </c>
      <c r="Z309" s="104">
        <f t="shared" si="240"/>
        <v>3.0192594197523466</v>
      </c>
      <c r="AA309" s="104">
        <f t="shared" si="207"/>
        <v>0.6549999999999998</v>
      </c>
      <c r="AB309" s="104">
        <f t="shared" si="208"/>
        <v>-4.6972797997605314E-2</v>
      </c>
      <c r="AC309" s="104">
        <f t="shared" si="209"/>
        <v>-1.8578171532666027E-2</v>
      </c>
      <c r="AD309" s="104">
        <f t="shared" si="223"/>
        <v>-3.2775484765135671E-2</v>
      </c>
      <c r="AE309" s="104">
        <f t="shared" si="210"/>
        <v>2.875</v>
      </c>
      <c r="AF309" s="104"/>
      <c r="AG309" s="104">
        <f t="shared" si="224"/>
        <v>-8.4489878357950757E-2</v>
      </c>
      <c r="AH309" s="104">
        <f t="shared" si="225"/>
        <v>-6.0715744542079973E-2</v>
      </c>
      <c r="AI309" s="104">
        <f t="shared" si="226"/>
        <v>3.1571657723584763</v>
      </c>
      <c r="AJ309" s="104"/>
      <c r="AK309" s="104">
        <f t="shared" si="211"/>
        <v>1.1942564945682525E-21</v>
      </c>
      <c r="AL309" s="104">
        <f t="shared" si="212"/>
        <v>1.362038189948819E-21</v>
      </c>
      <c r="AM309" s="104">
        <f t="shared" si="213"/>
        <v>40.526545223578751</v>
      </c>
      <c r="AN309" s="104">
        <f t="shared" si="227"/>
        <v>1.0610256652253576</v>
      </c>
      <c r="AO309" s="104">
        <f t="shared" si="228"/>
        <v>1.3176580985674746</v>
      </c>
      <c r="AP309" s="25">
        <v>0.80279999999999996</v>
      </c>
      <c r="AQ309" s="104">
        <f t="shared" si="214"/>
        <v>1.1360964744634662E-3</v>
      </c>
      <c r="AR309" s="104">
        <f t="shared" si="215"/>
        <v>3.3139934160099309</v>
      </c>
      <c r="AS309">
        <f t="shared" si="245"/>
        <v>-8.8389934160099308</v>
      </c>
      <c r="AT309" s="104"/>
      <c r="AU309" s="104"/>
      <c r="AV309" s="104"/>
      <c r="AW309" s="104">
        <f t="shared" si="246"/>
        <v>-8.1708060567068586E-2</v>
      </c>
      <c r="AX309">
        <f t="shared" si="247"/>
        <v>-8.9207014765769994</v>
      </c>
      <c r="AY309" s="104">
        <f t="shared" si="239"/>
        <v>-5.6067080605670689</v>
      </c>
      <c r="AZ309" s="104"/>
      <c r="BA309" s="104">
        <f t="shared" si="248"/>
        <v>1.2808455044152574</v>
      </c>
      <c r="BB309" s="104">
        <f t="shared" si="229"/>
        <v>-25.872405168676355</v>
      </c>
      <c r="BC309" s="104">
        <f t="shared" si="217"/>
        <v>15.292570873872611</v>
      </c>
      <c r="BD309" s="104">
        <f t="shared" si="230"/>
        <v>-41.164976042548965</v>
      </c>
      <c r="BE309" s="104"/>
      <c r="BF309" s="104">
        <f t="shared" si="231"/>
        <v>5.1242632538475649E-3</v>
      </c>
      <c r="BG309" s="104">
        <f t="shared" si="201"/>
        <v>3.0288316248509826E-3</v>
      </c>
      <c r="BH309" s="104">
        <f t="shared" si="201"/>
        <v>-8.1530948786985476E-3</v>
      </c>
      <c r="BI309" s="104"/>
      <c r="BJ309" s="104"/>
      <c r="BK309" s="104"/>
      <c r="BL309" s="104"/>
      <c r="BM309" s="104"/>
      <c r="BN309" s="104"/>
      <c r="BO309" s="104"/>
      <c r="BP309" s="104"/>
    </row>
    <row r="310" spans="1:68">
      <c r="A310" s="123">
        <v>0.1</v>
      </c>
      <c r="B310" s="110">
        <v>251.55072000000001</v>
      </c>
      <c r="C310" s="103">
        <v>0.83613000000000004</v>
      </c>
      <c r="D310" s="103">
        <v>-5.6349999999999998</v>
      </c>
      <c r="E310" s="123">
        <v>0.1</v>
      </c>
      <c r="F310" s="105">
        <v>3.14159265358979</v>
      </c>
      <c r="G310" s="105"/>
      <c r="H310" s="28">
        <f t="shared" si="241"/>
        <v>0.39891751343371318</v>
      </c>
      <c r="I310" s="28">
        <f t="shared" si="242"/>
        <v>0.10062850749413205</v>
      </c>
      <c r="J310" s="28">
        <f t="shared" si="243"/>
        <v>2.5407929979726528E-2</v>
      </c>
      <c r="K310" s="28">
        <f t="shared" si="244"/>
        <v>6.4219415203691527E-3</v>
      </c>
      <c r="L310" s="104">
        <f t="shared" si="232"/>
        <v>1.2015540713314341</v>
      </c>
      <c r="M310" s="104">
        <f t="shared" si="218"/>
        <v>0.31766316463867472</v>
      </c>
      <c r="N310" s="104">
        <f t="shared" si="219"/>
        <v>9.7437432608629387E-2</v>
      </c>
      <c r="O310" s="104">
        <f t="shared" si="220"/>
        <v>3.1853770238979284E-2</v>
      </c>
      <c r="P310" s="104">
        <f t="shared" si="221"/>
        <v>1.0806585961118831E-2</v>
      </c>
      <c r="Q310" s="104">
        <f t="shared" si="202"/>
        <v>3.7978464697318546</v>
      </c>
      <c r="R310" s="104">
        <f t="shared" si="203"/>
        <v>-4.718542604831816</v>
      </c>
      <c r="S310" s="104">
        <f t="shared" si="204"/>
        <v>2.384839583502222</v>
      </c>
      <c r="T310" s="104">
        <f t="shared" si="205"/>
        <v>-0.41042651836475397</v>
      </c>
      <c r="U310" s="104">
        <v>0</v>
      </c>
      <c r="V310" s="104">
        <f t="shared" si="200"/>
        <v>2.0673883243775246</v>
      </c>
      <c r="W310" s="104">
        <f t="shared" si="206"/>
        <v>1.3628869565217392</v>
      </c>
      <c r="X310" s="104">
        <f t="shared" si="222"/>
        <v>2.9814827991549739</v>
      </c>
      <c r="Y310" s="104">
        <v>0</v>
      </c>
      <c r="Z310" s="104">
        <f t="shared" si="240"/>
        <v>3.2837097258486483</v>
      </c>
      <c r="AA310" s="104">
        <f t="shared" si="207"/>
        <v>0.6549999999999998</v>
      </c>
      <c r="AB310" s="104">
        <f t="shared" si="208"/>
        <v>-5.846182871343595E-2</v>
      </c>
      <c r="AC310" s="104">
        <f t="shared" si="209"/>
        <v>-2.312218833561764E-2</v>
      </c>
      <c r="AD310" s="104">
        <f t="shared" si="223"/>
        <v>-4.0792008524526795E-2</v>
      </c>
      <c r="AE310" s="104">
        <f t="shared" si="210"/>
        <v>2.875</v>
      </c>
      <c r="AF310" s="104"/>
      <c r="AG310" s="104">
        <f t="shared" si="224"/>
        <v>-9.2913056245812711E-2</v>
      </c>
      <c r="AH310" s="104">
        <f t="shared" si="225"/>
        <v>-6.8806205940223297E-2</v>
      </c>
      <c r="AI310" s="104">
        <f t="shared" si="226"/>
        <v>3.4415857597801307</v>
      </c>
      <c r="AJ310" s="104"/>
      <c r="AK310" s="104">
        <f t="shared" si="211"/>
        <v>1.3261134607929833E-21</v>
      </c>
      <c r="AL310" s="104">
        <f t="shared" si="212"/>
        <v>1.5044360034726629E-21</v>
      </c>
      <c r="AM310" s="104">
        <f t="shared" si="213"/>
        <v>40.526545223578751</v>
      </c>
      <c r="AN310" s="104">
        <f t="shared" si="227"/>
        <v>1.0610256652253576</v>
      </c>
      <c r="AO310" s="104">
        <f t="shared" si="228"/>
        <v>1.3176580985674746</v>
      </c>
      <c r="AP310" s="25">
        <v>0.83638999999999997</v>
      </c>
      <c r="AQ310" s="104">
        <f t="shared" si="214"/>
        <v>1.2594484704721903E-3</v>
      </c>
      <c r="AR310" s="104">
        <f t="shared" si="215"/>
        <v>3.6738111883673792</v>
      </c>
      <c r="AS310">
        <f t="shared" si="245"/>
        <v>-9.308811188367379</v>
      </c>
      <c r="AT310" s="104"/>
      <c r="AU310" s="104"/>
      <c r="AV310" s="104"/>
      <c r="AW310" s="104">
        <f t="shared" si="246"/>
        <v>-7.4873541785621001E-2</v>
      </c>
      <c r="AX310">
        <f t="shared" si="247"/>
        <v>-9.383684730153</v>
      </c>
      <c r="AY310" s="104">
        <f t="shared" si="239"/>
        <v>-5.7098735417856208</v>
      </c>
      <c r="AZ310" s="104"/>
      <c r="BA310" s="104">
        <f t="shared" si="248"/>
        <v>1.2808455044152574</v>
      </c>
      <c r="BB310" s="104">
        <f t="shared" si="229"/>
        <v>-26.348466896997888</v>
      </c>
      <c r="BC310" s="104">
        <f t="shared" si="217"/>
        <v>16.952966081320042</v>
      </c>
      <c r="BD310" s="104">
        <f t="shared" si="230"/>
        <v>-43.301432978317933</v>
      </c>
      <c r="BE310" s="104"/>
      <c r="BF310" s="104">
        <f t="shared" si="231"/>
        <v>5.2185515739746266E-3</v>
      </c>
      <c r="BG310" s="104">
        <f t="shared" si="201"/>
        <v>3.3576878750881446E-3</v>
      </c>
      <c r="BH310" s="104">
        <f t="shared" si="201"/>
        <v>-8.5762394490627707E-3</v>
      </c>
      <c r="BI310" s="104"/>
      <c r="BJ310" s="104"/>
      <c r="BK310" s="104"/>
      <c r="BL310" s="104"/>
      <c r="BM310" s="104"/>
      <c r="BN310" s="104"/>
      <c r="BO310" s="104"/>
      <c r="BP310" s="104"/>
    </row>
    <row r="311" spans="1:68">
      <c r="A311" s="123">
        <v>0.1</v>
      </c>
      <c r="B311" s="110">
        <v>302.28688</v>
      </c>
      <c r="C311" s="103">
        <v>0.86292000000000002</v>
      </c>
      <c r="D311" s="103">
        <v>-5.7116699999999998</v>
      </c>
      <c r="E311" s="123">
        <v>0.1</v>
      </c>
      <c r="F311" s="105">
        <v>3.14159265358979</v>
      </c>
      <c r="G311" s="105"/>
      <c r="H311" s="28">
        <f t="shared" si="241"/>
        <v>0.41169901892315758</v>
      </c>
      <c r="I311" s="28">
        <f t="shared" si="242"/>
        <v>0.10385269238854772</v>
      </c>
      <c r="J311" s="28">
        <f t="shared" si="243"/>
        <v>2.6222012053275939E-2</v>
      </c>
      <c r="K311" s="28">
        <f t="shared" si="244"/>
        <v>6.6277035589644533E-3</v>
      </c>
      <c r="L311" s="104">
        <f t="shared" si="232"/>
        <v>1.3037848317859526</v>
      </c>
      <c r="M311" s="104">
        <f t="shared" si="218"/>
        <v>0.35910749776835849</v>
      </c>
      <c r="N311" s="104">
        <f t="shared" si="219"/>
        <v>0.11424034963482012</v>
      </c>
      <c r="O311" s="104">
        <f t="shared" si="220"/>
        <v>3.8666797919411189E-2</v>
      </c>
      <c r="P311" s="104">
        <f t="shared" si="221"/>
        <v>1.3569272079363426E-2</v>
      </c>
      <c r="Q311" s="104">
        <f t="shared" si="202"/>
        <v>3.7978464697318541</v>
      </c>
      <c r="R311" s="104">
        <f t="shared" si="203"/>
        <v>-4.7185426048318169</v>
      </c>
      <c r="S311" s="104">
        <f t="shared" si="204"/>
        <v>2.3848395835022225</v>
      </c>
      <c r="T311" s="104">
        <f t="shared" si="205"/>
        <v>-0.41042651836475397</v>
      </c>
      <c r="U311" s="104">
        <v>0</v>
      </c>
      <c r="V311" s="104">
        <f t="shared" si="200"/>
        <v>2.0588673207178947</v>
      </c>
      <c r="W311" s="104">
        <f t="shared" si="206"/>
        <v>1.3628869565217392</v>
      </c>
      <c r="X311" s="104">
        <f t="shared" si="222"/>
        <v>3.1292579831367235</v>
      </c>
      <c r="Y311" s="104">
        <v>0</v>
      </c>
      <c r="Z311" s="104">
        <f t="shared" si="240"/>
        <v>3.5136856213495489</v>
      </c>
      <c r="AA311" s="104">
        <f t="shared" si="207"/>
        <v>0.6549999999999998</v>
      </c>
      <c r="AB311" s="104">
        <f t="shared" si="208"/>
        <v>-7.0253203015594484E-2</v>
      </c>
      <c r="AC311" s="104">
        <f t="shared" si="209"/>
        <v>-2.7785784794200737E-2</v>
      </c>
      <c r="AD311" s="104">
        <f t="shared" si="223"/>
        <v>-4.9019493904897612E-2</v>
      </c>
      <c r="AE311" s="104">
        <f t="shared" si="210"/>
        <v>2.875</v>
      </c>
      <c r="AF311" s="104"/>
      <c r="AG311" s="104">
        <f t="shared" si="224"/>
        <v>-0.10024921770138118</v>
      </c>
      <c r="AH311" s="104">
        <f t="shared" si="225"/>
        <v>-7.6386938422614667E-2</v>
      </c>
      <c r="AI311" s="104">
        <f t="shared" si="226"/>
        <v>3.6905858404007224</v>
      </c>
      <c r="AJ311" s="104"/>
      <c r="AK311" s="104">
        <f t="shared" si="211"/>
        <v>1.4443101970831074E-21</v>
      </c>
      <c r="AL311" s="104">
        <f t="shared" si="212"/>
        <v>1.6301908872019881E-21</v>
      </c>
      <c r="AM311" s="104">
        <f t="shared" si="213"/>
        <v>40.526545223578751</v>
      </c>
      <c r="AN311" s="104">
        <f t="shared" si="227"/>
        <v>1.0610256652253576</v>
      </c>
      <c r="AO311" s="104">
        <f t="shared" si="228"/>
        <v>1.3176580985674746</v>
      </c>
      <c r="AP311" s="25">
        <v>0.86277999999999999</v>
      </c>
      <c r="AQ311" s="104">
        <f t="shared" si="214"/>
        <v>1.3695279231543361E-3</v>
      </c>
      <c r="AR311" s="104">
        <f t="shared" si="215"/>
        <v>3.9949129518411985</v>
      </c>
      <c r="AS311">
        <f t="shared" si="245"/>
        <v>-9.7065829518411988</v>
      </c>
      <c r="AT311" s="104"/>
      <c r="AU311" s="104"/>
      <c r="AV311" s="104"/>
      <c r="AW311" s="104">
        <f t="shared" si="246"/>
        <v>-5.5665870126800243E-2</v>
      </c>
      <c r="AX311">
        <f t="shared" si="247"/>
        <v>-9.762248821967999</v>
      </c>
      <c r="AY311" s="104">
        <f t="shared" si="239"/>
        <v>-5.7673358701268</v>
      </c>
      <c r="AZ311" s="104"/>
      <c r="BA311" s="104">
        <f t="shared" si="248"/>
        <v>1.2808455044152574</v>
      </c>
      <c r="BB311" s="104">
        <f t="shared" si="229"/>
        <v>-26.613629381778338</v>
      </c>
      <c r="BC311" s="104">
        <f t="shared" si="217"/>
        <v>18.434704533764258</v>
      </c>
      <c r="BD311" s="104">
        <f t="shared" si="230"/>
        <v>-45.048333915542592</v>
      </c>
      <c r="BE311" s="104"/>
      <c r="BF311" s="104">
        <f t="shared" si="231"/>
        <v>5.2710693962721997E-3</v>
      </c>
      <c r="BG311" s="104">
        <f t="shared" si="201"/>
        <v>3.6511595432292053E-3</v>
      </c>
      <c r="BH311" s="104">
        <f t="shared" si="201"/>
        <v>-8.9222289395014046E-3</v>
      </c>
      <c r="BI311" s="104"/>
      <c r="BJ311" s="104"/>
      <c r="BK311" s="104"/>
      <c r="BL311" s="104"/>
      <c r="BM311" s="104"/>
      <c r="BN311" s="104"/>
      <c r="BO311" s="104"/>
      <c r="BP311" s="104"/>
    </row>
    <row r="312" spans="1:68">
      <c r="A312" s="123">
        <v>0.1</v>
      </c>
      <c r="B312" s="110">
        <v>352.32254</v>
      </c>
      <c r="C312" s="103">
        <v>0.88485000000000003</v>
      </c>
      <c r="D312" s="103">
        <v>-5.7783300000000004</v>
      </c>
      <c r="E312" s="123">
        <v>0.1</v>
      </c>
      <c r="F312" s="105">
        <v>3.14159265358979</v>
      </c>
      <c r="G312" s="105"/>
      <c r="H312" s="28">
        <f t="shared" si="241"/>
        <v>0.42216181904945532</v>
      </c>
      <c r="I312" s="28">
        <f t="shared" si="242"/>
        <v>0.1064919747601243</v>
      </c>
      <c r="J312" s="28">
        <f t="shared" si="243"/>
        <v>2.6888410704748084E-2</v>
      </c>
      <c r="K312" s="28">
        <f t="shared" si="244"/>
        <v>6.7961381056757253E-3</v>
      </c>
      <c r="L312" s="104">
        <f t="shared" si="232"/>
        <v>1.3943336798572785</v>
      </c>
      <c r="M312" s="104">
        <f t="shared" si="218"/>
        <v>0.39686573357179283</v>
      </c>
      <c r="N312" s="104">
        <f t="shared" si="219"/>
        <v>0.12998609551301293</v>
      </c>
      <c r="O312" s="104">
        <f t="shared" si="220"/>
        <v>4.5233352420628536E-2</v>
      </c>
      <c r="P312" s="104">
        <f t="shared" si="221"/>
        <v>1.6307910083784627E-2</v>
      </c>
      <c r="Q312" s="104">
        <f t="shared" si="202"/>
        <v>3.7978464697318541</v>
      </c>
      <c r="R312" s="104">
        <f t="shared" si="203"/>
        <v>-4.718542604831816</v>
      </c>
      <c r="S312" s="104">
        <f t="shared" si="204"/>
        <v>2.3848395835022229</v>
      </c>
      <c r="T312" s="104">
        <f t="shared" si="205"/>
        <v>-0.41042651836475397</v>
      </c>
      <c r="U312" s="104">
        <v>0</v>
      </c>
      <c r="V312" s="104">
        <f t="shared" si="200"/>
        <v>2.0518921206336964</v>
      </c>
      <c r="W312" s="104">
        <f t="shared" si="206"/>
        <v>1.3628869565217392</v>
      </c>
      <c r="X312" s="104">
        <f t="shared" si="222"/>
        <v>3.258633325781211</v>
      </c>
      <c r="Y312" s="104">
        <v>0</v>
      </c>
      <c r="Z312" s="104">
        <f t="shared" si="240"/>
        <v>3.7142683899542228</v>
      </c>
      <c r="AA312" s="104">
        <f t="shared" si="207"/>
        <v>0.6549999999999998</v>
      </c>
      <c r="AB312" s="104">
        <f t="shared" si="208"/>
        <v>-8.1881777103888567E-2</v>
      </c>
      <c r="AC312" s="104">
        <f t="shared" si="209"/>
        <v>-3.2384992278150414E-2</v>
      </c>
      <c r="AD312" s="104">
        <f t="shared" si="223"/>
        <v>-5.7133384691019487E-2</v>
      </c>
      <c r="AE312" s="104">
        <f t="shared" si="210"/>
        <v>2.875</v>
      </c>
      <c r="AF312" s="104"/>
      <c r="AG312" s="104">
        <f t="shared" si="224"/>
        <v>-0.10665092268189194</v>
      </c>
      <c r="AH312" s="104">
        <f t="shared" si="225"/>
        <v>-8.3402940937803857E-2</v>
      </c>
      <c r="AI312" s="104">
        <f t="shared" si="226"/>
        <v>3.9089936136108872</v>
      </c>
      <c r="AJ312" s="104"/>
      <c r="AK312" s="104">
        <f t="shared" si="211"/>
        <v>1.549969143909903E-21</v>
      </c>
      <c r="AL312" s="104">
        <f t="shared" si="212"/>
        <v>1.7412280978105655E-21</v>
      </c>
      <c r="AM312" s="104">
        <f t="shared" si="213"/>
        <v>40.526545223578751</v>
      </c>
      <c r="AN312" s="104">
        <f t="shared" si="227"/>
        <v>1.0610256652253576</v>
      </c>
      <c r="AO312" s="104">
        <f t="shared" si="228"/>
        <v>1.3176580985674746</v>
      </c>
      <c r="AP312" s="25">
        <v>0.88471999999999995</v>
      </c>
      <c r="AQ312" s="104">
        <f t="shared" si="214"/>
        <v>1.4675709710173068E-3</v>
      </c>
      <c r="AR312" s="104">
        <f t="shared" si="215"/>
        <v>4.280904522457484</v>
      </c>
      <c r="AS312">
        <f t="shared" si="245"/>
        <v>-10.059234522457484</v>
      </c>
      <c r="AT312" s="104"/>
      <c r="AU312" s="104"/>
      <c r="AV312" s="104"/>
      <c r="AW312" s="104">
        <f t="shared" si="246"/>
        <v>-1.650331836751473E-2</v>
      </c>
      <c r="AX312">
        <f t="shared" si="247"/>
        <v>-10.075737840824999</v>
      </c>
      <c r="AY312" s="104">
        <f t="shared" si="239"/>
        <v>-5.7948333183675151</v>
      </c>
      <c r="AZ312" s="104"/>
      <c r="BA312" s="104">
        <f t="shared" si="248"/>
        <v>1.2808455044152574</v>
      </c>
      <c r="BB312" s="104">
        <f t="shared" si="229"/>
        <v>-26.740517586818306</v>
      </c>
      <c r="BC312" s="104">
        <f t="shared" si="217"/>
        <v>19.754425430568411</v>
      </c>
      <c r="BD312" s="104">
        <f t="shared" si="230"/>
        <v>-46.49494301738671</v>
      </c>
      <c r="BE312" s="104"/>
      <c r="BF312" s="104">
        <f t="shared" si="231"/>
        <v>5.2962007500135288E-3</v>
      </c>
      <c r="BG312" s="104">
        <f t="shared" si="201"/>
        <v>3.9125421728200454E-3</v>
      </c>
      <c r="BH312" s="104">
        <f t="shared" si="201"/>
        <v>-9.2087429228335724E-3</v>
      </c>
      <c r="BI312" s="104"/>
      <c r="BJ312" s="104"/>
      <c r="BK312" s="104"/>
      <c r="BL312" s="104"/>
      <c r="BM312" s="104"/>
      <c r="BN312" s="104"/>
      <c r="BO312" s="104"/>
      <c r="BP312" s="104"/>
    </row>
    <row r="313" spans="1:68">
      <c r="A313" s="123">
        <v>0.1</v>
      </c>
      <c r="B313" s="110">
        <v>404.25954999999999</v>
      </c>
      <c r="C313" s="103">
        <v>0.90441000000000005</v>
      </c>
      <c r="D313" s="103">
        <v>-5.8283300000000002</v>
      </c>
      <c r="E313" s="123">
        <v>0.1</v>
      </c>
      <c r="F313" s="105">
        <v>3.14159265358979</v>
      </c>
      <c r="G313" s="105"/>
      <c r="H313" s="28">
        <f t="shared" si="241"/>
        <v>0.43149389248631742</v>
      </c>
      <c r="I313" s="28">
        <f t="shared" si="242"/>
        <v>0.10884602688908179</v>
      </c>
      <c r="J313" s="28">
        <f t="shared" si="243"/>
        <v>2.7482790897306004E-2</v>
      </c>
      <c r="K313" s="28">
        <f t="shared" si="244"/>
        <v>6.9463697396781191E-3</v>
      </c>
      <c r="L313" s="104">
        <f t="shared" si="232"/>
        <v>1.4808172849186916</v>
      </c>
      <c r="M313" s="104">
        <f t="shared" si="218"/>
        <v>0.43378372527969244</v>
      </c>
      <c r="N313" s="104">
        <f t="shared" si="219"/>
        <v>0.14574622000750123</v>
      </c>
      <c r="O313" s="104">
        <f t="shared" si="220"/>
        <v>5.1961546460748687E-2</v>
      </c>
      <c r="P313" s="104">
        <f t="shared" si="221"/>
        <v>1.9180374484383034E-2</v>
      </c>
      <c r="Q313" s="104">
        <f t="shared" si="202"/>
        <v>3.7978464697318541</v>
      </c>
      <c r="R313" s="104">
        <f t="shared" si="203"/>
        <v>-4.7185426048318169</v>
      </c>
      <c r="S313" s="104">
        <f t="shared" si="204"/>
        <v>2.3848395835022225</v>
      </c>
      <c r="T313" s="104">
        <f t="shared" si="205"/>
        <v>-0.41042651836475397</v>
      </c>
      <c r="U313" s="104">
        <v>0</v>
      </c>
      <c r="V313" s="104">
        <f t="shared" si="200"/>
        <v>2.0456707383424551</v>
      </c>
      <c r="W313" s="104">
        <f t="shared" si="206"/>
        <v>1.3628869565217392</v>
      </c>
      <c r="X313" s="104">
        <f t="shared" si="222"/>
        <v>3.3809677603140504</v>
      </c>
      <c r="Y313" s="104">
        <v>0</v>
      </c>
      <c r="Z313" s="104">
        <f t="shared" si="240"/>
        <v>3.9033446668484522</v>
      </c>
      <c r="AA313" s="104">
        <f t="shared" si="207"/>
        <v>0.6549999999999998</v>
      </c>
      <c r="AB313" s="104">
        <f t="shared" si="208"/>
        <v>-9.3952235826916711E-2</v>
      </c>
      <c r="AC313" s="104">
        <f t="shared" si="209"/>
        <v>-3.7158969179543734E-2</v>
      </c>
      <c r="AD313" s="104">
        <f t="shared" si="223"/>
        <v>-6.5555602503230226E-2</v>
      </c>
      <c r="AE313" s="104">
        <f t="shared" si="210"/>
        <v>2.875</v>
      </c>
      <c r="AF313" s="104"/>
      <c r="AG313" s="104">
        <f t="shared" si="224"/>
        <v>-0.11268571801406028</v>
      </c>
      <c r="AH313" s="104">
        <f t="shared" si="225"/>
        <v>-9.0348620588265191E-2</v>
      </c>
      <c r="AI313" s="104">
        <f t="shared" si="226"/>
        <v>4.1158863803756578</v>
      </c>
      <c r="AJ313" s="104"/>
      <c r="AK313" s="104">
        <f t="shared" si="211"/>
        <v>1.6516561581179835E-21</v>
      </c>
      <c r="AL313" s="104">
        <f t="shared" si="212"/>
        <v>1.846977726850473E-21</v>
      </c>
      <c r="AM313" s="104">
        <f t="shared" si="213"/>
        <v>40.526545223578751</v>
      </c>
      <c r="AN313" s="104">
        <f t="shared" si="227"/>
        <v>1.0610256652253576</v>
      </c>
      <c r="AO313" s="104">
        <f t="shared" si="228"/>
        <v>1.3176580985674746</v>
      </c>
      <c r="AP313" s="25">
        <v>0.90432000000000001</v>
      </c>
      <c r="AQ313" s="104">
        <f t="shared" si="214"/>
        <v>1.5616377966543023E-3</v>
      </c>
      <c r="AR313" s="104">
        <f t="shared" si="215"/>
        <v>4.5552974528406001</v>
      </c>
      <c r="AS313">
        <f t="shared" si="245"/>
        <v>-10.383627452840599</v>
      </c>
      <c r="AT313" s="104"/>
      <c r="AU313" s="104"/>
      <c r="AV313" s="104"/>
      <c r="AW313" s="104">
        <f t="shared" si="246"/>
        <v>2.5544802743600492E-2</v>
      </c>
      <c r="AX313">
        <f t="shared" si="247"/>
        <v>-10.358082650097</v>
      </c>
      <c r="AY313" s="104">
        <f t="shared" si="239"/>
        <v>-5.8027851972563997</v>
      </c>
      <c r="AZ313" s="104"/>
      <c r="BA313" s="104">
        <f t="shared" si="248"/>
        <v>1.2808455044152574</v>
      </c>
      <c r="BB313" s="104">
        <f t="shared" si="229"/>
        <v>-26.777211887688441</v>
      </c>
      <c r="BC313" s="104">
        <f t="shared" si="217"/>
        <v>21.020623883136736</v>
      </c>
      <c r="BD313" s="104">
        <f t="shared" si="230"/>
        <v>-47.797835770825181</v>
      </c>
      <c r="BE313" s="104"/>
      <c r="BF313" s="104">
        <f t="shared" si="231"/>
        <v>5.303468387341739E-3</v>
      </c>
      <c r="BG313" s="104">
        <f t="shared" si="201"/>
        <v>4.1633241994725161E-3</v>
      </c>
      <c r="BH313" s="104">
        <f t="shared" si="201"/>
        <v>-9.4667925868142568E-3</v>
      </c>
      <c r="BI313" s="104"/>
      <c r="BJ313" s="104"/>
      <c r="BK313" s="104"/>
      <c r="BL313" s="104"/>
      <c r="BM313" s="104"/>
      <c r="BN313" s="104"/>
      <c r="BO313" s="104"/>
      <c r="BP313" s="104"/>
    </row>
    <row r="314" spans="1:68">
      <c r="A314" s="123">
        <v>0.1</v>
      </c>
      <c r="B314" s="110">
        <v>452.29378000000003</v>
      </c>
      <c r="C314" s="103">
        <v>0.92035999999999996</v>
      </c>
      <c r="D314" s="103">
        <v>-5.8566700000000003</v>
      </c>
      <c r="E314" s="123">
        <v>0.1</v>
      </c>
      <c r="F314" s="105">
        <v>3.14159265358979</v>
      </c>
      <c r="G314" s="105"/>
      <c r="H314" s="28">
        <f t="shared" si="241"/>
        <v>0.43910363539623293</v>
      </c>
      <c r="I314" s="28">
        <f t="shared" si="242"/>
        <v>0.11076561438687688</v>
      </c>
      <c r="J314" s="28">
        <f t="shared" si="243"/>
        <v>2.7967472087045201E-2</v>
      </c>
      <c r="K314" s="28">
        <f t="shared" si="244"/>
        <v>7.0688745741534845E-3</v>
      </c>
      <c r="L314" s="104">
        <f t="shared" si="232"/>
        <v>1.5556619335311104</v>
      </c>
      <c r="M314" s="104">
        <f t="shared" si="218"/>
        <v>0.4663660666241265</v>
      </c>
      <c r="N314" s="104">
        <f t="shared" si="219"/>
        <v>0.15993074777298191</v>
      </c>
      <c r="O314" s="104">
        <f t="shared" si="220"/>
        <v>5.8136853126314669E-2</v>
      </c>
      <c r="P314" s="104">
        <f t="shared" si="221"/>
        <v>2.1868894228995739E-2</v>
      </c>
      <c r="Q314" s="104">
        <f t="shared" si="202"/>
        <v>3.7978464697318541</v>
      </c>
      <c r="R314" s="104">
        <f t="shared" si="203"/>
        <v>-4.718542604831816</v>
      </c>
      <c r="S314" s="104">
        <f t="shared" si="204"/>
        <v>2.3848395835022229</v>
      </c>
      <c r="T314" s="104">
        <f t="shared" si="205"/>
        <v>-0.41042651836475397</v>
      </c>
      <c r="U314" s="104">
        <v>0</v>
      </c>
      <c r="V314" s="104">
        <f t="shared" si="200"/>
        <v>2.0405975764025115</v>
      </c>
      <c r="W314" s="104">
        <f t="shared" si="206"/>
        <v>1.3628869565217392</v>
      </c>
      <c r="X314" s="104">
        <f t="shared" si="222"/>
        <v>3.4859262877384358</v>
      </c>
      <c r="Y314" s="104">
        <v>0</v>
      </c>
      <c r="Z314" s="104">
        <f t="shared" si="240"/>
        <v>4.0651452992343851</v>
      </c>
      <c r="AA314" s="104">
        <f t="shared" si="207"/>
        <v>0.6549999999999998</v>
      </c>
      <c r="AB314" s="104">
        <f t="shared" si="208"/>
        <v>-0.10511566611501841</v>
      </c>
      <c r="AC314" s="104">
        <f t="shared" si="209"/>
        <v>-4.1574208033228491E-2</v>
      </c>
      <c r="AD314" s="104">
        <f t="shared" si="223"/>
        <v>-7.3344937074123456E-2</v>
      </c>
      <c r="AE314" s="104">
        <f t="shared" si="210"/>
        <v>2.875</v>
      </c>
      <c r="AF314" s="104"/>
      <c r="AG314" s="104">
        <f t="shared" si="224"/>
        <v>-0.11784854785253746</v>
      </c>
      <c r="AH314" s="104">
        <f t="shared" si="225"/>
        <v>-9.6541289189232604E-2</v>
      </c>
      <c r="AI314" s="104">
        <f t="shared" si="226"/>
        <v>4.2936942966966658</v>
      </c>
      <c r="AJ314" s="104"/>
      <c r="AK314" s="104">
        <f t="shared" si="211"/>
        <v>1.7402241457117388E-21</v>
      </c>
      <c r="AL314" s="104">
        <f t="shared" si="212"/>
        <v>1.9382605482536128E-21</v>
      </c>
      <c r="AM314" s="104">
        <f t="shared" si="213"/>
        <v>40.526545223578751</v>
      </c>
      <c r="AN314" s="104">
        <f t="shared" si="227"/>
        <v>1.0610256652253576</v>
      </c>
      <c r="AO314" s="104">
        <f t="shared" si="228"/>
        <v>1.3176580985674746</v>
      </c>
      <c r="AP314" s="25">
        <v>0.92025999999999997</v>
      </c>
      <c r="AQ314" s="104">
        <f t="shared" si="214"/>
        <v>1.6433537543519604E-3</v>
      </c>
      <c r="AR314" s="104">
        <f t="shared" si="215"/>
        <v>4.7936629014446686</v>
      </c>
      <c r="AS314">
        <f t="shared" si="245"/>
        <v>-10.650332901444669</v>
      </c>
      <c r="AT314" s="104"/>
      <c r="AU314" s="104"/>
      <c r="AV314" s="104"/>
      <c r="AW314" s="104">
        <f t="shared" si="246"/>
        <v>6.0106376692669272E-2</v>
      </c>
      <c r="AX314">
        <f t="shared" si="247"/>
        <v>-10.590226524752</v>
      </c>
      <c r="AY314" s="104">
        <f t="shared" si="239"/>
        <v>-5.796563623307331</v>
      </c>
      <c r="AZ314" s="104"/>
      <c r="BA314" s="104">
        <f t="shared" si="248"/>
        <v>1.2808455044152574</v>
      </c>
      <c r="BB314" s="104">
        <f t="shared" si="229"/>
        <v>-26.748502156370467</v>
      </c>
      <c r="BC314" s="104">
        <f t="shared" si="217"/>
        <v>22.120571909300597</v>
      </c>
      <c r="BD314" s="104">
        <f t="shared" si="230"/>
        <v>-48.869074065671064</v>
      </c>
      <c r="BE314" s="104"/>
      <c r="BF314" s="104">
        <f t="shared" si="231"/>
        <v>5.2977821660468343E-3</v>
      </c>
      <c r="BG314" s="104">
        <f t="shared" si="201"/>
        <v>4.3811788293326593E-3</v>
      </c>
      <c r="BH314" s="104">
        <f t="shared" si="201"/>
        <v>-9.6789609953794944E-3</v>
      </c>
      <c r="BI314" s="104"/>
      <c r="BJ314" s="104"/>
      <c r="BK314" s="104"/>
      <c r="BL314" s="104"/>
      <c r="BM314" s="104"/>
      <c r="BN314" s="104"/>
      <c r="BO314" s="104"/>
      <c r="BP314" s="104"/>
    </row>
    <row r="315" spans="1:68">
      <c r="A315" s="123">
        <v>0.1</v>
      </c>
      <c r="B315" s="110">
        <v>504.53100999999998</v>
      </c>
      <c r="C315" s="103">
        <v>0.93591000000000002</v>
      </c>
      <c r="D315" s="103">
        <v>-5.9050000000000002</v>
      </c>
      <c r="E315" s="123">
        <v>0.1</v>
      </c>
      <c r="F315" s="105">
        <v>3.14159265358979</v>
      </c>
      <c r="G315" s="105"/>
      <c r="H315" s="28">
        <f t="shared" si="241"/>
        <v>0.44652253835856448</v>
      </c>
      <c r="I315" s="28">
        <f t="shared" si="242"/>
        <v>0.11263706175933541</v>
      </c>
      <c r="J315" s="28">
        <f t="shared" si="243"/>
        <v>2.8439998262621665E-2</v>
      </c>
      <c r="K315" s="28">
        <f t="shared" si="244"/>
        <v>7.1883071870746098E-3</v>
      </c>
      <c r="L315" s="104">
        <f t="shared" si="232"/>
        <v>1.6326458895369385</v>
      </c>
      <c r="M315" s="104">
        <f t="shared" si="218"/>
        <v>0.50045810466587837</v>
      </c>
      <c r="N315" s="104">
        <f t="shared" si="219"/>
        <v>0.1750286239800018</v>
      </c>
      <c r="O315" s="104">
        <f t="shared" si="220"/>
        <v>6.4823200108456658E-2</v>
      </c>
      <c r="P315" s="104">
        <f t="shared" si="221"/>
        <v>2.4830124038955681E-2</v>
      </c>
      <c r="Q315" s="104">
        <f t="shared" si="202"/>
        <v>3.7978464697318541</v>
      </c>
      <c r="R315" s="104">
        <f t="shared" si="203"/>
        <v>-4.7185426048318169</v>
      </c>
      <c r="S315" s="104">
        <f t="shared" si="204"/>
        <v>2.3848395835022225</v>
      </c>
      <c r="T315" s="104">
        <f t="shared" si="205"/>
        <v>-0.41042651836475397</v>
      </c>
      <c r="U315" s="104">
        <v>0</v>
      </c>
      <c r="V315" s="104">
        <f t="shared" si="200"/>
        <v>2.0356516410942902</v>
      </c>
      <c r="W315" s="104">
        <f t="shared" si="206"/>
        <v>1.3628869565217392</v>
      </c>
      <c r="X315" s="104">
        <f t="shared" si="222"/>
        <v>3.5930511987767395</v>
      </c>
      <c r="Y315" s="104">
        <v>0</v>
      </c>
      <c r="Z315" s="104">
        <f t="shared" si="240"/>
        <v>4.2299155694844162</v>
      </c>
      <c r="AA315" s="104">
        <f t="shared" si="207"/>
        <v>0.6549999999999998</v>
      </c>
      <c r="AB315" s="104">
        <f t="shared" si="208"/>
        <v>-0.11725589768630691</v>
      </c>
      <c r="AC315" s="104">
        <f t="shared" si="209"/>
        <v>-4.6375780734713795E-2</v>
      </c>
      <c r="AD315" s="104">
        <f t="shared" si="223"/>
        <v>-8.181583921051036E-2</v>
      </c>
      <c r="AE315" s="104">
        <f t="shared" si="210"/>
        <v>2.875</v>
      </c>
      <c r="AF315" s="104"/>
      <c r="AG315" s="104">
        <f t="shared" si="224"/>
        <v>-0.12310357999242008</v>
      </c>
      <c r="AH315" s="104">
        <f t="shared" si="225"/>
        <v>-0.10307728025963579</v>
      </c>
      <c r="AI315" s="104">
        <f t="shared" si="226"/>
        <v>4.4754683439745531</v>
      </c>
      <c r="AJ315" s="104"/>
      <c r="AK315" s="104">
        <f t="shared" si="211"/>
        <v>1.8318355117652173E-21</v>
      </c>
      <c r="AL315" s="104">
        <f t="shared" si="212"/>
        <v>2.0319286208204323E-21</v>
      </c>
      <c r="AM315" s="104">
        <f t="shared" si="213"/>
        <v>40.526545223578751</v>
      </c>
      <c r="AN315" s="104">
        <f t="shared" si="227"/>
        <v>1.0610256652253576</v>
      </c>
      <c r="AO315" s="104">
        <f t="shared" si="228"/>
        <v>1.3176580985674746</v>
      </c>
      <c r="AP315" s="25">
        <v>0.93603999999999998</v>
      </c>
      <c r="AQ315" s="104">
        <f t="shared" si="214"/>
        <v>1.7276815409270881E-3</v>
      </c>
      <c r="AR315" s="104">
        <f t="shared" si="215"/>
        <v>5.0396470548843162</v>
      </c>
      <c r="AS315">
        <f t="shared" si="245"/>
        <v>-10.944647054884317</v>
      </c>
      <c r="AT315" s="104"/>
      <c r="AU315" s="104"/>
      <c r="AV315" s="104"/>
      <c r="AW315" s="104">
        <f t="shared" si="246"/>
        <v>0.126447735187317</v>
      </c>
      <c r="AX315">
        <f t="shared" si="247"/>
        <v>-10.818199319696999</v>
      </c>
      <c r="AY315" s="104">
        <f t="shared" si="239"/>
        <v>-5.7785522648126832</v>
      </c>
      <c r="AZ315" s="104"/>
      <c r="BA315" s="104">
        <f t="shared" si="248"/>
        <v>1.2808455044152574</v>
      </c>
      <c r="BB315" s="104">
        <f t="shared" si="229"/>
        <v>-26.665387936835973</v>
      </c>
      <c r="BC315" s="104">
        <f t="shared" si="217"/>
        <v>23.255676789760653</v>
      </c>
      <c r="BD315" s="104">
        <f t="shared" si="230"/>
        <v>-49.921064726596626</v>
      </c>
      <c r="BE315" s="104"/>
      <c r="BF315" s="104">
        <f t="shared" si="231"/>
        <v>5.2813206450457459E-3</v>
      </c>
      <c r="BG315" s="104">
        <f t="shared" si="201"/>
        <v>4.6059965913568335E-3</v>
      </c>
      <c r="BH315" s="104">
        <f t="shared" si="201"/>
        <v>-9.8873172364025794E-3</v>
      </c>
      <c r="BI315" s="104"/>
      <c r="BJ315" s="104"/>
      <c r="BK315" s="104"/>
      <c r="BL315" s="104"/>
      <c r="BM315" s="104"/>
      <c r="BN315" s="104"/>
      <c r="BO315" s="104"/>
      <c r="BP315" s="104"/>
    </row>
    <row r="316" spans="1:68">
      <c r="A316" s="125">
        <v>0.1</v>
      </c>
      <c r="B316" s="112">
        <v>600.09911999999997</v>
      </c>
      <c r="C316" s="113">
        <v>0.96074999999999999</v>
      </c>
      <c r="D316" s="113">
        <v>-5.915</v>
      </c>
      <c r="E316" s="125">
        <v>0.1</v>
      </c>
      <c r="F316" s="114">
        <v>3.14159265358979</v>
      </c>
      <c r="G316" s="114"/>
      <c r="H316" s="43">
        <f t="shared" si="241"/>
        <v>0.45837369910353642</v>
      </c>
      <c r="I316" s="43">
        <f t="shared" si="242"/>
        <v>0.1156265635427354</v>
      </c>
      <c r="J316" s="43">
        <f t="shared" si="243"/>
        <v>2.9194824642127727E-2</v>
      </c>
      <c r="K316" s="43">
        <f t="shared" si="244"/>
        <v>7.379092145592985E-3</v>
      </c>
      <c r="L316" s="115">
        <f t="shared" si="232"/>
        <v>1.764541194521549</v>
      </c>
      <c r="M316" s="115">
        <f t="shared" si="218"/>
        <v>0.56014516412111659</v>
      </c>
      <c r="N316" s="115">
        <f t="shared" si="219"/>
        <v>0.20204056813748952</v>
      </c>
      <c r="O316" s="115">
        <f t="shared" si="220"/>
        <v>7.7048409485486746E-2</v>
      </c>
      <c r="P316" s="115">
        <f t="shared" si="221"/>
        <v>3.0363390183463679E-2</v>
      </c>
      <c r="Q316" s="115">
        <f t="shared" si="202"/>
        <v>3.7978464697318541</v>
      </c>
      <c r="R316" s="115">
        <f t="shared" si="203"/>
        <v>-4.7185426048318169</v>
      </c>
      <c r="S316" s="115">
        <f t="shared" si="204"/>
        <v>2.3848395835022225</v>
      </c>
      <c r="T316" s="115">
        <f t="shared" si="205"/>
        <v>-0.41042651836475397</v>
      </c>
      <c r="U316" s="115">
        <v>0</v>
      </c>
      <c r="V316" s="115">
        <f t="shared" si="200"/>
        <v>2.027750867264309</v>
      </c>
      <c r="W316" s="115">
        <f t="shared" si="206"/>
        <v>1.3628869565217392</v>
      </c>
      <c r="X316" s="115">
        <f t="shared" si="222"/>
        <v>3.7747449423419588</v>
      </c>
      <c r="Y316" s="115">
        <v>0</v>
      </c>
      <c r="Z316" s="115">
        <f t="shared" si="240"/>
        <v>4.5085993584309874</v>
      </c>
      <c r="AA316" s="115">
        <f t="shared" si="207"/>
        <v>0.6549999999999998</v>
      </c>
      <c r="AB316" s="115">
        <f t="shared" si="208"/>
        <v>-0.13946647405550516</v>
      </c>
      <c r="AC316" s="115">
        <f t="shared" si="209"/>
        <v>-5.516026697390651E-2</v>
      </c>
      <c r="AD316" s="115">
        <f t="shared" si="223"/>
        <v>-9.7313370514705844E-2</v>
      </c>
      <c r="AE316" s="115">
        <f t="shared" si="210"/>
        <v>2.875</v>
      </c>
      <c r="AF316" s="115"/>
      <c r="AG316" s="115">
        <f t="shared" si="224"/>
        <v>-0.13198537739593147</v>
      </c>
      <c r="AH316" s="115">
        <f t="shared" si="225"/>
        <v>-0.11463052481555344</v>
      </c>
      <c r="AI316" s="115">
        <f t="shared" si="226"/>
        <v>4.7844374433329495</v>
      </c>
      <c r="AJ316" s="115"/>
      <c r="AK316" s="115">
        <f t="shared" si="211"/>
        <v>1.9898532080900144E-21</v>
      </c>
      <c r="AL316" s="115">
        <f t="shared" si="212"/>
        <v>2.1918848264478298E-21</v>
      </c>
      <c r="AM316" s="115">
        <f t="shared" si="213"/>
        <v>40.526545223578751</v>
      </c>
      <c r="AN316" s="115">
        <f t="shared" si="227"/>
        <v>1.0610256652253576</v>
      </c>
      <c r="AO316" s="115">
        <f t="shared" si="228"/>
        <v>1.3176580985674746</v>
      </c>
      <c r="AP316" s="40">
        <v>0.96072000000000002</v>
      </c>
      <c r="AQ316" s="115">
        <f t="shared" si="214"/>
        <v>1.8727160913101079E-3</v>
      </c>
      <c r="AR316" s="115">
        <f t="shared" si="215"/>
        <v>5.4627128383515844</v>
      </c>
      <c r="AS316" s="44">
        <f t="shared" si="245"/>
        <v>-11.377712838351584</v>
      </c>
      <c r="AT316" s="115"/>
      <c r="AU316" s="115"/>
      <c r="AV316" s="115"/>
      <c r="AW316" s="115">
        <f t="shared" si="246"/>
        <v>0.19196239272658566</v>
      </c>
      <c r="AX316" s="44">
        <f t="shared" si="247"/>
        <v>-11.185750445624999</v>
      </c>
      <c r="AY316" s="115">
        <f t="shared" si="239"/>
        <v>-5.7230376072734144</v>
      </c>
      <c r="AZ316" s="115"/>
      <c r="BA316" s="115">
        <f t="shared" si="248"/>
        <v>1.2808455044152574</v>
      </c>
      <c r="BB316" s="115">
        <f t="shared" si="229"/>
        <v>-26.409213066102463</v>
      </c>
      <c r="BC316" s="115">
        <f t="shared" si="217"/>
        <v>25.207932773954273</v>
      </c>
      <c r="BD316" s="115">
        <f t="shared" si="230"/>
        <v>-51.617145840056743</v>
      </c>
      <c r="BE316" s="115"/>
      <c r="BF316" s="115">
        <f t="shared" si="231"/>
        <v>5.2305829007927244E-3</v>
      </c>
      <c r="BG316" s="115">
        <f t="shared" si="201"/>
        <v>4.9926585014763861E-3</v>
      </c>
      <c r="BH316" s="115">
        <f t="shared" si="201"/>
        <v>-1.0223241402269111E-2</v>
      </c>
      <c r="BI316" s="115"/>
      <c r="BJ316" s="115"/>
      <c r="BK316" s="115"/>
      <c r="BL316" s="115"/>
      <c r="BM316" s="115"/>
      <c r="BN316" s="115"/>
      <c r="BO316" s="115"/>
      <c r="BP316" s="115"/>
    </row>
    <row r="317" spans="1:68">
      <c r="A317" s="123">
        <v>0.1</v>
      </c>
      <c r="B317" s="24">
        <v>800</v>
      </c>
      <c r="C317" s="103">
        <v>1.0025999999999999</v>
      </c>
      <c r="D317" s="104"/>
      <c r="E317" s="123">
        <v>0.1</v>
      </c>
      <c r="F317" s="105">
        <v>3.14159265358979</v>
      </c>
      <c r="G317" s="105"/>
      <c r="H317" s="28">
        <f t="shared" si="241"/>
        <v>0.47834032861952192</v>
      </c>
      <c r="I317" s="28">
        <f t="shared" si="242"/>
        <v>0.12066322415607236</v>
      </c>
      <c r="J317" s="28">
        <f t="shared" si="243"/>
        <v>3.0466542998904257E-2</v>
      </c>
      <c r="K317" s="28">
        <f t="shared" si="244"/>
        <v>7.7005233257054677E-3</v>
      </c>
      <c r="L317" s="104">
        <f t="shared" si="232"/>
        <v>2.0147686475615334</v>
      </c>
      <c r="M317" s="104">
        <f t="shared" si="218"/>
        <v>0.67740348597933464</v>
      </c>
      <c r="N317" s="104">
        <f t="shared" si="219"/>
        <v>0.25699693719095357</v>
      </c>
      <c r="O317" s="104">
        <f t="shared" si="220"/>
        <v>0.1028091269361977</v>
      </c>
      <c r="P317" s="104">
        <f t="shared" si="221"/>
        <v>4.2440509574396046E-2</v>
      </c>
      <c r="Q317" s="104">
        <f t="shared" si="202"/>
        <v>3.7978464697318541</v>
      </c>
      <c r="R317" s="104">
        <f t="shared" si="203"/>
        <v>-4.718542604831816</v>
      </c>
      <c r="S317" s="104">
        <f t="shared" si="204"/>
        <v>2.3848395835022229</v>
      </c>
      <c r="T317" s="104">
        <f t="shared" si="205"/>
        <v>-0.41042651836475397</v>
      </c>
      <c r="U317" s="104">
        <v>0</v>
      </c>
      <c r="V317" s="104">
        <f t="shared" si="200"/>
        <v>2.0144397809203185</v>
      </c>
      <c r="W317" s="104">
        <f t="shared" si="206"/>
        <v>1.3628869565217392</v>
      </c>
      <c r="X317" s="104">
        <f t="shared" si="222"/>
        <v>4.1136525490694353</v>
      </c>
      <c r="Y317" s="104">
        <v>0</v>
      </c>
      <c r="Z317" s="104">
        <f t="shared" si="240"/>
        <v>5.0261256628401876</v>
      </c>
      <c r="AA317" s="104">
        <f t="shared" si="207"/>
        <v>0.6549999999999998</v>
      </c>
      <c r="AB317" s="104">
        <f t="shared" si="208"/>
        <v>-0.18592458399939685</v>
      </c>
      <c r="AC317" s="104">
        <f t="shared" si="209"/>
        <v>-7.35348746705798E-2</v>
      </c>
      <c r="AD317" s="104">
        <f t="shared" si="223"/>
        <v>-0.12972972933498833</v>
      </c>
      <c r="AE317" s="104">
        <f t="shared" si="210"/>
        <v>2.875</v>
      </c>
      <c r="AF317" s="104"/>
      <c r="AG317" s="104">
        <f t="shared" si="224"/>
        <v>-0.14845278715214338</v>
      </c>
      <c r="AH317" s="104">
        <f t="shared" si="225"/>
        <v>-0.13763104854394831</v>
      </c>
      <c r="AI317" s="104">
        <f t="shared" si="226"/>
        <v>5.3629392956298467</v>
      </c>
      <c r="AJ317" s="104"/>
      <c r="AK317" s="104">
        <f t="shared" si="211"/>
        <v>2.2927516708847855E-21</v>
      </c>
      <c r="AL317" s="104">
        <f t="shared" si="212"/>
        <v>2.4935799503874161E-21</v>
      </c>
      <c r="AM317" s="104">
        <f t="shared" si="213"/>
        <v>40.526545223578751</v>
      </c>
      <c r="AN317" s="104">
        <f t="shared" si="227"/>
        <v>1.0610256652253576</v>
      </c>
      <c r="AO317" s="104">
        <f t="shared" si="228"/>
        <v>1.3176580985674746</v>
      </c>
      <c r="AP317" s="104">
        <v>1.0025999999999999</v>
      </c>
      <c r="AQ317" s="104">
        <f t="shared" si="214"/>
        <v>2.1494438435125064E-3</v>
      </c>
      <c r="AR317" s="104">
        <f t="shared" si="215"/>
        <v>6.2699276915259814</v>
      </c>
      <c r="AT317" s="104"/>
      <c r="AU317" s="104"/>
      <c r="AV317" s="104"/>
      <c r="AW317" s="104"/>
      <c r="AX317">
        <f t="shared" si="247"/>
        <v>-11.814399781199999</v>
      </c>
      <c r="AY317" s="104">
        <f t="shared" si="239"/>
        <v>-5.5444720896740174</v>
      </c>
      <c r="AZ317" s="104"/>
      <c r="BA317" s="104">
        <f t="shared" si="248"/>
        <v>1.2808455044152574</v>
      </c>
      <c r="BB317" s="104">
        <f t="shared" si="229"/>
        <v>-25.585214496785351</v>
      </c>
      <c r="BC317" s="104">
        <f t="shared" si="217"/>
        <v>28.932861825706844</v>
      </c>
      <c r="BD317" s="104">
        <f t="shared" si="230"/>
        <v>-54.518076322492199</v>
      </c>
      <c r="BE317" s="104"/>
      <c r="BF317" s="104">
        <f t="shared" si="231"/>
        <v>5.0673825503635079E-3</v>
      </c>
      <c r="BG317" s="104">
        <f t="shared" si="201"/>
        <v>5.7304143049528309E-3</v>
      </c>
      <c r="BH317" s="104">
        <f t="shared" si="201"/>
        <v>-1.079779685531634E-2</v>
      </c>
      <c r="BI317" s="104"/>
      <c r="BJ317" s="104"/>
      <c r="BK317" s="104"/>
      <c r="BL317" s="104"/>
      <c r="BM317" s="104"/>
      <c r="BN317" s="104"/>
      <c r="BO317" s="104"/>
      <c r="BP317" s="104"/>
    </row>
    <row r="318" spans="1:68">
      <c r="A318" s="123">
        <v>0.1</v>
      </c>
      <c r="B318" s="24">
        <v>1000</v>
      </c>
      <c r="C318" s="103">
        <v>1.0359</v>
      </c>
      <c r="D318" s="104"/>
      <c r="E318" s="123">
        <v>0.1</v>
      </c>
      <c r="F318" s="105">
        <v>3.14159265358979</v>
      </c>
      <c r="G318" s="105"/>
      <c r="H318" s="28">
        <f t="shared" si="241"/>
        <v>0.49422775425589732</v>
      </c>
      <c r="I318" s="28">
        <f t="shared" si="242"/>
        <v>0.12467088959034046</v>
      </c>
      <c r="J318" s="28">
        <f t="shared" si="243"/>
        <v>3.1478447927952243E-2</v>
      </c>
      <c r="K318" s="28">
        <f t="shared" si="244"/>
        <v>7.9562857700960429E-3</v>
      </c>
      <c r="L318" s="104">
        <f t="shared" si="232"/>
        <v>2.243069475940179</v>
      </c>
      <c r="M318" s="104">
        <f t="shared" si="218"/>
        <v>0.78845992375865981</v>
      </c>
      <c r="N318" s="104">
        <f t="shared" si="219"/>
        <v>0.31102489709658443</v>
      </c>
      <c r="O318" s="104">
        <f t="shared" si="220"/>
        <v>0.12909557770552393</v>
      </c>
      <c r="P318" s="104">
        <f t="shared" si="221"/>
        <v>5.5230901592946413E-2</v>
      </c>
      <c r="Q318" s="104">
        <f t="shared" si="202"/>
        <v>3.7978464697318541</v>
      </c>
      <c r="R318" s="104">
        <f t="shared" si="203"/>
        <v>-4.718542604831816</v>
      </c>
      <c r="S318" s="104">
        <f t="shared" si="204"/>
        <v>2.3848395835022229</v>
      </c>
      <c r="T318" s="104">
        <f t="shared" si="205"/>
        <v>-0.41042651836475397</v>
      </c>
      <c r="U318" s="104">
        <v>0</v>
      </c>
      <c r="V318" s="104">
        <f t="shared" si="200"/>
        <v>2.0038481638294017</v>
      </c>
      <c r="W318" s="104">
        <f t="shared" si="206"/>
        <v>1.3628869565217392</v>
      </c>
      <c r="X318" s="104">
        <f t="shared" si="222"/>
        <v>4.4169943712194097</v>
      </c>
      <c r="Y318" s="104">
        <v>0</v>
      </c>
      <c r="Z318" s="104">
        <f t="shared" si="240"/>
        <v>5.4872119856616841</v>
      </c>
      <c r="AA318" s="104">
        <f t="shared" si="207"/>
        <v>0.6549999999999998</v>
      </c>
      <c r="AB318" s="104">
        <f t="shared" si="208"/>
        <v>-0.23240572999924608</v>
      </c>
      <c r="AC318" s="104">
        <f t="shared" si="209"/>
        <v>-9.1918593338224733E-2</v>
      </c>
      <c r="AD318" s="104">
        <f t="shared" si="223"/>
        <v>-0.1621621616687354</v>
      </c>
      <c r="AE318" s="104">
        <f t="shared" si="210"/>
        <v>2.875</v>
      </c>
      <c r="AF318" s="104"/>
      <c r="AG318" s="104">
        <f t="shared" si="224"/>
        <v>-0.16309654117730724</v>
      </c>
      <c r="AH318" s="104">
        <f t="shared" si="225"/>
        <v>-0.15963146858259825</v>
      </c>
      <c r="AI318" s="104">
        <f t="shared" si="226"/>
        <v>5.8829723506236435</v>
      </c>
      <c r="AJ318" s="104"/>
      <c r="AK318" s="104">
        <f t="shared" si="211"/>
        <v>2.5718224268437269E-21</v>
      </c>
      <c r="AL318" s="104">
        <f t="shared" si="212"/>
        <v>2.7668834659077352E-21</v>
      </c>
      <c r="AM318" s="104">
        <f t="shared" si="213"/>
        <v>40.526545223578751</v>
      </c>
      <c r="AN318" s="104">
        <f t="shared" si="227"/>
        <v>1.0610256652253576</v>
      </c>
      <c r="AO318" s="104">
        <f t="shared" si="228"/>
        <v>1.3176580985674746</v>
      </c>
      <c r="AP318" s="104">
        <v>1.0359</v>
      </c>
      <c r="AQ318" s="104">
        <f t="shared" si="214"/>
        <v>2.4031868608731543E-3</v>
      </c>
      <c r="AR318" s="104">
        <f t="shared" si="215"/>
        <v>7.0100960731669915</v>
      </c>
      <c r="AT318" s="104"/>
      <c r="AU318" s="104"/>
      <c r="AV318" s="104"/>
      <c r="AW318" s="104"/>
      <c r="AX318">
        <f t="shared" si="247"/>
        <v>-12.3230487897</v>
      </c>
      <c r="AY318" s="104">
        <f t="shared" si="239"/>
        <v>-5.3129527165330082</v>
      </c>
      <c r="AZ318" s="104"/>
      <c r="BA318" s="104">
        <f t="shared" si="248"/>
        <v>1.2808455044152574</v>
      </c>
      <c r="BB318" s="104">
        <f t="shared" si="229"/>
        <v>-24.516857992113636</v>
      </c>
      <c r="BC318" s="104">
        <f t="shared" si="217"/>
        <v>32.348401935159742</v>
      </c>
      <c r="BD318" s="104">
        <f t="shared" si="230"/>
        <v>-56.865259927273378</v>
      </c>
      <c r="BE318" s="104"/>
      <c r="BF318" s="104">
        <f t="shared" si="231"/>
        <v>4.8557849063405895E-3</v>
      </c>
      <c r="BG318" s="104">
        <f t="shared" si="201"/>
        <v>6.4068928372271227E-3</v>
      </c>
      <c r="BH318" s="104">
        <f t="shared" si="201"/>
        <v>-1.1262677743567711E-2</v>
      </c>
      <c r="BI318" s="104"/>
      <c r="BJ318" s="104"/>
      <c r="BK318" s="104"/>
      <c r="BL318" s="104"/>
      <c r="BM318" s="104"/>
      <c r="BN318" s="104"/>
      <c r="BO318" s="104"/>
      <c r="BP318" s="104"/>
    </row>
    <row r="319" spans="1:68">
      <c r="A319" s="123">
        <v>0.1</v>
      </c>
      <c r="B319" s="24">
        <v>1200</v>
      </c>
      <c r="C319" s="103">
        <v>1.0638000000000001</v>
      </c>
      <c r="D319" s="104"/>
      <c r="E319" s="123">
        <v>0.1</v>
      </c>
      <c r="F319" s="105">
        <v>3.14159265358979</v>
      </c>
      <c r="G319" s="105"/>
      <c r="H319" s="28">
        <f t="shared" si="241"/>
        <v>0.50753884059988752</v>
      </c>
      <c r="I319" s="28">
        <f t="shared" si="242"/>
        <v>0.12802866333256507</v>
      </c>
      <c r="J319" s="28">
        <f t="shared" si="243"/>
        <v>3.2326260165803249E-2</v>
      </c>
      <c r="K319" s="28">
        <f t="shared" si="244"/>
        <v>8.170573223504363E-3</v>
      </c>
      <c r="L319" s="104">
        <f t="shared" si="232"/>
        <v>2.4576856837796948</v>
      </c>
      <c r="M319" s="104">
        <f t="shared" si="218"/>
        <v>0.89598299216682831</v>
      </c>
      <c r="N319" s="104">
        <f t="shared" si="219"/>
        <v>0.3648972962539716</v>
      </c>
      <c r="O319" s="104">
        <f t="shared" si="220"/>
        <v>0.1560889103989811</v>
      </c>
      <c r="P319" s="104">
        <f t="shared" si="221"/>
        <v>6.8756989559601411E-2</v>
      </c>
      <c r="Q319" s="104">
        <f t="shared" si="202"/>
        <v>3.7978464697318541</v>
      </c>
      <c r="R319" s="104">
        <f t="shared" si="203"/>
        <v>-4.7185426048318169</v>
      </c>
      <c r="S319" s="104">
        <f t="shared" si="204"/>
        <v>2.3848395835022229</v>
      </c>
      <c r="T319" s="104">
        <f t="shared" si="205"/>
        <v>-0.41042651836475397</v>
      </c>
      <c r="U319" s="104">
        <v>0</v>
      </c>
      <c r="V319" s="104">
        <f t="shared" ref="V319:V328" si="249">(7-2*H319)/3</f>
        <v>1.9949741062667414</v>
      </c>
      <c r="W319" s="104">
        <f t="shared" si="206"/>
        <v>1.3628869565217392</v>
      </c>
      <c r="X319" s="104">
        <f t="shared" si="222"/>
        <v>4.6976541022757328</v>
      </c>
      <c r="Y319" s="104">
        <v>0</v>
      </c>
      <c r="Z319" s="104">
        <f t="shared" si="240"/>
        <v>5.9123374640783677</v>
      </c>
      <c r="AA319" s="104">
        <f t="shared" si="207"/>
        <v>0.6549999999999998</v>
      </c>
      <c r="AB319" s="104">
        <f t="shared" si="208"/>
        <v>-0.27888687599909529</v>
      </c>
      <c r="AC319" s="104">
        <f t="shared" si="209"/>
        <v>-0.11030231200586968</v>
      </c>
      <c r="AD319" s="104">
        <f t="shared" si="223"/>
        <v>-0.19459459400248247</v>
      </c>
      <c r="AE319" s="104">
        <f t="shared" si="210"/>
        <v>2.875</v>
      </c>
      <c r="AF319" s="104"/>
      <c r="AG319" s="104">
        <f t="shared" si="224"/>
        <v>-0.17658328426987169</v>
      </c>
      <c r="AH319" s="104">
        <f t="shared" si="225"/>
        <v>-0.18099300181828568</v>
      </c>
      <c r="AI319" s="104">
        <f t="shared" si="226"/>
        <v>6.3657440282803899</v>
      </c>
      <c r="AJ319" s="104"/>
      <c r="AK319" s="104">
        <f t="shared" si="211"/>
        <v>2.8357483136034038E-21</v>
      </c>
      <c r="AL319" s="104">
        <f t="shared" si="212"/>
        <v>3.0221598472050517E-21</v>
      </c>
      <c r="AM319" s="104">
        <f t="shared" si="213"/>
        <v>40.526545223578751</v>
      </c>
      <c r="AN319" s="104">
        <f t="shared" si="227"/>
        <v>1.0610256652253576</v>
      </c>
      <c r="AO319" s="104">
        <f t="shared" si="228"/>
        <v>1.3176580985674746</v>
      </c>
      <c r="AP319" s="104">
        <v>1.0638000000000001</v>
      </c>
      <c r="AQ319" s="104">
        <f t="shared" si="214"/>
        <v>2.6423256415024255E-3</v>
      </c>
      <c r="AR319" s="104">
        <f t="shared" si="215"/>
        <v>7.7076638962625754</v>
      </c>
      <c r="AT319" s="104"/>
      <c r="AU319" s="104"/>
      <c r="AV319" s="104"/>
      <c r="AW319" s="104"/>
      <c r="AX319">
        <f t="shared" si="247"/>
        <v>-12.7549683828</v>
      </c>
      <c r="AY319" s="104">
        <f t="shared" si="239"/>
        <v>-5.0473044865374241</v>
      </c>
      <c r="AZ319" s="104"/>
      <c r="BA319" s="104">
        <f t="shared" si="248"/>
        <v>1.2808455044152574</v>
      </c>
      <c r="BB319" s="104">
        <f t="shared" si="229"/>
        <v>-23.291012350688831</v>
      </c>
      <c r="BC319" s="104">
        <f t="shared" si="217"/>
        <v>35.567359861414801</v>
      </c>
      <c r="BD319" s="104">
        <f t="shared" si="230"/>
        <v>-58.858372212103625</v>
      </c>
      <c r="BE319" s="104"/>
      <c r="BF319" s="104">
        <f t="shared" si="231"/>
        <v>4.6129951179815472E-3</v>
      </c>
      <c r="BG319" s="104">
        <f t="shared" si="201"/>
        <v>7.0444364946355316E-3</v>
      </c>
      <c r="BH319" s="104">
        <f t="shared" si="201"/>
        <v>-1.1657431612617078E-2</v>
      </c>
      <c r="BI319" s="104"/>
      <c r="BJ319" s="104"/>
      <c r="BK319" s="104"/>
      <c r="BL319" s="104"/>
      <c r="BM319" s="104"/>
      <c r="BN319" s="104"/>
      <c r="BO319" s="104"/>
      <c r="BP319" s="104"/>
    </row>
    <row r="320" spans="1:68">
      <c r="A320" s="123">
        <v>0.1</v>
      </c>
      <c r="B320" s="24">
        <v>1400</v>
      </c>
      <c r="C320" s="103">
        <v>1.0879000000000001</v>
      </c>
      <c r="D320" s="104"/>
      <c r="E320" s="123">
        <v>0.1</v>
      </c>
      <c r="F320" s="105">
        <v>3.14159265358979</v>
      </c>
      <c r="G320" s="105"/>
      <c r="H320" s="28">
        <f t="shared" si="241"/>
        <v>0.51903694744182904</v>
      </c>
      <c r="I320" s="28">
        <f t="shared" si="242"/>
        <v>0.13092910588409248</v>
      </c>
      <c r="J320" s="28">
        <f t="shared" si="243"/>
        <v>3.3058599769108257E-2</v>
      </c>
      <c r="K320" s="28">
        <f t="shared" si="244"/>
        <v>8.3556745721473941E-3</v>
      </c>
      <c r="L320" s="104">
        <f t="shared" si="232"/>
        <v>2.6626790179483049</v>
      </c>
      <c r="M320" s="104">
        <f t="shared" si="218"/>
        <v>1.001222148986705</v>
      </c>
      <c r="N320" s="104">
        <f t="shared" si="219"/>
        <v>0.41892706736230029</v>
      </c>
      <c r="O320" s="104">
        <f t="shared" si="220"/>
        <v>0.18382894744000655</v>
      </c>
      <c r="P320" s="104">
        <f t="shared" si="221"/>
        <v>8.2999911026568896E-2</v>
      </c>
      <c r="Q320" s="104">
        <f t="shared" si="202"/>
        <v>3.7978464697318546</v>
      </c>
      <c r="R320" s="104">
        <f t="shared" si="203"/>
        <v>-4.718542604831816</v>
      </c>
      <c r="S320" s="104">
        <f t="shared" si="204"/>
        <v>2.384839583502222</v>
      </c>
      <c r="T320" s="104">
        <f t="shared" si="205"/>
        <v>-0.41042651836475397</v>
      </c>
      <c r="U320" s="104">
        <v>0</v>
      </c>
      <c r="V320" s="104">
        <f t="shared" si="249"/>
        <v>1.9873087017054474</v>
      </c>
      <c r="W320" s="104">
        <f t="shared" si="206"/>
        <v>1.3628869565217392</v>
      </c>
      <c r="X320" s="104">
        <f t="shared" si="222"/>
        <v>4.9620754559843956</v>
      </c>
      <c r="Y320" s="104">
        <v>0</v>
      </c>
      <c r="Z320" s="104">
        <f t="shared" si="240"/>
        <v>6.3117623194226704</v>
      </c>
      <c r="AA320" s="104">
        <f t="shared" si="207"/>
        <v>0.6549999999999998</v>
      </c>
      <c r="AB320" s="104">
        <f t="shared" si="208"/>
        <v>-0.32536802199894455</v>
      </c>
      <c r="AC320" s="104">
        <f t="shared" si="209"/>
        <v>-0.12868603067351467</v>
      </c>
      <c r="AD320" s="104">
        <f t="shared" si="223"/>
        <v>-0.22702702633622962</v>
      </c>
      <c r="AE320" s="104">
        <f t="shared" si="210"/>
        <v>2.875</v>
      </c>
      <c r="AF320" s="104"/>
      <c r="AG320" s="104">
        <f t="shared" si="224"/>
        <v>-0.18924408508131385</v>
      </c>
      <c r="AH320" s="104">
        <f t="shared" si="225"/>
        <v>-0.20189846017295862</v>
      </c>
      <c r="AI320" s="104">
        <f t="shared" si="226"/>
        <v>6.8218866861603988</v>
      </c>
      <c r="AJ320" s="104"/>
      <c r="AK320" s="104">
        <f t="shared" si="211"/>
        <v>3.0888629042367472E-21</v>
      </c>
      <c r="AL320" s="104">
        <f t="shared" si="212"/>
        <v>3.2645674025105582E-21</v>
      </c>
      <c r="AM320" s="104">
        <f t="shared" si="213"/>
        <v>40.526545223578751</v>
      </c>
      <c r="AN320" s="104">
        <f t="shared" si="227"/>
        <v>1.0610256652253576</v>
      </c>
      <c r="AO320" s="104">
        <f t="shared" si="228"/>
        <v>1.3176580985674746</v>
      </c>
      <c r="AP320" s="104">
        <v>1.0879000000000001</v>
      </c>
      <c r="AQ320" s="104">
        <f t="shared" si="214"/>
        <v>2.8710390611777926E-3</v>
      </c>
      <c r="AR320" s="104">
        <f t="shared" si="215"/>
        <v>8.3748209414556207</v>
      </c>
      <c r="AT320" s="104"/>
      <c r="AU320" s="104"/>
      <c r="AV320" s="104"/>
      <c r="AW320" s="104"/>
      <c r="AX320">
        <f t="shared" si="247"/>
        <v>-13.132283501700002</v>
      </c>
      <c r="AY320" s="104">
        <f t="shared" si="239"/>
        <v>-4.757462560244381</v>
      </c>
      <c r="AZ320" s="104"/>
      <c r="BA320" s="104">
        <f t="shared" si="248"/>
        <v>1.2808455044152574</v>
      </c>
      <c r="BB320" s="104">
        <f t="shared" si="229"/>
        <v>-21.953523815363738</v>
      </c>
      <c r="BC320" s="104">
        <f t="shared" si="217"/>
        <v>38.645985892573911</v>
      </c>
      <c r="BD320" s="104">
        <f t="shared" si="230"/>
        <v>-60.599509707937649</v>
      </c>
      <c r="BE320" s="104"/>
      <c r="BF320" s="104">
        <f t="shared" si="231"/>
        <v>4.3480934472893123E-3</v>
      </c>
      <c r="BG320" s="104">
        <f t="shared" si="201"/>
        <v>7.6541861542035869E-3</v>
      </c>
      <c r="BH320" s="104">
        <f t="shared" si="201"/>
        <v>-1.20022796014929E-2</v>
      </c>
      <c r="BI320" s="104"/>
      <c r="BJ320" s="104"/>
      <c r="BK320" s="104"/>
      <c r="BL320" s="104"/>
      <c r="BM320" s="104"/>
      <c r="BN320" s="104"/>
      <c r="BO320" s="104"/>
      <c r="BP320" s="104"/>
    </row>
    <row r="321" spans="1:68">
      <c r="A321" s="123">
        <v>0.1</v>
      </c>
      <c r="B321" s="24">
        <v>1600</v>
      </c>
      <c r="C321" s="103">
        <v>1.1093</v>
      </c>
      <c r="D321" s="104"/>
      <c r="E321" s="123">
        <v>0.1</v>
      </c>
      <c r="F321" s="105">
        <v>3.14159265358979</v>
      </c>
      <c r="G321" s="105"/>
      <c r="H321" s="28">
        <f t="shared" si="241"/>
        <v>0.52924688463757785</v>
      </c>
      <c r="I321" s="28">
        <f t="shared" si="242"/>
        <v>0.13350460258959809</v>
      </c>
      <c r="J321" s="28">
        <f t="shared" si="243"/>
        <v>3.3708893026814762E-2</v>
      </c>
      <c r="K321" s="28">
        <f t="shared" si="244"/>
        <v>8.5200384252992947E-3</v>
      </c>
      <c r="L321" s="104">
        <f t="shared" si="232"/>
        <v>2.8618746816507059</v>
      </c>
      <c r="M321" s="104">
        <f t="shared" si="218"/>
        <v>1.1056434907236299</v>
      </c>
      <c r="N321" s="104">
        <f t="shared" si="219"/>
        <v>0.47366802401013175</v>
      </c>
      <c r="O321" s="104">
        <f t="shared" si="220"/>
        <v>0.21252678791369228</v>
      </c>
      <c r="P321" s="104">
        <f t="shared" si="221"/>
        <v>9.8045173475370007E-2</v>
      </c>
      <c r="Q321" s="104">
        <f t="shared" si="202"/>
        <v>3.7978464697318541</v>
      </c>
      <c r="R321" s="104">
        <f t="shared" si="203"/>
        <v>-4.7185426048318169</v>
      </c>
      <c r="S321" s="104">
        <f t="shared" si="204"/>
        <v>2.3848395835022225</v>
      </c>
      <c r="T321" s="104">
        <f t="shared" si="205"/>
        <v>-0.41042651836475397</v>
      </c>
      <c r="U321" s="104">
        <v>0</v>
      </c>
      <c r="V321" s="104">
        <f t="shared" si="249"/>
        <v>1.9805020769082813</v>
      </c>
      <c r="W321" s="104">
        <f t="shared" si="206"/>
        <v>1.3628869565217392</v>
      </c>
      <c r="X321" s="104">
        <f t="shared" si="222"/>
        <v>5.2159097814898976</v>
      </c>
      <c r="Y321" s="104">
        <v>0</v>
      </c>
      <c r="Z321" s="104">
        <f t="shared" si="240"/>
        <v>6.6943303632636706</v>
      </c>
      <c r="AA321" s="104">
        <f t="shared" si="207"/>
        <v>0.6549999999999998</v>
      </c>
      <c r="AB321" s="104">
        <f t="shared" si="208"/>
        <v>-0.37184916799879369</v>
      </c>
      <c r="AC321" s="104">
        <f t="shared" si="209"/>
        <v>-0.1470697493411596</v>
      </c>
      <c r="AD321" s="104">
        <f t="shared" si="223"/>
        <v>-0.25945945866997666</v>
      </c>
      <c r="AE321" s="104">
        <f t="shared" si="210"/>
        <v>2.875</v>
      </c>
      <c r="AF321" s="104"/>
      <c r="AG321" s="104">
        <f t="shared" si="224"/>
        <v>-0.20137993956743869</v>
      </c>
      <c r="AH321" s="104">
        <f t="shared" si="225"/>
        <v>-0.22251404980637807</v>
      </c>
      <c r="AI321" s="104">
        <f t="shared" si="226"/>
        <v>7.2605824689823901</v>
      </c>
      <c r="AJ321" s="104"/>
      <c r="AK321" s="104">
        <f t="shared" si="211"/>
        <v>3.3351061307286097E-21</v>
      </c>
      <c r="AL321" s="104">
        <f t="shared" si="212"/>
        <v>3.4987958839631425E-21</v>
      </c>
      <c r="AM321" s="104">
        <f t="shared" si="213"/>
        <v>40.526545223578751</v>
      </c>
      <c r="AN321" s="104">
        <f t="shared" si="227"/>
        <v>1.0610256652253576</v>
      </c>
      <c r="AO321" s="104">
        <f t="shared" si="228"/>
        <v>1.3176580985674746</v>
      </c>
      <c r="AP321" s="104">
        <v>1.1093</v>
      </c>
      <c r="AQ321" s="104">
        <f t="shared" si="214"/>
        <v>3.0931264065523958E-3</v>
      </c>
      <c r="AR321" s="104">
        <f t="shared" si="215"/>
        <v>9.022649727913338</v>
      </c>
      <c r="AT321" s="104"/>
      <c r="AU321" s="104"/>
      <c r="AV321" s="104"/>
      <c r="AW321" s="104"/>
      <c r="AX321">
        <f t="shared" si="247"/>
        <v>-13.470608171299997</v>
      </c>
      <c r="AY321" s="104">
        <f t="shared" si="239"/>
        <v>-4.4479584433866588</v>
      </c>
      <c r="AZ321" s="104"/>
      <c r="BA321" s="104">
        <f t="shared" si="248"/>
        <v>1.2808455044152574</v>
      </c>
      <c r="BB321" s="104">
        <f t="shared" si="229"/>
        <v>-20.525303222064924</v>
      </c>
      <c r="BC321" s="104">
        <f t="shared" si="217"/>
        <v>41.635420809124703</v>
      </c>
      <c r="BD321" s="104">
        <f t="shared" si="230"/>
        <v>-62.160724031189631</v>
      </c>
      <c r="BE321" s="104"/>
      <c r="BF321" s="104">
        <f t="shared" si="231"/>
        <v>4.0652214739680973E-3</v>
      </c>
      <c r="BG321" s="104">
        <f t="shared" si="201"/>
        <v>8.2462707088779372E-3</v>
      </c>
      <c r="BH321" s="104">
        <f t="shared" si="201"/>
        <v>-1.2311492182846035E-2</v>
      </c>
      <c r="BI321" s="104"/>
      <c r="BJ321" s="104"/>
      <c r="BK321" s="104"/>
      <c r="BL321" s="104"/>
      <c r="BM321" s="104"/>
      <c r="BN321" s="104"/>
      <c r="BO321" s="104"/>
      <c r="BP321" s="104"/>
    </row>
    <row r="322" spans="1:68">
      <c r="A322" s="123">
        <v>0.1</v>
      </c>
      <c r="B322" s="24">
        <v>1800</v>
      </c>
      <c r="C322" s="103">
        <v>1.1285000000000001</v>
      </c>
      <c r="D322" s="104"/>
      <c r="E322" s="123">
        <v>0.1</v>
      </c>
      <c r="F322" s="105">
        <v>3.14159265358979</v>
      </c>
      <c r="G322" s="105"/>
      <c r="H322" s="28">
        <f t="shared" si="241"/>
        <v>0.53840720212161419</v>
      </c>
      <c r="I322" s="28">
        <f t="shared" si="242"/>
        <v>0.13581532860575268</v>
      </c>
      <c r="J322" s="28">
        <f t="shared" si="243"/>
        <v>3.4292333706626224E-2</v>
      </c>
      <c r="K322" s="28">
        <f t="shared" si="244"/>
        <v>8.6675050599028716E-3</v>
      </c>
      <c r="L322" s="104">
        <f t="shared" si="232"/>
        <v>3.0559015934646898</v>
      </c>
      <c r="M322" s="104">
        <f t="shared" si="218"/>
        <v>1.2092319446729214</v>
      </c>
      <c r="N322" s="104">
        <f t="shared" si="219"/>
        <v>0.52897391364531576</v>
      </c>
      <c r="O322" s="104">
        <f t="shared" si="220"/>
        <v>0.24205533395541012</v>
      </c>
      <c r="P322" s="104">
        <f t="shared" si="221"/>
        <v>0.11381124129835607</v>
      </c>
      <c r="Q322" s="104">
        <f t="shared" si="202"/>
        <v>3.7978464697318541</v>
      </c>
      <c r="R322" s="104">
        <f t="shared" si="203"/>
        <v>-4.718542604831816</v>
      </c>
      <c r="S322" s="104">
        <f t="shared" si="204"/>
        <v>2.3848395835022229</v>
      </c>
      <c r="T322" s="104">
        <f t="shared" si="205"/>
        <v>-0.41042651836475397</v>
      </c>
      <c r="U322" s="104">
        <v>0</v>
      </c>
      <c r="V322" s="104">
        <f t="shared" si="249"/>
        <v>1.9743951985855908</v>
      </c>
      <c r="W322" s="104">
        <f t="shared" si="206"/>
        <v>1.3628869565217392</v>
      </c>
      <c r="X322" s="104">
        <f t="shared" si="222"/>
        <v>5.4604553110593068</v>
      </c>
      <c r="Y322" s="104">
        <v>0</v>
      </c>
      <c r="Z322" s="104">
        <f t="shared" si="240"/>
        <v>7.0622046284595097</v>
      </c>
      <c r="AA322" s="104">
        <f t="shared" si="207"/>
        <v>0.6549999999999998</v>
      </c>
      <c r="AB322" s="104">
        <f t="shared" si="208"/>
        <v>-0.4183303139986429</v>
      </c>
      <c r="AC322" s="104">
        <f t="shared" si="209"/>
        <v>-0.16545346800880453</v>
      </c>
      <c r="AD322" s="104">
        <f t="shared" si="223"/>
        <v>-0.2918918910037237</v>
      </c>
      <c r="AE322" s="104">
        <f t="shared" si="210"/>
        <v>2.875</v>
      </c>
      <c r="AF322" s="104"/>
      <c r="AG322" s="104">
        <f t="shared" si="224"/>
        <v>-0.2130505201087986</v>
      </c>
      <c r="AH322" s="104">
        <f t="shared" si="225"/>
        <v>-0.24287272105234128</v>
      </c>
      <c r="AI322" s="104">
        <f t="shared" si="226"/>
        <v>7.6840614840753414</v>
      </c>
      <c r="AJ322" s="104"/>
      <c r="AK322" s="104">
        <f t="shared" si="211"/>
        <v>3.5752590837090031E-21</v>
      </c>
      <c r="AL322" s="104">
        <f t="shared" si="212"/>
        <v>3.7257750338697418E-21</v>
      </c>
      <c r="AM322" s="104">
        <f t="shared" si="213"/>
        <v>40.526545223578751</v>
      </c>
      <c r="AN322" s="104">
        <f t="shared" si="227"/>
        <v>1.0610256652253576</v>
      </c>
      <c r="AO322" s="104">
        <f t="shared" si="228"/>
        <v>1.3176580985674746</v>
      </c>
      <c r="AP322" s="104">
        <v>1.1285000000000001</v>
      </c>
      <c r="AQ322" s="104">
        <f t="shared" si="214"/>
        <v>3.3093408853508617E-3</v>
      </c>
      <c r="AR322" s="104">
        <f t="shared" si="215"/>
        <v>9.6533473625684643</v>
      </c>
      <c r="AT322" s="104"/>
      <c r="AU322" s="104"/>
      <c r="AV322" s="104"/>
      <c r="AW322" s="104"/>
      <c r="AX322">
        <f t="shared" si="247"/>
        <v>-13.776778782500001</v>
      </c>
      <c r="AY322" s="104">
        <f t="shared" si="239"/>
        <v>-4.1234314199315367</v>
      </c>
      <c r="AZ322" s="104"/>
      <c r="BA322" s="104">
        <f t="shared" si="248"/>
        <v>1.2808455044152574</v>
      </c>
      <c r="BB322" s="104">
        <f t="shared" si="229"/>
        <v>-19.027758754203642</v>
      </c>
      <c r="BC322" s="104">
        <f t="shared" si="217"/>
        <v>44.545803259298658</v>
      </c>
      <c r="BD322" s="104">
        <f t="shared" si="230"/>
        <v>-63.573562013502304</v>
      </c>
      <c r="BE322" s="104"/>
      <c r="BF322" s="104">
        <f t="shared" si="231"/>
        <v>3.768619281878321E-3</v>
      </c>
      <c r="BG322" s="104">
        <f t="shared" ref="BG322:BH328" si="250">BC322/($BL$12*10^-15*10^10*10^12*10^-1)</f>
        <v>8.8226982094075385E-3</v>
      </c>
      <c r="BH322" s="104">
        <f t="shared" si="250"/>
        <v>-1.2591317491285859E-2</v>
      </c>
      <c r="BI322" s="104"/>
      <c r="BJ322" s="104"/>
      <c r="BK322" s="104"/>
      <c r="BL322" s="104"/>
      <c r="BM322" s="104"/>
      <c r="BN322" s="104"/>
      <c r="BO322" s="104"/>
      <c r="BP322" s="104"/>
    </row>
    <row r="323" spans="1:68">
      <c r="A323" s="123">
        <v>0.1</v>
      </c>
      <c r="B323" s="24">
        <v>2000</v>
      </c>
      <c r="C323" s="103">
        <v>1.1459999999999999</v>
      </c>
      <c r="D323" s="104"/>
      <c r="E323" s="123">
        <v>0.1</v>
      </c>
      <c r="F323" s="105">
        <v>3.14159265358979</v>
      </c>
      <c r="G323" s="105"/>
      <c r="H323" s="28">
        <f t="shared" si="241"/>
        <v>0.54675644982841809</v>
      </c>
      <c r="I323" s="28">
        <f t="shared" si="242"/>
        <v>0.1379214590892269</v>
      </c>
      <c r="J323" s="28">
        <f t="shared" si="243"/>
        <v>3.4824115576246033E-2</v>
      </c>
      <c r="K323" s="28">
        <f t="shared" si="244"/>
        <v>8.8019147529009214E-3</v>
      </c>
      <c r="L323" s="104">
        <f t="shared" si="232"/>
        <v>3.2466734321575856</v>
      </c>
      <c r="M323" s="104">
        <f t="shared" si="218"/>
        <v>1.3127509681135066</v>
      </c>
      <c r="N323" s="104">
        <f t="shared" si="219"/>
        <v>0.58514782096083318</v>
      </c>
      <c r="O323" s="104">
        <f t="shared" si="220"/>
        <v>0.27253833107261027</v>
      </c>
      <c r="P323" s="104">
        <f t="shared" si="221"/>
        <v>0.13035328865030138</v>
      </c>
      <c r="Q323" s="104">
        <f t="shared" ref="Q323:Q328" si="251">1+3*(I323/H323)*$BL$7+3*(J323/H323)*$BL$7^2+(K323/H323)*$BL$7^3</f>
        <v>3.7978464697318541</v>
      </c>
      <c r="R323" s="104">
        <f t="shared" ref="R323:R328" si="252">-3-6*(I323/H323)*$BL$7+(9*(I323/H323)^2-6*J323/H323)*$BL$7^2+(6*(J323/H323)*(I323/H323)-2*K323/H323)*$BL$7^3</f>
        <v>-4.718542604831816</v>
      </c>
      <c r="S323" s="104">
        <f t="shared" ref="S323:S328" si="253">3+3*(I323/H323)*$BL$7+(3*(J323/H323)-12*(I323/H323)^2)*$BL$7^2+((K323/H323)-6*(J323/H323)*(I323/H323)+8*(I323/H323)^3)*$BL$7^3</f>
        <v>2.3848395835022229</v>
      </c>
      <c r="T323" s="104">
        <f t="shared" ref="T323:T328" si="254">-1+3*(I323/H323)^2*$BL$7^2-2*(I323/H323)^3*$BL$7^3</f>
        <v>-0.41042651836475397</v>
      </c>
      <c r="U323" s="104">
        <v>0</v>
      </c>
      <c r="V323" s="104">
        <f t="shared" si="249"/>
        <v>1.9688290334477212</v>
      </c>
      <c r="W323" s="104">
        <f t="shared" ref="W323:W328" si="255">($BL$6*$BL$7)/($BL$6+$BL$7)</f>
        <v>1.3628869565217392</v>
      </c>
      <c r="X323" s="104">
        <f t="shared" si="222"/>
        <v>5.698496071990883</v>
      </c>
      <c r="Y323" s="104">
        <v>0</v>
      </c>
      <c r="Z323" s="104">
        <f t="shared" si="240"/>
        <v>7.4197225873984909</v>
      </c>
      <c r="AA323" s="104">
        <f t="shared" ref="AA323:AA328" si="256">($BL$6-$BL$7)/2</f>
        <v>0.6549999999999998</v>
      </c>
      <c r="AB323" s="104">
        <f t="shared" ref="AB323:AB328" si="257">(-(B323/10^25)*F323*$BL$6^2)/(4*1.38*10^-23*305.15)</f>
        <v>-0.46481145999849216</v>
      </c>
      <c r="AC323" s="104">
        <f t="shared" ref="AC323:AC328" si="258">(-(B323/10^25)*F323*$BL$7^2)/(4*1.38*10^-23*305.15)</f>
        <v>-0.18383718667644947</v>
      </c>
      <c r="AD323" s="104">
        <f t="shared" si="223"/>
        <v>-0.3243243233374708</v>
      </c>
      <c r="AE323" s="104">
        <f t="shared" ref="AE323:AE328" si="259">($BL$6+$BL$7)/2</f>
        <v>2.875</v>
      </c>
      <c r="AF323" s="104"/>
      <c r="AG323" s="104">
        <f t="shared" si="224"/>
        <v>-0.22440540901316541</v>
      </c>
      <c r="AH323" s="104">
        <f t="shared" si="225"/>
        <v>-0.26305707136926426</v>
      </c>
      <c r="AI323" s="104">
        <f t="shared" si="226"/>
        <v>8.0968293411474832</v>
      </c>
      <c r="AJ323" s="104"/>
      <c r="AK323" s="104">
        <f t="shared" ref="AK323:AK328" si="260">-1.380649*10^-23*305.15*(AD323+3*AG323*$BL$5^2-AH323*(1/$BL$5^2))</f>
        <v>3.8112797433680014E-21</v>
      </c>
      <c r="AL323" s="104">
        <f t="shared" ref="AL323:AL328" si="261">-1.380649*10^-23*305.15*(3*AG323*$BL$5+AH323*(1/$BL$5^3))</f>
        <v>3.9478354614438144E-21</v>
      </c>
      <c r="AM323" s="104">
        <f t="shared" ref="AM323:AM328" si="262">(2*($BL$12*10^-15)^3*(1/$BL$9)*10^8)/(6.62607015*10^-34*($BL$13*10^-15)^2*299792458*10^10)</f>
        <v>40.526545223578751</v>
      </c>
      <c r="AN323" s="104">
        <f t="shared" si="227"/>
        <v>1.0610256652253576</v>
      </c>
      <c r="AO323" s="104">
        <f t="shared" si="228"/>
        <v>1.3176580985674746</v>
      </c>
      <c r="AP323" s="104">
        <v>1.1459999999999999</v>
      </c>
      <c r="AQ323" s="104">
        <f t="shared" ref="AQ323:AQ328" si="263">(AK323/($BL$12*10^-15))*(-1.5*($BL$13/$BL$12)*AN323+(AL323/AK323)*AO323)</f>
        <v>3.5215705829594007E-3</v>
      </c>
      <c r="AR323" s="104">
        <f t="shared" ref="AR323:AR328" si="264">AQ323*$BL$9</f>
        <v>10.272421390492571</v>
      </c>
      <c r="AT323" s="104"/>
      <c r="AU323" s="104"/>
      <c r="AV323" s="104"/>
      <c r="AW323" s="104"/>
      <c r="AX323">
        <f t="shared" si="247"/>
        <v>-14.058004919999998</v>
      </c>
      <c r="AY323" s="104">
        <f t="shared" si="239"/>
        <v>-3.7855835295074272</v>
      </c>
      <c r="AZ323" s="104"/>
      <c r="BA323" s="104">
        <f t="shared" si="248"/>
        <v>1.2808455044152574</v>
      </c>
      <c r="BB323" s="104">
        <f t="shared" si="229"/>
        <v>-17.468744549788109</v>
      </c>
      <c r="BC323" s="104">
        <f t="shared" ref="BC323:BC328" si="265">((2*$BL$12*10^-15)*AR323)/($BL$9*(BA323-3*(BL$13/$BL$12)))*10^22</f>
        <v>47.402548056215544</v>
      </c>
      <c r="BD323" s="104">
        <f t="shared" si="230"/>
        <v>-64.871292606003664</v>
      </c>
      <c r="BE323" s="104"/>
      <c r="BF323" s="104">
        <f t="shared" si="231"/>
        <v>3.4598424539093106E-3</v>
      </c>
      <c r="BG323" s="104">
        <f t="shared" si="250"/>
        <v>9.3885022888127445E-3</v>
      </c>
      <c r="BH323" s="104">
        <f t="shared" si="250"/>
        <v>-1.2848344742722057E-2</v>
      </c>
      <c r="BI323" s="104"/>
      <c r="BJ323" s="104"/>
      <c r="BK323" s="104"/>
      <c r="BL323" s="104"/>
      <c r="BM323" s="104"/>
      <c r="BN323" s="104"/>
      <c r="BO323" s="104"/>
      <c r="BP323" s="104"/>
    </row>
    <row r="324" spans="1:68">
      <c r="A324" s="123">
        <v>0.1</v>
      </c>
      <c r="B324" s="24">
        <v>2200</v>
      </c>
      <c r="C324" s="103">
        <v>1.1621999999999999</v>
      </c>
      <c r="D324" s="104"/>
      <c r="E324" s="123">
        <v>0.1</v>
      </c>
      <c r="F324" s="105">
        <v>3.14159265358979</v>
      </c>
      <c r="G324" s="105"/>
      <c r="H324" s="28">
        <f t="shared" si="241"/>
        <v>0.55448546770557372</v>
      </c>
      <c r="I324" s="28">
        <f t="shared" si="242"/>
        <v>0.13987113416535732</v>
      </c>
      <c r="J324" s="28">
        <f t="shared" si="243"/>
        <v>3.5316393649836943E-2</v>
      </c>
      <c r="K324" s="28">
        <f t="shared" si="244"/>
        <v>8.9263397258476877E-3</v>
      </c>
      <c r="L324" s="104">
        <f t="shared" si="232"/>
        <v>3.4362480205303321</v>
      </c>
      <c r="M324" s="104">
        <f t="shared" ref="M324:M328" si="266">((3-H324)*H324^2)/(6*(1-H324)^3)</f>
        <v>1.4171431098117906</v>
      </c>
      <c r="N324" s="104">
        <f t="shared" ref="N324:N328" si="267">1/3*(H324^3/(1-H324)^3)</f>
        <v>0.6426338912919759</v>
      </c>
      <c r="O324" s="104">
        <f t="shared" ref="O324:O328" si="268">(6-15*H324+11*H324^2)*H324/(6*(1-H324)^3)+LN(1-H324)</f>
        <v>0.30419495255709728</v>
      </c>
      <c r="P324" s="104">
        <f t="shared" ref="P324:P328" si="269">(12-30*H324+22*H324^2-3*H324^3)*H324/(3*(1-H324)^3)+4*LN(1-H324)</f>
        <v>0.14778634889893638</v>
      </c>
      <c r="Q324" s="104">
        <f t="shared" si="251"/>
        <v>3.7978464697318541</v>
      </c>
      <c r="R324" s="104">
        <f t="shared" si="252"/>
        <v>-4.718542604831816</v>
      </c>
      <c r="S324" s="104">
        <f t="shared" si="253"/>
        <v>2.3848395835022229</v>
      </c>
      <c r="T324" s="104">
        <f t="shared" si="254"/>
        <v>-0.41042651836475397</v>
      </c>
      <c r="U324" s="104">
        <v>0</v>
      </c>
      <c r="V324" s="104">
        <f t="shared" si="249"/>
        <v>1.963676354862951</v>
      </c>
      <c r="W324" s="104">
        <f t="shared" si="255"/>
        <v>1.3628869565217392</v>
      </c>
      <c r="X324" s="104">
        <f t="shared" ref="X324:X328" si="270">1/(1-H324)+(3*I324*W324)/(1-H324)^2+(V324*I324^2*W324^2)/(1-H324)^3</f>
        <v>5.9328506328144028</v>
      </c>
      <c r="Y324" s="104">
        <v>0</v>
      </c>
      <c r="Z324" s="104">
        <f t="shared" si="240"/>
        <v>7.7712213394744349</v>
      </c>
      <c r="AA324" s="104">
        <f t="shared" si="256"/>
        <v>0.6549999999999998</v>
      </c>
      <c r="AB324" s="104">
        <f t="shared" si="257"/>
        <v>-0.51129260599834125</v>
      </c>
      <c r="AC324" s="104">
        <f t="shared" si="258"/>
        <v>-0.20222090534409437</v>
      </c>
      <c r="AD324" s="104">
        <f t="shared" ref="AD324:AD328" si="271">(AB324+AC324)/2</f>
        <v>-0.35675675567121778</v>
      </c>
      <c r="AE324" s="104">
        <f t="shared" si="259"/>
        <v>2.875</v>
      </c>
      <c r="AF324" s="104"/>
      <c r="AG324" s="104">
        <f t="shared" ref="AG324:AG328" si="272">(LN(X324)-Z324-AD324*(AE324-2*AA324+AA324^2/AE324))/(AE324^3-4*AA324^3+3*(AA324^4/AE324))</f>
        <v>-0.23560036194758097</v>
      </c>
      <c r="AH324" s="104">
        <f t="shared" ref="AH324:AH328" si="273">AA324^2*(AD324+3*AG324*AA324^2)</f>
        <v>-0.28315310706647029</v>
      </c>
      <c r="AI324" s="104">
        <f t="shared" ref="AI324:AI328" si="274">LN(X324)-AD324*AE324-AG324*AE324^3-AH324*(1/AE324)</f>
        <v>8.5033982160492805</v>
      </c>
      <c r="AJ324" s="104"/>
      <c r="AK324" s="104">
        <f t="shared" si="260"/>
        <v>4.0452068970134231E-21</v>
      </c>
      <c r="AL324" s="104">
        <f t="shared" si="261"/>
        <v>4.1674039616590685E-21</v>
      </c>
      <c r="AM324" s="104">
        <f t="shared" si="262"/>
        <v>40.526545223578751</v>
      </c>
      <c r="AN324" s="104">
        <f t="shared" ref="AN324:AN328" si="275">1+(7/3)*(1/AM324) +(17/3)*(1/AM324)^2</f>
        <v>1.0610256652253576</v>
      </c>
      <c r="AO324" s="104">
        <f t="shared" ref="AO324:AO328" si="276">1+(23/2)*(1/AM324)+167/3*(1/AM324)^2</f>
        <v>1.3176580985674746</v>
      </c>
      <c r="AP324" s="104">
        <v>1.1621999999999999</v>
      </c>
      <c r="AQ324" s="104">
        <f t="shared" si="263"/>
        <v>3.7317815072778855E-3</v>
      </c>
      <c r="AR324" s="104">
        <f t="shared" si="264"/>
        <v>10.885606656729593</v>
      </c>
      <c r="AT324" s="104"/>
      <c r="AU324" s="104"/>
      <c r="AV324" s="104"/>
      <c r="AW324" s="104"/>
      <c r="AX324">
        <f t="shared" si="247"/>
        <v>-14.320179790799997</v>
      </c>
      <c r="AY324" s="104">
        <f t="shared" si="239"/>
        <v>-3.4345731340704049</v>
      </c>
      <c r="AZ324" s="104"/>
      <c r="BA324" s="104">
        <f t="shared" si="248"/>
        <v>1.2808455044152574</v>
      </c>
      <c r="BB324" s="104">
        <f t="shared" ref="BB324:BB328" si="277">((2*$BL$12*10^-15)*AY324)/($BL$9*(BA324-3*(BL$13/$BL$12)))*10^22</f>
        <v>-15.848991377149147</v>
      </c>
      <c r="BC324" s="104">
        <f t="shared" si="265"/>
        <v>50.232118898886164</v>
      </c>
      <c r="BD324" s="104">
        <f t="shared" ref="BD324:BD328" si="278">((2*$BL$12*10^-15)*AX324)/($BL$9*(BA324-3*(BL$13/$BL$12)))*10^22</f>
        <v>-66.081110276035318</v>
      </c>
      <c r="BE324" s="104"/>
      <c r="BF324" s="104">
        <f t="shared" ref="BF324:BF328" si="279">-BB324/($BL$12*10^-15*10^10*10^12*10^-1)</f>
        <v>3.1390357253216769E-3</v>
      </c>
      <c r="BG324" s="104">
        <f t="shared" si="250"/>
        <v>9.9489243214272455E-3</v>
      </c>
      <c r="BH324" s="104">
        <f t="shared" si="250"/>
        <v>-1.3087960046748923E-2</v>
      </c>
      <c r="BI324" s="104"/>
      <c r="BJ324" s="104"/>
      <c r="BK324" s="104"/>
      <c r="BL324" s="104"/>
      <c r="BM324" s="104"/>
      <c r="BN324" s="104"/>
      <c r="BO324" s="104"/>
      <c r="BP324" s="104"/>
    </row>
    <row r="325" spans="1:68">
      <c r="A325" s="123">
        <v>0.1</v>
      </c>
      <c r="B325" s="24">
        <v>2400</v>
      </c>
      <c r="C325" s="103">
        <v>1.1772</v>
      </c>
      <c r="D325" s="104"/>
      <c r="E325" s="123">
        <v>0.1</v>
      </c>
      <c r="F325" s="105">
        <v>3.14159265358979</v>
      </c>
      <c r="G325" s="105"/>
      <c r="H325" s="28">
        <f t="shared" si="241"/>
        <v>0.56164196573997727</v>
      </c>
      <c r="I325" s="28">
        <f t="shared" si="242"/>
        <v>0.14167638886547815</v>
      </c>
      <c r="J325" s="28">
        <f t="shared" si="243"/>
        <v>3.5772206680939646E-2</v>
      </c>
      <c r="K325" s="28">
        <f t="shared" si="244"/>
        <v>9.0415480341317338E-3</v>
      </c>
      <c r="L325" s="104">
        <f t="shared" ref="L325:L328" si="280">(1/3)*(1/(1-H325)^3-1)</f>
        <v>3.6239015889968589</v>
      </c>
      <c r="M325" s="104">
        <f t="shared" si="266"/>
        <v>1.5218730065101937</v>
      </c>
      <c r="N325" s="104">
        <f t="shared" si="267"/>
        <v>0.70108469303802456</v>
      </c>
      <c r="O325" s="104">
        <f t="shared" si="268"/>
        <v>0.33681737587826532</v>
      </c>
      <c r="P325" s="104">
        <f t="shared" si="269"/>
        <v>0.16599374806880762</v>
      </c>
      <c r="Q325" s="104">
        <f t="shared" si="251"/>
        <v>3.7978464697318541</v>
      </c>
      <c r="R325" s="104">
        <f t="shared" si="252"/>
        <v>-4.7185426048318169</v>
      </c>
      <c r="S325" s="104">
        <f t="shared" si="253"/>
        <v>2.3848395835022225</v>
      </c>
      <c r="T325" s="104">
        <f t="shared" si="254"/>
        <v>-0.41042651836475397</v>
      </c>
      <c r="U325" s="104">
        <v>0</v>
      </c>
      <c r="V325" s="104">
        <f t="shared" si="249"/>
        <v>1.9589053561733485</v>
      </c>
      <c r="W325" s="104">
        <f t="shared" si="255"/>
        <v>1.3628869565217392</v>
      </c>
      <c r="X325" s="104">
        <f t="shared" si="270"/>
        <v>6.1628213915466121</v>
      </c>
      <c r="Y325" s="104">
        <v>0</v>
      </c>
      <c r="Z325" s="104">
        <f t="shared" si="240"/>
        <v>8.1157349805036549</v>
      </c>
      <c r="AA325" s="104">
        <f t="shared" si="256"/>
        <v>0.6549999999999998</v>
      </c>
      <c r="AB325" s="104">
        <f t="shared" si="257"/>
        <v>-0.55777375199819057</v>
      </c>
      <c r="AC325" s="104">
        <f t="shared" si="258"/>
        <v>-0.22060462401173936</v>
      </c>
      <c r="AD325" s="104">
        <f t="shared" si="271"/>
        <v>-0.38918918800496494</v>
      </c>
      <c r="AE325" s="104">
        <f t="shared" si="259"/>
        <v>2.875</v>
      </c>
      <c r="AF325" s="104"/>
      <c r="AG325" s="104">
        <f t="shared" si="272"/>
        <v>-0.24658891439518479</v>
      </c>
      <c r="AH325" s="104">
        <f t="shared" si="273"/>
        <v>-0.30313517102543797</v>
      </c>
      <c r="AI325" s="104">
        <f t="shared" si="274"/>
        <v>8.9027499763659517</v>
      </c>
      <c r="AJ325" s="104"/>
      <c r="AK325" s="104">
        <f t="shared" si="260"/>
        <v>4.2764323403401667E-21</v>
      </c>
      <c r="AL325" s="104">
        <f t="shared" si="261"/>
        <v>4.3837565810432829E-21</v>
      </c>
      <c r="AM325" s="104">
        <f t="shared" si="262"/>
        <v>40.526545223578751</v>
      </c>
      <c r="AN325" s="104">
        <f t="shared" si="275"/>
        <v>1.0610256652253576</v>
      </c>
      <c r="AO325" s="104">
        <f t="shared" si="276"/>
        <v>1.3176580985674746</v>
      </c>
      <c r="AP325" s="104">
        <v>1.1772</v>
      </c>
      <c r="AQ325" s="104">
        <f t="shared" si="263"/>
        <v>3.9393871653141425E-3</v>
      </c>
      <c r="AR325" s="104">
        <f t="shared" si="264"/>
        <v>11.491192361221353</v>
      </c>
      <c r="AT325" s="104"/>
      <c r="AU325" s="104"/>
      <c r="AV325" s="104"/>
      <c r="AW325" s="104"/>
      <c r="AX325">
        <f t="shared" si="247"/>
        <v>-14.5645114608</v>
      </c>
      <c r="AY325" s="104">
        <f t="shared" si="239"/>
        <v>-3.0733190995786472</v>
      </c>
      <c r="AZ325" s="104"/>
      <c r="BA325" s="104">
        <f t="shared" si="248"/>
        <v>1.2808455044152574</v>
      </c>
      <c r="BB325" s="104">
        <f t="shared" si="277"/>
        <v>-14.181968473829938</v>
      </c>
      <c r="BC325" s="104">
        <f t="shared" si="265"/>
        <v>53.026621223907256</v>
      </c>
      <c r="BD325" s="104">
        <f t="shared" si="278"/>
        <v>-67.208589697737196</v>
      </c>
      <c r="BE325" s="104"/>
      <c r="BF325" s="104">
        <f t="shared" si="279"/>
        <v>2.8088668001247648E-3</v>
      </c>
      <c r="BG325" s="104">
        <f t="shared" si="250"/>
        <v>1.0502400717747525E-2</v>
      </c>
      <c r="BH325" s="104">
        <f t="shared" si="250"/>
        <v>-1.331126751787229E-2</v>
      </c>
      <c r="BI325" s="104"/>
      <c r="BJ325" s="104"/>
      <c r="BK325" s="104"/>
      <c r="BL325" s="104"/>
      <c r="BM325" s="104"/>
      <c r="BN325" s="104"/>
      <c r="BO325" s="104"/>
      <c r="BP325" s="104"/>
    </row>
    <row r="326" spans="1:68">
      <c r="A326" s="123">
        <v>0.1</v>
      </c>
      <c r="B326" s="24">
        <v>2600</v>
      </c>
      <c r="C326" s="103">
        <v>1.1911</v>
      </c>
      <c r="D326" s="104"/>
      <c r="E326" s="123">
        <v>0.1</v>
      </c>
      <c r="F326" s="105">
        <v>3.14159265358979</v>
      </c>
      <c r="G326" s="105"/>
      <c r="H326" s="28">
        <f t="shared" si="241"/>
        <v>0.56827365391852425</v>
      </c>
      <c r="I326" s="28">
        <f t="shared" si="242"/>
        <v>0.14334925822092337</v>
      </c>
      <c r="J326" s="28">
        <f t="shared" si="243"/>
        <v>3.6194593423094806E-2</v>
      </c>
      <c r="K326" s="28">
        <f t="shared" si="244"/>
        <v>9.148307733141613E-3</v>
      </c>
      <c r="L326" s="104">
        <f t="shared" si="280"/>
        <v>3.8090767332211186</v>
      </c>
      <c r="M326" s="104">
        <f t="shared" si="266"/>
        <v>1.6264953902141039</v>
      </c>
      <c r="N326" s="104">
        <f t="shared" si="267"/>
        <v>0.76019612977260231</v>
      </c>
      <c r="O326" s="104">
        <f t="shared" si="268"/>
        <v>0.37021560229447459</v>
      </c>
      <c r="P326" s="104">
        <f t="shared" si="269"/>
        <v>0.18486411209610587</v>
      </c>
      <c r="Q326" s="104">
        <f t="shared" si="251"/>
        <v>3.7978464697318541</v>
      </c>
      <c r="R326" s="104">
        <f t="shared" si="252"/>
        <v>-4.7185426048318169</v>
      </c>
      <c r="S326" s="104">
        <f t="shared" si="253"/>
        <v>2.3848395835022229</v>
      </c>
      <c r="T326" s="104">
        <f t="shared" si="254"/>
        <v>-0.41042651836475397</v>
      </c>
      <c r="U326" s="104">
        <v>0</v>
      </c>
      <c r="V326" s="104">
        <f t="shared" si="249"/>
        <v>1.9544842307209838</v>
      </c>
      <c r="W326" s="104">
        <f t="shared" si="255"/>
        <v>1.3628869565217392</v>
      </c>
      <c r="X326" s="104">
        <f t="shared" si="270"/>
        <v>6.3879185483083427</v>
      </c>
      <c r="Y326" s="104">
        <v>0</v>
      </c>
      <c r="Z326" s="104">
        <f t="shared" si="240"/>
        <v>8.452600349726632</v>
      </c>
      <c r="AA326" s="104">
        <f t="shared" si="256"/>
        <v>0.6549999999999998</v>
      </c>
      <c r="AB326" s="104">
        <f t="shared" si="257"/>
        <v>-0.60425489799803977</v>
      </c>
      <c r="AC326" s="104">
        <f t="shared" si="258"/>
        <v>-0.23898834267938432</v>
      </c>
      <c r="AD326" s="104">
        <f t="shared" si="271"/>
        <v>-0.42162162033871203</v>
      </c>
      <c r="AE326" s="104">
        <f t="shared" si="259"/>
        <v>2.875</v>
      </c>
      <c r="AF326" s="104"/>
      <c r="AG326" s="104">
        <f t="shared" si="272"/>
        <v>-0.25733691606961573</v>
      </c>
      <c r="AH326" s="104">
        <f t="shared" si="273"/>
        <v>-0.3229844058899759</v>
      </c>
      <c r="AI326" s="104">
        <f t="shared" si="274"/>
        <v>9.2941830748622731</v>
      </c>
      <c r="AJ326" s="104"/>
      <c r="AK326" s="104">
        <f t="shared" si="260"/>
        <v>4.5045090580215107E-21</v>
      </c>
      <c r="AL326" s="104">
        <f t="shared" si="261"/>
        <v>4.596361231455682E-21</v>
      </c>
      <c r="AM326" s="104">
        <f t="shared" si="262"/>
        <v>40.526545223578751</v>
      </c>
      <c r="AN326" s="104">
        <f t="shared" si="275"/>
        <v>1.0610256652253576</v>
      </c>
      <c r="AO326" s="104">
        <f t="shared" si="276"/>
        <v>1.3176580985674746</v>
      </c>
      <c r="AP326" s="104">
        <v>1.1911</v>
      </c>
      <c r="AQ326" s="104">
        <f t="shared" si="263"/>
        <v>4.1439564990267946E-3</v>
      </c>
      <c r="AR326" s="104">
        <f t="shared" si="264"/>
        <v>12.08792110766116</v>
      </c>
      <c r="AT326" s="104"/>
      <c r="AU326" s="104"/>
      <c r="AV326" s="104"/>
      <c r="AW326" s="104"/>
      <c r="AX326">
        <f t="shared" si="247"/>
        <v>-14.792279237700001</v>
      </c>
      <c r="AY326" s="104">
        <f t="shared" si="239"/>
        <v>-2.7043581300388411</v>
      </c>
      <c r="AZ326" s="104"/>
      <c r="BA326" s="104">
        <f t="shared" si="248"/>
        <v>1.2808455044152574</v>
      </c>
      <c r="BB326" s="104">
        <f t="shared" si="277"/>
        <v>-12.479381573952001</v>
      </c>
      <c r="BC326" s="104">
        <f t="shared" si="265"/>
        <v>55.780252719770353</v>
      </c>
      <c r="BD326" s="104">
        <f t="shared" si="278"/>
        <v>-68.259634293722357</v>
      </c>
      <c r="BE326" s="104"/>
      <c r="BF326" s="104">
        <f t="shared" si="279"/>
        <v>2.4716541045656567E-3</v>
      </c>
      <c r="BG326" s="104">
        <f t="shared" si="250"/>
        <v>1.1047782277633264E-2</v>
      </c>
      <c r="BH326" s="104">
        <f t="shared" si="250"/>
        <v>-1.3519436382198921E-2</v>
      </c>
      <c r="BI326" s="104"/>
      <c r="BJ326" s="104"/>
      <c r="BK326" s="104"/>
      <c r="BL326" s="104"/>
      <c r="BM326" s="104"/>
      <c r="BN326" s="104"/>
      <c r="BO326" s="104"/>
      <c r="BP326" s="104"/>
    </row>
    <row r="327" spans="1:68">
      <c r="A327" s="123">
        <v>0.1</v>
      </c>
      <c r="B327" s="24">
        <v>2800</v>
      </c>
      <c r="C327" s="103">
        <v>1.2042999999999999</v>
      </c>
      <c r="D327" s="104"/>
      <c r="E327" s="123">
        <v>0.1</v>
      </c>
      <c r="F327" s="105">
        <v>3.14159265358979</v>
      </c>
      <c r="G327" s="105"/>
      <c r="H327" s="28">
        <f t="shared" si="241"/>
        <v>0.57457137218879917</v>
      </c>
      <c r="I327" s="28">
        <f t="shared" si="242"/>
        <v>0.14493788235702965</v>
      </c>
      <c r="J327" s="28">
        <f t="shared" si="243"/>
        <v>3.6595708890465178E-2</v>
      </c>
      <c r="K327" s="28">
        <f t="shared" si="244"/>
        <v>9.2496910444315704E-3</v>
      </c>
      <c r="L327" s="104">
        <f t="shared" si="280"/>
        <v>3.9957765798934872</v>
      </c>
      <c r="M327" s="104">
        <f t="shared" si="266"/>
        <v>1.7331856448515577</v>
      </c>
      <c r="N327" s="104">
        <f t="shared" si="267"/>
        <v>0.82116525120672901</v>
      </c>
      <c r="O327" s="104">
        <f t="shared" si="268"/>
        <v>0.40505731669686174</v>
      </c>
      <c r="P327" s="104">
        <f t="shared" si="269"/>
        <v>0.20477513124861568</v>
      </c>
      <c r="Q327" s="104">
        <f t="shared" si="251"/>
        <v>3.7978464697318546</v>
      </c>
      <c r="R327" s="104">
        <f t="shared" si="252"/>
        <v>-4.718542604831816</v>
      </c>
      <c r="S327" s="104">
        <f t="shared" si="253"/>
        <v>2.384839583502222</v>
      </c>
      <c r="T327" s="104">
        <f t="shared" si="254"/>
        <v>-0.41042651836475397</v>
      </c>
      <c r="U327" s="104">
        <v>0</v>
      </c>
      <c r="V327" s="104">
        <f t="shared" si="249"/>
        <v>1.9502857518741339</v>
      </c>
      <c r="W327" s="104">
        <f t="shared" si="255"/>
        <v>1.3628869565217392</v>
      </c>
      <c r="X327" s="104">
        <f t="shared" si="270"/>
        <v>6.6131326879052947</v>
      </c>
      <c r="Y327" s="104">
        <v>0</v>
      </c>
      <c r="Z327" s="104">
        <f t="shared" si="240"/>
        <v>8.7893368019150167</v>
      </c>
      <c r="AA327" s="104">
        <f t="shared" si="256"/>
        <v>0.6549999999999998</v>
      </c>
      <c r="AB327" s="104">
        <f t="shared" si="257"/>
        <v>-0.65073604399788909</v>
      </c>
      <c r="AC327" s="104">
        <f t="shared" si="258"/>
        <v>-0.25737206134702934</v>
      </c>
      <c r="AD327" s="104">
        <f t="shared" si="271"/>
        <v>-0.45405405267245924</v>
      </c>
      <c r="AE327" s="104">
        <f t="shared" si="259"/>
        <v>2.875</v>
      </c>
      <c r="AF327" s="104"/>
      <c r="AG327" s="104">
        <f t="shared" si="272"/>
        <v>-0.26813291585422683</v>
      </c>
      <c r="AH327" s="104">
        <f t="shared" si="273"/>
        <v>-0.34286014470386927</v>
      </c>
      <c r="AI327" s="104">
        <f t="shared" si="274"/>
        <v>9.6855412083837606</v>
      </c>
      <c r="AJ327" s="104"/>
      <c r="AK327" s="104">
        <f t="shared" si="260"/>
        <v>4.7332140542091398E-21</v>
      </c>
      <c r="AL327" s="104">
        <f t="shared" si="261"/>
        <v>4.809713729922312E-21</v>
      </c>
      <c r="AM327" s="104">
        <f t="shared" si="262"/>
        <v>40.526545223578751</v>
      </c>
      <c r="AN327" s="104">
        <f t="shared" si="275"/>
        <v>1.0610256652253576</v>
      </c>
      <c r="AO327" s="104">
        <f t="shared" si="276"/>
        <v>1.3176580985674746</v>
      </c>
      <c r="AP327" s="104">
        <v>1.2042999999999999</v>
      </c>
      <c r="AQ327" s="104">
        <f t="shared" si="263"/>
        <v>4.3491316833359937E-3</v>
      </c>
      <c r="AR327" s="104">
        <f t="shared" si="264"/>
        <v>12.686417120291093</v>
      </c>
      <c r="AT327" s="104"/>
      <c r="AU327" s="104"/>
      <c r="AV327" s="104"/>
      <c r="AW327" s="104"/>
      <c r="AX327">
        <f t="shared" si="247"/>
        <v>-15.009782211299997</v>
      </c>
      <c r="AY327" s="104">
        <f t="shared" si="239"/>
        <v>-2.3233650910089043</v>
      </c>
      <c r="AZ327" s="104"/>
      <c r="BA327" s="104">
        <f t="shared" si="248"/>
        <v>1.2808455044152574</v>
      </c>
      <c r="BB327" s="104">
        <f t="shared" si="277"/>
        <v>-10.721272151141982</v>
      </c>
      <c r="BC327" s="104">
        <f t="shared" si="265"/>
        <v>58.542039344528689</v>
      </c>
      <c r="BD327" s="104">
        <f t="shared" si="278"/>
        <v>-69.263311495670678</v>
      </c>
      <c r="BE327" s="104"/>
      <c r="BF327" s="104">
        <f t="shared" si="279"/>
        <v>2.1234446724384989E-3</v>
      </c>
      <c r="BG327" s="104">
        <f t="shared" si="250"/>
        <v>1.1594779034368922E-2</v>
      </c>
      <c r="BH327" s="104">
        <f t="shared" si="250"/>
        <v>-1.3718223706807423E-2</v>
      </c>
      <c r="BI327" s="104"/>
      <c r="BJ327" s="104"/>
      <c r="BK327" s="104"/>
      <c r="BL327" s="104"/>
      <c r="BM327" s="104"/>
      <c r="BN327" s="104"/>
      <c r="BO327" s="104"/>
      <c r="BP327" s="104"/>
    </row>
    <row r="328" spans="1:68" ht="15.75" thickBot="1">
      <c r="A328" s="126">
        <v>0.1</v>
      </c>
      <c r="B328" s="46">
        <v>3000</v>
      </c>
      <c r="C328" s="106">
        <v>1.2166999999999999</v>
      </c>
      <c r="D328" s="107"/>
      <c r="E328" s="126">
        <v>0.1</v>
      </c>
      <c r="F328" s="108">
        <v>3.14159265358979</v>
      </c>
      <c r="G328" s="108"/>
      <c r="H328" s="50">
        <f t="shared" si="241"/>
        <v>0.58048741056390596</v>
      </c>
      <c r="I328" s="50">
        <f t="shared" si="242"/>
        <v>0.1464302262424628</v>
      </c>
      <c r="J328" s="50">
        <f t="shared" si="243"/>
        <v>3.697251432951007E-2</v>
      </c>
      <c r="K328" s="50">
        <f t="shared" si="244"/>
        <v>9.344929912613046E-3</v>
      </c>
      <c r="L328" s="107">
        <f t="shared" si="280"/>
        <v>4.1815210752283543</v>
      </c>
      <c r="M328" s="107">
        <f t="shared" si="266"/>
        <v>1.8404636794343365</v>
      </c>
      <c r="N328" s="107">
        <f t="shared" si="267"/>
        <v>0.88312497333254758</v>
      </c>
      <c r="O328" s="107">
        <f t="shared" si="268"/>
        <v>0.44084321397252091</v>
      </c>
      <c r="P328" s="107">
        <f t="shared" si="269"/>
        <v>0.22544406896769642</v>
      </c>
      <c r="Q328" s="107">
        <f t="shared" si="251"/>
        <v>3.7978464697318541</v>
      </c>
      <c r="R328" s="107">
        <f t="shared" si="252"/>
        <v>-4.7185426048318169</v>
      </c>
      <c r="S328" s="107">
        <f t="shared" si="253"/>
        <v>2.3848395835022225</v>
      </c>
      <c r="T328" s="107">
        <f t="shared" si="254"/>
        <v>-0.41042651836475397</v>
      </c>
      <c r="U328" s="107">
        <v>0</v>
      </c>
      <c r="V328" s="107">
        <f t="shared" si="249"/>
        <v>1.9463417262907292</v>
      </c>
      <c r="W328" s="107">
        <f t="shared" si="255"/>
        <v>1.3628869565217392</v>
      </c>
      <c r="X328" s="107">
        <f t="shared" si="270"/>
        <v>6.8355627302444564</v>
      </c>
      <c r="Y328" s="107">
        <v>0</v>
      </c>
      <c r="Z328" s="107">
        <f t="shared" si="240"/>
        <v>9.121646417736244</v>
      </c>
      <c r="AA328" s="107">
        <f t="shared" si="256"/>
        <v>0.6549999999999998</v>
      </c>
      <c r="AB328" s="107">
        <f t="shared" si="257"/>
        <v>-0.69721718999773818</v>
      </c>
      <c r="AC328" s="107">
        <f t="shared" si="258"/>
        <v>-0.27575578001467416</v>
      </c>
      <c r="AD328" s="107">
        <f t="shared" si="271"/>
        <v>-0.48648648500620617</v>
      </c>
      <c r="AE328" s="107">
        <f t="shared" si="259"/>
        <v>2.875</v>
      </c>
      <c r="AF328" s="107"/>
      <c r="AG328" s="107">
        <f t="shared" si="272"/>
        <v>-0.2788036876426121</v>
      </c>
      <c r="AH328" s="107">
        <f t="shared" si="273"/>
        <v>-0.36266673420214596</v>
      </c>
      <c r="AI328" s="107">
        <f t="shared" si="274"/>
        <v>10.072331743572457</v>
      </c>
      <c r="AJ328" s="107"/>
      <c r="AK328" s="107">
        <f t="shared" si="260"/>
        <v>4.9602798596428264E-21</v>
      </c>
      <c r="AL328" s="107">
        <f t="shared" si="261"/>
        <v>5.0211150783757177E-21</v>
      </c>
      <c r="AM328" s="107">
        <f t="shared" si="262"/>
        <v>40.526545223578751</v>
      </c>
      <c r="AN328" s="107">
        <f t="shared" si="275"/>
        <v>1.0610256652253576</v>
      </c>
      <c r="AO328" s="107">
        <f t="shared" si="276"/>
        <v>1.3176580985674746</v>
      </c>
      <c r="AP328" s="107">
        <v>1.2166999999999999</v>
      </c>
      <c r="AQ328" s="107">
        <f t="shared" si="263"/>
        <v>4.5527261917408003E-3</v>
      </c>
      <c r="AR328" s="107">
        <f t="shared" si="264"/>
        <v>13.280302301307914</v>
      </c>
      <c r="AS328" s="35"/>
      <c r="AT328" s="107"/>
      <c r="AU328" s="107"/>
      <c r="AV328" s="107"/>
      <c r="AW328" s="107"/>
      <c r="AX328" s="35">
        <f t="shared" si="247"/>
        <v>-15.215172959299998</v>
      </c>
      <c r="AY328" s="107">
        <f t="shared" si="239"/>
        <v>-1.934870657992084</v>
      </c>
      <c r="AZ328" s="107"/>
      <c r="BA328" s="107">
        <f t="shared" si="248"/>
        <v>1.2808455044152574</v>
      </c>
      <c r="BB328" s="107">
        <f t="shared" si="277"/>
        <v>-8.9285472101951253</v>
      </c>
      <c r="BC328" s="107">
        <f t="shared" si="265"/>
        <v>61.282549080536931</v>
      </c>
      <c r="BD328" s="107">
        <f t="shared" si="278"/>
        <v>-70.211096290732044</v>
      </c>
      <c r="BE328" s="107"/>
      <c r="BF328" s="107">
        <f t="shared" si="279"/>
        <v>1.7683793246573826E-3</v>
      </c>
      <c r="BG328" s="107">
        <f t="shared" si="250"/>
        <v>1.213756171133629E-2</v>
      </c>
      <c r="BH328" s="107">
        <f t="shared" si="250"/>
        <v>-1.3905941035993671E-2</v>
      </c>
      <c r="BI328" s="107"/>
      <c r="BJ328" s="107"/>
      <c r="BK328" s="107"/>
      <c r="BL328" s="107"/>
      <c r="BM328" s="107"/>
      <c r="BN328" s="107"/>
      <c r="BO328" s="107"/>
      <c r="BP328" s="107"/>
    </row>
    <row r="329" spans="1:68">
      <c r="A329" s="104"/>
    </row>
    <row r="330" spans="1:68">
      <c r="A330" s="10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C987-F718-4631-B881-D9FF1F8F6C0C}">
  <dimension ref="A1:I42"/>
  <sheetViews>
    <sheetView zoomScale="85" zoomScaleNormal="85" workbookViewId="0">
      <selection activeCell="J25" sqref="J25"/>
    </sheetView>
  </sheetViews>
  <sheetFormatPr baseColWidth="10" defaultRowHeight="15"/>
  <sheetData>
    <row r="1" spans="1:9" ht="18.75">
      <c r="A1" s="127" t="s">
        <v>79</v>
      </c>
      <c r="B1" s="127"/>
      <c r="C1" s="127"/>
      <c r="D1" t="s">
        <v>80</v>
      </c>
    </row>
    <row r="2" spans="1:9" ht="15.75" thickBot="1">
      <c r="B2" s="128" t="s">
        <v>81</v>
      </c>
      <c r="G2" s="128" t="s">
        <v>82</v>
      </c>
      <c r="H2" s="128"/>
    </row>
    <row r="3" spans="1:9">
      <c r="A3" s="87" t="s">
        <v>83</v>
      </c>
      <c r="B3" s="88" t="s">
        <v>84</v>
      </c>
      <c r="C3" s="88" t="s">
        <v>85</v>
      </c>
      <c r="D3" s="89" t="s">
        <v>86</v>
      </c>
      <c r="E3" s="61"/>
      <c r="F3" s="87" t="s">
        <v>3</v>
      </c>
      <c r="G3" s="88" t="s">
        <v>87</v>
      </c>
      <c r="H3" s="88" t="s">
        <v>4</v>
      </c>
      <c r="I3" s="89" t="s">
        <v>88</v>
      </c>
    </row>
    <row r="4" spans="1:9">
      <c r="A4" s="129">
        <v>3.3</v>
      </c>
      <c r="B4" s="25">
        <v>2916.6590000000001</v>
      </c>
      <c r="C4" s="25">
        <v>2.1700000000000001E-3</v>
      </c>
      <c r="D4" s="130">
        <f t="shared" ref="D4:D34" si="0">B4-$B$4</f>
        <v>0</v>
      </c>
      <c r="F4" s="129">
        <v>8.4865100000000009</v>
      </c>
      <c r="G4" s="25">
        <v>2916.8912799999998</v>
      </c>
      <c r="H4" s="25">
        <v>7.4710999999999996E-3</v>
      </c>
      <c r="I4" s="130">
        <f t="shared" ref="I4:I42" si="1">G4-$G$4</f>
        <v>0</v>
      </c>
    </row>
    <row r="5" spans="1:9">
      <c r="A5" s="129">
        <v>31.32123</v>
      </c>
      <c r="B5" s="25">
        <v>2916.4284400000001</v>
      </c>
      <c r="C5" s="25">
        <v>2.1669999999999998E-2</v>
      </c>
      <c r="D5" s="130">
        <f t="shared" si="0"/>
        <v>-0.23055999999996857</v>
      </c>
      <c r="F5" s="129">
        <v>25.391819999999999</v>
      </c>
      <c r="G5" s="25">
        <v>2916.80476</v>
      </c>
      <c r="H5" s="25">
        <v>2.2697999999999999E-2</v>
      </c>
      <c r="I5" s="130">
        <f t="shared" si="1"/>
        <v>-8.6519999999836728E-2</v>
      </c>
    </row>
    <row r="6" spans="1:9">
      <c r="A6" s="129">
        <v>31.32123</v>
      </c>
      <c r="B6" s="25">
        <v>2916.4284400000001</v>
      </c>
      <c r="C6" s="25">
        <v>2.1669999999999998E-2</v>
      </c>
      <c r="D6" s="130">
        <f t="shared" si="0"/>
        <v>-0.23055999999996857</v>
      </c>
      <c r="F6" s="129">
        <v>25.391819999999999</v>
      </c>
      <c r="G6" s="25">
        <v>2916.6605800000002</v>
      </c>
      <c r="H6" s="25">
        <v>2.2697999999999999E-2</v>
      </c>
      <c r="I6" s="130">
        <f t="shared" si="1"/>
        <v>-0.2306999999996151</v>
      </c>
    </row>
    <row r="7" spans="1:9">
      <c r="A7" s="129">
        <v>39.72916</v>
      </c>
      <c r="B7" s="25">
        <v>2916.25297</v>
      </c>
      <c r="C7" s="25">
        <v>2.7900000000000001E-2</v>
      </c>
      <c r="D7" s="130">
        <f t="shared" si="0"/>
        <v>-0.4060300000001007</v>
      </c>
      <c r="F7" s="129">
        <v>38.070799999999998</v>
      </c>
      <c r="G7" s="25">
        <v>2916.5399900000002</v>
      </c>
      <c r="H7" s="25">
        <v>3.4394000000000001E-2</v>
      </c>
      <c r="I7" s="130">
        <f t="shared" si="1"/>
        <v>-0.35128999999960797</v>
      </c>
    </row>
    <row r="8" spans="1:9">
      <c r="A8" s="129">
        <v>62.150320000000001</v>
      </c>
      <c r="B8" s="25">
        <v>2915.8496400000004</v>
      </c>
      <c r="C8" s="25">
        <v>4.539E-2</v>
      </c>
      <c r="D8" s="130">
        <f t="shared" si="0"/>
        <v>-0.80935999999974229</v>
      </c>
      <c r="F8" s="129">
        <v>43.705910000000003</v>
      </c>
      <c r="G8" s="25">
        <v>2916.42202</v>
      </c>
      <c r="H8" s="25">
        <v>3.9660000000000001E-2</v>
      </c>
      <c r="I8" s="130">
        <f t="shared" si="1"/>
        <v>-0.46925999999984924</v>
      </c>
    </row>
    <row r="9" spans="1:9">
      <c r="A9" s="129">
        <v>77.564859999999996</v>
      </c>
      <c r="B9" s="25">
        <v>2915.4594200000001</v>
      </c>
      <c r="C9" s="25">
        <v>5.8099999999999999E-2</v>
      </c>
      <c r="D9" s="130">
        <f t="shared" si="0"/>
        <v>-1.199579999999969</v>
      </c>
      <c r="F9" s="129">
        <v>52.158560000000001</v>
      </c>
      <c r="G9" s="25">
        <v>2916.2620999999999</v>
      </c>
      <c r="H9" s="25">
        <v>4.7627000000000003E-2</v>
      </c>
      <c r="I9" s="130">
        <f t="shared" si="1"/>
        <v>-0.6291799999999057</v>
      </c>
    </row>
    <row r="10" spans="1:9">
      <c r="A10" s="129">
        <v>77.564859999999996</v>
      </c>
      <c r="B10" s="25">
        <v>2915.0377700000004</v>
      </c>
      <c r="C10" s="25">
        <v>5.8099999999999999E-2</v>
      </c>
      <c r="D10" s="130">
        <f t="shared" si="0"/>
        <v>-1.6212299999997413</v>
      </c>
      <c r="F10" s="129">
        <v>73.290199999999999</v>
      </c>
      <c r="G10" s="25">
        <v>2916.0051899999999</v>
      </c>
      <c r="H10" s="25">
        <v>6.7824999999999996E-2</v>
      </c>
      <c r="I10" s="130">
        <f t="shared" si="1"/>
        <v>-0.8860899999999674</v>
      </c>
    </row>
    <row r="11" spans="1:9">
      <c r="A11" s="129">
        <v>108.39395</v>
      </c>
      <c r="B11" s="25">
        <v>2914.5454</v>
      </c>
      <c r="C11" s="25">
        <v>8.473E-2</v>
      </c>
      <c r="D11" s="130">
        <f t="shared" si="0"/>
        <v>-2.1136000000001332</v>
      </c>
      <c r="F11" s="129">
        <v>94.421840000000003</v>
      </c>
      <c r="G11" s="25">
        <v>2915.5988499999999</v>
      </c>
      <c r="H11" s="25">
        <v>8.8238999999999998E-2</v>
      </c>
      <c r="I11" s="130">
        <f t="shared" si="1"/>
        <v>-1.2924299999999675</v>
      </c>
    </row>
    <row r="12" spans="1:9">
      <c r="A12" s="129">
        <v>132.21642</v>
      </c>
      <c r="B12" s="25">
        <v>2913.6273000000001</v>
      </c>
      <c r="C12" s="25">
        <v>0.10571</v>
      </c>
      <c r="D12" s="130">
        <f t="shared" si="0"/>
        <v>-3.0317000000000007</v>
      </c>
      <c r="F12" s="129">
        <v>115.55347999999999</v>
      </c>
      <c r="G12" s="25">
        <v>2915.2239599999998</v>
      </c>
      <c r="H12" s="25">
        <v>0.1086</v>
      </c>
      <c r="I12" s="130">
        <f t="shared" si="1"/>
        <v>-1.6673200000000179</v>
      </c>
    </row>
    <row r="13" spans="1:9">
      <c r="A13" s="129">
        <v>185.46665999999999</v>
      </c>
      <c r="B13" s="25">
        <v>2912.7383100000002</v>
      </c>
      <c r="C13" s="25">
        <v>0.14954999999999999</v>
      </c>
      <c r="D13" s="130">
        <f t="shared" si="0"/>
        <v>-3.9206899999999223</v>
      </c>
      <c r="F13" s="129">
        <v>150.77287000000001</v>
      </c>
      <c r="G13" s="25">
        <v>2915.1217200000001</v>
      </c>
      <c r="H13" s="25">
        <v>0.14169000000000001</v>
      </c>
      <c r="I13" s="130">
        <f t="shared" si="1"/>
        <v>-1.7695599999997285</v>
      </c>
    </row>
    <row r="14" spans="1:9">
      <c r="A14" s="129">
        <v>224.70367999999999</v>
      </c>
      <c r="B14" s="25">
        <v>2912.01548</v>
      </c>
      <c r="C14" s="25">
        <v>0.17655999999999999</v>
      </c>
      <c r="D14" s="130">
        <f t="shared" si="0"/>
        <v>-4.6435200000000805</v>
      </c>
      <c r="F14" s="129">
        <v>150.77287000000001</v>
      </c>
      <c r="G14" s="25">
        <v>2914.8176199999998</v>
      </c>
      <c r="H14" s="25">
        <v>0.14169000000000001</v>
      </c>
      <c r="I14" s="130">
        <f t="shared" si="1"/>
        <v>-2.073660000000018</v>
      </c>
    </row>
    <row r="15" spans="1:9">
      <c r="A15" s="129">
        <v>402.67158000000001</v>
      </c>
      <c r="B15" s="25">
        <v>2910.7112300000003</v>
      </c>
      <c r="C15" s="25">
        <v>0.25178</v>
      </c>
      <c r="D15" s="130">
        <f t="shared" si="0"/>
        <v>-5.947769999999764</v>
      </c>
      <c r="F15" s="129">
        <v>159.22552999999999</v>
      </c>
      <c r="G15" s="25">
        <v>2914.6105200000002</v>
      </c>
      <c r="H15" s="25">
        <v>0.14935999999999999</v>
      </c>
      <c r="I15" s="130">
        <f t="shared" si="1"/>
        <v>-2.2807599999996455</v>
      </c>
    </row>
    <row r="16" spans="1:9">
      <c r="A16" s="129">
        <v>426.49405000000002</v>
      </c>
      <c r="B16" s="25">
        <v>2910.5095700000002</v>
      </c>
      <c r="C16" s="25">
        <v>0.25834000000000001</v>
      </c>
      <c r="D16" s="130">
        <f t="shared" si="0"/>
        <v>-6.1494299999999384</v>
      </c>
      <c r="F16" s="129">
        <v>201.48881</v>
      </c>
      <c r="G16" s="25">
        <v>2914.2120399999999</v>
      </c>
      <c r="H16" s="25">
        <v>0.18557000000000001</v>
      </c>
      <c r="I16" s="130">
        <f t="shared" si="1"/>
        <v>-2.6792399999999361</v>
      </c>
    </row>
    <row r="17" spans="1:9">
      <c r="A17" s="129">
        <v>464.32974999999999</v>
      </c>
      <c r="B17" s="25">
        <v>2910.3498100000002</v>
      </c>
      <c r="C17" s="25">
        <v>0.26778999999999997</v>
      </c>
      <c r="D17" s="130">
        <f t="shared" si="0"/>
        <v>-6.3091899999999441</v>
      </c>
      <c r="F17" s="129">
        <v>235.29943</v>
      </c>
      <c r="G17" s="25">
        <v>2913.7821100000001</v>
      </c>
      <c r="H17" s="25">
        <v>0.21157999999999999</v>
      </c>
      <c r="I17" s="130">
        <f t="shared" si="1"/>
        <v>-3.1091699999997218</v>
      </c>
    </row>
    <row r="18" spans="1:9">
      <c r="A18" s="129">
        <v>518.98131000000001</v>
      </c>
      <c r="B18" s="25">
        <v>2910.14815</v>
      </c>
      <c r="C18" s="25">
        <v>0.27977000000000002</v>
      </c>
      <c r="D18" s="130">
        <f t="shared" si="0"/>
        <v>-6.5108500000001186</v>
      </c>
      <c r="F18" s="129">
        <v>262.06617</v>
      </c>
      <c r="G18" s="25">
        <v>2913.60646</v>
      </c>
      <c r="H18" s="25">
        <v>0.23027</v>
      </c>
      <c r="I18" s="130">
        <f t="shared" si="1"/>
        <v>-3.2848199999998542</v>
      </c>
    </row>
    <row r="19" spans="1:9">
      <c r="A19" s="129">
        <v>541.40246000000002</v>
      </c>
      <c r="B19" s="25">
        <v>2910.01721</v>
      </c>
      <c r="C19" s="25">
        <v>0.28421000000000002</v>
      </c>
      <c r="D19" s="130">
        <f t="shared" si="0"/>
        <v>-6.6417900000001282</v>
      </c>
      <c r="F19" s="129">
        <v>343.77517</v>
      </c>
      <c r="G19" s="25">
        <v>2913.1188499999998</v>
      </c>
      <c r="H19" s="25">
        <v>0.27795999999999998</v>
      </c>
      <c r="I19" s="130">
        <f t="shared" si="1"/>
        <v>-3.7724299999999857</v>
      </c>
    </row>
    <row r="20" spans="1:9">
      <c r="A20" s="129">
        <v>719.37036000000001</v>
      </c>
      <c r="B20" s="25">
        <v>2909.62698</v>
      </c>
      <c r="C20" s="25">
        <v>0.31284000000000001</v>
      </c>
      <c r="D20" s="130">
        <f t="shared" si="0"/>
        <v>-7.0320200000001023</v>
      </c>
      <c r="F20" s="129">
        <v>402.94376</v>
      </c>
      <c r="G20" s="25">
        <v>2912.6967800000002</v>
      </c>
      <c r="H20" s="25">
        <v>0.30543999999999999</v>
      </c>
      <c r="I20" s="130">
        <f t="shared" si="1"/>
        <v>-4.1944999999996071</v>
      </c>
    </row>
    <row r="21" spans="1:9">
      <c r="A21" s="129">
        <v>835.68008999999995</v>
      </c>
      <c r="B21" s="25">
        <v>2909.5405500000002</v>
      </c>
      <c r="C21" s="25">
        <v>0.32727000000000001</v>
      </c>
      <c r="D21" s="130">
        <f t="shared" si="0"/>
        <v>-7.1184499999999389</v>
      </c>
      <c r="F21" s="129">
        <v>455.06846999999999</v>
      </c>
      <c r="G21" s="25">
        <v>2912.6076499999999</v>
      </c>
      <c r="H21" s="25">
        <v>0.32601999999999998</v>
      </c>
      <c r="I21" s="130">
        <f t="shared" si="1"/>
        <v>-4.2836299999999028</v>
      </c>
    </row>
    <row r="22" spans="1:9">
      <c r="A22" s="129">
        <v>881.92372</v>
      </c>
      <c r="B22" s="25">
        <v>2909.4384100000002</v>
      </c>
      <c r="C22" s="25">
        <v>0.33237</v>
      </c>
      <c r="D22" s="130">
        <f t="shared" si="0"/>
        <v>-7.2205899999999019</v>
      </c>
      <c r="F22" s="129">
        <v>583.26707999999996</v>
      </c>
      <c r="G22" s="25">
        <v>2912.3218999999999</v>
      </c>
      <c r="H22" s="25">
        <v>0.36648999999999998</v>
      </c>
      <c r="I22" s="130">
        <f t="shared" si="1"/>
        <v>-4.5693799999999101</v>
      </c>
    </row>
    <row r="23" spans="1:9">
      <c r="A23" s="129">
        <v>1099.1286399999999</v>
      </c>
      <c r="B23" s="25">
        <v>2909.3231800000003</v>
      </c>
      <c r="C23" s="25">
        <v>0.35291</v>
      </c>
      <c r="D23" s="130">
        <f t="shared" si="0"/>
        <v>-7.3358199999997851</v>
      </c>
      <c r="F23" s="129">
        <v>608.62504000000001</v>
      </c>
      <c r="G23" s="25">
        <v>2912.2013099999999</v>
      </c>
      <c r="H23" s="25">
        <v>0.37322</v>
      </c>
      <c r="I23" s="130">
        <f t="shared" si="1"/>
        <v>-4.6899699999999029</v>
      </c>
    </row>
    <row r="24" spans="1:9">
      <c r="A24" s="129">
        <v>1284.1031499999999</v>
      </c>
      <c r="B24" s="25">
        <v>2909.3231800000003</v>
      </c>
      <c r="C24" s="25">
        <v>0.36721999999999999</v>
      </c>
      <c r="D24" s="130">
        <f t="shared" si="0"/>
        <v>-7.3358199999997851</v>
      </c>
      <c r="F24" s="129">
        <v>656.52341999999999</v>
      </c>
      <c r="G24" s="25">
        <v>2912.2091700000001</v>
      </c>
      <c r="H24" s="25">
        <v>0.38507000000000002</v>
      </c>
      <c r="I24" s="130">
        <f t="shared" si="1"/>
        <v>-4.6821099999997386</v>
      </c>
    </row>
    <row r="25" spans="1:9">
      <c r="A25" s="129">
        <v>1400.4128800000001</v>
      </c>
      <c r="B25" s="25">
        <v>2909.23675</v>
      </c>
      <c r="C25" s="25">
        <v>0.37514999999999998</v>
      </c>
      <c r="D25" s="130">
        <f t="shared" si="0"/>
        <v>-7.4222500000000764</v>
      </c>
      <c r="F25" s="129">
        <v>698.7867</v>
      </c>
      <c r="G25" s="25">
        <v>2911.9863399999999</v>
      </c>
      <c r="H25" s="25">
        <v>0.39471000000000001</v>
      </c>
      <c r="I25" s="130">
        <f t="shared" si="1"/>
        <v>-4.9049399999998968</v>
      </c>
    </row>
    <row r="26" spans="1:9">
      <c r="A26" s="129">
        <v>1501.30807</v>
      </c>
      <c r="B26" s="25">
        <v>2909.30746</v>
      </c>
      <c r="C26" s="25">
        <v>0.38150000000000001</v>
      </c>
      <c r="D26" s="130">
        <f t="shared" si="0"/>
        <v>-7.3515400000001137</v>
      </c>
      <c r="F26" s="129">
        <v>793.17467999999997</v>
      </c>
      <c r="G26" s="25">
        <v>2912.09906</v>
      </c>
      <c r="H26" s="25">
        <v>0.41393999999999997</v>
      </c>
      <c r="I26" s="130">
        <f t="shared" si="1"/>
        <v>-4.7922199999998156</v>
      </c>
    </row>
    <row r="27" spans="1:9">
      <c r="A27" s="129">
        <v>1663.8614299999999</v>
      </c>
      <c r="B27" s="25">
        <v>2909.23675</v>
      </c>
      <c r="C27" s="25">
        <v>0.39090000000000003</v>
      </c>
      <c r="D27" s="130">
        <f t="shared" si="0"/>
        <v>-7.4222500000000764</v>
      </c>
      <c r="F27" s="129">
        <v>969.27166999999997</v>
      </c>
      <c r="G27" s="25">
        <v>2911.90769</v>
      </c>
      <c r="H27" s="25">
        <v>0.44362000000000001</v>
      </c>
      <c r="I27" s="130">
        <f t="shared" si="1"/>
        <v>-4.9835899999998219</v>
      </c>
    </row>
    <row r="28" spans="1:9">
      <c r="A28" s="129">
        <v>1749.3420799999999</v>
      </c>
      <c r="B28" s="25">
        <v>2909.4253200000003</v>
      </c>
      <c r="C28" s="25">
        <v>0.39548</v>
      </c>
      <c r="D28" s="130">
        <f t="shared" si="0"/>
        <v>-7.233679999999822</v>
      </c>
      <c r="F28" s="129">
        <v>942.50492999999994</v>
      </c>
      <c r="G28" s="25">
        <v>2911.66651</v>
      </c>
      <c r="H28" s="25">
        <v>0.43952000000000002</v>
      </c>
      <c r="I28" s="130">
        <f t="shared" si="1"/>
        <v>-5.2247699999998076</v>
      </c>
    </row>
    <row r="29" spans="1:9">
      <c r="A29" s="129">
        <v>1973.5536099999999</v>
      </c>
      <c r="B29" s="25">
        <v>2909.52484</v>
      </c>
      <c r="C29" s="25">
        <v>0.40653</v>
      </c>
      <c r="D29" s="130">
        <f t="shared" si="0"/>
        <v>-7.1341600000000653</v>
      </c>
      <c r="F29" s="129">
        <v>1084.7913000000001</v>
      </c>
      <c r="G29" s="25">
        <v>2911.8919599999999</v>
      </c>
      <c r="H29" s="25">
        <v>0.45995999999999998</v>
      </c>
      <c r="I29" s="130">
        <f t="shared" si="1"/>
        <v>-4.9993199999998978</v>
      </c>
    </row>
    <row r="30" spans="1:9">
      <c r="A30" s="129">
        <v>2081.45541</v>
      </c>
      <c r="B30" s="25">
        <v>2909.7003100000002</v>
      </c>
      <c r="C30" s="25">
        <v>0.41142000000000001</v>
      </c>
      <c r="D30" s="130">
        <f t="shared" si="0"/>
        <v>-6.9586899999999332</v>
      </c>
      <c r="F30" s="129">
        <v>1238.3478700000001</v>
      </c>
      <c r="G30" s="25">
        <v>2911.7871</v>
      </c>
      <c r="H30" s="25">
        <v>0.47893999999999998</v>
      </c>
      <c r="I30" s="130">
        <f t="shared" si="1"/>
        <v>-5.1041799999998148</v>
      </c>
    </row>
    <row r="31" spans="1:9">
      <c r="A31" s="129">
        <v>2197.76514</v>
      </c>
      <c r="B31" s="25">
        <v>2909.5981700000002</v>
      </c>
      <c r="C31" s="25">
        <v>0.41643999999999998</v>
      </c>
      <c r="D31" s="130">
        <f t="shared" si="0"/>
        <v>-7.0608299999998962</v>
      </c>
      <c r="F31" s="129">
        <v>1380.6342400000001</v>
      </c>
      <c r="G31" s="25">
        <v>2911.7871</v>
      </c>
      <c r="H31" s="25">
        <v>0.49440000000000001</v>
      </c>
      <c r="I31" s="130">
        <f t="shared" si="1"/>
        <v>-5.1041799999998148</v>
      </c>
    </row>
    <row r="32" spans="1:9">
      <c r="A32" s="129">
        <v>2428.9832799999999</v>
      </c>
      <c r="B32" s="25">
        <v>2909.8286400000002</v>
      </c>
      <c r="C32" s="25">
        <v>0.42570999999999998</v>
      </c>
      <c r="D32" s="130">
        <f t="shared" si="0"/>
        <v>-6.8303599999999278</v>
      </c>
      <c r="F32" s="129">
        <v>1376.4079099999999</v>
      </c>
      <c r="G32" s="25">
        <v>2912.0833299999999</v>
      </c>
      <c r="H32" s="25">
        <v>0.49396000000000001</v>
      </c>
      <c r="I32" s="130">
        <f t="shared" si="1"/>
        <v>-4.8079499999998916</v>
      </c>
    </row>
    <row r="33" spans="1:9">
      <c r="A33" s="129">
        <v>2854.9851800000001</v>
      </c>
      <c r="B33" s="25">
        <v>2910.1900600000004</v>
      </c>
      <c r="C33" s="25">
        <v>0.44084000000000001</v>
      </c>
      <c r="D33" s="130">
        <f t="shared" si="0"/>
        <v>-6.4689399999997477</v>
      </c>
      <c r="F33" s="129">
        <v>1615.8998099999999</v>
      </c>
      <c r="G33" s="25">
        <v>2912.0833299999999</v>
      </c>
      <c r="H33" s="25">
        <v>0.51661999999999997</v>
      </c>
      <c r="I33" s="130">
        <f t="shared" si="1"/>
        <v>-4.8079499999998916</v>
      </c>
    </row>
    <row r="34" spans="1:9" ht="15.75" thickBot="1">
      <c r="A34" s="131">
        <v>2971.2949100000001</v>
      </c>
      <c r="B34" s="47">
        <v>2910.20577</v>
      </c>
      <c r="C34" s="47">
        <v>0.44462000000000002</v>
      </c>
      <c r="D34" s="132">
        <f t="shared" si="0"/>
        <v>-6.453230000000076</v>
      </c>
      <c r="F34" s="129">
        <v>1689.15616</v>
      </c>
      <c r="G34" s="25">
        <v>2912.0833299999999</v>
      </c>
      <c r="H34" s="25">
        <v>0.52286999999999995</v>
      </c>
      <c r="I34" s="130">
        <f t="shared" si="1"/>
        <v>-4.8079499999998916</v>
      </c>
    </row>
    <row r="35" spans="1:9">
      <c r="F35" s="129">
        <v>1641.2577799999999</v>
      </c>
      <c r="G35" s="25">
        <v>2912.2013099999999</v>
      </c>
      <c r="H35" s="25">
        <v>0.51880999999999999</v>
      </c>
      <c r="I35" s="130">
        <f t="shared" si="1"/>
        <v>-4.6899699999999029</v>
      </c>
    </row>
    <row r="36" spans="1:9">
      <c r="F36" s="129">
        <v>1993.4517499999999</v>
      </c>
      <c r="G36" s="25">
        <v>2912.2668399999998</v>
      </c>
      <c r="H36" s="25">
        <v>0.54618</v>
      </c>
      <c r="I36" s="130">
        <f t="shared" si="1"/>
        <v>-4.6244400000000496</v>
      </c>
    </row>
    <row r="37" spans="1:9">
      <c r="F37" s="129">
        <v>2062.4817699999999</v>
      </c>
      <c r="G37" s="25">
        <v>2912.2747100000001</v>
      </c>
      <c r="H37" s="25">
        <v>0.55098000000000003</v>
      </c>
      <c r="I37" s="130">
        <f t="shared" si="1"/>
        <v>-4.6165699999996832</v>
      </c>
    </row>
    <row r="38" spans="1:9">
      <c r="F38" s="129">
        <v>2156.86976</v>
      </c>
      <c r="G38" s="25">
        <v>2912.3926799999999</v>
      </c>
      <c r="H38" s="25">
        <v>0.55728999999999995</v>
      </c>
      <c r="I38" s="130">
        <f t="shared" si="1"/>
        <v>-4.4985999999998967</v>
      </c>
    </row>
    <row r="39" spans="1:9">
      <c r="F39" s="129">
        <v>2075.16075</v>
      </c>
      <c r="G39" s="25">
        <v>2912.4975399999998</v>
      </c>
      <c r="H39" s="25">
        <v>0.55184</v>
      </c>
      <c r="I39" s="130">
        <f t="shared" si="1"/>
        <v>-4.3937399999999798</v>
      </c>
    </row>
    <row r="40" spans="1:9">
      <c r="F40" s="129">
        <v>2425.9459499999998</v>
      </c>
      <c r="G40" s="25">
        <v>2912.7990199999999</v>
      </c>
      <c r="H40" s="25">
        <v>0.57389999999999997</v>
      </c>
      <c r="I40" s="130">
        <f t="shared" si="1"/>
        <v>-4.0922599999998965</v>
      </c>
    </row>
    <row r="41" spans="1:9">
      <c r="F41" s="129">
        <v>2516.10761</v>
      </c>
      <c r="G41" s="25">
        <v>2912.7046399999999</v>
      </c>
      <c r="H41" s="25">
        <v>0.57908000000000004</v>
      </c>
      <c r="I41" s="130">
        <f t="shared" si="1"/>
        <v>-4.1866399999998976</v>
      </c>
    </row>
    <row r="42" spans="1:9" ht="15.75" thickBot="1">
      <c r="F42" s="131">
        <v>2658.3939799999998</v>
      </c>
      <c r="G42" s="47">
        <v>2912.7990199999999</v>
      </c>
      <c r="H42" s="47">
        <v>0.58689999999999998</v>
      </c>
      <c r="I42" s="132">
        <f t="shared" si="1"/>
        <v>-4.0922599999998965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PHF calculation of CH4-N2</vt:lpstr>
      <vt:lpstr>PHF calculation of CH4-CO2</vt:lpstr>
      <vt:lpstr>Data Fabre 1992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Van-Hoan LE</dc:creator>
  <cp:lastModifiedBy>Van-Hoan LE</cp:lastModifiedBy>
  <dcterms:created xsi:type="dcterms:W3CDTF">2021-01-12T15:55:26Z</dcterms:created>
  <dcterms:modified xsi:type="dcterms:W3CDTF">2021-01-12T15:58:50Z</dcterms:modified>
</cp:coreProperties>
</file>