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per\03_My paper\03_Time\Revission\"/>
    </mc:Choice>
  </mc:AlternateContent>
  <bookViews>
    <workbookView xWindow="0" yWindow="0" windowWidth="20490" windowHeight="7650"/>
  </bookViews>
  <sheets>
    <sheet name="Methodology" sheetId="8" r:id="rId1"/>
    <sheet name="diagrams" sheetId="12" r:id="rId2"/>
  </sheets>
  <calcPr calcId="162913"/>
</workbook>
</file>

<file path=xl/calcChain.xml><?xml version="1.0" encoding="utf-8"?>
<calcChain xmlns="http://schemas.openxmlformats.org/spreadsheetml/2006/main">
  <c r="K265" i="8" l="1"/>
  <c r="AC265" i="8" s="1"/>
  <c r="K266" i="8"/>
  <c r="AC266" i="8" s="1"/>
  <c r="K267" i="8"/>
  <c r="AC267" i="8" s="1"/>
  <c r="K268" i="8"/>
  <c r="AC268" i="8" s="1"/>
  <c r="K269" i="8"/>
  <c r="AC269" i="8" s="1"/>
  <c r="K270" i="8"/>
  <c r="AC270" i="8" s="1"/>
  <c r="K271" i="8"/>
  <c r="AC271" i="8" s="1"/>
  <c r="K264" i="8"/>
  <c r="AC264" i="8" s="1"/>
  <c r="P265" i="8"/>
  <c r="AD265" i="8" s="1"/>
  <c r="P266" i="8"/>
  <c r="AD266" i="8" s="1"/>
  <c r="P267" i="8"/>
  <c r="AD267" i="8" s="1"/>
  <c r="P268" i="8"/>
  <c r="AD268" i="8" s="1"/>
  <c r="P269" i="8"/>
  <c r="AD269" i="8" s="1"/>
  <c r="P270" i="8"/>
  <c r="AD270" i="8" s="1"/>
  <c r="P271" i="8"/>
  <c r="AD271" i="8" s="1"/>
  <c r="P264" i="8"/>
  <c r="AD264" i="8" s="1"/>
  <c r="P257" i="8"/>
  <c r="AD257" i="8" s="1"/>
  <c r="P256" i="8"/>
  <c r="AD256" i="8" s="1"/>
  <c r="P255" i="8"/>
  <c r="AD255" i="8" s="1"/>
  <c r="P254" i="8"/>
  <c r="AD254" i="8" s="1"/>
  <c r="P253" i="8"/>
  <c r="AD253" i="8" s="1"/>
  <c r="P252" i="8"/>
  <c r="AD252" i="8" s="1"/>
  <c r="P251" i="8"/>
  <c r="AD251" i="8" s="1"/>
  <c r="K252" i="8"/>
  <c r="AC252" i="8" s="1"/>
  <c r="K253" i="8"/>
  <c r="AC253" i="8" s="1"/>
  <c r="K254" i="8"/>
  <c r="AC254" i="8" s="1"/>
  <c r="K255" i="8"/>
  <c r="AC255" i="8" s="1"/>
  <c r="K256" i="8"/>
  <c r="AC256" i="8" s="1"/>
  <c r="K257" i="8"/>
  <c r="AC257" i="8" s="1"/>
  <c r="K251" i="8"/>
  <c r="AC251" i="8" s="1"/>
  <c r="P237" i="8"/>
  <c r="AD237" i="8" s="1"/>
  <c r="P238" i="8"/>
  <c r="AD238" i="8" s="1"/>
  <c r="P239" i="8"/>
  <c r="AD239" i="8" s="1"/>
  <c r="P240" i="8"/>
  <c r="AD240" i="8" s="1"/>
  <c r="P241" i="8"/>
  <c r="AD241" i="8" s="1"/>
  <c r="P242" i="8"/>
  <c r="AD242" i="8" s="1"/>
  <c r="P243" i="8"/>
  <c r="AD243" i="8" s="1"/>
  <c r="P244" i="8"/>
  <c r="AD244" i="8" s="1"/>
  <c r="P236" i="8"/>
  <c r="AD236" i="8" s="1"/>
  <c r="K237" i="8"/>
  <c r="AC237" i="8" s="1"/>
  <c r="K238" i="8"/>
  <c r="AC238" i="8" s="1"/>
  <c r="K239" i="8"/>
  <c r="AC239" i="8" s="1"/>
  <c r="K240" i="8"/>
  <c r="AC240" i="8" s="1"/>
  <c r="K241" i="8"/>
  <c r="AC241" i="8" s="1"/>
  <c r="K242" i="8"/>
  <c r="AC242" i="8" s="1"/>
  <c r="K243" i="8"/>
  <c r="AC243" i="8" s="1"/>
  <c r="K244" i="8"/>
  <c r="AC244" i="8" s="1"/>
  <c r="K236" i="8"/>
  <c r="AC236" i="8" s="1"/>
  <c r="N222" i="8"/>
  <c r="AD222" i="8" s="1"/>
  <c r="N223" i="8"/>
  <c r="AD223" i="8" s="1"/>
  <c r="N224" i="8"/>
  <c r="AD224" i="8" s="1"/>
  <c r="N225" i="8"/>
  <c r="AD225" i="8" s="1"/>
  <c r="N226" i="8"/>
  <c r="AD226" i="8" s="1"/>
  <c r="N221" i="8"/>
  <c r="AD221" i="8" s="1"/>
  <c r="H222" i="8"/>
  <c r="AC222" i="8" s="1"/>
  <c r="H223" i="8"/>
  <c r="AC223" i="8" s="1"/>
  <c r="H224" i="8"/>
  <c r="AC224" i="8" s="1"/>
  <c r="H225" i="8"/>
  <c r="AC225" i="8" s="1"/>
  <c r="H226" i="8"/>
  <c r="AC226" i="8" s="1"/>
  <c r="H221" i="8"/>
  <c r="AC221" i="8" s="1"/>
  <c r="P214" i="8"/>
  <c r="AD214" i="8" s="1"/>
  <c r="P213" i="8"/>
  <c r="AD213" i="8" s="1"/>
  <c r="P212" i="8"/>
  <c r="AD212" i="8" s="1"/>
  <c r="P211" i="8"/>
  <c r="AD211" i="8" s="1"/>
  <c r="P210" i="8"/>
  <c r="AD210" i="8" s="1"/>
  <c r="K211" i="8"/>
  <c r="AC211" i="8" s="1"/>
  <c r="K212" i="8"/>
  <c r="AC212" i="8" s="1"/>
  <c r="K213" i="8"/>
  <c r="AC213" i="8" s="1"/>
  <c r="K214" i="8"/>
  <c r="AC214" i="8" s="1"/>
  <c r="K210" i="8"/>
  <c r="AC210" i="8" s="1"/>
  <c r="P203" i="8"/>
  <c r="AD203" i="8" s="1"/>
  <c r="P202" i="8"/>
  <c r="AD202" i="8" s="1"/>
  <c r="P201" i="8"/>
  <c r="AD201" i="8" s="1"/>
  <c r="P200" i="8"/>
  <c r="AD200" i="8" s="1"/>
  <c r="P199" i="8"/>
  <c r="AD199" i="8" s="1"/>
  <c r="P198" i="8"/>
  <c r="AD198" i="8" s="1"/>
  <c r="P197" i="8"/>
  <c r="AD197" i="8" s="1"/>
  <c r="K203" i="8"/>
  <c r="AC203" i="8" s="1"/>
  <c r="K202" i="8"/>
  <c r="AC202" i="8" s="1"/>
  <c r="K201" i="8"/>
  <c r="AC201" i="8" s="1"/>
  <c r="K200" i="8"/>
  <c r="AC200" i="8" s="1"/>
  <c r="K199" i="8"/>
  <c r="AC199" i="8" s="1"/>
  <c r="K198" i="8"/>
  <c r="AC198" i="8" s="1"/>
  <c r="K197" i="8"/>
  <c r="AC197" i="8" s="1"/>
  <c r="K190" i="8"/>
  <c r="AC190" i="8" s="1"/>
  <c r="K189" i="8"/>
  <c r="AC189" i="8" s="1"/>
  <c r="K188" i="8"/>
  <c r="K187" i="8"/>
  <c r="AC187" i="8" s="1"/>
  <c r="K186" i="8"/>
  <c r="AC186" i="8" s="1"/>
  <c r="K185" i="8"/>
  <c r="AC185" i="8" s="1"/>
  <c r="K184" i="8"/>
  <c r="P190" i="8"/>
  <c r="AD190" i="8" s="1"/>
  <c r="P189" i="8"/>
  <c r="AD189" i="8" s="1"/>
  <c r="P188" i="8"/>
  <c r="AD188" i="8" s="1"/>
  <c r="P187" i="8"/>
  <c r="AD187" i="8" s="1"/>
  <c r="P186" i="8"/>
  <c r="AD186" i="8" s="1"/>
  <c r="P185" i="8"/>
  <c r="AD185" i="8" s="1"/>
  <c r="P184" i="8"/>
  <c r="AD184" i="8" s="1"/>
  <c r="P177" i="8"/>
  <c r="AD177" i="8" s="1"/>
  <c r="P176" i="8"/>
  <c r="AD176" i="8" s="1"/>
  <c r="P175" i="8"/>
  <c r="AD175" i="8" s="1"/>
  <c r="P174" i="8"/>
  <c r="AD174" i="8" s="1"/>
  <c r="P173" i="8"/>
  <c r="P172" i="8"/>
  <c r="P171" i="8"/>
  <c r="AD171" i="8" s="1"/>
  <c r="AC188" i="8"/>
  <c r="AC184" i="8"/>
  <c r="AD173" i="8"/>
  <c r="AD172" i="8"/>
  <c r="K177" i="8"/>
  <c r="AC177" i="8" s="1"/>
  <c r="K176" i="8"/>
  <c r="AC176" i="8" s="1"/>
  <c r="K175" i="8"/>
  <c r="AC175" i="8" s="1"/>
  <c r="K174" i="8"/>
  <c r="AC174" i="8" s="1"/>
  <c r="K173" i="8"/>
  <c r="AC173" i="8" s="1"/>
  <c r="K172" i="8"/>
  <c r="AC172" i="8" s="1"/>
  <c r="K171" i="8"/>
  <c r="AC171" i="8" s="1"/>
  <c r="P159" i="8"/>
  <c r="AD159" i="8" s="1"/>
  <c r="P160" i="8"/>
  <c r="AD160" i="8" s="1"/>
  <c r="P161" i="8"/>
  <c r="AD161" i="8" s="1"/>
  <c r="P162" i="8"/>
  <c r="AD162" i="8" s="1"/>
  <c r="P163" i="8"/>
  <c r="AD163" i="8" s="1"/>
  <c r="P164" i="8"/>
  <c r="AD164" i="8" s="1"/>
  <c r="P158" i="8"/>
  <c r="AD158" i="8" s="1"/>
  <c r="K159" i="8"/>
  <c r="AC159" i="8" s="1"/>
  <c r="K160" i="8"/>
  <c r="AC160" i="8" s="1"/>
  <c r="K161" i="8"/>
  <c r="AC161" i="8" s="1"/>
  <c r="K162" i="8"/>
  <c r="AC162" i="8" s="1"/>
  <c r="K163" i="8"/>
  <c r="AC163" i="8" s="1"/>
  <c r="K164" i="8"/>
  <c r="AC164" i="8" s="1"/>
  <c r="K158" i="8"/>
  <c r="AC158" i="8" s="1"/>
  <c r="P152" i="8"/>
  <c r="AD152" i="8" s="1"/>
  <c r="P151" i="8"/>
  <c r="AD151" i="8" s="1"/>
  <c r="P150" i="8"/>
  <c r="AD150" i="8" s="1"/>
  <c r="P149" i="8"/>
  <c r="AD149" i="8" s="1"/>
  <c r="K152" i="8"/>
  <c r="AC152" i="8" s="1"/>
  <c r="K151" i="8"/>
  <c r="AC151" i="8" s="1"/>
  <c r="K150" i="8"/>
  <c r="AC150" i="8" s="1"/>
  <c r="K149" i="8"/>
  <c r="AC149" i="8" s="1"/>
  <c r="P136" i="8"/>
  <c r="AD136" i="8" s="1"/>
  <c r="P137" i="8"/>
  <c r="AD137" i="8" s="1"/>
  <c r="P138" i="8"/>
  <c r="AD138" i="8" s="1"/>
  <c r="P139" i="8"/>
  <c r="AD139" i="8" s="1"/>
  <c r="P140" i="8"/>
  <c r="AD140" i="8" s="1"/>
  <c r="P141" i="8"/>
  <c r="AD141" i="8" s="1"/>
  <c r="P142" i="8"/>
  <c r="AD142" i="8" s="1"/>
  <c r="P135" i="8"/>
  <c r="AD135" i="8" s="1"/>
  <c r="K136" i="8"/>
  <c r="AC136" i="8" s="1"/>
  <c r="K137" i="8"/>
  <c r="AC137" i="8" s="1"/>
  <c r="K138" i="8"/>
  <c r="AC138" i="8" s="1"/>
  <c r="K139" i="8"/>
  <c r="AC139" i="8" s="1"/>
  <c r="K140" i="8"/>
  <c r="AC140" i="8" s="1"/>
  <c r="K141" i="8"/>
  <c r="AC141" i="8" s="1"/>
  <c r="K142" i="8"/>
  <c r="AC142" i="8" s="1"/>
  <c r="K135" i="8"/>
  <c r="AC135" i="8" s="1"/>
  <c r="K128" i="8"/>
  <c r="AC128" i="8" s="1"/>
  <c r="K127" i="8"/>
  <c r="AC127" i="8" s="1"/>
  <c r="K126" i="8"/>
  <c r="AC126" i="8" s="1"/>
  <c r="K125" i="8"/>
  <c r="AC125" i="8" s="1"/>
  <c r="K124" i="8"/>
  <c r="AC124" i="8" s="1"/>
  <c r="K123" i="8"/>
  <c r="AC123" i="8" s="1"/>
  <c r="P128" i="8"/>
  <c r="AD128" i="8" s="1"/>
  <c r="P127" i="8"/>
  <c r="AD127" i="8" s="1"/>
  <c r="P126" i="8"/>
  <c r="AD126" i="8" s="1"/>
  <c r="P125" i="8"/>
  <c r="AD125" i="8" s="1"/>
  <c r="P124" i="8"/>
  <c r="AD124" i="8" s="1"/>
  <c r="P123" i="8"/>
  <c r="AD123" i="8" s="1"/>
  <c r="K109" i="8"/>
  <c r="AC109" i="8" s="1"/>
  <c r="K110" i="8"/>
  <c r="AC110" i="8" s="1"/>
  <c r="K111" i="8"/>
  <c r="AC111" i="8" s="1"/>
  <c r="K112" i="8"/>
  <c r="AC112" i="8" s="1"/>
  <c r="K113" i="8"/>
  <c r="AC113" i="8" s="1"/>
  <c r="K114" i="8"/>
  <c r="AC114" i="8" s="1"/>
  <c r="K115" i="8"/>
  <c r="AC115" i="8" s="1"/>
  <c r="K116" i="8"/>
  <c r="AC116" i="8" s="1"/>
  <c r="K108" i="8"/>
  <c r="AC108" i="8" s="1"/>
  <c r="P109" i="8"/>
  <c r="AD109" i="8" s="1"/>
  <c r="P110" i="8"/>
  <c r="AD110" i="8" s="1"/>
  <c r="P111" i="8"/>
  <c r="AD111" i="8" s="1"/>
  <c r="P112" i="8"/>
  <c r="AD112" i="8" s="1"/>
  <c r="P113" i="8"/>
  <c r="AD113" i="8" s="1"/>
  <c r="P114" i="8"/>
  <c r="AD114" i="8" s="1"/>
  <c r="P115" i="8"/>
  <c r="AD115" i="8" s="1"/>
  <c r="P116" i="8"/>
  <c r="AD116" i="8" s="1"/>
  <c r="P108" i="8"/>
  <c r="AD108" i="8" s="1"/>
  <c r="P97" i="8"/>
  <c r="AD97" i="8" s="1"/>
  <c r="P98" i="8"/>
  <c r="AD98" i="8" s="1"/>
  <c r="P99" i="8"/>
  <c r="AD99" i="8" s="1"/>
  <c r="P100" i="8"/>
  <c r="AD100" i="8" s="1"/>
  <c r="P101" i="8"/>
  <c r="AD101" i="8" s="1"/>
  <c r="P96" i="8"/>
  <c r="AD96" i="8" s="1"/>
  <c r="K97" i="8"/>
  <c r="AC97" i="8" s="1"/>
  <c r="K98" i="8"/>
  <c r="AC98" i="8" s="1"/>
  <c r="K99" i="8"/>
  <c r="AC99" i="8" s="1"/>
  <c r="K100" i="8"/>
  <c r="K101" i="8"/>
  <c r="AC101" i="8" s="1"/>
  <c r="K96" i="8"/>
  <c r="AC96" i="8" s="1"/>
  <c r="P84" i="8"/>
  <c r="AD84" i="8" s="1"/>
  <c r="P85" i="8"/>
  <c r="AD85" i="8" s="1"/>
  <c r="P86" i="8"/>
  <c r="AD86" i="8" s="1"/>
  <c r="P87" i="8"/>
  <c r="AD87" i="8" s="1"/>
  <c r="P83" i="8"/>
  <c r="AD83" i="8" s="1"/>
  <c r="K84" i="8"/>
  <c r="AC84" i="8" s="1"/>
  <c r="K85" i="8"/>
  <c r="AC85" i="8" s="1"/>
  <c r="K86" i="8"/>
  <c r="AC86" i="8" s="1"/>
  <c r="K87" i="8"/>
  <c r="AC87" i="8" s="1"/>
  <c r="K83" i="8"/>
  <c r="AC83" i="8" s="1"/>
  <c r="P70" i="8"/>
  <c r="AD70" i="8" s="1"/>
  <c r="P71" i="8"/>
  <c r="AD71" i="8" s="1"/>
  <c r="P72" i="8"/>
  <c r="AD72" i="8" s="1"/>
  <c r="P73" i="8"/>
  <c r="AD73" i="8" s="1"/>
  <c r="P74" i="8"/>
  <c r="AD74" i="8" s="1"/>
  <c r="P75" i="8"/>
  <c r="AD75" i="8" s="1"/>
  <c r="P76" i="8"/>
  <c r="AD76" i="8" s="1"/>
  <c r="P69" i="8"/>
  <c r="AD69" i="8" s="1"/>
  <c r="K70" i="8"/>
  <c r="AC70" i="8" s="1"/>
  <c r="K71" i="8"/>
  <c r="AC71" i="8" s="1"/>
  <c r="K72" i="8"/>
  <c r="AC72" i="8" s="1"/>
  <c r="K73" i="8"/>
  <c r="AC73" i="8" s="1"/>
  <c r="K74" i="8"/>
  <c r="AC74" i="8" s="1"/>
  <c r="K75" i="8"/>
  <c r="AC75" i="8" s="1"/>
  <c r="K76" i="8"/>
  <c r="AC76" i="8" s="1"/>
  <c r="K69" i="8"/>
  <c r="AC69" i="8" s="1"/>
  <c r="Q56" i="8"/>
  <c r="AC56" i="8" s="1"/>
  <c r="Q57" i="8"/>
  <c r="AC57" i="8" s="1"/>
  <c r="Q58" i="8"/>
  <c r="AC58" i="8" s="1"/>
  <c r="Q59" i="8"/>
  <c r="AC59" i="8" s="1"/>
  <c r="Q60" i="8"/>
  <c r="AC60" i="8" s="1"/>
  <c r="Q61" i="8"/>
  <c r="AC61" i="8" s="1"/>
  <c r="Q55" i="8"/>
  <c r="AC55" i="8" s="1"/>
  <c r="F56" i="8"/>
  <c r="AB56" i="8" s="1"/>
  <c r="F57" i="8"/>
  <c r="AB57" i="8" s="1"/>
  <c r="F58" i="8"/>
  <c r="AB58" i="8" s="1"/>
  <c r="F59" i="8"/>
  <c r="AB59" i="8" s="1"/>
  <c r="F60" i="8"/>
  <c r="AB60" i="8" s="1"/>
  <c r="F61" i="8"/>
  <c r="AB61" i="8" s="1"/>
  <c r="F55" i="8"/>
  <c r="AB55" i="8" s="1"/>
  <c r="Q41" i="8"/>
  <c r="AE41" i="8" s="1"/>
  <c r="Q42" i="8"/>
  <c r="AE42" i="8" s="1"/>
  <c r="Q43" i="8"/>
  <c r="AE43" i="8" s="1"/>
  <c r="Q44" i="8"/>
  <c r="AE44" i="8" s="1"/>
  <c r="Q45" i="8"/>
  <c r="AE45" i="8" s="1"/>
  <c r="Q46" i="8"/>
  <c r="AE46" i="8" s="1"/>
  <c r="Q47" i="8"/>
  <c r="AE47" i="8" s="1"/>
  <c r="Q48" i="8"/>
  <c r="AE48" i="8" s="1"/>
  <c r="Q40" i="8"/>
  <c r="AE40" i="8" s="1"/>
  <c r="I41" i="8"/>
  <c r="AD41" i="8" s="1"/>
  <c r="I42" i="8"/>
  <c r="AD42" i="8" s="1"/>
  <c r="I43" i="8"/>
  <c r="AD43" i="8" s="1"/>
  <c r="I44" i="8"/>
  <c r="AD44" i="8" s="1"/>
  <c r="I45" i="8"/>
  <c r="AD45" i="8" s="1"/>
  <c r="I46" i="8"/>
  <c r="AD46" i="8" s="1"/>
  <c r="I47" i="8"/>
  <c r="AD47" i="8" s="1"/>
  <c r="I48" i="8"/>
  <c r="AD48" i="8" s="1"/>
  <c r="I40" i="8"/>
  <c r="AD40" i="8" s="1"/>
  <c r="I31" i="8"/>
  <c r="AD31" i="8" s="1"/>
  <c r="I32" i="8"/>
  <c r="AD32" i="8" s="1"/>
  <c r="I33" i="8"/>
  <c r="AD33" i="8" s="1"/>
  <c r="I34" i="8"/>
  <c r="AD34" i="8" s="1"/>
  <c r="I30" i="8"/>
  <c r="AD30" i="8" s="1"/>
  <c r="H31" i="8"/>
  <c r="AC31" i="8" s="1"/>
  <c r="H32" i="8"/>
  <c r="AC32" i="8" s="1"/>
  <c r="H33" i="8"/>
  <c r="AC33" i="8" s="1"/>
  <c r="H34" i="8"/>
  <c r="AC34" i="8" s="1"/>
  <c r="H30" i="8"/>
  <c r="AC30" i="8" s="1"/>
  <c r="L99" i="8" l="1"/>
  <c r="L98" i="8"/>
  <c r="L101" i="8"/>
  <c r="L100" i="8"/>
  <c r="AC100" i="8"/>
  <c r="L97" i="8"/>
  <c r="I21" i="8"/>
  <c r="AD21" i="8" s="1"/>
  <c r="I22" i="8"/>
  <c r="AD22" i="8" s="1"/>
  <c r="I23" i="8"/>
  <c r="AD23" i="8" s="1"/>
  <c r="I24" i="8"/>
  <c r="AD24" i="8" s="1"/>
  <c r="I20" i="8"/>
  <c r="AD20" i="8" s="1"/>
  <c r="H21" i="8"/>
  <c r="AC21" i="8" s="1"/>
  <c r="H22" i="8"/>
  <c r="AC22" i="8" s="1"/>
  <c r="H23" i="8"/>
  <c r="AC23" i="8" s="1"/>
  <c r="H24" i="8"/>
  <c r="AC24" i="8" s="1"/>
  <c r="H20" i="8"/>
  <c r="AC20" i="8" s="1"/>
  <c r="N10" i="8"/>
  <c r="AC10" i="8" s="1"/>
  <c r="N11" i="8"/>
  <c r="AC11" i="8" s="1"/>
  <c r="N12" i="8"/>
  <c r="AC12" i="8" s="1"/>
  <c r="N13" i="8"/>
  <c r="AC13" i="8" s="1"/>
  <c r="N9" i="8"/>
  <c r="AC9" i="8" s="1"/>
  <c r="K10" i="8"/>
  <c r="L10" i="8" s="1"/>
  <c r="AB10" i="8" s="1"/>
  <c r="K11" i="8"/>
  <c r="L11" i="8" s="1"/>
  <c r="AB11" i="8" s="1"/>
  <c r="K12" i="8"/>
  <c r="L12" i="8" s="1"/>
  <c r="AB12" i="8" s="1"/>
  <c r="K13" i="8"/>
  <c r="L13" i="8" s="1"/>
  <c r="AB13" i="8" s="1"/>
  <c r="K9" i="8"/>
  <c r="L9" i="8" s="1"/>
  <c r="AB9" i="8" s="1"/>
  <c r="J24" i="8" l="1"/>
  <c r="J23" i="8"/>
  <c r="J22" i="8"/>
  <c r="J21" i="8"/>
  <c r="AA222" i="8" l="1"/>
  <c r="AA223" i="8"/>
  <c r="AA224" i="8"/>
  <c r="AA225" i="8"/>
  <c r="AA226" i="8"/>
  <c r="AA221" i="8"/>
  <c r="F41" i="8"/>
  <c r="J41" i="8" s="1"/>
  <c r="F42" i="8"/>
  <c r="J42" i="8" s="1"/>
  <c r="F43" i="8"/>
  <c r="J43" i="8" s="1"/>
  <c r="F44" i="8"/>
  <c r="J44" i="8" s="1"/>
  <c r="F45" i="8"/>
  <c r="J45" i="8" s="1"/>
  <c r="F46" i="8"/>
  <c r="J46" i="8" s="1"/>
  <c r="F47" i="8"/>
  <c r="J47" i="8" s="1"/>
  <c r="F48" i="8"/>
  <c r="J48" i="8" s="1"/>
  <c r="F40" i="8"/>
  <c r="J40" i="8" s="1"/>
  <c r="N56" i="8" l="1"/>
  <c r="N57" i="8"/>
  <c r="N58" i="8"/>
  <c r="N59" i="8"/>
  <c r="N60" i="8"/>
  <c r="N61" i="8"/>
  <c r="N55" i="8"/>
  <c r="P41" i="8"/>
  <c r="P42" i="8"/>
  <c r="P43" i="8"/>
  <c r="P44" i="8"/>
  <c r="P45" i="8"/>
  <c r="P46" i="8"/>
  <c r="P47" i="8"/>
  <c r="P48" i="8"/>
  <c r="P40" i="8"/>
  <c r="AB123" i="8"/>
  <c r="AB211" i="8"/>
  <c r="AB212" i="8"/>
  <c r="AB213" i="8"/>
  <c r="AB214" i="8"/>
  <c r="AB236" i="8"/>
  <c r="AB237" i="8"/>
  <c r="AB238" i="8"/>
  <c r="AB239" i="8"/>
  <c r="AB240" i="8"/>
  <c r="AB241" i="8"/>
  <c r="AB242" i="8"/>
  <c r="AB243" i="8"/>
  <c r="AB244" i="8"/>
  <c r="AB251" i="8"/>
  <c r="AB252" i="8"/>
  <c r="AB253" i="8"/>
  <c r="AB254" i="8"/>
  <c r="AB255" i="8"/>
  <c r="AB256" i="8"/>
  <c r="AB257" i="8"/>
  <c r="AB264" i="8"/>
  <c r="AB265" i="8"/>
  <c r="AB266" i="8"/>
  <c r="AB267" i="8"/>
  <c r="AB268" i="8"/>
  <c r="AB269" i="8"/>
  <c r="AB270" i="8"/>
  <c r="AB271" i="8"/>
  <c r="AB171" i="8"/>
  <c r="AB172" i="8"/>
  <c r="AB173" i="8"/>
  <c r="AB174" i="8"/>
  <c r="AB175" i="8"/>
  <c r="AB176" i="8"/>
  <c r="AB177" i="8"/>
  <c r="AB184" i="8"/>
  <c r="AB185" i="8"/>
  <c r="AB186" i="8"/>
  <c r="AB187" i="8"/>
  <c r="AB188" i="8"/>
  <c r="AB189" i="8"/>
  <c r="AB190" i="8"/>
  <c r="AB197" i="8"/>
  <c r="AB198" i="8"/>
  <c r="AB199" i="8"/>
  <c r="AB200" i="8"/>
  <c r="AB201" i="8"/>
  <c r="AB202" i="8"/>
  <c r="AB203" i="8"/>
  <c r="AB210" i="8"/>
  <c r="AB150" i="8"/>
  <c r="AB151" i="8"/>
  <c r="AB152" i="8"/>
  <c r="AB158" i="8"/>
  <c r="AB159" i="8"/>
  <c r="AB160" i="8"/>
  <c r="AB161" i="8"/>
  <c r="AB162" i="8"/>
  <c r="AB163" i="8"/>
  <c r="AB164" i="8"/>
  <c r="AB124" i="8"/>
  <c r="AB125" i="8"/>
  <c r="AB126" i="8"/>
  <c r="AB127" i="8"/>
  <c r="AB128" i="8"/>
  <c r="AB135" i="8"/>
  <c r="AB136" i="8"/>
  <c r="AB137" i="8"/>
  <c r="AB138" i="8"/>
  <c r="AB139" i="8"/>
  <c r="AB140" i="8"/>
  <c r="AB141" i="8"/>
  <c r="AB142" i="8"/>
  <c r="AB149" i="8"/>
  <c r="AB108" i="8"/>
  <c r="AB109" i="8"/>
  <c r="AB110" i="8"/>
  <c r="AB111" i="8"/>
  <c r="AB112" i="8"/>
  <c r="AB113" i="8"/>
  <c r="AB114" i="8"/>
  <c r="AB115" i="8"/>
  <c r="AB116" i="8"/>
  <c r="AB70" i="8"/>
  <c r="AB71" i="8"/>
  <c r="AB72" i="8"/>
  <c r="AB73" i="8"/>
  <c r="AB74" i="8"/>
  <c r="AB75" i="8"/>
  <c r="AB76" i="8"/>
  <c r="AB69" i="8"/>
  <c r="AA56" i="8"/>
  <c r="AA57" i="8"/>
  <c r="AA58" i="8"/>
  <c r="AA59" i="8"/>
  <c r="AA60" i="8"/>
  <c r="AA61" i="8"/>
  <c r="AA55" i="8"/>
  <c r="AC41" i="8"/>
  <c r="AC42" i="8"/>
  <c r="AC43" i="8"/>
  <c r="AC44" i="8"/>
  <c r="AC45" i="8"/>
  <c r="AC46" i="8"/>
  <c r="AC47" i="8"/>
  <c r="AC48" i="8"/>
  <c r="AC40" i="8"/>
  <c r="AB31" i="8"/>
  <c r="AB32" i="8"/>
  <c r="AB33" i="8"/>
  <c r="AB34" i="8"/>
  <c r="AB30" i="8"/>
  <c r="AB21" i="8"/>
  <c r="AB22" i="8"/>
  <c r="AB23" i="8"/>
  <c r="AB24" i="8"/>
  <c r="AB20" i="8"/>
  <c r="AA10" i="8"/>
  <c r="AA11" i="8"/>
  <c r="AA12" i="8"/>
  <c r="AA13" i="8"/>
  <c r="AA9" i="8"/>
  <c r="AA265" i="8" l="1"/>
  <c r="AA266" i="8"/>
  <c r="AA267" i="8"/>
  <c r="AA268" i="8"/>
  <c r="AA269" i="8"/>
  <c r="AA270" i="8"/>
  <c r="AA271" i="8"/>
  <c r="AA264" i="8"/>
  <c r="AA252" i="8"/>
  <c r="AA253" i="8"/>
  <c r="AA254" i="8"/>
  <c r="AA255" i="8"/>
  <c r="AA256" i="8"/>
  <c r="AA257" i="8"/>
  <c r="AA251" i="8"/>
  <c r="AA237" i="8"/>
  <c r="AA238" i="8"/>
  <c r="AA239" i="8"/>
  <c r="AA240" i="8"/>
  <c r="AA241" i="8"/>
  <c r="AA242" i="8"/>
  <c r="AA243" i="8"/>
  <c r="AA244" i="8"/>
  <c r="AA236" i="8"/>
  <c r="AA211" i="8"/>
  <c r="AA212" i="8"/>
  <c r="AA213" i="8"/>
  <c r="AA214" i="8"/>
  <c r="AA210" i="8"/>
  <c r="AA198" i="8"/>
  <c r="AA199" i="8"/>
  <c r="AA200" i="8"/>
  <c r="AA201" i="8"/>
  <c r="AA202" i="8"/>
  <c r="AA203" i="8"/>
  <c r="AA197" i="8"/>
  <c r="AA185" i="8"/>
  <c r="AA186" i="8"/>
  <c r="AA187" i="8"/>
  <c r="AA188" i="8"/>
  <c r="AA189" i="8"/>
  <c r="AA190" i="8"/>
  <c r="AA184" i="8"/>
  <c r="AA172" i="8"/>
  <c r="AA173" i="8"/>
  <c r="AA174" i="8"/>
  <c r="AA175" i="8"/>
  <c r="AA176" i="8"/>
  <c r="AA177" i="8"/>
  <c r="AA171" i="8"/>
  <c r="AA159" i="8"/>
  <c r="AA160" i="8"/>
  <c r="AA161" i="8"/>
  <c r="AA162" i="8"/>
  <c r="AA163" i="8"/>
  <c r="AA164" i="8"/>
  <c r="AA158" i="8"/>
  <c r="AA150" i="8"/>
  <c r="AA151" i="8"/>
  <c r="AA152" i="8"/>
  <c r="AA149" i="8"/>
  <c r="AA136" i="8"/>
  <c r="AA137" i="8"/>
  <c r="AA138" i="8"/>
  <c r="AA139" i="8"/>
  <c r="AA140" i="8"/>
  <c r="AA141" i="8"/>
  <c r="AA142" i="8"/>
  <c r="AA135" i="8"/>
  <c r="AA124" i="8"/>
  <c r="AA125" i="8"/>
  <c r="AA126" i="8"/>
  <c r="AA127" i="8"/>
  <c r="AA128" i="8"/>
  <c r="AA123" i="8"/>
  <c r="AA109" i="8"/>
  <c r="AA110" i="8"/>
  <c r="AA111" i="8"/>
  <c r="AA112" i="8"/>
  <c r="AA113" i="8"/>
  <c r="AA114" i="8"/>
  <c r="AA115" i="8"/>
  <c r="AA116" i="8"/>
  <c r="AA108" i="8"/>
  <c r="AA97" i="8"/>
  <c r="AA98" i="8"/>
  <c r="AA99" i="8"/>
  <c r="AA100" i="8"/>
  <c r="AA101" i="8"/>
  <c r="AA96" i="8"/>
  <c r="AA84" i="8"/>
  <c r="AA85" i="8"/>
  <c r="AA86" i="8"/>
  <c r="AA87" i="8"/>
  <c r="AA83" i="8"/>
  <c r="AA70" i="8"/>
  <c r="AA71" i="8"/>
  <c r="AA72" i="8"/>
  <c r="AA73" i="8"/>
  <c r="AA74" i="8"/>
  <c r="AA75" i="8"/>
  <c r="AA76" i="8"/>
  <c r="AA69" i="8"/>
  <c r="Z56" i="8"/>
  <c r="Z57" i="8"/>
  <c r="Z58" i="8"/>
  <c r="Z59" i="8"/>
  <c r="Z60" i="8"/>
  <c r="Z61" i="8"/>
  <c r="Z55" i="8"/>
  <c r="AB41" i="8"/>
  <c r="AB42" i="8"/>
  <c r="AB43" i="8"/>
  <c r="AB44" i="8"/>
  <c r="AB45" i="8"/>
  <c r="AB46" i="8"/>
  <c r="AB47" i="8"/>
  <c r="AB48" i="8"/>
  <c r="AB40" i="8"/>
  <c r="AA31" i="8"/>
  <c r="AA32" i="8"/>
  <c r="AA33" i="8"/>
  <c r="AA34" i="8"/>
  <c r="AA30" i="8"/>
  <c r="AA21" i="8"/>
  <c r="AA22" i="8"/>
  <c r="AA23" i="8"/>
  <c r="AA24" i="8"/>
  <c r="AA20" i="8"/>
  <c r="Z10" i="8"/>
  <c r="Z11" i="8"/>
  <c r="Z12" i="8"/>
  <c r="Z13" i="8"/>
  <c r="Z9" i="8"/>
  <c r="Y265" i="8" l="1"/>
  <c r="Y266" i="8"/>
  <c r="Y267" i="8"/>
  <c r="Y268" i="8"/>
  <c r="Y269" i="8"/>
  <c r="Y270" i="8"/>
  <c r="Y271" i="8"/>
  <c r="Y264" i="8"/>
  <c r="Y252" i="8"/>
  <c r="Y253" i="8"/>
  <c r="Y254" i="8"/>
  <c r="Y255" i="8"/>
  <c r="Y256" i="8"/>
  <c r="Y257" i="8"/>
  <c r="Y251" i="8"/>
  <c r="Y237" i="8"/>
  <c r="Y238" i="8"/>
  <c r="Y239" i="8"/>
  <c r="Y240" i="8"/>
  <c r="Y241" i="8"/>
  <c r="Y242" i="8"/>
  <c r="Y243" i="8"/>
  <c r="Y244" i="8"/>
  <c r="Y236" i="8"/>
  <c r="Y211" i="8"/>
  <c r="Y212" i="8"/>
  <c r="Y213" i="8"/>
  <c r="Y214" i="8"/>
  <c r="Y210" i="8"/>
  <c r="Y198" i="8"/>
  <c r="Y199" i="8"/>
  <c r="Y200" i="8"/>
  <c r="Y201" i="8"/>
  <c r="Y202" i="8"/>
  <c r="Y203" i="8"/>
  <c r="Y197" i="8"/>
  <c r="Y185" i="8"/>
  <c r="Y186" i="8"/>
  <c r="Y187" i="8"/>
  <c r="Y188" i="8"/>
  <c r="Y189" i="8"/>
  <c r="Y190" i="8"/>
  <c r="Y184" i="8"/>
  <c r="Y172" i="8"/>
  <c r="Y173" i="8"/>
  <c r="Y174" i="8"/>
  <c r="Y175" i="8"/>
  <c r="Y176" i="8"/>
  <c r="Y177" i="8"/>
  <c r="Y171" i="8"/>
  <c r="Y159" i="8"/>
  <c r="Y160" i="8"/>
  <c r="Y161" i="8"/>
  <c r="Y162" i="8"/>
  <c r="Y163" i="8"/>
  <c r="Y164" i="8"/>
  <c r="Y158" i="8"/>
  <c r="Y150" i="8"/>
  <c r="Y151" i="8"/>
  <c r="Y152" i="8"/>
  <c r="Y149" i="8"/>
  <c r="Y136" i="8"/>
  <c r="Y137" i="8"/>
  <c r="Y138" i="8"/>
  <c r="Y139" i="8"/>
  <c r="Y140" i="8"/>
  <c r="Y141" i="8"/>
  <c r="Y142" i="8"/>
  <c r="Y135" i="8"/>
  <c r="Y124" i="8"/>
  <c r="Y125" i="8"/>
  <c r="Y126" i="8"/>
  <c r="Y127" i="8"/>
  <c r="Y128" i="8"/>
  <c r="Y123" i="8"/>
  <c r="Y109" i="8"/>
  <c r="Y110" i="8"/>
  <c r="Y111" i="8"/>
  <c r="Y112" i="8"/>
  <c r="Y113" i="8"/>
  <c r="Y114" i="8"/>
  <c r="Y115" i="8"/>
  <c r="Y116" i="8"/>
  <c r="Y108" i="8"/>
  <c r="Y97" i="8"/>
  <c r="Y98" i="8"/>
  <c r="Y99" i="8"/>
  <c r="Y100" i="8"/>
  <c r="Y101" i="8"/>
  <c r="Y96" i="8"/>
  <c r="Y84" i="8"/>
  <c r="Y85" i="8"/>
  <c r="Y86" i="8"/>
  <c r="Y87" i="8"/>
  <c r="Y83" i="8"/>
  <c r="Y70" i="8"/>
  <c r="Y71" i="8"/>
  <c r="Y72" i="8"/>
  <c r="Y73" i="8"/>
  <c r="Y74" i="8"/>
  <c r="Y75" i="8"/>
  <c r="Y76" i="8"/>
  <c r="Y69" i="8"/>
  <c r="Z41" i="8"/>
  <c r="Z42" i="8"/>
  <c r="Z43" i="8"/>
  <c r="Z44" i="8"/>
  <c r="Z45" i="8"/>
  <c r="Z46" i="8"/>
  <c r="Z47" i="8"/>
  <c r="Z48" i="8"/>
  <c r="Z40" i="8"/>
  <c r="Y31" i="8"/>
  <c r="Y32" i="8"/>
  <c r="Y33" i="8"/>
  <c r="Y34" i="8"/>
  <c r="Y30" i="8"/>
  <c r="Y21" i="8"/>
  <c r="Y22" i="8"/>
  <c r="Y23" i="8"/>
  <c r="Y24" i="8"/>
  <c r="Y20" i="8"/>
  <c r="X10" i="8"/>
  <c r="Y10" i="8" s="1"/>
  <c r="X11" i="8"/>
  <c r="Y11" i="8" s="1"/>
  <c r="X12" i="8"/>
  <c r="Y12" i="8" s="1"/>
  <c r="X13" i="8"/>
  <c r="Y13" i="8" s="1"/>
  <c r="X9" i="8"/>
  <c r="S271" i="8" l="1"/>
  <c r="S270" i="8"/>
  <c r="S269" i="8"/>
  <c r="S268" i="8"/>
  <c r="S267" i="8"/>
  <c r="S266" i="8"/>
  <c r="S265" i="8"/>
  <c r="S264" i="8"/>
  <c r="S257" i="8"/>
  <c r="S256" i="8"/>
  <c r="S255" i="8"/>
  <c r="S254" i="8"/>
  <c r="S253" i="8"/>
  <c r="S252" i="8"/>
  <c r="S251" i="8"/>
  <c r="S244" i="8"/>
  <c r="S243" i="8"/>
  <c r="S242" i="8"/>
  <c r="S241" i="8"/>
  <c r="S240" i="8"/>
  <c r="S239" i="8"/>
  <c r="S238" i="8"/>
  <c r="S237" i="8"/>
  <c r="S236" i="8"/>
  <c r="C55" i="8"/>
  <c r="X55" i="8" s="1"/>
  <c r="D221" i="8"/>
  <c r="C221" i="8" s="1"/>
  <c r="B221" i="8"/>
  <c r="S214" i="8"/>
  <c r="S213" i="8"/>
  <c r="S212" i="8"/>
  <c r="S211" i="8"/>
  <c r="S210" i="8"/>
  <c r="S203" i="8"/>
  <c r="S202" i="8"/>
  <c r="S201" i="8"/>
  <c r="S200" i="8"/>
  <c r="S199" i="8"/>
  <c r="S198" i="8"/>
  <c r="S197" i="8"/>
  <c r="S190" i="8"/>
  <c r="S189" i="8"/>
  <c r="S188" i="8"/>
  <c r="S187" i="8"/>
  <c r="S186" i="8"/>
  <c r="S185" i="8"/>
  <c r="S184" i="8"/>
  <c r="S177" i="8"/>
  <c r="S176" i="8"/>
  <c r="S175" i="8"/>
  <c r="S174" i="8"/>
  <c r="S173" i="8"/>
  <c r="S172" i="8"/>
  <c r="S171" i="8"/>
  <c r="S164" i="8"/>
  <c r="S163" i="8"/>
  <c r="S162" i="8"/>
  <c r="S161" i="8"/>
  <c r="S160" i="8"/>
  <c r="S159" i="8"/>
  <c r="S158" i="8"/>
  <c r="S152" i="8"/>
  <c r="S151" i="8"/>
  <c r="S150" i="8"/>
  <c r="S149" i="8"/>
  <c r="S142" i="8"/>
  <c r="S141" i="8"/>
  <c r="S140" i="8"/>
  <c r="S139" i="8"/>
  <c r="S138" i="8"/>
  <c r="S137" i="8"/>
  <c r="S136" i="8"/>
  <c r="S135" i="8"/>
  <c r="S128" i="8"/>
  <c r="S127" i="8"/>
  <c r="S126" i="8"/>
  <c r="S125" i="8"/>
  <c r="S124" i="8"/>
  <c r="S123" i="8"/>
  <c r="S116" i="8"/>
  <c r="S115" i="8"/>
  <c r="S114" i="8"/>
  <c r="S113" i="8"/>
  <c r="S112" i="8"/>
  <c r="S111" i="8"/>
  <c r="S110" i="8"/>
  <c r="S109" i="8"/>
  <c r="S108" i="8"/>
  <c r="S101" i="8"/>
  <c r="S100" i="8"/>
  <c r="S99" i="8"/>
  <c r="S98" i="8"/>
  <c r="S97" i="8"/>
  <c r="S96" i="8"/>
  <c r="S87" i="8"/>
  <c r="S86" i="8"/>
  <c r="S85" i="8"/>
  <c r="S84" i="8"/>
  <c r="S83" i="8"/>
  <c r="S76" i="8"/>
  <c r="S75" i="8"/>
  <c r="S74" i="8"/>
  <c r="S73" i="8"/>
  <c r="S72" i="8"/>
  <c r="S71" i="8"/>
  <c r="S70" i="8"/>
  <c r="S69" i="8"/>
  <c r="C56" i="8"/>
  <c r="X56" i="8" s="1"/>
  <c r="C57" i="8"/>
  <c r="X57" i="8" s="1"/>
  <c r="C58" i="8"/>
  <c r="X58" i="8" s="1"/>
  <c r="C59" i="8"/>
  <c r="X59" i="8" s="1"/>
  <c r="C60" i="8"/>
  <c r="X60" i="8" s="1"/>
  <c r="C61" i="8"/>
  <c r="T45" i="8"/>
  <c r="T46" i="8"/>
  <c r="T47" i="8"/>
  <c r="T48" i="8"/>
  <c r="T44" i="8"/>
  <c r="T43" i="8"/>
  <c r="T42" i="8"/>
  <c r="T41" i="8"/>
  <c r="T40" i="8"/>
  <c r="S34" i="8"/>
  <c r="S33" i="8"/>
  <c r="S32" i="8"/>
  <c r="S31" i="8"/>
  <c r="S30" i="8"/>
  <c r="S21" i="8"/>
  <c r="S24" i="8"/>
  <c r="S23" i="8"/>
  <c r="S22" i="8"/>
  <c r="S20" i="8"/>
  <c r="R10" i="8"/>
  <c r="R11" i="8"/>
  <c r="R12" i="8"/>
  <c r="R13" i="8"/>
  <c r="R9" i="8"/>
  <c r="R59" i="8" l="1"/>
  <c r="R57" i="8"/>
  <c r="R55" i="8"/>
  <c r="S221" i="8"/>
  <c r="Y221" i="8"/>
  <c r="R56" i="8"/>
  <c r="R58" i="8"/>
  <c r="R60" i="8"/>
  <c r="R61" i="8"/>
  <c r="X61" i="8"/>
  <c r="O221" i="8"/>
  <c r="T221" i="8" s="1"/>
  <c r="W221" i="8" s="1"/>
  <c r="G221" i="8"/>
  <c r="G55" i="8"/>
  <c r="O55" i="8"/>
  <c r="O56" i="8"/>
  <c r="O57" i="8"/>
  <c r="O58" i="8"/>
  <c r="O59" i="8"/>
  <c r="O60" i="8"/>
  <c r="O61" i="8"/>
  <c r="S58" i="8" l="1"/>
  <c r="V58" i="8" s="1"/>
  <c r="P221" i="8"/>
  <c r="S61" i="8"/>
  <c r="V61" i="8" s="1"/>
  <c r="S56" i="8"/>
  <c r="V56" i="8" s="1"/>
  <c r="S57" i="8"/>
  <c r="V57" i="8" s="1"/>
  <c r="S60" i="8"/>
  <c r="V60" i="8" s="1"/>
  <c r="S59" i="8"/>
  <c r="V59" i="8" s="1"/>
  <c r="S55" i="8"/>
  <c r="V55" i="8" s="1"/>
  <c r="W55" i="8" s="1"/>
  <c r="P57" i="8"/>
  <c r="P59" i="8"/>
  <c r="P56" i="8"/>
  <c r="P58" i="8"/>
  <c r="B55" i="8"/>
  <c r="P55" i="8"/>
  <c r="X221" i="8"/>
  <c r="A221" i="8"/>
  <c r="V221" i="8"/>
  <c r="V222" i="8" s="1"/>
  <c r="V223" i="8" s="1"/>
  <c r="P61" i="8"/>
  <c r="P60" i="8"/>
  <c r="Z221" i="8"/>
  <c r="U221" i="8"/>
  <c r="T56" i="8" l="1"/>
  <c r="T60" i="8"/>
  <c r="U55" i="8"/>
  <c r="U56" i="8" s="1"/>
  <c r="T58" i="8"/>
  <c r="T57" i="8"/>
  <c r="T59" i="8"/>
  <c r="T61" i="8"/>
  <c r="T55" i="8"/>
  <c r="Y55" i="8"/>
  <c r="V224" i="8"/>
  <c r="K55" i="8"/>
  <c r="Y56" i="8" l="1"/>
  <c r="U57" i="8"/>
  <c r="W56" i="8"/>
  <c r="V225" i="8"/>
  <c r="G56" i="8"/>
  <c r="Y57" i="8" l="1"/>
  <c r="U58" i="8"/>
  <c r="W57" i="8"/>
  <c r="V226" i="8"/>
  <c r="Y58" i="8" l="1"/>
  <c r="U59" i="8"/>
  <c r="W58" i="8"/>
  <c r="U60" i="8" l="1"/>
  <c r="W59" i="8"/>
  <c r="Y59" i="8"/>
  <c r="L271" i="8"/>
  <c r="M271" i="8" s="1"/>
  <c r="H271" i="8"/>
  <c r="N271" i="8" s="1"/>
  <c r="F271" i="8"/>
  <c r="Q271" i="8" s="1"/>
  <c r="T271" i="8" s="1"/>
  <c r="W271" i="8" s="1"/>
  <c r="O270" i="8"/>
  <c r="H270" i="8"/>
  <c r="N270" i="8" s="1"/>
  <c r="F270" i="8"/>
  <c r="Q270" i="8" s="1"/>
  <c r="T270" i="8" s="1"/>
  <c r="W270" i="8" s="1"/>
  <c r="L269" i="8"/>
  <c r="M269" i="8" s="1"/>
  <c r="H269" i="8"/>
  <c r="N269" i="8" s="1"/>
  <c r="F269" i="8"/>
  <c r="Q269" i="8" s="1"/>
  <c r="T269" i="8" s="1"/>
  <c r="W269" i="8" s="1"/>
  <c r="O268" i="8"/>
  <c r="H268" i="8"/>
  <c r="N268" i="8" s="1"/>
  <c r="F268" i="8"/>
  <c r="Q268" i="8" s="1"/>
  <c r="T268" i="8" s="1"/>
  <c r="W268" i="8" s="1"/>
  <c r="L267" i="8"/>
  <c r="M267" i="8" s="1"/>
  <c r="H267" i="8"/>
  <c r="N267" i="8" s="1"/>
  <c r="F267" i="8"/>
  <c r="Q267" i="8" s="1"/>
  <c r="T267" i="8" s="1"/>
  <c r="W267" i="8" s="1"/>
  <c r="O266" i="8"/>
  <c r="H266" i="8"/>
  <c r="N266" i="8" s="1"/>
  <c r="F266" i="8"/>
  <c r="Q266" i="8" s="1"/>
  <c r="T266" i="8" s="1"/>
  <c r="W266" i="8" s="1"/>
  <c r="L265" i="8"/>
  <c r="M265" i="8" s="1"/>
  <c r="H265" i="8"/>
  <c r="N265" i="8" s="1"/>
  <c r="F265" i="8"/>
  <c r="Q265" i="8" s="1"/>
  <c r="T265" i="8" s="1"/>
  <c r="W265" i="8" s="1"/>
  <c r="H264" i="8"/>
  <c r="N264" i="8" s="1"/>
  <c r="F264" i="8"/>
  <c r="G264" i="8" s="1"/>
  <c r="L257" i="8"/>
  <c r="M257" i="8" s="1"/>
  <c r="H257" i="8"/>
  <c r="N257" i="8" s="1"/>
  <c r="F257" i="8"/>
  <c r="Q257" i="8" s="1"/>
  <c r="T257" i="8" s="1"/>
  <c r="W257" i="8" s="1"/>
  <c r="O256" i="8"/>
  <c r="H256" i="8"/>
  <c r="N256" i="8" s="1"/>
  <c r="F256" i="8"/>
  <c r="Q256" i="8" s="1"/>
  <c r="T256" i="8" s="1"/>
  <c r="W256" i="8" s="1"/>
  <c r="L255" i="8"/>
  <c r="M255" i="8" s="1"/>
  <c r="H255" i="8"/>
  <c r="N255" i="8" s="1"/>
  <c r="F255" i="8"/>
  <c r="Q255" i="8" s="1"/>
  <c r="T255" i="8" s="1"/>
  <c r="W255" i="8" s="1"/>
  <c r="O254" i="8"/>
  <c r="H254" i="8"/>
  <c r="N254" i="8" s="1"/>
  <c r="F254" i="8"/>
  <c r="Q254" i="8" s="1"/>
  <c r="T254" i="8" s="1"/>
  <c r="W254" i="8" s="1"/>
  <c r="L253" i="8"/>
  <c r="M253" i="8" s="1"/>
  <c r="H253" i="8"/>
  <c r="N253" i="8" s="1"/>
  <c r="F253" i="8"/>
  <c r="Q253" i="8" s="1"/>
  <c r="T253" i="8" s="1"/>
  <c r="W253" i="8" s="1"/>
  <c r="O252" i="8"/>
  <c r="H252" i="8"/>
  <c r="N252" i="8" s="1"/>
  <c r="F252" i="8"/>
  <c r="Q252" i="8" s="1"/>
  <c r="T252" i="8" s="1"/>
  <c r="W252" i="8" s="1"/>
  <c r="L251" i="8"/>
  <c r="M251" i="8" s="1"/>
  <c r="H251" i="8"/>
  <c r="N251" i="8" s="1"/>
  <c r="F251" i="8"/>
  <c r="Q251" i="8" s="1"/>
  <c r="O244" i="8"/>
  <c r="H244" i="8"/>
  <c r="N244" i="8" s="1"/>
  <c r="F244" i="8"/>
  <c r="L243" i="8"/>
  <c r="M243" i="8" s="1"/>
  <c r="H243" i="8"/>
  <c r="N243" i="8" s="1"/>
  <c r="F243" i="8"/>
  <c r="O242" i="8"/>
  <c r="H242" i="8"/>
  <c r="N242" i="8" s="1"/>
  <c r="F242" i="8"/>
  <c r="L241" i="8"/>
  <c r="M241" i="8" s="1"/>
  <c r="H241" i="8"/>
  <c r="N241" i="8" s="1"/>
  <c r="F241" i="8"/>
  <c r="O240" i="8"/>
  <c r="H240" i="8"/>
  <c r="N240" i="8" s="1"/>
  <c r="F240" i="8"/>
  <c r="L239" i="8"/>
  <c r="M239" i="8" s="1"/>
  <c r="H239" i="8"/>
  <c r="N239" i="8" s="1"/>
  <c r="F239" i="8"/>
  <c r="O238" i="8"/>
  <c r="H238" i="8"/>
  <c r="N238" i="8" s="1"/>
  <c r="F238" i="8"/>
  <c r="L237" i="8"/>
  <c r="M237" i="8" s="1"/>
  <c r="H237" i="8"/>
  <c r="N237" i="8" s="1"/>
  <c r="F237" i="8"/>
  <c r="O236" i="8"/>
  <c r="H236" i="8"/>
  <c r="N236" i="8" s="1"/>
  <c r="F236" i="8"/>
  <c r="M226" i="8"/>
  <c r="F226" i="8"/>
  <c r="D226" i="8"/>
  <c r="J225" i="8"/>
  <c r="K225" i="8" s="1"/>
  <c r="F225" i="8"/>
  <c r="D225" i="8"/>
  <c r="M224" i="8"/>
  <c r="F224" i="8"/>
  <c r="D224" i="8"/>
  <c r="J223" i="8"/>
  <c r="K223" i="8" s="1"/>
  <c r="F223" i="8"/>
  <c r="D223" i="8"/>
  <c r="M222" i="8"/>
  <c r="F222" i="8"/>
  <c r="D222" i="8"/>
  <c r="J221" i="8"/>
  <c r="K221" i="8" s="1"/>
  <c r="F221" i="8"/>
  <c r="I221" i="8"/>
  <c r="O214" i="8"/>
  <c r="H214" i="8"/>
  <c r="N214" i="8" s="1"/>
  <c r="F214" i="8"/>
  <c r="Q214" i="8" s="1"/>
  <c r="T214" i="8" s="1"/>
  <c r="W214" i="8" s="1"/>
  <c r="L213" i="8"/>
  <c r="M213" i="8" s="1"/>
  <c r="H213" i="8"/>
  <c r="N213" i="8" s="1"/>
  <c r="F213" i="8"/>
  <c r="Q213" i="8" s="1"/>
  <c r="T213" i="8" s="1"/>
  <c r="W213" i="8" s="1"/>
  <c r="O212" i="8"/>
  <c r="H212" i="8"/>
  <c r="N212" i="8" s="1"/>
  <c r="F212" i="8"/>
  <c r="Q212" i="8" s="1"/>
  <c r="T212" i="8" s="1"/>
  <c r="W212" i="8" s="1"/>
  <c r="L211" i="8"/>
  <c r="M211" i="8" s="1"/>
  <c r="H211" i="8"/>
  <c r="N211" i="8" s="1"/>
  <c r="F211" i="8"/>
  <c r="Q211" i="8" s="1"/>
  <c r="T211" i="8" s="1"/>
  <c r="W211" i="8" s="1"/>
  <c r="O210" i="8"/>
  <c r="H210" i="8"/>
  <c r="N210" i="8" s="1"/>
  <c r="F210" i="8"/>
  <c r="Q210" i="8" s="1"/>
  <c r="L203" i="8"/>
  <c r="M203" i="8" s="1"/>
  <c r="H203" i="8"/>
  <c r="N203" i="8" s="1"/>
  <c r="F203" i="8"/>
  <c r="Q203" i="8" s="1"/>
  <c r="T203" i="8" s="1"/>
  <c r="W203" i="8" s="1"/>
  <c r="O202" i="8"/>
  <c r="H202" i="8"/>
  <c r="N202" i="8" s="1"/>
  <c r="F202" i="8"/>
  <c r="Q202" i="8" s="1"/>
  <c r="T202" i="8" s="1"/>
  <c r="W202" i="8" s="1"/>
  <c r="L201" i="8"/>
  <c r="M201" i="8" s="1"/>
  <c r="H201" i="8"/>
  <c r="N201" i="8" s="1"/>
  <c r="F201" i="8"/>
  <c r="Q201" i="8" s="1"/>
  <c r="T201" i="8" s="1"/>
  <c r="W201" i="8" s="1"/>
  <c r="O200" i="8"/>
  <c r="H200" i="8"/>
  <c r="N200" i="8" s="1"/>
  <c r="F200" i="8"/>
  <c r="Q200" i="8" s="1"/>
  <c r="T200" i="8" s="1"/>
  <c r="W200" i="8" s="1"/>
  <c r="L199" i="8"/>
  <c r="M199" i="8" s="1"/>
  <c r="H199" i="8"/>
  <c r="N199" i="8" s="1"/>
  <c r="F199" i="8"/>
  <c r="Q199" i="8" s="1"/>
  <c r="T199" i="8" s="1"/>
  <c r="W199" i="8" s="1"/>
  <c r="O198" i="8"/>
  <c r="H198" i="8"/>
  <c r="N198" i="8" s="1"/>
  <c r="F198" i="8"/>
  <c r="Q198" i="8" s="1"/>
  <c r="T198" i="8" s="1"/>
  <c r="W198" i="8" s="1"/>
  <c r="L197" i="8"/>
  <c r="M197" i="8" s="1"/>
  <c r="H197" i="8"/>
  <c r="N197" i="8" s="1"/>
  <c r="F197" i="8"/>
  <c r="Q197" i="8" s="1"/>
  <c r="O190" i="8"/>
  <c r="H190" i="8"/>
  <c r="N190" i="8" s="1"/>
  <c r="F190" i="8"/>
  <c r="Q190" i="8" s="1"/>
  <c r="T190" i="8" s="1"/>
  <c r="W190" i="8" s="1"/>
  <c r="L189" i="8"/>
  <c r="M189" i="8" s="1"/>
  <c r="H189" i="8"/>
  <c r="N189" i="8" s="1"/>
  <c r="F189" i="8"/>
  <c r="Q189" i="8" s="1"/>
  <c r="T189" i="8" s="1"/>
  <c r="W189" i="8" s="1"/>
  <c r="O188" i="8"/>
  <c r="H188" i="8"/>
  <c r="N188" i="8" s="1"/>
  <c r="F188" i="8"/>
  <c r="Q188" i="8" s="1"/>
  <c r="T188" i="8" s="1"/>
  <c r="W188" i="8" s="1"/>
  <c r="L187" i="8"/>
  <c r="M187" i="8" s="1"/>
  <c r="H187" i="8"/>
  <c r="N187" i="8" s="1"/>
  <c r="F187" i="8"/>
  <c r="Q187" i="8" s="1"/>
  <c r="T187" i="8" s="1"/>
  <c r="W187" i="8" s="1"/>
  <c r="O186" i="8"/>
  <c r="H186" i="8"/>
  <c r="N186" i="8" s="1"/>
  <c r="F186" i="8"/>
  <c r="Q186" i="8" s="1"/>
  <c r="T186" i="8" s="1"/>
  <c r="W186" i="8" s="1"/>
  <c r="L185" i="8"/>
  <c r="M185" i="8" s="1"/>
  <c r="H185" i="8"/>
  <c r="N185" i="8" s="1"/>
  <c r="F185" i="8"/>
  <c r="Q185" i="8" s="1"/>
  <c r="T185" i="8" s="1"/>
  <c r="W185" i="8" s="1"/>
  <c r="O184" i="8"/>
  <c r="H184" i="8"/>
  <c r="N184" i="8" s="1"/>
  <c r="F184" i="8"/>
  <c r="Q184" i="8" s="1"/>
  <c r="L177" i="8"/>
  <c r="M177" i="8" s="1"/>
  <c r="H177" i="8"/>
  <c r="N177" i="8" s="1"/>
  <c r="F177" i="8"/>
  <c r="Q177" i="8" s="1"/>
  <c r="T177" i="8" s="1"/>
  <c r="W177" i="8" s="1"/>
  <c r="O176" i="8"/>
  <c r="H176" i="8"/>
  <c r="N176" i="8" s="1"/>
  <c r="F176" i="8"/>
  <c r="Q176" i="8" s="1"/>
  <c r="T176" i="8" s="1"/>
  <c r="W176" i="8" s="1"/>
  <c r="L175" i="8"/>
  <c r="M175" i="8" s="1"/>
  <c r="H175" i="8"/>
  <c r="N175" i="8" s="1"/>
  <c r="F175" i="8"/>
  <c r="Q175" i="8" s="1"/>
  <c r="T175" i="8" s="1"/>
  <c r="W175" i="8" s="1"/>
  <c r="O174" i="8"/>
  <c r="H174" i="8"/>
  <c r="N174" i="8" s="1"/>
  <c r="F174" i="8"/>
  <c r="O173" i="8"/>
  <c r="H173" i="8"/>
  <c r="N173" i="8" s="1"/>
  <c r="F173" i="8"/>
  <c r="Q173" i="8" s="1"/>
  <c r="T173" i="8" s="1"/>
  <c r="W173" i="8" s="1"/>
  <c r="L172" i="8"/>
  <c r="M172" i="8" s="1"/>
  <c r="H172" i="8"/>
  <c r="N172" i="8" s="1"/>
  <c r="F172" i="8"/>
  <c r="O171" i="8"/>
  <c r="H171" i="8"/>
  <c r="N171" i="8" s="1"/>
  <c r="F171" i="8"/>
  <c r="Q171" i="8" s="1"/>
  <c r="L164" i="8"/>
  <c r="M164" i="8" s="1"/>
  <c r="H164" i="8"/>
  <c r="N164" i="8" s="1"/>
  <c r="F164" i="8"/>
  <c r="O163" i="8"/>
  <c r="H163" i="8"/>
  <c r="N163" i="8" s="1"/>
  <c r="F163" i="8"/>
  <c r="Q163" i="8" s="1"/>
  <c r="T163" i="8" s="1"/>
  <c r="W163" i="8" s="1"/>
  <c r="L162" i="8"/>
  <c r="M162" i="8" s="1"/>
  <c r="H162" i="8"/>
  <c r="N162" i="8" s="1"/>
  <c r="F162" i="8"/>
  <c r="O161" i="8"/>
  <c r="H161" i="8"/>
  <c r="N161" i="8" s="1"/>
  <c r="F161" i="8"/>
  <c r="Q161" i="8" s="1"/>
  <c r="T161" i="8" s="1"/>
  <c r="W161" i="8" s="1"/>
  <c r="L160" i="8"/>
  <c r="M160" i="8" s="1"/>
  <c r="H160" i="8"/>
  <c r="N160" i="8" s="1"/>
  <c r="F160" i="8"/>
  <c r="O159" i="8"/>
  <c r="H159" i="8"/>
  <c r="N159" i="8" s="1"/>
  <c r="F159" i="8"/>
  <c r="Q159" i="8" s="1"/>
  <c r="T159" i="8" s="1"/>
  <c r="W159" i="8" s="1"/>
  <c r="L158" i="8"/>
  <c r="M158" i="8" s="1"/>
  <c r="H158" i="8"/>
  <c r="N158" i="8" s="1"/>
  <c r="F158" i="8"/>
  <c r="O152" i="8"/>
  <c r="H152" i="8"/>
  <c r="N152" i="8" s="1"/>
  <c r="F152" i="8"/>
  <c r="O151" i="8"/>
  <c r="H151" i="8"/>
  <c r="N151" i="8" s="1"/>
  <c r="F151" i="8"/>
  <c r="Q151" i="8" s="1"/>
  <c r="T151" i="8" s="1"/>
  <c r="W151" i="8" s="1"/>
  <c r="O150" i="8"/>
  <c r="H150" i="8"/>
  <c r="N150" i="8" s="1"/>
  <c r="F150" i="8"/>
  <c r="O149" i="8"/>
  <c r="H149" i="8"/>
  <c r="N149" i="8" s="1"/>
  <c r="F149" i="8"/>
  <c r="Q149" i="8" s="1"/>
  <c r="O142" i="8"/>
  <c r="H142" i="8"/>
  <c r="N142" i="8" s="1"/>
  <c r="F142" i="8"/>
  <c r="O141" i="8"/>
  <c r="H141" i="8"/>
  <c r="N141" i="8" s="1"/>
  <c r="F141" i="8"/>
  <c r="Q141" i="8" s="1"/>
  <c r="T141" i="8" s="1"/>
  <c r="W141" i="8" s="1"/>
  <c r="O140" i="8"/>
  <c r="H140" i="8"/>
  <c r="N140" i="8" s="1"/>
  <c r="F140" i="8"/>
  <c r="O139" i="8"/>
  <c r="H139" i="8"/>
  <c r="N139" i="8" s="1"/>
  <c r="F139" i="8"/>
  <c r="Q139" i="8" s="1"/>
  <c r="T139" i="8" s="1"/>
  <c r="W139" i="8" s="1"/>
  <c r="O138" i="8"/>
  <c r="H138" i="8"/>
  <c r="N138" i="8" s="1"/>
  <c r="F138" i="8"/>
  <c r="O137" i="8"/>
  <c r="H137" i="8"/>
  <c r="N137" i="8" s="1"/>
  <c r="F137" i="8"/>
  <c r="Q137" i="8" s="1"/>
  <c r="T137" i="8" s="1"/>
  <c r="W137" i="8" s="1"/>
  <c r="O136" i="8"/>
  <c r="H136" i="8"/>
  <c r="N136" i="8" s="1"/>
  <c r="F136" i="8"/>
  <c r="O135" i="8"/>
  <c r="H135" i="8"/>
  <c r="N135" i="8" s="1"/>
  <c r="F135" i="8"/>
  <c r="O128" i="8"/>
  <c r="H128" i="8"/>
  <c r="N128" i="8" s="1"/>
  <c r="F128" i="8"/>
  <c r="H127" i="8"/>
  <c r="N127" i="8" s="1"/>
  <c r="F127" i="8"/>
  <c r="O126" i="8"/>
  <c r="H126" i="8"/>
  <c r="N126" i="8" s="1"/>
  <c r="F126" i="8"/>
  <c r="H125" i="8"/>
  <c r="N125" i="8" s="1"/>
  <c r="F125" i="8"/>
  <c r="O124" i="8"/>
  <c r="H124" i="8"/>
  <c r="N124" i="8" s="1"/>
  <c r="F124" i="8"/>
  <c r="H123" i="8"/>
  <c r="N123" i="8" s="1"/>
  <c r="F123" i="8"/>
  <c r="O116" i="8"/>
  <c r="H116" i="8"/>
  <c r="N116" i="8" s="1"/>
  <c r="F116" i="8"/>
  <c r="H115" i="8"/>
  <c r="N115" i="8" s="1"/>
  <c r="F115" i="8"/>
  <c r="O114" i="8"/>
  <c r="H114" i="8"/>
  <c r="N114" i="8" s="1"/>
  <c r="F114" i="8"/>
  <c r="H113" i="8"/>
  <c r="N113" i="8" s="1"/>
  <c r="F113" i="8"/>
  <c r="O112" i="8"/>
  <c r="H112" i="8"/>
  <c r="N112" i="8" s="1"/>
  <c r="F112" i="8"/>
  <c r="H111" i="8"/>
  <c r="N111" i="8" s="1"/>
  <c r="F111" i="8"/>
  <c r="O110" i="8"/>
  <c r="H110" i="8"/>
  <c r="N110" i="8" s="1"/>
  <c r="F110" i="8"/>
  <c r="H109" i="8"/>
  <c r="N109" i="8" s="1"/>
  <c r="F109" i="8"/>
  <c r="O108" i="8"/>
  <c r="H108" i="8"/>
  <c r="N108" i="8" s="1"/>
  <c r="F108" i="8"/>
  <c r="Q108" i="8" s="1"/>
  <c r="H101" i="8"/>
  <c r="F101" i="8"/>
  <c r="O100" i="8"/>
  <c r="H100" i="8"/>
  <c r="F100" i="8"/>
  <c r="Q100" i="8" s="1"/>
  <c r="T100" i="8" s="1"/>
  <c r="W100" i="8" s="1"/>
  <c r="O99" i="8"/>
  <c r="H99" i="8"/>
  <c r="F99" i="8"/>
  <c r="O98" i="8"/>
  <c r="H98" i="8"/>
  <c r="F98" i="8"/>
  <c r="Q98" i="8" s="1"/>
  <c r="T98" i="8" s="1"/>
  <c r="W98" i="8" s="1"/>
  <c r="O97" i="8"/>
  <c r="H97" i="8"/>
  <c r="F97" i="8"/>
  <c r="O96" i="8"/>
  <c r="H96" i="8"/>
  <c r="F96" i="8"/>
  <c r="Q96" i="8" s="1"/>
  <c r="H87" i="8"/>
  <c r="F87" i="8"/>
  <c r="O86" i="8"/>
  <c r="H86" i="8"/>
  <c r="F86" i="8"/>
  <c r="H85" i="8"/>
  <c r="F85" i="8"/>
  <c r="L84" i="8"/>
  <c r="M84" i="8" s="1"/>
  <c r="H84" i="8"/>
  <c r="F84" i="8"/>
  <c r="H83" i="8"/>
  <c r="F83" i="8"/>
  <c r="O76" i="8"/>
  <c r="H76" i="8"/>
  <c r="N76" i="8" s="1"/>
  <c r="F76" i="8"/>
  <c r="H75" i="8"/>
  <c r="N75" i="8" s="1"/>
  <c r="F75" i="8"/>
  <c r="L74" i="8"/>
  <c r="M74" i="8" s="1"/>
  <c r="H74" i="8"/>
  <c r="N74" i="8" s="1"/>
  <c r="F74" i="8"/>
  <c r="H73" i="8"/>
  <c r="N73" i="8" s="1"/>
  <c r="F73" i="8"/>
  <c r="L72" i="8"/>
  <c r="M72" i="8" s="1"/>
  <c r="H72" i="8"/>
  <c r="N72" i="8" s="1"/>
  <c r="F72" i="8"/>
  <c r="H71" i="8"/>
  <c r="N71" i="8" s="1"/>
  <c r="F71" i="8"/>
  <c r="O70" i="8"/>
  <c r="H70" i="8"/>
  <c r="N70" i="8" s="1"/>
  <c r="F70" i="8"/>
  <c r="H69" i="8"/>
  <c r="N69" i="8" s="1"/>
  <c r="F69" i="8"/>
  <c r="J69" i="8" s="1"/>
  <c r="Q242" i="8" l="1"/>
  <c r="T242" i="8" s="1"/>
  <c r="W242" i="8" s="1"/>
  <c r="J242" i="8"/>
  <c r="N84" i="8"/>
  <c r="AB84" i="8"/>
  <c r="N87" i="8"/>
  <c r="AB87" i="8"/>
  <c r="N98" i="8"/>
  <c r="AB98" i="8"/>
  <c r="B108" i="8"/>
  <c r="T108" i="8"/>
  <c r="W108" i="8" s="1"/>
  <c r="B149" i="8"/>
  <c r="T149" i="8"/>
  <c r="W149" i="8" s="1"/>
  <c r="B210" i="8"/>
  <c r="T210" i="8"/>
  <c r="W210" i="8" s="1"/>
  <c r="L223" i="8"/>
  <c r="AB223" i="8"/>
  <c r="Q237" i="8"/>
  <c r="T237" i="8" s="1"/>
  <c r="W237" i="8" s="1"/>
  <c r="J237" i="8"/>
  <c r="Q241" i="8"/>
  <c r="T241" i="8" s="1"/>
  <c r="W241" i="8" s="1"/>
  <c r="J241" i="8"/>
  <c r="B251" i="8"/>
  <c r="T251" i="8"/>
  <c r="W251" i="8" s="1"/>
  <c r="B197" i="8"/>
  <c r="T197" i="8"/>
  <c r="W197" i="8" s="1"/>
  <c r="L224" i="8"/>
  <c r="AB224" i="8"/>
  <c r="B171" i="8"/>
  <c r="T171" i="8"/>
  <c r="W171" i="8" s="1"/>
  <c r="L222" i="8"/>
  <c r="AB222" i="8"/>
  <c r="L226" i="8"/>
  <c r="AB226" i="8"/>
  <c r="Q236" i="8"/>
  <c r="J236" i="8"/>
  <c r="Q240" i="8"/>
  <c r="T240" i="8" s="1"/>
  <c r="W240" i="8" s="1"/>
  <c r="J240" i="8"/>
  <c r="Q244" i="8"/>
  <c r="T244" i="8" s="1"/>
  <c r="W244" i="8" s="1"/>
  <c r="J244" i="8"/>
  <c r="N85" i="8"/>
  <c r="AB85" i="8"/>
  <c r="N99" i="8"/>
  <c r="AB99" i="8"/>
  <c r="Q238" i="8"/>
  <c r="T238" i="8" s="1"/>
  <c r="W238" i="8" s="1"/>
  <c r="J238" i="8"/>
  <c r="N86" i="8"/>
  <c r="AB86" i="8"/>
  <c r="B96" i="8"/>
  <c r="T96" i="8"/>
  <c r="W96" i="8" s="1"/>
  <c r="N97" i="8"/>
  <c r="AB97" i="8"/>
  <c r="N101" i="8"/>
  <c r="AB101" i="8"/>
  <c r="N83" i="8"/>
  <c r="AB83" i="8"/>
  <c r="N96" i="8"/>
  <c r="AB96" i="8"/>
  <c r="N100" i="8"/>
  <c r="AB100" i="8"/>
  <c r="B184" i="8"/>
  <c r="T184" i="8"/>
  <c r="W184" i="8" s="1"/>
  <c r="L221" i="8"/>
  <c r="AB221" i="8"/>
  <c r="L225" i="8"/>
  <c r="AB225" i="8"/>
  <c r="Q239" i="8"/>
  <c r="T239" i="8" s="1"/>
  <c r="W239" i="8" s="1"/>
  <c r="J239" i="8"/>
  <c r="Q243" i="8"/>
  <c r="T243" i="8" s="1"/>
  <c r="W243" i="8" s="1"/>
  <c r="J243" i="8"/>
  <c r="G256" i="8"/>
  <c r="J256" i="8"/>
  <c r="L256" i="8"/>
  <c r="M256" i="8" s="1"/>
  <c r="G141" i="8"/>
  <c r="J141" i="8"/>
  <c r="L141" i="8"/>
  <c r="M141" i="8" s="1"/>
  <c r="G163" i="8"/>
  <c r="J163" i="8"/>
  <c r="L163" i="8"/>
  <c r="M163" i="8" s="1"/>
  <c r="G242" i="8"/>
  <c r="L242" i="8"/>
  <c r="M242" i="8" s="1"/>
  <c r="G98" i="8"/>
  <c r="J98" i="8"/>
  <c r="M98" i="8"/>
  <c r="G137" i="8"/>
  <c r="J137" i="8"/>
  <c r="L137" i="8"/>
  <c r="M137" i="8" s="1"/>
  <c r="G151" i="8"/>
  <c r="J151" i="8"/>
  <c r="L151" i="8"/>
  <c r="M151" i="8" s="1"/>
  <c r="G159" i="8"/>
  <c r="J159" i="8"/>
  <c r="L159" i="8"/>
  <c r="M159" i="8" s="1"/>
  <c r="G173" i="8"/>
  <c r="J173" i="8"/>
  <c r="L173" i="8"/>
  <c r="M173" i="8" s="1"/>
  <c r="G238" i="8"/>
  <c r="L238" i="8"/>
  <c r="M238" i="8" s="1"/>
  <c r="G252" i="8"/>
  <c r="J252" i="8"/>
  <c r="L252" i="8"/>
  <c r="M252" i="8" s="1"/>
  <c r="G96" i="8"/>
  <c r="J96" i="8"/>
  <c r="L96" i="8"/>
  <c r="M96" i="8" s="1"/>
  <c r="G100" i="8"/>
  <c r="J100" i="8"/>
  <c r="M100" i="8"/>
  <c r="L135" i="8"/>
  <c r="M135" i="8" s="1"/>
  <c r="G139" i="8"/>
  <c r="J139" i="8"/>
  <c r="L139" i="8"/>
  <c r="M139" i="8" s="1"/>
  <c r="G149" i="8"/>
  <c r="J149" i="8"/>
  <c r="L149" i="8"/>
  <c r="M149" i="8" s="1"/>
  <c r="G161" i="8"/>
  <c r="J161" i="8"/>
  <c r="L161" i="8"/>
  <c r="M161" i="8" s="1"/>
  <c r="G171" i="8"/>
  <c r="J171" i="8"/>
  <c r="L171" i="8"/>
  <c r="M171" i="8" s="1"/>
  <c r="M221" i="8"/>
  <c r="J222" i="8"/>
  <c r="K222" i="8" s="1"/>
  <c r="M223" i="8"/>
  <c r="J224" i="8"/>
  <c r="K224" i="8" s="1"/>
  <c r="M225" i="8"/>
  <c r="J226" i="8"/>
  <c r="K226" i="8" s="1"/>
  <c r="G236" i="8"/>
  <c r="L236" i="8"/>
  <c r="M236" i="8" s="1"/>
  <c r="G240" i="8"/>
  <c r="L240" i="8"/>
  <c r="M240" i="8" s="1"/>
  <c r="G244" i="8"/>
  <c r="L244" i="8"/>
  <c r="M244" i="8" s="1"/>
  <c r="G254" i="8"/>
  <c r="J254" i="8"/>
  <c r="L254" i="8"/>
  <c r="M254" i="8" s="1"/>
  <c r="Q71" i="8"/>
  <c r="T71" i="8" s="1"/>
  <c r="W71" i="8" s="1"/>
  <c r="J71" i="8"/>
  <c r="G71" i="8"/>
  <c r="O71" i="8"/>
  <c r="L71" i="8"/>
  <c r="M71" i="8" s="1"/>
  <c r="Q75" i="8"/>
  <c r="T75" i="8" s="1"/>
  <c r="W75" i="8" s="1"/>
  <c r="J75" i="8"/>
  <c r="G75" i="8"/>
  <c r="O75" i="8"/>
  <c r="L75" i="8"/>
  <c r="M75" i="8" s="1"/>
  <c r="Q85" i="8"/>
  <c r="T85" i="8" s="1"/>
  <c r="W85" i="8" s="1"/>
  <c r="J85" i="8"/>
  <c r="G85" i="8"/>
  <c r="O85" i="8"/>
  <c r="L85" i="8"/>
  <c r="M85" i="8" s="1"/>
  <c r="O109" i="8"/>
  <c r="L109" i="8"/>
  <c r="M109" i="8" s="1"/>
  <c r="Q113" i="8"/>
  <c r="T113" i="8" s="1"/>
  <c r="W113" i="8" s="1"/>
  <c r="J113" i="8"/>
  <c r="G113" i="8"/>
  <c r="O69" i="8"/>
  <c r="L69" i="8"/>
  <c r="M69" i="8" s="1"/>
  <c r="Q73" i="8"/>
  <c r="T73" i="8" s="1"/>
  <c r="W73" i="8" s="1"/>
  <c r="J73" i="8"/>
  <c r="G73" i="8"/>
  <c r="O73" i="8"/>
  <c r="L73" i="8"/>
  <c r="M73" i="8" s="1"/>
  <c r="Q83" i="8"/>
  <c r="J83" i="8"/>
  <c r="G83" i="8"/>
  <c r="O83" i="8"/>
  <c r="L83" i="8"/>
  <c r="M83" i="8" s="1"/>
  <c r="Q87" i="8"/>
  <c r="T87" i="8" s="1"/>
  <c r="W87" i="8" s="1"/>
  <c r="J87" i="8"/>
  <c r="G87" i="8"/>
  <c r="O87" i="8"/>
  <c r="L87" i="8"/>
  <c r="M87" i="8" s="1"/>
  <c r="J97" i="8"/>
  <c r="Q97" i="8"/>
  <c r="T97" i="8" s="1"/>
  <c r="W97" i="8" s="1"/>
  <c r="Q101" i="8"/>
  <c r="T101" i="8" s="1"/>
  <c r="W101" i="8" s="1"/>
  <c r="J101" i="8"/>
  <c r="G101" i="8"/>
  <c r="O101" i="8"/>
  <c r="M101" i="8"/>
  <c r="Q111" i="8"/>
  <c r="T111" i="8" s="1"/>
  <c r="W111" i="8" s="1"/>
  <c r="J111" i="8"/>
  <c r="G111" i="8"/>
  <c r="O111" i="8"/>
  <c r="L111" i="8"/>
  <c r="M111" i="8" s="1"/>
  <c r="Q115" i="8"/>
  <c r="T115" i="8" s="1"/>
  <c r="W115" i="8" s="1"/>
  <c r="J115" i="8"/>
  <c r="G115" i="8"/>
  <c r="O115" i="8"/>
  <c r="L115" i="8"/>
  <c r="M115" i="8" s="1"/>
  <c r="Q125" i="8"/>
  <c r="T125" i="8" s="1"/>
  <c r="W125" i="8" s="1"/>
  <c r="J125" i="8"/>
  <c r="G125" i="8"/>
  <c r="O125" i="8"/>
  <c r="L125" i="8"/>
  <c r="M125" i="8" s="1"/>
  <c r="Q135" i="8"/>
  <c r="J135" i="8"/>
  <c r="G135" i="8"/>
  <c r="J136" i="8"/>
  <c r="Q136" i="8"/>
  <c r="T136" i="8" s="1"/>
  <c r="W136" i="8" s="1"/>
  <c r="J140" i="8"/>
  <c r="Q140" i="8"/>
  <c r="T140" i="8" s="1"/>
  <c r="W140" i="8" s="1"/>
  <c r="Q69" i="8"/>
  <c r="G69" i="8"/>
  <c r="J99" i="8"/>
  <c r="Q99" i="8"/>
  <c r="T99" i="8" s="1"/>
  <c r="W99" i="8" s="1"/>
  <c r="Q109" i="8"/>
  <c r="T109" i="8" s="1"/>
  <c r="W109" i="8" s="1"/>
  <c r="J109" i="8"/>
  <c r="G109" i="8"/>
  <c r="O113" i="8"/>
  <c r="L113" i="8"/>
  <c r="M113" i="8" s="1"/>
  <c r="Q123" i="8"/>
  <c r="J123" i="8"/>
  <c r="G123" i="8"/>
  <c r="O123" i="8"/>
  <c r="L123" i="8"/>
  <c r="M123" i="8" s="1"/>
  <c r="Q127" i="8"/>
  <c r="T127" i="8" s="1"/>
  <c r="W127" i="8" s="1"/>
  <c r="J127" i="8"/>
  <c r="G127" i="8"/>
  <c r="O127" i="8"/>
  <c r="L127" i="8"/>
  <c r="M127" i="8" s="1"/>
  <c r="J138" i="8"/>
  <c r="Q138" i="8"/>
  <c r="T138" i="8" s="1"/>
  <c r="W138" i="8" s="1"/>
  <c r="J142" i="8"/>
  <c r="Q142" i="8"/>
  <c r="T142" i="8" s="1"/>
  <c r="W142" i="8" s="1"/>
  <c r="J150" i="8"/>
  <c r="Q150" i="8"/>
  <c r="T150" i="8" s="1"/>
  <c r="W150" i="8" s="1"/>
  <c r="J152" i="8"/>
  <c r="Q152" i="8"/>
  <c r="T152" i="8" s="1"/>
  <c r="W152" i="8" s="1"/>
  <c r="J158" i="8"/>
  <c r="Q158" i="8"/>
  <c r="J160" i="8"/>
  <c r="Q160" i="8"/>
  <c r="T160" i="8" s="1"/>
  <c r="W160" i="8" s="1"/>
  <c r="J162" i="8"/>
  <c r="Q162" i="8"/>
  <c r="T162" i="8" s="1"/>
  <c r="W162" i="8" s="1"/>
  <c r="J164" i="8"/>
  <c r="Q164" i="8"/>
  <c r="T164" i="8" s="1"/>
  <c r="W164" i="8" s="1"/>
  <c r="J172" i="8"/>
  <c r="Q172" i="8"/>
  <c r="T172" i="8" s="1"/>
  <c r="W172" i="8" s="1"/>
  <c r="J174" i="8"/>
  <c r="Q174" i="8"/>
  <c r="T174" i="8" s="1"/>
  <c r="W174" i="8" s="1"/>
  <c r="R176" i="8"/>
  <c r="R184" i="8"/>
  <c r="R186" i="8"/>
  <c r="R188" i="8"/>
  <c r="R190" i="8"/>
  <c r="R198" i="8"/>
  <c r="R200" i="8"/>
  <c r="R202" i="8"/>
  <c r="R210" i="8"/>
  <c r="R212" i="8"/>
  <c r="R214" i="8"/>
  <c r="R237" i="8"/>
  <c r="R239" i="8"/>
  <c r="R241" i="8"/>
  <c r="R243" i="8"/>
  <c r="R251" i="8"/>
  <c r="R253" i="8"/>
  <c r="R255" i="8"/>
  <c r="R257" i="8"/>
  <c r="O264" i="8"/>
  <c r="L264" i="8"/>
  <c r="M264" i="8" s="1"/>
  <c r="R266" i="8"/>
  <c r="R268" i="8"/>
  <c r="R270" i="8"/>
  <c r="J70" i="8"/>
  <c r="Q70" i="8"/>
  <c r="T70" i="8" s="1"/>
  <c r="W70" i="8" s="1"/>
  <c r="J72" i="8"/>
  <c r="Q72" i="8"/>
  <c r="T72" i="8" s="1"/>
  <c r="W72" i="8" s="1"/>
  <c r="J74" i="8"/>
  <c r="Q74" i="8"/>
  <c r="T74" i="8" s="1"/>
  <c r="W74" i="8" s="1"/>
  <c r="J76" i="8"/>
  <c r="Q76" i="8"/>
  <c r="T76" i="8" s="1"/>
  <c r="W76" i="8" s="1"/>
  <c r="J84" i="8"/>
  <c r="Q84" i="8"/>
  <c r="T84" i="8" s="1"/>
  <c r="W84" i="8" s="1"/>
  <c r="J86" i="8"/>
  <c r="Q86" i="8"/>
  <c r="T86" i="8" s="1"/>
  <c r="W86" i="8" s="1"/>
  <c r="R96" i="8"/>
  <c r="R98" i="8"/>
  <c r="R100" i="8"/>
  <c r="R108" i="8"/>
  <c r="J110" i="8"/>
  <c r="Q110" i="8"/>
  <c r="T110" i="8" s="1"/>
  <c r="W110" i="8" s="1"/>
  <c r="J112" i="8"/>
  <c r="Q112" i="8"/>
  <c r="T112" i="8" s="1"/>
  <c r="W112" i="8" s="1"/>
  <c r="J114" i="8"/>
  <c r="Q114" i="8"/>
  <c r="T114" i="8" s="1"/>
  <c r="W114" i="8" s="1"/>
  <c r="J116" i="8"/>
  <c r="Q116" i="8"/>
  <c r="T116" i="8" s="1"/>
  <c r="W116" i="8" s="1"/>
  <c r="J124" i="8"/>
  <c r="Q124" i="8"/>
  <c r="T124" i="8" s="1"/>
  <c r="W124" i="8" s="1"/>
  <c r="J126" i="8"/>
  <c r="Q126" i="8"/>
  <c r="T126" i="8" s="1"/>
  <c r="W126" i="8" s="1"/>
  <c r="J128" i="8"/>
  <c r="Q128" i="8"/>
  <c r="T128" i="8" s="1"/>
  <c r="W128" i="8" s="1"/>
  <c r="R137" i="8"/>
  <c r="R139" i="8"/>
  <c r="R141" i="8"/>
  <c r="R149" i="8"/>
  <c r="R151" i="8"/>
  <c r="R159" i="8"/>
  <c r="R161" i="8"/>
  <c r="R163" i="8"/>
  <c r="R171" i="8"/>
  <c r="R173" i="8"/>
  <c r="R175" i="8"/>
  <c r="G176" i="8"/>
  <c r="J176" i="8"/>
  <c r="L176" i="8"/>
  <c r="M176" i="8" s="1"/>
  <c r="R177" i="8"/>
  <c r="G184" i="8"/>
  <c r="J184" i="8"/>
  <c r="L184" i="8"/>
  <c r="M184" i="8" s="1"/>
  <c r="R185" i="8"/>
  <c r="G186" i="8"/>
  <c r="J186" i="8"/>
  <c r="L186" i="8"/>
  <c r="M186" i="8" s="1"/>
  <c r="R187" i="8"/>
  <c r="G188" i="8"/>
  <c r="J188" i="8"/>
  <c r="L188" i="8"/>
  <c r="M188" i="8" s="1"/>
  <c r="R189" i="8"/>
  <c r="G190" i="8"/>
  <c r="J190" i="8"/>
  <c r="L190" i="8"/>
  <c r="M190" i="8" s="1"/>
  <c r="R197" i="8"/>
  <c r="G198" i="8"/>
  <c r="J198" i="8"/>
  <c r="L198" i="8"/>
  <c r="M198" i="8" s="1"/>
  <c r="R199" i="8"/>
  <c r="G200" i="8"/>
  <c r="J200" i="8"/>
  <c r="L200" i="8"/>
  <c r="M200" i="8" s="1"/>
  <c r="R201" i="8"/>
  <c r="G202" i="8"/>
  <c r="J202" i="8"/>
  <c r="L202" i="8"/>
  <c r="M202" i="8" s="1"/>
  <c r="R203" i="8"/>
  <c r="G210" i="8"/>
  <c r="J210" i="8"/>
  <c r="L210" i="8"/>
  <c r="M210" i="8" s="1"/>
  <c r="R211" i="8"/>
  <c r="G212" i="8"/>
  <c r="J212" i="8"/>
  <c r="L212" i="8"/>
  <c r="M212" i="8" s="1"/>
  <c r="R213" i="8"/>
  <c r="G214" i="8"/>
  <c r="J214" i="8"/>
  <c r="L214" i="8"/>
  <c r="M214" i="8" s="1"/>
  <c r="I222" i="8"/>
  <c r="C222" i="8"/>
  <c r="Y222" i="8" s="1"/>
  <c r="O222" i="8"/>
  <c r="T222" i="8" s="1"/>
  <c r="I223" i="8"/>
  <c r="C223" i="8"/>
  <c r="Y223" i="8" s="1"/>
  <c r="O223" i="8"/>
  <c r="T223" i="8" s="1"/>
  <c r="I224" i="8"/>
  <c r="C224" i="8"/>
  <c r="Y224" i="8" s="1"/>
  <c r="O224" i="8"/>
  <c r="T224" i="8" s="1"/>
  <c r="I225" i="8"/>
  <c r="C225" i="8"/>
  <c r="Y225" i="8" s="1"/>
  <c r="O225" i="8"/>
  <c r="T225" i="8" s="1"/>
  <c r="I226" i="8"/>
  <c r="C226" i="8"/>
  <c r="Y226" i="8" s="1"/>
  <c r="O226" i="8"/>
  <c r="T226" i="8" s="1"/>
  <c r="R236" i="8"/>
  <c r="R238" i="8"/>
  <c r="R240" i="8"/>
  <c r="R242" i="8"/>
  <c r="R244" i="8"/>
  <c r="R252" i="8"/>
  <c r="R254" i="8"/>
  <c r="R256" i="8"/>
  <c r="Q264" i="8"/>
  <c r="J264" i="8"/>
  <c r="R265" i="8"/>
  <c r="G266" i="8"/>
  <c r="J266" i="8"/>
  <c r="L266" i="8"/>
  <c r="M266" i="8" s="1"/>
  <c r="R267" i="8"/>
  <c r="G268" i="8"/>
  <c r="J268" i="8"/>
  <c r="L268" i="8"/>
  <c r="M268" i="8" s="1"/>
  <c r="R269" i="8"/>
  <c r="G270" i="8"/>
  <c r="J270" i="8"/>
  <c r="L270" i="8"/>
  <c r="M270" i="8" s="1"/>
  <c r="R271" i="8"/>
  <c r="Y60" i="8"/>
  <c r="U61" i="8"/>
  <c r="W60" i="8"/>
  <c r="G237" i="8"/>
  <c r="O237" i="8"/>
  <c r="G239" i="8"/>
  <c r="O239" i="8"/>
  <c r="G241" i="8"/>
  <c r="O241" i="8"/>
  <c r="G243" i="8"/>
  <c r="O243" i="8"/>
  <c r="J251" i="8"/>
  <c r="G251" i="8"/>
  <c r="O251" i="8"/>
  <c r="J253" i="8"/>
  <c r="G253" i="8"/>
  <c r="O253" i="8"/>
  <c r="J255" i="8"/>
  <c r="G255" i="8"/>
  <c r="O255" i="8"/>
  <c r="J257" i="8"/>
  <c r="G257" i="8"/>
  <c r="O257" i="8"/>
  <c r="J265" i="8"/>
  <c r="G265" i="8"/>
  <c r="O265" i="8"/>
  <c r="J267" i="8"/>
  <c r="G267" i="8"/>
  <c r="O267" i="8"/>
  <c r="J269" i="8"/>
  <c r="G269" i="8"/>
  <c r="O269" i="8"/>
  <c r="J271" i="8"/>
  <c r="G271" i="8"/>
  <c r="O271" i="8"/>
  <c r="O158" i="8"/>
  <c r="O160" i="8"/>
  <c r="O162" i="8"/>
  <c r="O164" i="8"/>
  <c r="O172" i="8"/>
  <c r="J175" i="8"/>
  <c r="G175" i="8"/>
  <c r="O175" i="8"/>
  <c r="J177" i="8"/>
  <c r="G177" i="8"/>
  <c r="O177" i="8"/>
  <c r="J185" i="8"/>
  <c r="G185" i="8"/>
  <c r="O185" i="8"/>
  <c r="J187" i="8"/>
  <c r="G187" i="8"/>
  <c r="O187" i="8"/>
  <c r="J189" i="8"/>
  <c r="G189" i="8"/>
  <c r="O189" i="8"/>
  <c r="J197" i="8"/>
  <c r="G197" i="8"/>
  <c r="O197" i="8"/>
  <c r="J199" i="8"/>
  <c r="G199" i="8"/>
  <c r="O199" i="8"/>
  <c r="J201" i="8"/>
  <c r="G201" i="8"/>
  <c r="O201" i="8"/>
  <c r="J203" i="8"/>
  <c r="G203" i="8"/>
  <c r="O203" i="8"/>
  <c r="J211" i="8"/>
  <c r="G211" i="8"/>
  <c r="O211" i="8"/>
  <c r="J213" i="8"/>
  <c r="G213" i="8"/>
  <c r="O213" i="8"/>
  <c r="G223" i="8"/>
  <c r="G225" i="8"/>
  <c r="G158" i="8"/>
  <c r="G160" i="8"/>
  <c r="G162" i="8"/>
  <c r="G164" i="8"/>
  <c r="G172" i="8"/>
  <c r="G174" i="8"/>
  <c r="L174" i="8"/>
  <c r="M174" i="8" s="1"/>
  <c r="G222" i="8"/>
  <c r="G224" i="8"/>
  <c r="G226" i="8"/>
  <c r="O72" i="8"/>
  <c r="O74" i="8"/>
  <c r="O84" i="8"/>
  <c r="G70" i="8"/>
  <c r="L70" i="8"/>
  <c r="M70" i="8" s="1"/>
  <c r="G72" i="8"/>
  <c r="G74" i="8"/>
  <c r="G76" i="8"/>
  <c r="L76" i="8"/>
  <c r="M76" i="8" s="1"/>
  <c r="G84" i="8"/>
  <c r="G86" i="8"/>
  <c r="L86" i="8"/>
  <c r="M86" i="8" s="1"/>
  <c r="G97" i="8"/>
  <c r="M97" i="8"/>
  <c r="G99" i="8"/>
  <c r="M99" i="8"/>
  <c r="J108" i="8"/>
  <c r="G108" i="8"/>
  <c r="L108" i="8"/>
  <c r="M108" i="8" s="1"/>
  <c r="G110" i="8"/>
  <c r="L110" i="8"/>
  <c r="M110" i="8" s="1"/>
  <c r="G112" i="8"/>
  <c r="L112" i="8"/>
  <c r="M112" i="8" s="1"/>
  <c r="G114" i="8"/>
  <c r="L114" i="8"/>
  <c r="M114" i="8" s="1"/>
  <c r="G116" i="8"/>
  <c r="L116" i="8"/>
  <c r="M116" i="8" s="1"/>
  <c r="G124" i="8"/>
  <c r="L124" i="8"/>
  <c r="M124" i="8" s="1"/>
  <c r="G126" i="8"/>
  <c r="L126" i="8"/>
  <c r="M126" i="8" s="1"/>
  <c r="G128" i="8"/>
  <c r="L128" i="8"/>
  <c r="M128" i="8" s="1"/>
  <c r="G136" i="8"/>
  <c r="L136" i="8"/>
  <c r="M136" i="8" s="1"/>
  <c r="G138" i="8"/>
  <c r="L138" i="8"/>
  <c r="M138" i="8" s="1"/>
  <c r="G140" i="8"/>
  <c r="L140" i="8"/>
  <c r="M140" i="8" s="1"/>
  <c r="G142" i="8"/>
  <c r="L142" i="8"/>
  <c r="M142" i="8" s="1"/>
  <c r="G150" i="8"/>
  <c r="L150" i="8"/>
  <c r="M150" i="8" s="1"/>
  <c r="G152" i="8"/>
  <c r="L152" i="8"/>
  <c r="M152" i="8" s="1"/>
  <c r="W225" i="8" l="1"/>
  <c r="W223" i="8"/>
  <c r="B158" i="8"/>
  <c r="T158" i="8"/>
  <c r="W158" i="8" s="1"/>
  <c r="W224" i="8"/>
  <c r="B264" i="8"/>
  <c r="T264" i="8"/>
  <c r="W264" i="8" s="1"/>
  <c r="B69" i="8"/>
  <c r="T69" i="8"/>
  <c r="W69" i="8" s="1"/>
  <c r="W226" i="8"/>
  <c r="W222" i="8"/>
  <c r="B123" i="8"/>
  <c r="T123" i="8"/>
  <c r="W123" i="8" s="1"/>
  <c r="B135" i="8"/>
  <c r="T135" i="8"/>
  <c r="W135" i="8" s="1"/>
  <c r="B83" i="8"/>
  <c r="T83" i="8"/>
  <c r="W83" i="8" s="1"/>
  <c r="B236" i="8"/>
  <c r="T236" i="8"/>
  <c r="W236" i="8" s="1"/>
  <c r="U271" i="8"/>
  <c r="U244" i="8"/>
  <c r="U243" i="8"/>
  <c r="W61" i="8"/>
  <c r="Y61" i="8"/>
  <c r="U267" i="8"/>
  <c r="P226" i="8"/>
  <c r="S225" i="8"/>
  <c r="Z225" i="8"/>
  <c r="P224" i="8"/>
  <c r="S223" i="8"/>
  <c r="Z223" i="8"/>
  <c r="P222" i="8"/>
  <c r="U211" i="8"/>
  <c r="U201" i="8"/>
  <c r="V197" i="8"/>
  <c r="U197" i="8"/>
  <c r="X197" i="8"/>
  <c r="U189" i="8"/>
  <c r="U185" i="8"/>
  <c r="U177" i="8"/>
  <c r="U161" i="8"/>
  <c r="U159" i="8"/>
  <c r="U141" i="8"/>
  <c r="R128" i="8"/>
  <c r="R126" i="8"/>
  <c r="R124" i="8"/>
  <c r="R116" i="8"/>
  <c r="R114" i="8"/>
  <c r="R112" i="8"/>
  <c r="R110" i="8"/>
  <c r="U100" i="8"/>
  <c r="U98" i="8"/>
  <c r="R86" i="8"/>
  <c r="R84" i="8"/>
  <c r="R76" i="8"/>
  <c r="R74" i="8"/>
  <c r="R72" i="8"/>
  <c r="R70" i="8"/>
  <c r="U214" i="8"/>
  <c r="U212" i="8"/>
  <c r="V210" i="8"/>
  <c r="U210" i="8"/>
  <c r="X210" i="8"/>
  <c r="U202" i="8"/>
  <c r="U200" i="8"/>
  <c r="U198" i="8"/>
  <c r="U176" i="8"/>
  <c r="R123" i="8"/>
  <c r="R99" i="8"/>
  <c r="R140" i="8"/>
  <c r="R136" i="8"/>
  <c r="R135" i="8"/>
  <c r="R115" i="8"/>
  <c r="R101" i="8"/>
  <c r="R83" i="8"/>
  <c r="R113" i="8"/>
  <c r="R75" i="8"/>
  <c r="U269" i="8"/>
  <c r="U265" i="8"/>
  <c r="R264" i="8"/>
  <c r="U256" i="8"/>
  <c r="U254" i="8"/>
  <c r="U252" i="8"/>
  <c r="U242" i="8"/>
  <c r="U240" i="8"/>
  <c r="U238" i="8"/>
  <c r="V236" i="8"/>
  <c r="U236" i="8"/>
  <c r="X236" i="8"/>
  <c r="S226" i="8"/>
  <c r="Z226" i="8"/>
  <c r="P225" i="8"/>
  <c r="S224" i="8"/>
  <c r="Z224" i="8"/>
  <c r="P223" i="8"/>
  <c r="S222" i="8"/>
  <c r="Z222" i="8"/>
  <c r="U213" i="8"/>
  <c r="U203" i="8"/>
  <c r="U199" i="8"/>
  <c r="U187" i="8"/>
  <c r="U175" i="8"/>
  <c r="U173" i="8"/>
  <c r="V171" i="8"/>
  <c r="U171" i="8"/>
  <c r="X171" i="8"/>
  <c r="U163" i="8"/>
  <c r="U151" i="8"/>
  <c r="V149" i="8"/>
  <c r="U149" i="8"/>
  <c r="X149" i="8"/>
  <c r="U139" i="8"/>
  <c r="U137" i="8"/>
  <c r="V108" i="8"/>
  <c r="U108" i="8"/>
  <c r="X108" i="8"/>
  <c r="V96" i="8"/>
  <c r="X96" i="8"/>
  <c r="U96" i="8"/>
  <c r="U270" i="8"/>
  <c r="U268" i="8"/>
  <c r="U266" i="8"/>
  <c r="U257" i="8"/>
  <c r="U255" i="8"/>
  <c r="U253" i="8"/>
  <c r="V251" i="8"/>
  <c r="X251" i="8" s="1"/>
  <c r="U251" i="8"/>
  <c r="U241" i="8"/>
  <c r="U239" i="8"/>
  <c r="U237" i="8"/>
  <c r="U190" i="8"/>
  <c r="U188" i="8"/>
  <c r="U186" i="8"/>
  <c r="V184" i="8"/>
  <c r="X184" i="8" s="1"/>
  <c r="U184" i="8"/>
  <c r="R174" i="8"/>
  <c r="R172" i="8"/>
  <c r="R164" i="8"/>
  <c r="R162" i="8"/>
  <c r="R160" i="8"/>
  <c r="R158" i="8"/>
  <c r="R152" i="8"/>
  <c r="R150" i="8"/>
  <c r="R142" i="8"/>
  <c r="R138" i="8"/>
  <c r="R127" i="8"/>
  <c r="R109" i="8"/>
  <c r="R69" i="8"/>
  <c r="R125" i="8"/>
  <c r="R111" i="8"/>
  <c r="R97" i="8"/>
  <c r="R87" i="8"/>
  <c r="R73" i="8"/>
  <c r="R85" i="8"/>
  <c r="R71" i="8"/>
  <c r="M55" i="8"/>
  <c r="U85" i="8" l="1"/>
  <c r="U87" i="8"/>
  <c r="U111" i="8"/>
  <c r="V69" i="8"/>
  <c r="U69" i="8"/>
  <c r="X69" i="8"/>
  <c r="U109" i="8"/>
  <c r="U142" i="8"/>
  <c r="V158" i="8"/>
  <c r="U158" i="8"/>
  <c r="U71" i="8"/>
  <c r="U73" i="8"/>
  <c r="U125" i="8"/>
  <c r="U127" i="8"/>
  <c r="U138" i="8"/>
  <c r="U150" i="8"/>
  <c r="U152" i="8"/>
  <c r="U162" i="8"/>
  <c r="U164" i="8"/>
  <c r="U172" i="8"/>
  <c r="U174" i="8"/>
  <c r="Z96" i="8"/>
  <c r="V97" i="8"/>
  <c r="Z149" i="8"/>
  <c r="V150" i="8"/>
  <c r="V237" i="8"/>
  <c r="Z236" i="8"/>
  <c r="V264" i="8"/>
  <c r="U264" i="8"/>
  <c r="X264" i="8"/>
  <c r="U113" i="8"/>
  <c r="U83" i="8"/>
  <c r="V83" i="8"/>
  <c r="U101" i="8"/>
  <c r="U115" i="8"/>
  <c r="U99" i="8"/>
  <c r="V211" i="8"/>
  <c r="Z210" i="8"/>
  <c r="U70" i="8"/>
  <c r="U72" i="8"/>
  <c r="U74" i="8"/>
  <c r="U84" i="8"/>
  <c r="U86" i="8"/>
  <c r="U110" i="8"/>
  <c r="U112" i="8"/>
  <c r="U114" i="8"/>
  <c r="U116" i="8"/>
  <c r="V198" i="8"/>
  <c r="Z197" i="8"/>
  <c r="U222" i="8"/>
  <c r="X222" i="8"/>
  <c r="U224" i="8"/>
  <c r="X224" i="8"/>
  <c r="U97" i="8"/>
  <c r="X97" i="8"/>
  <c r="U160" i="8"/>
  <c r="Z184" i="8"/>
  <c r="V185" i="8"/>
  <c r="Z251" i="8"/>
  <c r="V252" i="8"/>
  <c r="Z108" i="8"/>
  <c r="V109" i="8"/>
  <c r="V172" i="8"/>
  <c r="X172" i="8" s="1"/>
  <c r="Z171" i="8"/>
  <c r="U223" i="8"/>
  <c r="X223" i="8"/>
  <c r="U225" i="8"/>
  <c r="X225" i="8"/>
  <c r="U75" i="8"/>
  <c r="V135" i="8"/>
  <c r="X135" i="8"/>
  <c r="U135" i="8"/>
  <c r="U136" i="8"/>
  <c r="U140" i="8"/>
  <c r="V123" i="8"/>
  <c r="U123" i="8"/>
  <c r="U76" i="8"/>
  <c r="U124" i="8"/>
  <c r="U126" i="8"/>
  <c r="U128" i="8"/>
  <c r="U226" i="8"/>
  <c r="X226" i="8"/>
  <c r="L55" i="8"/>
  <c r="Z123" i="8" l="1"/>
  <c r="V124" i="8"/>
  <c r="V110" i="8"/>
  <c r="Z109" i="8"/>
  <c r="V253" i="8"/>
  <c r="Z252" i="8"/>
  <c r="X252" i="8"/>
  <c r="V186" i="8"/>
  <c r="Z185" i="8"/>
  <c r="X185" i="8"/>
  <c r="V212" i="8"/>
  <c r="Z211" i="8"/>
  <c r="X211" i="8"/>
  <c r="Z83" i="8"/>
  <c r="V84" i="8"/>
  <c r="Z150" i="8"/>
  <c r="V151" i="8"/>
  <c r="Z97" i="8"/>
  <c r="V98" i="8"/>
  <c r="Z158" i="8"/>
  <c r="V159" i="8"/>
  <c r="X109" i="8"/>
  <c r="X123" i="8"/>
  <c r="Z135" i="8"/>
  <c r="V136" i="8"/>
  <c r="Z172" i="8"/>
  <c r="V173" i="8"/>
  <c r="Z198" i="8"/>
  <c r="V199" i="8"/>
  <c r="X198" i="8"/>
  <c r="X83" i="8"/>
  <c r="V265" i="8"/>
  <c r="Z264" i="8"/>
  <c r="Z237" i="8"/>
  <c r="V238" i="8"/>
  <c r="X237" i="8"/>
  <c r="X150" i="8"/>
  <c r="X158" i="8"/>
  <c r="V70" i="8"/>
  <c r="Z69" i="8"/>
  <c r="M10" i="8"/>
  <c r="M11" i="8"/>
  <c r="M12" i="8"/>
  <c r="M13" i="8"/>
  <c r="M9" i="8"/>
  <c r="Z265" i="8" l="1"/>
  <c r="V266" i="8"/>
  <c r="X265" i="8"/>
  <c r="V200" i="8"/>
  <c r="Z199" i="8"/>
  <c r="X199" i="8"/>
  <c r="V174" i="8"/>
  <c r="Z173" i="8"/>
  <c r="X173" i="8"/>
  <c r="Z136" i="8"/>
  <c r="V137" i="8"/>
  <c r="X136" i="8"/>
  <c r="V160" i="8"/>
  <c r="Z159" i="8"/>
  <c r="X159" i="8"/>
  <c r="Z98" i="8"/>
  <c r="V99" i="8"/>
  <c r="X98" i="8"/>
  <c r="V152" i="8"/>
  <c r="Z151" i="8"/>
  <c r="X151" i="8"/>
  <c r="Z186" i="8"/>
  <c r="V187" i="8"/>
  <c r="X186" i="8"/>
  <c r="V125" i="8"/>
  <c r="Z124" i="8"/>
  <c r="X124" i="8"/>
  <c r="V71" i="8"/>
  <c r="Z70" i="8"/>
  <c r="X70" i="8"/>
  <c r="Z238" i="8"/>
  <c r="V239" i="8"/>
  <c r="X238" i="8"/>
  <c r="V85" i="8"/>
  <c r="Z84" i="8"/>
  <c r="X84" i="8"/>
  <c r="Z212" i="8"/>
  <c r="V213" i="8"/>
  <c r="X212" i="8"/>
  <c r="V254" i="8"/>
  <c r="Z253" i="8"/>
  <c r="X253" i="8"/>
  <c r="Z110" i="8"/>
  <c r="V111" i="8"/>
  <c r="X110" i="8"/>
  <c r="I61" i="8"/>
  <c r="H61" i="8"/>
  <c r="G61" i="8"/>
  <c r="I60" i="8"/>
  <c r="H60" i="8"/>
  <c r="G60" i="8"/>
  <c r="I59" i="8"/>
  <c r="H59" i="8"/>
  <c r="G59" i="8"/>
  <c r="I58" i="8"/>
  <c r="H58" i="8"/>
  <c r="G58" i="8"/>
  <c r="I57" i="8"/>
  <c r="H57" i="8"/>
  <c r="G57" i="8"/>
  <c r="I56" i="8"/>
  <c r="H56" i="8"/>
  <c r="I55" i="8"/>
  <c r="H55" i="8"/>
  <c r="K48" i="8"/>
  <c r="G48" i="8"/>
  <c r="K47" i="8"/>
  <c r="G47" i="8"/>
  <c r="K46" i="8"/>
  <c r="G46" i="8"/>
  <c r="K45" i="8"/>
  <c r="G45" i="8"/>
  <c r="K44" i="8"/>
  <c r="G44" i="8"/>
  <c r="K43" i="8"/>
  <c r="G43" i="8"/>
  <c r="K42" i="8"/>
  <c r="G42" i="8"/>
  <c r="K41" i="8"/>
  <c r="G41" i="8"/>
  <c r="K40" i="8"/>
  <c r="G40" i="8"/>
  <c r="M34" i="8"/>
  <c r="P34" i="8"/>
  <c r="G34" i="8"/>
  <c r="E34" i="8"/>
  <c r="M33" i="8"/>
  <c r="G33" i="8"/>
  <c r="E33" i="8"/>
  <c r="M32" i="8"/>
  <c r="G32" i="8"/>
  <c r="E32" i="8"/>
  <c r="M31" i="8"/>
  <c r="G31" i="8"/>
  <c r="E31" i="8"/>
  <c r="M30" i="8"/>
  <c r="G30" i="8"/>
  <c r="E30" i="8"/>
  <c r="M24" i="8"/>
  <c r="P24" i="8"/>
  <c r="G24" i="8"/>
  <c r="E24" i="8"/>
  <c r="L24" i="8" s="1"/>
  <c r="M23" i="8"/>
  <c r="G23" i="8"/>
  <c r="E23" i="8"/>
  <c r="L23" i="8" s="1"/>
  <c r="M22" i="8"/>
  <c r="G22" i="8"/>
  <c r="E22" i="8"/>
  <c r="L22" i="8" s="1"/>
  <c r="M21" i="8"/>
  <c r="G21" i="8"/>
  <c r="E21" i="8"/>
  <c r="L21" i="8" s="1"/>
  <c r="M20" i="8"/>
  <c r="G20" i="8"/>
  <c r="E20" i="8"/>
  <c r="L20" i="8" s="1"/>
  <c r="H13" i="8"/>
  <c r="F13" i="8"/>
  <c r="O13" i="8" s="1"/>
  <c r="S13" i="8" s="1"/>
  <c r="V13" i="8" s="1"/>
  <c r="H12" i="8"/>
  <c r="F12" i="8"/>
  <c r="H11" i="8"/>
  <c r="F11" i="8"/>
  <c r="O11" i="8" s="1"/>
  <c r="S11" i="8" s="1"/>
  <c r="V11" i="8" s="1"/>
  <c r="H10" i="8"/>
  <c r="F10" i="8"/>
  <c r="H9" i="8"/>
  <c r="F9" i="8"/>
  <c r="O9" i="8" l="1"/>
  <c r="S9" i="8" s="1"/>
  <c r="V9" i="8" s="1"/>
  <c r="G9" i="8"/>
  <c r="J9" i="8"/>
  <c r="Q9" i="8" s="1"/>
  <c r="M57" i="8"/>
  <c r="K57" i="8"/>
  <c r="L57" i="8" s="1"/>
  <c r="M58" i="8"/>
  <c r="K58" i="8"/>
  <c r="L58" i="8" s="1"/>
  <c r="M59" i="8"/>
  <c r="K59" i="8"/>
  <c r="L59" i="8" s="1"/>
  <c r="M60" i="8"/>
  <c r="K60" i="8"/>
  <c r="L60" i="8" s="1"/>
  <c r="K61" i="8"/>
  <c r="L61" i="8" s="1"/>
  <c r="M61" i="8"/>
  <c r="Z111" i="8"/>
  <c r="V112" i="8"/>
  <c r="X111" i="8"/>
  <c r="V255" i="8"/>
  <c r="Z254" i="8"/>
  <c r="X254" i="8"/>
  <c r="Z213" i="8"/>
  <c r="V214" i="8"/>
  <c r="X213" i="8"/>
  <c r="V86" i="8"/>
  <c r="Z85" i="8"/>
  <c r="X85" i="8"/>
  <c r="Z239" i="8"/>
  <c r="V240" i="8"/>
  <c r="X239" i="8"/>
  <c r="V126" i="8"/>
  <c r="Z125" i="8"/>
  <c r="X125" i="8"/>
  <c r="Z187" i="8"/>
  <c r="V188" i="8"/>
  <c r="X187" i="8"/>
  <c r="Z152" i="8"/>
  <c r="X152" i="8"/>
  <c r="V100" i="8"/>
  <c r="Z99" i="8"/>
  <c r="X99" i="8"/>
  <c r="Z160" i="8"/>
  <c r="V161" i="8"/>
  <c r="X160" i="8"/>
  <c r="Z137" i="8"/>
  <c r="V138" i="8"/>
  <c r="X137" i="8"/>
  <c r="V175" i="8"/>
  <c r="Z174" i="8"/>
  <c r="X174" i="8"/>
  <c r="Z266" i="8"/>
  <c r="V267" i="8"/>
  <c r="X266" i="8"/>
  <c r="P11" i="8"/>
  <c r="P13" i="8"/>
  <c r="P9" i="8"/>
  <c r="J10" i="8"/>
  <c r="Q10" i="8" s="1"/>
  <c r="O10" i="8"/>
  <c r="S10" i="8" s="1"/>
  <c r="V10" i="8" s="1"/>
  <c r="G11" i="8"/>
  <c r="J11" i="8"/>
  <c r="Q11" i="8" s="1"/>
  <c r="J12" i="8"/>
  <c r="Q12" i="8" s="1"/>
  <c r="O12" i="8"/>
  <c r="S12" i="8" s="1"/>
  <c r="V12" i="8" s="1"/>
  <c r="G13" i="8"/>
  <c r="J13" i="8"/>
  <c r="Q13" i="8" s="1"/>
  <c r="Q20" i="8"/>
  <c r="J20" i="8"/>
  <c r="P20" i="8"/>
  <c r="N20" i="8"/>
  <c r="O20" i="8" s="1"/>
  <c r="K20" i="8"/>
  <c r="Q21" i="8"/>
  <c r="T21" i="8" s="1"/>
  <c r="W21" i="8" s="1"/>
  <c r="P21" i="8"/>
  <c r="N21" i="8"/>
  <c r="O21" i="8" s="1"/>
  <c r="K21" i="8"/>
  <c r="Q22" i="8"/>
  <c r="T22" i="8" s="1"/>
  <c r="W22" i="8" s="1"/>
  <c r="P22" i="8"/>
  <c r="N22" i="8"/>
  <c r="O22" i="8" s="1"/>
  <c r="K22" i="8"/>
  <c r="Q23" i="8"/>
  <c r="T23" i="8" s="1"/>
  <c r="W23" i="8" s="1"/>
  <c r="P23" i="8"/>
  <c r="N23" i="8"/>
  <c r="O23" i="8" s="1"/>
  <c r="K23" i="8"/>
  <c r="Q24" i="8"/>
  <c r="T24" i="8" s="1"/>
  <c r="W24" i="8" s="1"/>
  <c r="K24" i="8"/>
  <c r="Q30" i="8"/>
  <c r="L30" i="8"/>
  <c r="J30" i="8"/>
  <c r="P30" i="8"/>
  <c r="N30" i="8"/>
  <c r="O30" i="8" s="1"/>
  <c r="K30" i="8"/>
  <c r="L31" i="8"/>
  <c r="Q31" i="8"/>
  <c r="T31" i="8" s="1"/>
  <c r="W31" i="8" s="1"/>
  <c r="J31" i="8"/>
  <c r="P31" i="8"/>
  <c r="N31" i="8"/>
  <c r="O31" i="8" s="1"/>
  <c r="K31" i="8"/>
  <c r="L32" i="8"/>
  <c r="Q32" i="8"/>
  <c r="T32" i="8" s="1"/>
  <c r="W32" i="8" s="1"/>
  <c r="J32" i="8"/>
  <c r="P32" i="8"/>
  <c r="N32" i="8"/>
  <c r="O32" i="8" s="1"/>
  <c r="K32" i="8"/>
  <c r="L33" i="8"/>
  <c r="Q33" i="8"/>
  <c r="T33" i="8" s="1"/>
  <c r="W33" i="8" s="1"/>
  <c r="J33" i="8"/>
  <c r="P33" i="8"/>
  <c r="N33" i="8"/>
  <c r="O33" i="8" s="1"/>
  <c r="K33" i="8"/>
  <c r="L34" i="8"/>
  <c r="Q34" i="8"/>
  <c r="T34" i="8" s="1"/>
  <c r="W34" i="8" s="1"/>
  <c r="K34" i="8"/>
  <c r="R40" i="8"/>
  <c r="U40" i="8" s="1"/>
  <c r="X40" i="8" s="1"/>
  <c r="O40" i="8"/>
  <c r="M40" i="8"/>
  <c r="N40" i="8" s="1"/>
  <c r="R41" i="8"/>
  <c r="U41" i="8" s="1"/>
  <c r="X41" i="8" s="1"/>
  <c r="O41" i="8"/>
  <c r="M41" i="8"/>
  <c r="N41" i="8" s="1"/>
  <c r="R42" i="8"/>
  <c r="U42" i="8" s="1"/>
  <c r="X42" i="8" s="1"/>
  <c r="M42" i="8"/>
  <c r="N42" i="8" s="1"/>
  <c r="O42" i="8"/>
  <c r="R43" i="8"/>
  <c r="U43" i="8" s="1"/>
  <c r="X43" i="8" s="1"/>
  <c r="M43" i="8"/>
  <c r="N43" i="8" s="1"/>
  <c r="O43" i="8"/>
  <c r="R44" i="8"/>
  <c r="U44" i="8" s="1"/>
  <c r="X44" i="8" s="1"/>
  <c r="M44" i="8"/>
  <c r="N44" i="8" s="1"/>
  <c r="O44" i="8"/>
  <c r="R45" i="8"/>
  <c r="U45" i="8" s="1"/>
  <c r="X45" i="8" s="1"/>
  <c r="O45" i="8"/>
  <c r="M45" i="8"/>
  <c r="N45" i="8" s="1"/>
  <c r="R46" i="8"/>
  <c r="U46" i="8" s="1"/>
  <c r="X46" i="8" s="1"/>
  <c r="O46" i="8"/>
  <c r="M46" i="8"/>
  <c r="N46" i="8" s="1"/>
  <c r="R47" i="8"/>
  <c r="U47" i="8" s="1"/>
  <c r="X47" i="8" s="1"/>
  <c r="O47" i="8"/>
  <c r="M47" i="8"/>
  <c r="N47" i="8" s="1"/>
  <c r="R48" i="8"/>
  <c r="O48" i="8"/>
  <c r="M48" i="8"/>
  <c r="N48" i="8" s="1"/>
  <c r="M56" i="8"/>
  <c r="K56" i="8"/>
  <c r="L56" i="8" s="1"/>
  <c r="V72" i="8"/>
  <c r="Z71" i="8"/>
  <c r="X71" i="8"/>
  <c r="V201" i="8"/>
  <c r="Z200" i="8"/>
  <c r="X200" i="8"/>
  <c r="N24" i="8"/>
  <c r="O24" i="8" s="1"/>
  <c r="J34" i="8"/>
  <c r="N34" i="8"/>
  <c r="O34" i="8" s="1"/>
  <c r="H40" i="8"/>
  <c r="H41" i="8"/>
  <c r="H42" i="8"/>
  <c r="H43" i="8"/>
  <c r="H44" i="8"/>
  <c r="H45" i="8"/>
  <c r="H46" i="8"/>
  <c r="H47" i="8"/>
  <c r="H48" i="8"/>
  <c r="G10" i="8"/>
  <c r="G12" i="8"/>
  <c r="B20" i="8" l="1"/>
  <c r="T20" i="8"/>
  <c r="W20" i="8" s="1"/>
  <c r="B30" i="8"/>
  <c r="T30" i="8"/>
  <c r="W30" i="8" s="1"/>
  <c r="B40" i="8"/>
  <c r="U48" i="8"/>
  <c r="X48" i="8" s="1"/>
  <c r="B9" i="8"/>
  <c r="Z201" i="8"/>
  <c r="V202" i="8"/>
  <c r="X201" i="8"/>
  <c r="R34" i="8"/>
  <c r="R33" i="8"/>
  <c r="R32" i="8"/>
  <c r="R31" i="8"/>
  <c r="R20" i="8"/>
  <c r="T9" i="8"/>
  <c r="U9" i="8"/>
  <c r="T13" i="8"/>
  <c r="T11" i="8"/>
  <c r="Z267" i="8"/>
  <c r="V268" i="8"/>
  <c r="X267" i="8"/>
  <c r="Z175" i="8"/>
  <c r="V176" i="8"/>
  <c r="X175" i="8"/>
  <c r="Z138" i="8"/>
  <c r="V139" i="8"/>
  <c r="X138" i="8"/>
  <c r="V189" i="8"/>
  <c r="Z188" i="8"/>
  <c r="X188" i="8"/>
  <c r="V127" i="8"/>
  <c r="Z126" i="8"/>
  <c r="X126" i="8"/>
  <c r="V241" i="8"/>
  <c r="Z240" i="8"/>
  <c r="X240" i="8"/>
  <c r="Z86" i="8"/>
  <c r="V87" i="8"/>
  <c r="X86" i="8"/>
  <c r="Z214" i="8"/>
  <c r="X214" i="8"/>
  <c r="Z255" i="8"/>
  <c r="V256" i="8"/>
  <c r="X255" i="8"/>
  <c r="V113" i="8"/>
  <c r="Z112" i="8"/>
  <c r="X112" i="8"/>
  <c r="V73" i="8"/>
  <c r="Z72" i="8"/>
  <c r="X72" i="8"/>
  <c r="S48" i="8"/>
  <c r="S47" i="8"/>
  <c r="S46" i="8"/>
  <c r="S45" i="8"/>
  <c r="S44" i="8"/>
  <c r="S43" i="8"/>
  <c r="S42" i="8"/>
  <c r="S41" i="8"/>
  <c r="S40" i="8"/>
  <c r="R30" i="8"/>
  <c r="R24" i="8"/>
  <c r="R23" i="8"/>
  <c r="R22" i="8"/>
  <c r="R21" i="8"/>
  <c r="P12" i="8"/>
  <c r="P10" i="8"/>
  <c r="Z161" i="8"/>
  <c r="V162" i="8"/>
  <c r="X161" i="8"/>
  <c r="V101" i="8"/>
  <c r="Z100" i="8"/>
  <c r="X100" i="8"/>
  <c r="V163" i="8" l="1"/>
  <c r="Z162" i="8"/>
  <c r="X162" i="8"/>
  <c r="V114" i="8"/>
  <c r="Z113" i="8"/>
  <c r="X113" i="8"/>
  <c r="V257" i="8"/>
  <c r="Z256" i="8"/>
  <c r="X256" i="8"/>
  <c r="Z127" i="8"/>
  <c r="V128" i="8"/>
  <c r="X127" i="8"/>
  <c r="V140" i="8"/>
  <c r="Z139" i="8"/>
  <c r="X139" i="8"/>
  <c r="V269" i="8"/>
  <c r="Z268" i="8"/>
  <c r="X268" i="8"/>
  <c r="Y9" i="8"/>
  <c r="U10" i="8"/>
  <c r="W9" i="8"/>
  <c r="U31" i="8"/>
  <c r="U32" i="8"/>
  <c r="U33" i="8"/>
  <c r="U34" i="8"/>
  <c r="Z202" i="8"/>
  <c r="V203" i="8"/>
  <c r="X202" i="8"/>
  <c r="Z101" i="8"/>
  <c r="X101" i="8"/>
  <c r="U21" i="8"/>
  <c r="W10" i="8"/>
  <c r="T10" i="8"/>
  <c r="T12" i="8"/>
  <c r="U22" i="8"/>
  <c r="U23" i="8"/>
  <c r="U24" i="8"/>
  <c r="V30" i="8"/>
  <c r="U30" i="8"/>
  <c r="X30" i="8"/>
  <c r="W40" i="8"/>
  <c r="V40" i="8"/>
  <c r="Y40" i="8"/>
  <c r="V41" i="8"/>
  <c r="V42" i="8"/>
  <c r="V43" i="8"/>
  <c r="V44" i="8"/>
  <c r="V45" i="8"/>
  <c r="V46" i="8"/>
  <c r="V47" i="8"/>
  <c r="V48" i="8"/>
  <c r="Z73" i="8"/>
  <c r="V74" i="8"/>
  <c r="X73" i="8"/>
  <c r="Z87" i="8"/>
  <c r="X87" i="8"/>
  <c r="Z241" i="8"/>
  <c r="V242" i="8"/>
  <c r="X241" i="8"/>
  <c r="V190" i="8"/>
  <c r="Z189" i="8"/>
  <c r="X189" i="8"/>
  <c r="Z176" i="8"/>
  <c r="V177" i="8"/>
  <c r="X176" i="8"/>
  <c r="V20" i="8"/>
  <c r="X20" i="8"/>
  <c r="U20" i="8"/>
  <c r="Z203" i="8" l="1"/>
  <c r="X203" i="8"/>
  <c r="V141" i="8"/>
  <c r="Z140" i="8"/>
  <c r="X140" i="8"/>
  <c r="Z128" i="8"/>
  <c r="X128" i="8"/>
  <c r="Z257" i="8"/>
  <c r="X257" i="8"/>
  <c r="Z190" i="8"/>
  <c r="X190" i="8"/>
  <c r="Z242" i="8"/>
  <c r="V243" i="8"/>
  <c r="X242" i="8"/>
  <c r="V31" i="8"/>
  <c r="Z30" i="8"/>
  <c r="Z20" i="8"/>
  <c r="V21" i="8"/>
  <c r="Z177" i="8"/>
  <c r="X177" i="8"/>
  <c r="V75" i="8"/>
  <c r="Z74" i="8"/>
  <c r="X74" i="8"/>
  <c r="W41" i="8"/>
  <c r="AA40" i="8"/>
  <c r="U11" i="8"/>
  <c r="Z269" i="8"/>
  <c r="V270" i="8"/>
  <c r="X269" i="8"/>
  <c r="Z114" i="8"/>
  <c r="V115" i="8"/>
  <c r="X114" i="8"/>
  <c r="V164" i="8"/>
  <c r="Z163" i="8"/>
  <c r="X163" i="8"/>
  <c r="Z75" i="8" l="1"/>
  <c r="V76" i="8"/>
  <c r="X75" i="8"/>
  <c r="V32" i="8"/>
  <c r="Z31" i="8"/>
  <c r="X31" i="8"/>
  <c r="Z243" i="8"/>
  <c r="V244" i="8"/>
  <c r="X243" i="8"/>
  <c r="Z141" i="8"/>
  <c r="V142" i="8"/>
  <c r="X141" i="8"/>
  <c r="Z164" i="8"/>
  <c r="X164" i="8"/>
  <c r="Z270" i="8"/>
  <c r="V271" i="8"/>
  <c r="X270" i="8"/>
  <c r="U12" i="8"/>
  <c r="W11" i="8"/>
  <c r="Z115" i="8"/>
  <c r="V116" i="8"/>
  <c r="X115" i="8"/>
  <c r="AA41" i="8"/>
  <c r="W42" i="8"/>
  <c r="Y41" i="8"/>
  <c r="V22" i="8"/>
  <c r="Z21" i="8"/>
  <c r="X21" i="8"/>
  <c r="Z116" i="8" l="1"/>
  <c r="X116" i="8"/>
  <c r="U13" i="8"/>
  <c r="W12" i="8"/>
  <c r="Z271" i="8"/>
  <c r="X271" i="8"/>
  <c r="Z244" i="8"/>
  <c r="X244" i="8"/>
  <c r="V33" i="8"/>
  <c r="Z32" i="8"/>
  <c r="X32" i="8"/>
  <c r="Z76" i="8"/>
  <c r="X76" i="8"/>
  <c r="Z22" i="8"/>
  <c r="V23" i="8"/>
  <c r="X22" i="8"/>
  <c r="AA42" i="8"/>
  <c r="W43" i="8"/>
  <c r="Y42" i="8"/>
  <c r="Z142" i="8"/>
  <c r="X142" i="8"/>
  <c r="V24" i="8" l="1"/>
  <c r="Z23" i="8"/>
  <c r="X23" i="8"/>
  <c r="W44" i="8"/>
  <c r="AA43" i="8"/>
  <c r="Y43" i="8"/>
  <c r="Z33" i="8"/>
  <c r="V34" i="8"/>
  <c r="X33" i="8"/>
  <c r="W13" i="8"/>
  <c r="Z34" i="8" l="1"/>
  <c r="X34" i="8"/>
  <c r="W45" i="8"/>
  <c r="AA44" i="8"/>
  <c r="Y44" i="8"/>
  <c r="Z24" i="8"/>
  <c r="X24" i="8"/>
  <c r="AA45" i="8" l="1"/>
  <c r="W46" i="8"/>
  <c r="Y45" i="8"/>
  <c r="W47" i="8" l="1"/>
  <c r="AA46" i="8"/>
  <c r="Y46" i="8"/>
  <c r="AA47" i="8" l="1"/>
  <c r="W48" i="8"/>
  <c r="Y47" i="8"/>
  <c r="AA48" i="8" l="1"/>
  <c r="Y48" i="8"/>
</calcChain>
</file>

<file path=xl/sharedStrings.xml><?xml version="1.0" encoding="utf-8"?>
<sst xmlns="http://schemas.openxmlformats.org/spreadsheetml/2006/main" count="669" uniqueCount="101">
  <si>
    <t>CRate</t>
  </si>
  <si>
    <t>Rate</t>
  </si>
  <si>
    <t>Capacity</t>
  </si>
  <si>
    <t>1/C</t>
  </si>
  <si>
    <t>Rate^0.5</t>
  </si>
  <si>
    <t>0.1C</t>
  </si>
  <si>
    <t>10C</t>
  </si>
  <si>
    <t>Graphene-modified LiFePO4 cathode for lithium
ion battery beyond theoretical capacity</t>
  </si>
  <si>
    <t>1.3C</t>
  </si>
  <si>
    <t>2.5C</t>
  </si>
  <si>
    <t>28C</t>
  </si>
  <si>
    <t>rate</t>
  </si>
  <si>
    <t>capacity</t>
  </si>
  <si>
    <t>I(mah/g)</t>
  </si>
  <si>
    <t>I^0.5</t>
  </si>
  <si>
    <t>1/c</t>
  </si>
  <si>
    <t>Monodisperse Porous LiFePO4 Microspheres for a High Power Li-Ion Battery Cathode</t>
  </si>
  <si>
    <t>I (mAh/g)</t>
  </si>
  <si>
    <t>capasity</t>
  </si>
  <si>
    <t>LiFePO4/C</t>
  </si>
  <si>
    <t>Solution combustion synthesis of high-rate performance carbon-coated lithium iron phosphate from inexpensive iron (III) raw material</t>
  </si>
  <si>
    <t>th C (mAh/g)</t>
  </si>
  <si>
    <t>rate^0.5</t>
  </si>
  <si>
    <t>C-max</t>
  </si>
  <si>
    <t>Rr^0.5</t>
  </si>
  <si>
    <t>1/Cr</t>
  </si>
  <si>
    <t>1/Crr</t>
  </si>
  <si>
    <t>1/Cr^0.5</t>
  </si>
  <si>
    <t>C1*R1^0.5</t>
  </si>
  <si>
    <t>Max C</t>
  </si>
  <si>
    <t>B3</t>
  </si>
  <si>
    <t>Improved Cycle Stability and Rate Capability of Graphene Oxide Wrapped Tavorite LiFeSO4F as Cathode Material for Lithium-Ion batteries</t>
  </si>
  <si>
    <t>LiFeSO4F</t>
  </si>
  <si>
    <t>B5</t>
  </si>
  <si>
    <t xml:space="preserve">High electrochemical performance of 3.9V-LiFeSO4F directly synthesized by scalable solid – state reaction within 1h </t>
  </si>
  <si>
    <t>B6</t>
  </si>
  <si>
    <t>Facile topotactic synthesis of tavorite LiFeSO4F using supercritical methanol</t>
  </si>
  <si>
    <t>C-rate</t>
  </si>
  <si>
    <t>B7</t>
  </si>
  <si>
    <t>Intrinsic Nanodomains in Triplite LiFeSO4F and Its Implication in Lithium-Ion Diffusion</t>
  </si>
  <si>
    <t>Understanding and Controlling the Surface Chemistry of LiFeSO4F for an Enhanced Cathode Functionality</t>
  </si>
  <si>
    <t>Identifying the electrochemical processes in LiFeSO4F cathodes for Li-ion batteries</t>
  </si>
  <si>
    <t>Synthesis, characterization, and electrochemical properties of lithium-based fluorosulfate nanoparticles as cathode for lithium-ion batteries</t>
  </si>
  <si>
    <t>Novel Cathode Materials for Na-Ion Batteries Composed of Spoke-Like Nanorods of Na[Ni0.61Co0.12Mn0.27]O2 Assembled in Spherical Secondary Particles</t>
  </si>
  <si>
    <t>High-performance Ti-doped O3-type Na[Tix(Ni0.6Co0.2Mn0.2)1-x]O2 cathodes for practical sodium-ion batteries</t>
  </si>
  <si>
    <t>Quaternary Transition Metal Oxide Layered Framework O3-type Na[Ni0.32Fe0.13Co0.15Mn0.40]O2 Cathode Material for High-Performance Sodium-Ion Batteries</t>
  </si>
  <si>
    <t xml:space="preserve"> </t>
  </si>
  <si>
    <t>Durable high-rate capability Na0.44MnO2 cathode material for sodium-ion batteries</t>
  </si>
  <si>
    <t>Controlled synthesis of Na0.44MnO2 cathode material for sodium ion batteries with superior performance through urea-based solution combustion synthesis</t>
  </si>
  <si>
    <t xml:space="preserve">C-rate </t>
  </si>
  <si>
    <t>Layer-by-Layer Na3V2(PO4)3 Embedded in Reduced Graphene Oxide as Superior Rate and Ultralong-Life Sodium-Ion Battery Cathode</t>
  </si>
  <si>
    <t>Nanoconfined Carbon-Coated Na 3 V 2 (PO 4 ) 3 Particles in Mesoporous Carbon Enabling Ultralong Cycle Life for Sodium-Ion Batteries</t>
  </si>
  <si>
    <t>Hard Carbon Wrapped Na3V2(PO4)3@C Porous Composite Extending Cycling Lifespan for Sodium-Ion Batteries</t>
  </si>
  <si>
    <t>1/Cr0</t>
  </si>
  <si>
    <t>A1</t>
  </si>
  <si>
    <t>A2</t>
  </si>
  <si>
    <t>A3</t>
  </si>
  <si>
    <t>A4</t>
  </si>
  <si>
    <t>A5</t>
  </si>
  <si>
    <t>B1</t>
  </si>
  <si>
    <t>B2</t>
  </si>
  <si>
    <t>B4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</si>
  <si>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</si>
  <si>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</si>
  <si>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</si>
  <si>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</si>
  <si>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</si>
  <si>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</si>
  <si>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</si>
  <si>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</si>
  <si>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</si>
  <si>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1/C0^0.5</t>
  </si>
  <si>
    <t>1/C^0.5</t>
  </si>
  <si>
    <t>t</t>
  </si>
  <si>
    <t>1/t^0.5</t>
  </si>
  <si>
    <t>1/r^0.5</t>
  </si>
  <si>
    <t>tr = t*C-rate</t>
  </si>
  <si>
    <t>1/tr^0.5</t>
  </si>
  <si>
    <t>tr max</t>
  </si>
  <si>
    <t>1/trr^0.5</t>
  </si>
  <si>
    <t>C-rate r</t>
  </si>
  <si>
    <t>CRr^0.5</t>
  </si>
  <si>
    <t>Cr</t>
  </si>
  <si>
    <t>1/Crr^0.5</t>
  </si>
  <si>
    <t>C max</t>
  </si>
  <si>
    <t>C th</t>
  </si>
  <si>
    <t>tr</t>
  </si>
  <si>
    <t>trr</t>
  </si>
  <si>
    <t>CRr</t>
  </si>
  <si>
    <t>Crr</t>
  </si>
  <si>
    <t>CR^0.5</t>
  </si>
  <si>
    <t>APR</t>
  </si>
  <si>
    <t>trr = tr/APR</t>
  </si>
  <si>
    <t>CRr=CR/APR</t>
  </si>
  <si>
    <t>Electronically conductive phospho-olivines as lithium storage electrodes</t>
  </si>
  <si>
    <t>Na-ion</t>
  </si>
  <si>
    <t>Na4Mn9O18 as a positive electrode material for an aqueous electrolyte sodium-ion energy storage device</t>
  </si>
  <si>
    <t xml:space="preserve"> Na3V2(PO4)3</t>
  </si>
  <si>
    <r>
      <t xml:space="preserve">by </t>
    </r>
    <r>
      <rPr>
        <b/>
        <sz val="18"/>
        <color theme="1"/>
        <rFont val="Times New Roman"/>
        <family val="1"/>
      </rPr>
      <t>Elham Shahpouri</t>
    </r>
    <r>
      <rPr>
        <sz val="18"/>
        <color theme="1"/>
        <rFont val="Times New Roman"/>
        <family val="1"/>
      </rPr>
      <t xml:space="preserve"> [a], </t>
    </r>
    <r>
      <rPr>
        <b/>
        <sz val="18"/>
        <color theme="1"/>
        <rFont val="Times New Roman"/>
        <family val="1"/>
      </rPr>
      <t>Naghmeh Abavi-Torghabeh</t>
    </r>
    <r>
      <rPr>
        <sz val="18"/>
        <color theme="1"/>
        <rFont val="Times New Roman"/>
        <family val="1"/>
      </rPr>
      <t xml:space="preserve"> [a], </t>
    </r>
    <r>
      <rPr>
        <b/>
        <sz val="18"/>
        <color theme="1"/>
        <rFont val="Times New Roman"/>
        <family val="1"/>
      </rPr>
      <t>Mohammad Mahdi Kalantarian</t>
    </r>
    <r>
      <rPr>
        <sz val="18"/>
        <color theme="1"/>
        <rFont val="Times New Roman"/>
        <family val="1"/>
      </rPr>
      <t xml:space="preserve">* [a], </t>
    </r>
    <r>
      <rPr>
        <b/>
        <sz val="18"/>
        <color theme="1"/>
        <rFont val="Times New Roman"/>
        <family val="1"/>
      </rPr>
      <t>Piercarlo Mustarelli</t>
    </r>
    <r>
      <rPr>
        <sz val="18"/>
        <color theme="1"/>
        <rFont val="Times New Roman"/>
        <family val="1"/>
      </rPr>
      <t>* [b]</t>
    </r>
  </si>
  <si>
    <r>
      <rPr>
        <b/>
        <sz val="16"/>
        <color theme="1"/>
        <rFont val="Times New Roman"/>
        <family val="1"/>
      </rPr>
      <t>[a].</t>
    </r>
    <r>
      <rPr>
        <sz val="16"/>
        <color theme="1"/>
        <rFont val="Times New Roman"/>
        <family val="1"/>
      </rPr>
      <t xml:space="preserve"> Department of Ceramic, Materials and Energy Research Center, PO Box 31787-316, Karaj, Iran </t>
    </r>
    <r>
      <rPr>
        <b/>
        <sz val="16"/>
        <color theme="1"/>
        <rFont val="Times New Roman"/>
        <family val="1"/>
      </rPr>
      <t>[b].</t>
    </r>
    <r>
      <rPr>
        <sz val="16"/>
        <color theme="1"/>
        <rFont val="Times New Roman"/>
        <family val="1"/>
      </rPr>
      <t xml:space="preserve"> Department of Materials Science, University of Milano-Bicocca, and GISEL-INSTM, Viale Cozzi 55, 20125, Milano, Italy</t>
    </r>
  </si>
  <si>
    <r>
      <t>This file is the Supporting Information of the paper entitled "</t>
    </r>
    <r>
      <rPr>
        <b/>
        <i/>
        <sz val="18"/>
        <color theme="1"/>
        <rFont val="Times New Roman"/>
        <family val="1"/>
      </rPr>
      <t>Normalization of charge/discharge time vs. current rate diagrams for the rechargeable batteries</t>
    </r>
    <r>
      <rPr>
        <sz val="18"/>
        <color theme="1"/>
        <rFont val="Times New Roman"/>
        <family val="1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</si>
</sst>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1"/>
      <color theme="4" tint="-0.249977111117893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8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vertical="center" wrapText="1"/>
    </xf>
    <xf numFmtId="0" fontId="4" fillId="0" borderId="0" xfId="0" applyFont="1"/>
    <xf numFmtId="0" fontId="4" fillId="0" borderId="0" xfId="0" applyFont="1" applyAlignment="1"/>
    <xf numFmtId="0" fontId="5" fillId="3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0" borderId="0" xfId="0" applyFill="1" applyAlignment="1"/>
    <xf numFmtId="0" fontId="0" fillId="5" borderId="0" xfId="0" applyFill="1"/>
    <xf numFmtId="0" fontId="0" fillId="6" borderId="0" xfId="0" applyFill="1"/>
    <xf numFmtId="0" fontId="7" fillId="0" borderId="0" xfId="0" applyFont="1"/>
    <xf numFmtId="0" fontId="0" fillId="7" borderId="0" xfId="0" applyFill="1"/>
    <xf numFmtId="0" fontId="5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vertical="center"/>
    </xf>
    <xf numFmtId="0" fontId="0" fillId="9" borderId="0" xfId="0" applyFill="1" applyAlignment="1"/>
    <xf numFmtId="0" fontId="0" fillId="9" borderId="0" xfId="0" applyFill="1"/>
    <xf numFmtId="0" fontId="5" fillId="10" borderId="0" xfId="0" applyFont="1" applyFill="1" applyAlignment="1"/>
    <xf numFmtId="0" fontId="0" fillId="10" borderId="0" xfId="0" applyFill="1" applyAlignment="1"/>
    <xf numFmtId="0" fontId="0" fillId="10" borderId="0" xfId="0" applyFill="1"/>
    <xf numFmtId="0" fontId="0" fillId="11" borderId="0" xfId="0" applyFill="1"/>
    <xf numFmtId="0" fontId="5" fillId="11" borderId="0" xfId="0" applyFont="1" applyFill="1"/>
    <xf numFmtId="0" fontId="5" fillId="0" borderId="0" xfId="0" applyFont="1" applyFill="1"/>
    <xf numFmtId="0" fontId="5" fillId="8" borderId="0" xfId="0" applyFont="1" applyFill="1"/>
    <xf numFmtId="0" fontId="0" fillId="12" borderId="0" xfId="0" applyFill="1" applyAlignment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5" fillId="13" borderId="0" xfId="0" applyFont="1" applyFill="1"/>
    <xf numFmtId="0" fontId="0" fillId="15" borderId="0" xfId="0" applyFill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1" fillId="0" borderId="0" xfId="0" applyFont="1" applyAlignment="1">
      <alignment horizontal="left" vertical="top"/>
    </xf>
    <xf numFmtId="0" fontId="9" fillId="16" borderId="0" xfId="0" applyFont="1" applyFill="1" applyAlignment="1">
      <alignment horizontal="left" vertical="center"/>
    </xf>
    <xf numFmtId="0" fontId="8" fillId="16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7988888888888"/>
          <c:y val="2.1160999583963499E-2"/>
          <c:w val="0.79945188888888874"/>
          <c:h val="0.76001129629629627"/>
        </c:manualLayout>
      </c:layout>
      <c:scatterChart>
        <c:scatterStyle val="lineMarker"/>
        <c:varyColors val="0"/>
        <c:ser>
          <c:idx val="1"/>
          <c:order val="0"/>
          <c:tx>
            <c:strRef>
              <c:f>Methodology!$B$6</c:f>
              <c:strCache>
                <c:ptCount val="1"/>
                <c:pt idx="0">
                  <c:v>A1</c:v>
                </c:pt>
              </c:strCache>
            </c:strRef>
          </c:tx>
          <c:spPr>
            <a:ln w="57150">
              <a:solidFill>
                <a:srgbClr val="0000FF"/>
              </a:solidFill>
            </a:ln>
          </c:spPr>
          <c:marker>
            <c:symbol val="square"/>
            <c:size val="9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Methodology!$R$9:$R$13</c:f>
              <c:numCache>
                <c:formatCode>General</c:formatCode>
                <c:ptCount val="5"/>
                <c:pt idx="0">
                  <c:v>0.31622776601683794</c:v>
                </c:pt>
                <c:pt idx="1">
                  <c:v>1</c:v>
                </c:pt>
                <c:pt idx="2">
                  <c:v>2.2360679774997898</c:v>
                </c:pt>
                <c:pt idx="3">
                  <c:v>3.1622776601683795</c:v>
                </c:pt>
                <c:pt idx="4">
                  <c:v>4.4721359549995796</c:v>
                </c:pt>
              </c:numCache>
            </c:numRef>
          </c:xVal>
          <c:yVal>
            <c:numRef>
              <c:f>Methodology!$P$9:$P$13</c:f>
              <c:numCache>
                <c:formatCode>General</c:formatCode>
                <c:ptCount val="5"/>
                <c:pt idx="0">
                  <c:v>0.34759811446936556</c:v>
                </c:pt>
                <c:pt idx="1">
                  <c:v>1.2260075882892743</c:v>
                </c:pt>
                <c:pt idx="2">
                  <c:v>3.0215836537458829</c:v>
                </c:pt>
                <c:pt idx="3">
                  <c:v>4.5643546458763851</c:v>
                </c:pt>
                <c:pt idx="4">
                  <c:v>7.1774056256527343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5E-4655-9D52-C7BD4789C79B}"/>
            </c:ext>
          </c:extLst>
        </c:ser>
        <c:ser>
          <c:idx val="2"/>
          <c:order val="1"/>
          <c:tx>
            <c:strRef>
              <c:f>Methodology!$B$17</c:f>
              <c:strCache>
                <c:ptCount val="1"/>
                <c:pt idx="0">
                  <c:v>A2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diamond"/>
            <c:size val="10"/>
            <c:spPr>
              <a:solidFill>
                <a:srgbClr val="9900CC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Methodology!$S$20:$S$23</c:f>
              <c:numCache>
                <c:formatCode>General</c:formatCode>
                <c:ptCount val="4"/>
                <c:pt idx="0">
                  <c:v>0.31622776601683794</c:v>
                </c:pt>
                <c:pt idx="1">
                  <c:v>1.1401754250991381</c:v>
                </c:pt>
                <c:pt idx="2">
                  <c:v>1.5811388300841898</c:v>
                </c:pt>
                <c:pt idx="3">
                  <c:v>3.1622776601683795</c:v>
                </c:pt>
              </c:numCache>
            </c:numRef>
          </c:xVal>
          <c:yVal>
            <c:numRef>
              <c:f>Methodology!$R$20:$R$23</c:f>
              <c:numCache>
                <c:formatCode>General</c:formatCode>
                <c:ptCount val="4"/>
                <c:pt idx="0">
                  <c:v>0.28867513459481292</c:v>
                </c:pt>
                <c:pt idx="1">
                  <c:v>1.1524430571616109</c:v>
                </c:pt>
                <c:pt idx="2">
                  <c:v>1.6601689161319673</c:v>
                </c:pt>
                <c:pt idx="3">
                  <c:v>3.7176791431459111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5E-4655-9D52-C7BD4789C79B}"/>
            </c:ext>
          </c:extLst>
        </c:ser>
        <c:ser>
          <c:idx val="3"/>
          <c:order val="2"/>
          <c:tx>
            <c:strRef>
              <c:f>Methodology!$B$27</c:f>
              <c:strCache>
                <c:ptCount val="1"/>
                <c:pt idx="0">
                  <c:v>A3</c:v>
                </c:pt>
              </c:strCache>
            </c:strRef>
          </c:tx>
          <c:spPr>
            <a:ln w="57150">
              <a:solidFill>
                <a:srgbClr val="9900CC"/>
              </a:solidFill>
            </a:ln>
          </c:spPr>
          <c:marker>
            <c:symbol val="plus"/>
            <c:size val="10"/>
            <c:spPr>
              <a:solidFill>
                <a:srgbClr val="00B0F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Methodology!$S$30:$S$34</c:f>
              <c:numCache>
                <c:formatCode>General</c:formatCode>
                <c:ptCount val="5"/>
                <c:pt idx="0">
                  <c:v>0.31622776601683794</c:v>
                </c:pt>
                <c:pt idx="1">
                  <c:v>1.1401754250991381</c:v>
                </c:pt>
                <c:pt idx="2">
                  <c:v>1.5811388300841898</c:v>
                </c:pt>
                <c:pt idx="3">
                  <c:v>3.1622776601683795</c:v>
                </c:pt>
                <c:pt idx="4">
                  <c:v>5.2915026221291814</c:v>
                </c:pt>
              </c:numCache>
            </c:numRef>
          </c:xVal>
          <c:yVal>
            <c:numRef>
              <c:f>Methodology!$R$30:$R$34</c:f>
              <c:numCache>
                <c:formatCode>General</c:formatCode>
                <c:ptCount val="5"/>
                <c:pt idx="0">
                  <c:v>0.32585830544576044</c:v>
                </c:pt>
                <c:pt idx="1">
                  <c:v>1.294906562093324</c:v>
                </c:pt>
                <c:pt idx="2">
                  <c:v>1.8819316317727026</c:v>
                </c:pt>
                <c:pt idx="3">
                  <c:v>4.2015672297224365</c:v>
                </c:pt>
                <c:pt idx="4">
                  <c:v>8.4288063282651713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5E-4655-9D52-C7BD4789C79B}"/>
            </c:ext>
          </c:extLst>
        </c:ser>
        <c:ser>
          <c:idx val="4"/>
          <c:order val="3"/>
          <c:tx>
            <c:strRef>
              <c:f>Methodology!$B$38</c:f>
              <c:strCache>
                <c:ptCount val="1"/>
                <c:pt idx="0">
                  <c:v>A4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Methodology!$T$40:$T$46</c:f>
              <c:numCache>
                <c:formatCode>General</c:formatCode>
                <c:ptCount val="7"/>
                <c:pt idx="0">
                  <c:v>0.31622776601683794</c:v>
                </c:pt>
                <c:pt idx="1">
                  <c:v>0.44721359549995793</c:v>
                </c:pt>
                <c:pt idx="2">
                  <c:v>0.70710678118654757</c:v>
                </c:pt>
                <c:pt idx="3">
                  <c:v>1</c:v>
                </c:pt>
                <c:pt idx="4">
                  <c:v>1.4142135623730951</c:v>
                </c:pt>
                <c:pt idx="5">
                  <c:v>2.2360679774997898</c:v>
                </c:pt>
                <c:pt idx="6">
                  <c:v>3.1622776601683795</c:v>
                </c:pt>
              </c:numCache>
            </c:numRef>
          </c:xVal>
          <c:yVal>
            <c:numRef>
              <c:f>Methodology!$S$40:$S$46</c:f>
              <c:numCache>
                <c:formatCode>General</c:formatCode>
                <c:ptCount val="7"/>
                <c:pt idx="0">
                  <c:v>0.33665016461206926</c:v>
                </c:pt>
                <c:pt idx="1">
                  <c:v>0.48591265790377497</c:v>
                </c:pt>
                <c:pt idx="2">
                  <c:v>0.79056941504209477</c:v>
                </c:pt>
                <c:pt idx="3">
                  <c:v>1.1435437497937313</c:v>
                </c:pt>
                <c:pt idx="4">
                  <c:v>1.6693966712263564</c:v>
                </c:pt>
                <c:pt idx="5">
                  <c:v>2.8452131897694581</c:v>
                </c:pt>
                <c:pt idx="6">
                  <c:v>4.3341124104873341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5E-4655-9D52-C7BD4789C79B}"/>
            </c:ext>
          </c:extLst>
        </c:ser>
        <c:ser>
          <c:idx val="12"/>
          <c:order val="4"/>
          <c:tx>
            <c:strRef>
              <c:f>Methodology!$B$53</c:f>
              <c:strCache>
                <c:ptCount val="1"/>
                <c:pt idx="0">
                  <c:v>A5</c:v>
                </c:pt>
              </c:strCache>
            </c:strRef>
          </c:tx>
          <c:spPr>
            <a:ln w="57150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accent6">
                  <a:lumMod val="50000"/>
                </a:schemeClr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Methodology!$R$55:$R$61</c:f>
              <c:numCache>
                <c:formatCode>General</c:formatCode>
                <c:ptCount val="7"/>
                <c:pt idx="0">
                  <c:v>0.29704426289300229</c:v>
                </c:pt>
                <c:pt idx="1">
                  <c:v>0.66421116415507142</c:v>
                </c:pt>
                <c:pt idx="2">
                  <c:v>0.98518436614377802</c:v>
                </c:pt>
                <c:pt idx="3">
                  <c:v>1.3612278194595453</c:v>
                </c:pt>
                <c:pt idx="4">
                  <c:v>1.9478494929174643</c:v>
                </c:pt>
                <c:pt idx="5">
                  <c:v>3.0869745325651592</c:v>
                </c:pt>
                <c:pt idx="6">
                  <c:v>4.3555238761019455</c:v>
                </c:pt>
              </c:numCache>
            </c:numRef>
          </c:xVal>
          <c:yVal>
            <c:numRef>
              <c:f>Methodology!$P$55:$P$61</c:f>
              <c:numCache>
                <c:formatCode>General</c:formatCode>
                <c:ptCount val="7"/>
                <c:pt idx="0">
                  <c:v>0.32478490123081549</c:v>
                </c:pt>
                <c:pt idx="1">
                  <c:v>0.75664990845797742</c:v>
                </c:pt>
                <c:pt idx="2">
                  <c:v>1.1726039399558574</c:v>
                </c:pt>
                <c:pt idx="3">
                  <c:v>1.684588328891613</c:v>
                </c:pt>
                <c:pt idx="4">
                  <c:v>2.5422285207477722</c:v>
                </c:pt>
                <c:pt idx="5">
                  <c:v>4.4179262430643433</c:v>
                </c:pt>
                <c:pt idx="6">
                  <c:v>6.9902529541953173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5E-4655-9D52-C7BD4789C79B}"/>
            </c:ext>
          </c:extLst>
        </c:ser>
        <c:ser>
          <c:idx val="0"/>
          <c:order val="5"/>
          <c:tx>
            <c:strRef>
              <c:f>Methodology!$B$67</c:f>
              <c:strCache>
                <c:ptCount val="1"/>
                <c:pt idx="0">
                  <c:v>B1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Methodology!$S$69:$S$74</c:f>
              <c:numCache>
                <c:formatCode>General</c:formatCode>
                <c:ptCount val="6"/>
                <c:pt idx="0">
                  <c:v>0.22360679774997896</c:v>
                </c:pt>
                <c:pt idx="1">
                  <c:v>0.31622776601683794</c:v>
                </c:pt>
                <c:pt idx="2">
                  <c:v>0.44721359549995793</c:v>
                </c:pt>
                <c:pt idx="3">
                  <c:v>0.70710678118654757</c:v>
                </c:pt>
                <c:pt idx="4">
                  <c:v>1</c:v>
                </c:pt>
                <c:pt idx="5">
                  <c:v>1.4142135623730951</c:v>
                </c:pt>
              </c:numCache>
            </c:numRef>
          </c:xVal>
          <c:yVal>
            <c:numRef>
              <c:f>Methodology!$R$69:$R$74</c:f>
              <c:numCache>
                <c:formatCode>General</c:formatCode>
                <c:ptCount val="6"/>
                <c:pt idx="0">
                  <c:v>0.25712270234860107</c:v>
                </c:pt>
                <c:pt idx="1">
                  <c:v>0.36883063326686422</c:v>
                </c:pt>
                <c:pt idx="2">
                  <c:v>0.53630126572575565</c:v>
                </c:pt>
                <c:pt idx="3">
                  <c:v>0.8910113111948591</c:v>
                </c:pt>
                <c:pt idx="4">
                  <c:v>1.3312777582020845</c:v>
                </c:pt>
                <c:pt idx="5">
                  <c:v>2.0297917553924614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5E-4655-9D52-C7BD4789C79B}"/>
            </c:ext>
          </c:extLst>
        </c:ser>
        <c:ser>
          <c:idx val="5"/>
          <c:order val="6"/>
          <c:tx>
            <c:strRef>
              <c:f>Methodology!$B$81</c:f>
              <c:strCache>
                <c:ptCount val="1"/>
                <c:pt idx="0">
                  <c:v>B2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 w="57150">
                <a:solidFill>
                  <a:srgbClr val="7030A0"/>
                </a:solidFill>
              </a:ln>
            </c:spPr>
          </c:marker>
          <c:xVal>
            <c:numRef>
              <c:f>Methodology!$S$83:$S$86</c:f>
              <c:numCache>
                <c:formatCode>General</c:formatCode>
                <c:ptCount val="4"/>
                <c:pt idx="0">
                  <c:v>0.22360679774997896</c:v>
                </c:pt>
                <c:pt idx="1">
                  <c:v>1</c:v>
                </c:pt>
                <c:pt idx="2">
                  <c:v>1.4142135623730951</c:v>
                </c:pt>
                <c:pt idx="3">
                  <c:v>2.2360679774997898</c:v>
                </c:pt>
              </c:numCache>
            </c:numRef>
          </c:xVal>
          <c:yVal>
            <c:numRef>
              <c:f>Methodology!$R$83:$R$86</c:f>
              <c:numCache>
                <c:formatCode>General</c:formatCode>
                <c:ptCount val="4"/>
                <c:pt idx="0">
                  <c:v>0.23164686502989962</c:v>
                </c:pt>
                <c:pt idx="1">
                  <c:v>1.1663448719655609</c:v>
                </c:pt>
                <c:pt idx="2">
                  <c:v>1.829785588350398</c:v>
                </c:pt>
                <c:pt idx="3">
                  <c:v>3.284161123592185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5E-4655-9D52-C7BD4789C79B}"/>
            </c:ext>
          </c:extLst>
        </c:ser>
        <c:ser>
          <c:idx val="6"/>
          <c:order val="7"/>
          <c:tx>
            <c:strRef>
              <c:f>Methodology!$B$94</c:f>
              <c:strCache>
                <c:ptCount val="1"/>
                <c:pt idx="0">
                  <c:v>B3</c:v>
                </c:pt>
              </c:strCache>
            </c:strRef>
          </c:tx>
          <c:spPr>
            <a:ln w="57150">
              <a:solidFill>
                <a:srgbClr val="CC00CC"/>
              </a:solidFill>
            </a:ln>
          </c:spPr>
          <c:marker>
            <c:symbol val="x"/>
            <c:size val="8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Methodology!$S$96:$S$100</c:f>
              <c:numCache>
                <c:formatCode>General</c:formatCode>
                <c:ptCount val="5"/>
                <c:pt idx="0">
                  <c:v>0.22360679774997896</c:v>
                </c:pt>
                <c:pt idx="1">
                  <c:v>0.44721359549995793</c:v>
                </c:pt>
                <c:pt idx="2">
                  <c:v>0.70710678118654757</c:v>
                </c:pt>
                <c:pt idx="3">
                  <c:v>1</c:v>
                </c:pt>
                <c:pt idx="4">
                  <c:v>1.4142135623730951</c:v>
                </c:pt>
              </c:numCache>
            </c:numRef>
          </c:xVal>
          <c:yVal>
            <c:numRef>
              <c:f>Methodology!$R$96:$R$100</c:f>
              <c:numCache>
                <c:formatCode>General</c:formatCode>
                <c:ptCount val="5"/>
                <c:pt idx="0">
                  <c:v>0.24507885179236327</c:v>
                </c:pt>
                <c:pt idx="1">
                  <c:v>0.50892548157623096</c:v>
                </c:pt>
                <c:pt idx="2">
                  <c:v>0.86934213964109408</c:v>
                </c:pt>
                <c:pt idx="3">
                  <c:v>1.3091834888553577</c:v>
                </c:pt>
                <c:pt idx="4">
                  <c:v>2.0480342879074178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5E-4655-9D52-C7BD4789C79B}"/>
            </c:ext>
          </c:extLst>
        </c:ser>
        <c:ser>
          <c:idx val="7"/>
          <c:order val="8"/>
          <c:tx>
            <c:strRef>
              <c:f>Methodology!$B$106</c:f>
              <c:strCache>
                <c:ptCount val="1"/>
                <c:pt idx="0">
                  <c:v>B4</c:v>
                </c:pt>
              </c:strCache>
            </c:strRef>
          </c:tx>
          <c:spPr>
            <a:ln w="57150">
              <a:solidFill>
                <a:srgbClr val="00B0F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/>
            </c:spPr>
          </c:marker>
          <c:xVal>
            <c:numRef>
              <c:f>Methodology!$S$108:$S$116</c:f>
              <c:numCache>
                <c:formatCode>General</c:formatCode>
                <c:ptCount val="9"/>
                <c:pt idx="0">
                  <c:v>0.22360679774997896</c:v>
                </c:pt>
                <c:pt idx="1">
                  <c:v>0.31622776601683794</c:v>
                </c:pt>
                <c:pt idx="2">
                  <c:v>0.44721359549995793</c:v>
                </c:pt>
                <c:pt idx="3">
                  <c:v>0.70710678118654757</c:v>
                </c:pt>
                <c:pt idx="4">
                  <c:v>1</c:v>
                </c:pt>
                <c:pt idx="5">
                  <c:v>1.4142135623730951</c:v>
                </c:pt>
                <c:pt idx="6">
                  <c:v>1.7320508075688772</c:v>
                </c:pt>
                <c:pt idx="7">
                  <c:v>2</c:v>
                </c:pt>
                <c:pt idx="8">
                  <c:v>2.2360679774997898</c:v>
                </c:pt>
              </c:numCache>
            </c:numRef>
          </c:xVal>
          <c:yVal>
            <c:numRef>
              <c:f>Methodology!$R$108:$R$116</c:f>
              <c:numCache>
                <c:formatCode>General</c:formatCode>
                <c:ptCount val="9"/>
                <c:pt idx="0">
                  <c:v>0.2490738803319188</c:v>
                </c:pt>
                <c:pt idx="1">
                  <c:v>0.36314973393579947</c:v>
                </c:pt>
                <c:pt idx="2">
                  <c:v>0.54069619171288519</c:v>
                </c:pt>
                <c:pt idx="3">
                  <c:v>0.89242002560997291</c:v>
                </c:pt>
                <c:pt idx="4">
                  <c:v>1.3367805536140589</c:v>
                </c:pt>
                <c:pt idx="5">
                  <c:v>2.0353528391161606</c:v>
                </c:pt>
                <c:pt idx="6">
                  <c:v>2.637901693699392</c:v>
                </c:pt>
                <c:pt idx="7">
                  <c:v>3.1466870426310742</c:v>
                </c:pt>
                <c:pt idx="8">
                  <c:v>3.6426491451107528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5E-4655-9D52-C7BD4789C79B}"/>
            </c:ext>
          </c:extLst>
        </c:ser>
        <c:ser>
          <c:idx val="8"/>
          <c:order val="9"/>
          <c:tx>
            <c:strRef>
              <c:f>Methodology!$B$121</c:f>
              <c:strCache>
                <c:ptCount val="1"/>
                <c:pt idx="0">
                  <c:v>B5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Methodology!$S$123:$S$127</c:f>
              <c:numCache>
                <c:formatCode>General</c:formatCode>
                <c:ptCount val="5"/>
                <c:pt idx="0">
                  <c:v>0.22360679774997896</c:v>
                </c:pt>
                <c:pt idx="1">
                  <c:v>0.31622776601683794</c:v>
                </c:pt>
                <c:pt idx="2">
                  <c:v>0.44721359549995793</c:v>
                </c:pt>
                <c:pt idx="3">
                  <c:v>0.70710678118654757</c:v>
                </c:pt>
                <c:pt idx="4">
                  <c:v>1</c:v>
                </c:pt>
              </c:numCache>
            </c:numRef>
          </c:xVal>
          <c:yVal>
            <c:numRef>
              <c:f>Methodology!$R$123:$R$127</c:f>
              <c:numCache>
                <c:formatCode>General</c:formatCode>
                <c:ptCount val="5"/>
                <c:pt idx="0">
                  <c:v>0.25062318335157635</c:v>
                </c:pt>
                <c:pt idx="1">
                  <c:v>0.36783781684080269</c:v>
                </c:pt>
                <c:pt idx="2">
                  <c:v>0.52978216748151563</c:v>
                </c:pt>
                <c:pt idx="3">
                  <c:v>0.87240398307058364</c:v>
                </c:pt>
                <c:pt idx="4">
                  <c:v>1.309927131908142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25E-4655-9D52-C7BD4789C79B}"/>
            </c:ext>
          </c:extLst>
        </c:ser>
        <c:ser>
          <c:idx val="9"/>
          <c:order val="10"/>
          <c:tx>
            <c:strRef>
              <c:f>Methodology!$B$133</c:f>
              <c:strCache>
                <c:ptCount val="1"/>
                <c:pt idx="0">
                  <c:v>B6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Methodology!$S$135:$S$140</c:f>
              <c:numCache>
                <c:formatCode>General</c:formatCode>
                <c:ptCount val="6"/>
                <c:pt idx="0">
                  <c:v>0.22360679774997896</c:v>
                </c:pt>
                <c:pt idx="1">
                  <c:v>0.31622776601683794</c:v>
                </c:pt>
                <c:pt idx="2">
                  <c:v>0.44721359549995793</c:v>
                </c:pt>
                <c:pt idx="3">
                  <c:v>0.70710678118654757</c:v>
                </c:pt>
                <c:pt idx="4">
                  <c:v>1</c:v>
                </c:pt>
                <c:pt idx="5">
                  <c:v>1.4142135623730951</c:v>
                </c:pt>
              </c:numCache>
            </c:numRef>
          </c:xVal>
          <c:yVal>
            <c:numRef>
              <c:f>Methodology!$R$135:$R$140</c:f>
              <c:numCache>
                <c:formatCode>General</c:formatCode>
                <c:ptCount val="6"/>
                <c:pt idx="0">
                  <c:v>0.28600434123791535</c:v>
                </c:pt>
                <c:pt idx="1">
                  <c:v>0.41306351681860459</c:v>
                </c:pt>
                <c:pt idx="2">
                  <c:v>0.59924645506837126</c:v>
                </c:pt>
                <c:pt idx="3">
                  <c:v>0.99605001747869915</c:v>
                </c:pt>
                <c:pt idx="4">
                  <c:v>1.4836327647898646</c:v>
                </c:pt>
                <c:pt idx="5">
                  <c:v>2.3670590318180316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25E-4655-9D52-C7BD4789C79B}"/>
            </c:ext>
          </c:extLst>
        </c:ser>
        <c:ser>
          <c:idx val="10"/>
          <c:order val="11"/>
          <c:tx>
            <c:strRef>
              <c:f>Methodology!$B$147</c:f>
              <c:strCache>
                <c:ptCount val="1"/>
                <c:pt idx="0">
                  <c:v>B7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 w="57150"/>
            </c:spPr>
          </c:marker>
          <c:xVal>
            <c:numRef>
              <c:f>Methodology!$S$149:$S$152</c:f>
              <c:numCache>
                <c:formatCode>General</c:formatCode>
                <c:ptCount val="4"/>
                <c:pt idx="0">
                  <c:v>0.22360679774997896</c:v>
                </c:pt>
                <c:pt idx="1">
                  <c:v>0.44721359549995793</c:v>
                </c:pt>
                <c:pt idx="2">
                  <c:v>1</c:v>
                </c:pt>
                <c:pt idx="3">
                  <c:v>1.4142135623730951</c:v>
                </c:pt>
              </c:numCache>
            </c:numRef>
          </c:xVal>
          <c:yVal>
            <c:numRef>
              <c:f>Methodology!$R$149:$R$152</c:f>
              <c:numCache>
                <c:formatCode>General</c:formatCode>
                <c:ptCount val="4"/>
                <c:pt idx="0">
                  <c:v>0.2561154713513189</c:v>
                </c:pt>
                <c:pt idx="1">
                  <c:v>0.56985189549188919</c:v>
                </c:pt>
                <c:pt idx="2">
                  <c:v>1.4012812268502768</c:v>
                </c:pt>
                <c:pt idx="3">
                  <c:v>2.1554938752299546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25E-4655-9D52-C7BD4789C79B}"/>
            </c:ext>
          </c:extLst>
        </c:ser>
        <c:ser>
          <c:idx val="11"/>
          <c:order val="12"/>
          <c:tx>
            <c:strRef>
              <c:f>Methodology!$B$156</c:f>
              <c:strCache>
                <c:ptCount val="1"/>
                <c:pt idx="0">
                  <c:v>C1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Methodology!$S$158:$S$161</c:f>
              <c:numCache>
                <c:formatCode>General</c:formatCode>
                <c:ptCount val="4"/>
                <c:pt idx="0">
                  <c:v>0.31622776601683794</c:v>
                </c:pt>
                <c:pt idx="1">
                  <c:v>0.44721359549995793</c:v>
                </c:pt>
                <c:pt idx="2">
                  <c:v>0.70710678118654757</c:v>
                </c:pt>
                <c:pt idx="3">
                  <c:v>1</c:v>
                </c:pt>
              </c:numCache>
            </c:numRef>
          </c:xVal>
          <c:yVal>
            <c:numRef>
              <c:f>Methodology!$R$158:$R$161</c:f>
              <c:numCache>
                <c:formatCode>General</c:formatCode>
                <c:ptCount val="4"/>
                <c:pt idx="0">
                  <c:v>0.38588106375710102</c:v>
                </c:pt>
                <c:pt idx="1">
                  <c:v>0.55303895887374366</c:v>
                </c:pt>
                <c:pt idx="2">
                  <c:v>0.89120995114546842</c:v>
                </c:pt>
                <c:pt idx="3">
                  <c:v>1.2832826673933271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25E-4655-9D52-C7BD4789C79B}"/>
            </c:ext>
          </c:extLst>
        </c:ser>
        <c:ser>
          <c:idx val="13"/>
          <c:order val="13"/>
          <c:tx>
            <c:strRef>
              <c:f>Methodology!$B$169</c:f>
              <c:strCache>
                <c:ptCount val="1"/>
                <c:pt idx="0">
                  <c:v>C2</c:v>
                </c:pt>
              </c:strCache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6">
                  <a:lumMod val="50000"/>
                </a:schemeClr>
              </a:solidFill>
              <a:ln w="57150"/>
            </c:spPr>
          </c:marker>
          <c:xVal>
            <c:numRef>
              <c:f>Methodology!$S$171:$S$173</c:f>
              <c:numCache>
                <c:formatCode>General</c:formatCode>
                <c:ptCount val="3"/>
                <c:pt idx="0">
                  <c:v>0.31622776601683794</c:v>
                </c:pt>
                <c:pt idx="1">
                  <c:v>0.70710678118654757</c:v>
                </c:pt>
                <c:pt idx="2">
                  <c:v>1</c:v>
                </c:pt>
              </c:numCache>
            </c:numRef>
          </c:xVal>
          <c:yVal>
            <c:numRef>
              <c:f>Methodology!$R$171:$R$173</c:f>
              <c:numCache>
                <c:formatCode>General</c:formatCode>
                <c:ptCount val="3"/>
                <c:pt idx="0">
                  <c:v>0.39106724643143354</c:v>
                </c:pt>
                <c:pt idx="1">
                  <c:v>0.88830652912566843</c:v>
                </c:pt>
                <c:pt idx="2">
                  <c:v>1.2861237753075854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25E-4655-9D52-C7BD4789C79B}"/>
            </c:ext>
          </c:extLst>
        </c:ser>
        <c:ser>
          <c:idx val="14"/>
          <c:order val="14"/>
          <c:tx>
            <c:strRef>
              <c:f>Methodology!$B$182</c:f>
              <c:strCache>
                <c:ptCount val="1"/>
                <c:pt idx="0">
                  <c:v>C3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triangle"/>
            <c:size val="9"/>
            <c:spPr>
              <a:solidFill>
                <a:srgbClr val="00B050"/>
              </a:solidFill>
              <a:ln w="57150"/>
            </c:spPr>
          </c:marker>
          <c:xVal>
            <c:numRef>
              <c:f>Methodology!$S$184:$S$190</c:f>
              <c:numCache>
                <c:formatCode>General</c:formatCode>
                <c:ptCount val="7"/>
                <c:pt idx="0">
                  <c:v>0.31622776601683794</c:v>
                </c:pt>
                <c:pt idx="1">
                  <c:v>0.44721359549995793</c:v>
                </c:pt>
                <c:pt idx="2">
                  <c:v>0.70710678118654757</c:v>
                </c:pt>
                <c:pt idx="3">
                  <c:v>1</c:v>
                </c:pt>
                <c:pt idx="4">
                  <c:v>1.4142135623730951</c:v>
                </c:pt>
                <c:pt idx="5">
                  <c:v>1.7320508075688772</c:v>
                </c:pt>
                <c:pt idx="6">
                  <c:v>2.2360679774997898</c:v>
                </c:pt>
              </c:numCache>
            </c:numRef>
          </c:xVal>
          <c:yVal>
            <c:numRef>
              <c:f>Methodology!$R$184:$R$190</c:f>
              <c:numCache>
                <c:formatCode>General</c:formatCode>
                <c:ptCount val="7"/>
                <c:pt idx="0">
                  <c:v>0.36761145775009291</c:v>
                </c:pt>
                <c:pt idx="1">
                  <c:v>0.52675932915439383</c:v>
                </c:pt>
                <c:pt idx="2">
                  <c:v>0.84748181081617824</c:v>
                </c:pt>
                <c:pt idx="3">
                  <c:v>1.2237238250520417</c:v>
                </c:pt>
                <c:pt idx="4">
                  <c:v>1.7738155305558789</c:v>
                </c:pt>
                <c:pt idx="5">
                  <c:v>2.2090353250253321</c:v>
                </c:pt>
                <c:pt idx="6">
                  <c:v>2.9495885512459612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25E-4655-9D52-C7BD4789C79B}"/>
            </c:ext>
          </c:extLst>
        </c:ser>
        <c:ser>
          <c:idx val="15"/>
          <c:order val="15"/>
          <c:tx>
            <c:strRef>
              <c:f>Methodology!$B$195</c:f>
              <c:strCache>
                <c:ptCount val="1"/>
                <c:pt idx="0">
                  <c:v>C4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 w="57150"/>
            </c:spPr>
          </c:marker>
          <c:xVal>
            <c:numRef>
              <c:f>Methodology!$S$197:$S$203</c:f>
              <c:numCache>
                <c:formatCode>General</c:formatCode>
                <c:ptCount val="7"/>
                <c:pt idx="0">
                  <c:v>0.31622776601683794</c:v>
                </c:pt>
                <c:pt idx="1">
                  <c:v>0.44721359549995793</c:v>
                </c:pt>
                <c:pt idx="2">
                  <c:v>0.70710678118654757</c:v>
                </c:pt>
                <c:pt idx="3">
                  <c:v>1</c:v>
                </c:pt>
                <c:pt idx="4">
                  <c:v>1.4142135623730951</c:v>
                </c:pt>
                <c:pt idx="5">
                  <c:v>2.2360679774997898</c:v>
                </c:pt>
                <c:pt idx="6">
                  <c:v>3.1622776601683795</c:v>
                </c:pt>
              </c:numCache>
            </c:numRef>
          </c:xVal>
          <c:yVal>
            <c:numRef>
              <c:f>Methodology!$R$197:$R$203</c:f>
              <c:numCache>
                <c:formatCode>General</c:formatCode>
                <c:ptCount val="7"/>
                <c:pt idx="0">
                  <c:v>0.32921933449476193</c:v>
                </c:pt>
                <c:pt idx="1">
                  <c:v>0.46915743162841822</c:v>
                </c:pt>
                <c:pt idx="2">
                  <c:v>0.74792530722885031</c:v>
                </c:pt>
                <c:pt idx="3">
                  <c:v>1.0646105026666135</c:v>
                </c:pt>
                <c:pt idx="4">
                  <c:v>1.5205537576097603</c:v>
                </c:pt>
                <c:pt idx="5">
                  <c:v>2.477168471534311</c:v>
                </c:pt>
                <c:pt idx="6">
                  <c:v>3.6340778388926172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25E-4655-9D52-C7BD4789C79B}"/>
            </c:ext>
          </c:extLst>
        </c:ser>
        <c:ser>
          <c:idx val="16"/>
          <c:order val="16"/>
          <c:tx>
            <c:strRef>
              <c:f>Methodology!$B$208</c:f>
              <c:strCache>
                <c:ptCount val="1"/>
                <c:pt idx="0">
                  <c:v>C5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x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Methodology!$S$210:$S$214</c:f>
              <c:numCache>
                <c:formatCode>General</c:formatCode>
                <c:ptCount val="5"/>
                <c:pt idx="0">
                  <c:v>0.31622776601683794</c:v>
                </c:pt>
                <c:pt idx="1">
                  <c:v>0.44721359549995793</c:v>
                </c:pt>
                <c:pt idx="2">
                  <c:v>0.63245553203367588</c:v>
                </c:pt>
                <c:pt idx="3">
                  <c:v>0.83666002653407556</c:v>
                </c:pt>
                <c:pt idx="4">
                  <c:v>1</c:v>
                </c:pt>
              </c:numCache>
            </c:numRef>
          </c:xVal>
          <c:yVal>
            <c:numRef>
              <c:f>Methodology!$R$210:$R$214</c:f>
              <c:numCache>
                <c:formatCode>General</c:formatCode>
                <c:ptCount val="5"/>
                <c:pt idx="0">
                  <c:v>0.32047618838280628</c:v>
                </c:pt>
                <c:pt idx="1">
                  <c:v>0.45690577431012858</c:v>
                </c:pt>
                <c:pt idx="2">
                  <c:v>0.65178614194011131</c:v>
                </c:pt>
                <c:pt idx="3">
                  <c:v>0.8694826047713663</c:v>
                </c:pt>
                <c:pt idx="4">
                  <c:v>1.0462287486943735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25E-4655-9D52-C7BD4789C79B}"/>
            </c:ext>
          </c:extLst>
        </c:ser>
        <c:ser>
          <c:idx val="17"/>
          <c:order val="17"/>
          <c:tx>
            <c:strRef>
              <c:f>Methodology!$B$219</c:f>
              <c:strCache>
                <c:ptCount val="1"/>
                <c:pt idx="0">
                  <c:v>C6</c:v>
                </c:pt>
              </c:strCache>
              <c:extLst xmlns:c15="http://schemas.microsoft.com/office/drawing/2012/chart"/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chemeClr val="accent6">
                    <a:lumMod val="50000"/>
                  </a:schemeClr>
                </a:solidFill>
              </a:ln>
            </c:spPr>
          </c:marker>
          <c:xVal>
            <c:numRef>
              <c:f>Methodology!$S$221:$S$226</c:f>
              <c:numCache>
                <c:formatCode>General</c:formatCode>
                <c:ptCount val="6"/>
                <c:pt idx="0">
                  <c:v>0.44721359549995793</c:v>
                </c:pt>
                <c:pt idx="1">
                  <c:v>1.0954451150103321</c:v>
                </c:pt>
                <c:pt idx="2">
                  <c:v>1.51657508881031</c:v>
                </c:pt>
                <c:pt idx="3">
                  <c:v>2.4083189157584592</c:v>
                </c:pt>
                <c:pt idx="4">
                  <c:v>3.40587727318528</c:v>
                </c:pt>
                <c:pt idx="5">
                  <c:v>4.2426406871192848</c:v>
                </c:pt>
              </c:numCache>
              <c:extLst xmlns:c15="http://schemas.microsoft.com/office/drawing/2012/chart"/>
            </c:numRef>
          </c:xVal>
          <c:yVal>
            <c:numRef>
              <c:f>Methodology!$P$221:$P$226</c:f>
              <c:numCache>
                <c:formatCode>General</c:formatCode>
                <c:ptCount val="6"/>
                <c:pt idx="0">
                  <c:v>0.83752568638956904</c:v>
                </c:pt>
                <c:pt idx="1">
                  <c:v>2.1818926961940446</c:v>
                </c:pt>
                <c:pt idx="2">
                  <c:v>3.1248859628315642</c:v>
                </c:pt>
                <c:pt idx="3">
                  <c:v>5.2461003257134706</c:v>
                </c:pt>
                <c:pt idx="4">
                  <c:v>7.8982417171306061</c:v>
                </c:pt>
                <c:pt idx="5">
                  <c:v>10.435516278555653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625E-4655-9D52-C7BD4789C79B}"/>
            </c:ext>
          </c:extLst>
        </c:ser>
        <c:ser>
          <c:idx val="21"/>
          <c:order val="18"/>
          <c:tx>
            <c:strRef>
              <c:f>Methodology!$B$262</c:f>
              <c:strCache>
                <c:ptCount val="1"/>
                <c:pt idx="0">
                  <c:v>D1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Methodology!$S$264:$S$268</c:f>
              <c:numCache>
                <c:formatCode>General</c:formatCode>
                <c:ptCount val="5"/>
                <c:pt idx="0">
                  <c:v>1</c:v>
                </c:pt>
                <c:pt idx="1">
                  <c:v>1.4142135623730951</c:v>
                </c:pt>
                <c:pt idx="2">
                  <c:v>2.2360679774997898</c:v>
                </c:pt>
                <c:pt idx="3">
                  <c:v>3.1622776601683795</c:v>
                </c:pt>
                <c:pt idx="4">
                  <c:v>4.4721359549995796</c:v>
                </c:pt>
              </c:numCache>
            </c:numRef>
          </c:xVal>
          <c:yVal>
            <c:numRef>
              <c:f>Methodology!$R$264:$R$268</c:f>
              <c:numCache>
                <c:formatCode>General</c:formatCode>
                <c:ptCount val="5"/>
                <c:pt idx="0">
                  <c:v>1.02241544067631</c:v>
                </c:pt>
                <c:pt idx="1">
                  <c:v>1.4582805897635107</c:v>
                </c:pt>
                <c:pt idx="2">
                  <c:v>2.3420236179137204</c:v>
                </c:pt>
                <c:pt idx="3">
                  <c:v>3.3756997551928847</c:v>
                </c:pt>
                <c:pt idx="4">
                  <c:v>4.9862389915831287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25E-4655-9D52-C7BD4789C79B}"/>
            </c:ext>
          </c:extLst>
        </c:ser>
        <c:ser>
          <c:idx val="19"/>
          <c:order val="19"/>
          <c:tx>
            <c:strRef>
              <c:f>Methodology!$B$234</c:f>
              <c:strCache>
                <c:ptCount val="1"/>
                <c:pt idx="0">
                  <c:v>D2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 w="57150">
                <a:solidFill>
                  <a:srgbClr val="C00000"/>
                </a:solidFill>
              </a:ln>
            </c:spPr>
          </c:marker>
          <c:xVal>
            <c:numRef>
              <c:f>Methodology!$S$236:$S$242</c:f>
              <c:numCache>
                <c:formatCode>General</c:formatCode>
                <c:ptCount val="7"/>
                <c:pt idx="0">
                  <c:v>0.70710678118654757</c:v>
                </c:pt>
                <c:pt idx="1">
                  <c:v>1</c:v>
                </c:pt>
                <c:pt idx="2">
                  <c:v>1.4142135623730951</c:v>
                </c:pt>
                <c:pt idx="3">
                  <c:v>2.2360679774997898</c:v>
                </c:pt>
                <c:pt idx="4">
                  <c:v>3.1622776601683795</c:v>
                </c:pt>
                <c:pt idx="5">
                  <c:v>4.4721359549995796</c:v>
                </c:pt>
                <c:pt idx="6">
                  <c:v>7.0710678118654755</c:v>
                </c:pt>
              </c:numCache>
            </c:numRef>
          </c:xVal>
          <c:yVal>
            <c:numRef>
              <c:f>Methodology!$R$236:$R$242</c:f>
              <c:numCache>
                <c:formatCode>General</c:formatCode>
                <c:ptCount val="7"/>
                <c:pt idx="0">
                  <c:v>0.71443450831176025</c:v>
                </c:pt>
                <c:pt idx="1">
                  <c:v>1.0021326533074033</c:v>
                </c:pt>
                <c:pt idx="2">
                  <c:v>1.4313561708410938</c:v>
                </c:pt>
                <c:pt idx="3">
                  <c:v>2.2943627151295289</c:v>
                </c:pt>
                <c:pt idx="4">
                  <c:v>3.3105778109997752</c:v>
                </c:pt>
                <c:pt idx="5">
                  <c:v>4.835258180281599</c:v>
                </c:pt>
                <c:pt idx="6">
                  <c:v>8.1603410760774082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25E-4655-9D52-C7BD4789C79B}"/>
            </c:ext>
          </c:extLst>
        </c:ser>
        <c:ser>
          <c:idx val="20"/>
          <c:order val="20"/>
          <c:tx>
            <c:strRef>
              <c:f>Methodology!$B$249</c:f>
              <c:strCache>
                <c:ptCount val="1"/>
                <c:pt idx="0">
                  <c:v>D3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rgbClr val="002060"/>
                </a:solidFill>
              </a:ln>
            </c:spPr>
          </c:marker>
          <c:xVal>
            <c:numRef>
              <c:f>Methodology!$S$251:$S$257</c:f>
              <c:numCache>
                <c:formatCode>General</c:formatCode>
                <c:ptCount val="7"/>
                <c:pt idx="0">
                  <c:v>0.70710678118654757</c:v>
                </c:pt>
                <c:pt idx="1">
                  <c:v>1</c:v>
                </c:pt>
                <c:pt idx="2">
                  <c:v>1.4142135623730951</c:v>
                </c:pt>
                <c:pt idx="3">
                  <c:v>2.2360679774997898</c:v>
                </c:pt>
                <c:pt idx="4">
                  <c:v>3.1622776601683795</c:v>
                </c:pt>
                <c:pt idx="5">
                  <c:v>4.4721359549995796</c:v>
                </c:pt>
                <c:pt idx="6">
                  <c:v>5.4772255750516612</c:v>
                </c:pt>
              </c:numCache>
            </c:numRef>
          </c:xVal>
          <c:yVal>
            <c:numRef>
              <c:f>Methodology!$R$251:$R$257</c:f>
              <c:numCache>
                <c:formatCode>General</c:formatCode>
                <c:ptCount val="7"/>
                <c:pt idx="0">
                  <c:v>0.7150554858373489</c:v>
                </c:pt>
                <c:pt idx="1">
                  <c:v>1.0156667501540164</c:v>
                </c:pt>
                <c:pt idx="2">
                  <c:v>1.442711311802725</c:v>
                </c:pt>
                <c:pt idx="3">
                  <c:v>2.3204774044612857</c:v>
                </c:pt>
                <c:pt idx="4">
                  <c:v>3.3466401061363023</c:v>
                </c:pt>
                <c:pt idx="5">
                  <c:v>4.9241672067886135</c:v>
                </c:pt>
                <c:pt idx="6">
                  <c:v>6.1591788308968383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25E-4655-9D52-C7BD4789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03808"/>
        <c:axId val="83314560"/>
        <c:extLst/>
      </c:scatterChart>
      <c:valAx>
        <c:axId val="833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20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83314560"/>
        <c:crosses val="autoZero"/>
        <c:crossBetween val="midCat"/>
      </c:valAx>
      <c:valAx>
        <c:axId val="83314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20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83303808"/>
        <c:crosses val="autoZero"/>
        <c:crossBetween val="midCat"/>
      </c:valAx>
      <c:spPr>
        <a:ln>
          <a:solidFill>
            <a:srgbClr val="3333F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98013888888888"/>
          <c:y val="2.9753703703703702E-2"/>
          <c:w val="0.79562097222222217"/>
          <c:h val="0.73625400420103226"/>
        </c:manualLayout>
      </c:layout>
      <c:scatterChart>
        <c:scatterStyle val="lineMarker"/>
        <c:varyColors val="0"/>
        <c:ser>
          <c:idx val="1"/>
          <c:order val="0"/>
          <c:tx>
            <c:strRef>
              <c:f>Methodology!$B$6</c:f>
              <c:strCache>
                <c:ptCount val="1"/>
                <c:pt idx="0">
                  <c:v>A1</c:v>
                </c:pt>
              </c:strCache>
            </c:strRef>
          </c:tx>
          <c:spPr>
            <a:ln w="57150">
              <a:solidFill>
                <a:srgbClr val="0000FF"/>
              </a:solidFill>
            </a:ln>
          </c:spPr>
          <c:marker>
            <c:symbol val="square"/>
            <c:size val="9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Methodology!$G$9:$G$13</c:f>
              <c:numCache>
                <c:formatCode>General</c:formatCode>
                <c:ptCount val="5"/>
                <c:pt idx="0">
                  <c:v>4.1231056256176606</c:v>
                </c:pt>
                <c:pt idx="1">
                  <c:v>13.038404810405298</c:v>
                </c:pt>
                <c:pt idx="2">
                  <c:v>29.154759474226502</c:v>
                </c:pt>
                <c:pt idx="3">
                  <c:v>41.231056256176608</c:v>
                </c:pt>
                <c:pt idx="4">
                  <c:v>58.309518948453004</c:v>
                </c:pt>
              </c:numCache>
            </c:numRef>
          </c:xVal>
          <c:yVal>
            <c:numRef>
              <c:f>Methodology!$AA$9:$AA$13</c:f>
              <c:numCache>
                <c:formatCode>General</c:formatCode>
                <c:ptCount val="5"/>
                <c:pt idx="0">
                  <c:v>8.4304925954278381E-2</c:v>
                </c:pt>
                <c:pt idx="1">
                  <c:v>9.4030489627907471E-2</c:v>
                </c:pt>
                <c:pt idx="2">
                  <c:v>0.10363946430143024</c:v>
                </c:pt>
                <c:pt idx="3">
                  <c:v>0.11070186069251192</c:v>
                </c:pt>
                <c:pt idx="4">
                  <c:v>0.12309149097933272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5B-476D-9FB6-4A6DD6FB3747}"/>
            </c:ext>
          </c:extLst>
        </c:ser>
        <c:ser>
          <c:idx val="2"/>
          <c:order val="1"/>
          <c:tx>
            <c:strRef>
              <c:f>Methodology!$B$17</c:f>
              <c:strCache>
                <c:ptCount val="1"/>
                <c:pt idx="0">
                  <c:v>A2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diamond"/>
            <c:size val="10"/>
            <c:spPr>
              <a:solidFill>
                <a:srgbClr val="9900CC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Methodology!$K$20:$K$23</c:f>
              <c:numCache>
                <c:formatCode>General</c:formatCode>
                <c:ptCount val="4"/>
                <c:pt idx="0">
                  <c:v>4.1231056256176606</c:v>
                </c:pt>
                <c:pt idx="1">
                  <c:v>14.866068747318506</c:v>
                </c:pt>
                <c:pt idx="2">
                  <c:v>20.615528128088304</c:v>
                </c:pt>
                <c:pt idx="3">
                  <c:v>41.231056256176608</c:v>
                </c:pt>
              </c:numCache>
            </c:numRef>
          </c:xVal>
          <c:yVal>
            <c:numRef>
              <c:f>Methodology!$AB$20:$AB$23</c:f>
              <c:numCache>
                <c:formatCode>General</c:formatCode>
                <c:ptCount val="4"/>
                <c:pt idx="0">
                  <c:v>7.0014004201400484E-2</c:v>
                </c:pt>
                <c:pt idx="1">
                  <c:v>7.7521709118255275E-2</c:v>
                </c:pt>
                <c:pt idx="2">
                  <c:v>8.053002114799164E-2</c:v>
                </c:pt>
                <c:pt idx="3">
                  <c:v>9.016696346674323E-2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5B-476D-9FB6-4A6DD6FB3747}"/>
            </c:ext>
          </c:extLst>
        </c:ser>
        <c:ser>
          <c:idx val="3"/>
          <c:order val="2"/>
          <c:tx>
            <c:strRef>
              <c:f>Methodology!$B$27</c:f>
              <c:strCache>
                <c:ptCount val="1"/>
                <c:pt idx="0">
                  <c:v>A3</c:v>
                </c:pt>
              </c:strCache>
            </c:strRef>
          </c:tx>
          <c:spPr>
            <a:ln w="57150">
              <a:solidFill>
                <a:srgbClr val="9900CC"/>
              </a:solidFill>
            </a:ln>
          </c:spPr>
          <c:marker>
            <c:symbol val="plus"/>
            <c:size val="10"/>
            <c:spPr>
              <a:solidFill>
                <a:srgbClr val="00B0F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Methodology!$K$30:$K$34</c:f>
              <c:numCache>
                <c:formatCode>General</c:formatCode>
                <c:ptCount val="5"/>
                <c:pt idx="0">
                  <c:v>4.1231056256176606</c:v>
                </c:pt>
                <c:pt idx="1">
                  <c:v>14.866068747318506</c:v>
                </c:pt>
                <c:pt idx="2">
                  <c:v>20.615528128088304</c:v>
                </c:pt>
                <c:pt idx="3">
                  <c:v>41.231056256176608</c:v>
                </c:pt>
                <c:pt idx="4">
                  <c:v>68.992753242641356</c:v>
                </c:pt>
              </c:numCache>
            </c:numRef>
          </c:xVal>
          <c:yVal>
            <c:numRef>
              <c:f>Methodology!$AB$30:$AB$34</c:f>
              <c:numCache>
                <c:formatCode>General</c:formatCode>
                <c:ptCount val="5"/>
                <c:pt idx="0">
                  <c:v>7.9032247784567813E-2</c:v>
                </c:pt>
                <c:pt idx="1">
                  <c:v>8.7104841508747588E-2</c:v>
                </c:pt>
                <c:pt idx="2">
                  <c:v>9.1287092917527679E-2</c:v>
                </c:pt>
                <c:pt idx="3">
                  <c:v>0.10190297341929051</c:v>
                </c:pt>
                <c:pt idx="4">
                  <c:v>0.12216944435630522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5B-476D-9FB6-4A6DD6FB3747}"/>
            </c:ext>
          </c:extLst>
        </c:ser>
        <c:ser>
          <c:idx val="4"/>
          <c:order val="3"/>
          <c:tx>
            <c:strRef>
              <c:f>Methodology!$B$38</c:f>
              <c:strCache>
                <c:ptCount val="1"/>
                <c:pt idx="0">
                  <c:v>A4</c:v>
                </c:pt>
              </c:strCache>
            </c:strRef>
          </c:tx>
          <c:spPr>
            <a:ln w="57150">
              <a:solidFill>
                <a:srgbClr val="339933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Methodology!$P$40:$P$46</c:f>
              <c:numCache>
                <c:formatCode>General</c:formatCode>
                <c:ptCount val="7"/>
                <c:pt idx="0">
                  <c:v>4.1231056256176606</c:v>
                </c:pt>
                <c:pt idx="1">
                  <c:v>5.8309518948453007</c:v>
                </c:pt>
                <c:pt idx="2">
                  <c:v>9.2195444572928871</c:v>
                </c:pt>
                <c:pt idx="3">
                  <c:v>13.038404810405298</c:v>
                </c:pt>
                <c:pt idx="4">
                  <c:v>18.439088914585774</c:v>
                </c:pt>
                <c:pt idx="5">
                  <c:v>29.154759474226502</c:v>
                </c:pt>
                <c:pt idx="6">
                  <c:v>41.231056256176608</c:v>
                </c:pt>
              </c:numCache>
            </c:numRef>
          </c:xVal>
          <c:yVal>
            <c:numRef>
              <c:f>Methodology!$AC$40:$AC$46</c:f>
              <c:numCache>
                <c:formatCode>General</c:formatCode>
                <c:ptCount val="7"/>
                <c:pt idx="0">
                  <c:v>8.1649658092772609E-2</c:v>
                </c:pt>
                <c:pt idx="1">
                  <c:v>8.3333333333333329E-2</c:v>
                </c:pt>
                <c:pt idx="2">
                  <c:v>8.574929257125441E-2</c:v>
                </c:pt>
                <c:pt idx="3">
                  <c:v>8.7705801930702931E-2</c:v>
                </c:pt>
                <c:pt idx="4">
                  <c:v>9.0535746042518531E-2</c:v>
                </c:pt>
                <c:pt idx="5">
                  <c:v>9.7590007294853329E-2</c:v>
                </c:pt>
                <c:pt idx="6">
                  <c:v>0.10511766624552735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5B-476D-9FB6-4A6DD6FB3747}"/>
            </c:ext>
          </c:extLst>
        </c:ser>
        <c:ser>
          <c:idx val="12"/>
          <c:order val="4"/>
          <c:tx>
            <c:strRef>
              <c:f>Methodology!$B$53</c:f>
              <c:strCache>
                <c:ptCount val="1"/>
                <c:pt idx="0">
                  <c:v>A5</c:v>
                </c:pt>
              </c:strCache>
            </c:strRef>
          </c:tx>
          <c:spPr>
            <a:ln w="57150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accent6">
                  <a:lumMod val="50000"/>
                </a:schemeClr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Methodology!$N$55:$N$61</c:f>
              <c:numCache>
                <c:formatCode>General</c:formatCode>
                <c:ptCount val="7"/>
                <c:pt idx="0">
                  <c:v>3.872983346207417</c:v>
                </c:pt>
                <c:pt idx="1">
                  <c:v>8.6602540378443873</c:v>
                </c:pt>
                <c:pt idx="2">
                  <c:v>12.845232578665129</c:v>
                </c:pt>
                <c:pt idx="3">
                  <c:v>17.748239349298849</c:v>
                </c:pt>
                <c:pt idx="4">
                  <c:v>25.396850198400589</c:v>
                </c:pt>
                <c:pt idx="5">
                  <c:v>40.249223594996216</c:v>
                </c:pt>
                <c:pt idx="6">
                  <c:v>56.789083458002736</c:v>
                </c:pt>
              </c:numCache>
            </c:numRef>
          </c:xVal>
          <c:yVal>
            <c:numRef>
              <c:f>Methodology!$AA$55:$AA$61</c:f>
              <c:numCache>
                <c:formatCode>General</c:formatCode>
                <c:ptCount val="7"/>
                <c:pt idx="0">
                  <c:v>8.3859100904437947E-2</c:v>
                </c:pt>
                <c:pt idx="1">
                  <c:v>8.7370405666103795E-2</c:v>
                </c:pt>
                <c:pt idx="2">
                  <c:v>9.1287092917527679E-2</c:v>
                </c:pt>
                <c:pt idx="3">
                  <c:v>9.4915799575249898E-2</c:v>
                </c:pt>
                <c:pt idx="4">
                  <c:v>0.10010015025043828</c:v>
                </c:pt>
                <c:pt idx="5">
                  <c:v>0.10976425998969035</c:v>
                </c:pt>
                <c:pt idx="6">
                  <c:v>0.12309149097933272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5B-476D-9FB6-4A6DD6FB3747}"/>
            </c:ext>
          </c:extLst>
        </c:ser>
        <c:ser>
          <c:idx val="0"/>
          <c:order val="5"/>
          <c:tx>
            <c:strRef>
              <c:f>Methodology!$B$67</c:f>
              <c:strCache>
                <c:ptCount val="1"/>
                <c:pt idx="0">
                  <c:v>B1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Methodology!$G$69:$G$74</c:f>
              <c:numCache>
                <c:formatCode>General</c:formatCode>
                <c:ptCount val="6"/>
                <c:pt idx="0">
                  <c:v>2.7477263328068173</c:v>
                </c:pt>
                <c:pt idx="1">
                  <c:v>3.8858718455450898</c:v>
                </c:pt>
                <c:pt idx="2">
                  <c:v>5.4954526656136347</c:v>
                </c:pt>
                <c:pt idx="3">
                  <c:v>8.6890735984913832</c:v>
                </c:pt>
                <c:pt idx="4">
                  <c:v>12.288205727444508</c:v>
                </c:pt>
                <c:pt idx="5">
                  <c:v>17.378147196982766</c:v>
                </c:pt>
              </c:numCache>
            </c:numRef>
          </c:xVal>
          <c:yVal>
            <c:numRef>
              <c:f>Methodology!$AB$69:$AB$74</c:f>
              <c:numCache>
                <c:formatCode>General</c:formatCode>
                <c:ptCount val="6"/>
                <c:pt idx="0">
                  <c:v>9.3576532451086145E-2</c:v>
                </c:pt>
                <c:pt idx="1">
                  <c:v>9.4915799575249898E-2</c:v>
                </c:pt>
                <c:pt idx="2">
                  <c:v>9.7590007294853329E-2</c:v>
                </c:pt>
                <c:pt idx="3">
                  <c:v>0.10254387894119787</c:v>
                </c:pt>
                <c:pt idx="4">
                  <c:v>0.10833784750435987</c:v>
                </c:pt>
                <c:pt idx="5">
                  <c:v>0.11680139041202725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5B-476D-9FB6-4A6DD6FB3747}"/>
            </c:ext>
          </c:extLst>
        </c:ser>
        <c:ser>
          <c:idx val="5"/>
          <c:order val="6"/>
          <c:tx>
            <c:strRef>
              <c:f>Methodology!$B$81</c:f>
              <c:strCache>
                <c:ptCount val="1"/>
                <c:pt idx="0">
                  <c:v>B2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 w="57150">
                <a:solidFill>
                  <a:srgbClr val="7030A0"/>
                </a:solidFill>
              </a:ln>
            </c:spPr>
          </c:marker>
          <c:xVal>
            <c:numRef>
              <c:f>Methodology!$G$83:$G$86</c:f>
              <c:numCache>
                <c:formatCode>General</c:formatCode>
                <c:ptCount val="4"/>
                <c:pt idx="0">
                  <c:v>2.7477263328068173</c:v>
                </c:pt>
                <c:pt idx="1">
                  <c:v>12.288205727444508</c:v>
                </c:pt>
                <c:pt idx="2">
                  <c:v>17.378147196982766</c:v>
                </c:pt>
                <c:pt idx="3">
                  <c:v>27.477263328068172</c:v>
                </c:pt>
              </c:numCache>
            </c:numRef>
          </c:xVal>
          <c:yVal>
            <c:numRef>
              <c:f>Methodology!$AB$83:$AB$86</c:f>
              <c:numCache>
                <c:formatCode>General</c:formatCode>
                <c:ptCount val="4"/>
                <c:pt idx="0">
                  <c:v>8.4304925954278381E-2</c:v>
                </c:pt>
                <c:pt idx="1">
                  <c:v>9.4915799575249898E-2</c:v>
                </c:pt>
                <c:pt idx="2">
                  <c:v>0.10529232878566533</c:v>
                </c:pt>
                <c:pt idx="3">
                  <c:v>0.11952286093343936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5B-476D-9FB6-4A6DD6FB3747}"/>
            </c:ext>
          </c:extLst>
        </c:ser>
        <c:ser>
          <c:idx val="6"/>
          <c:order val="7"/>
          <c:tx>
            <c:strRef>
              <c:f>Methodology!$B$94</c:f>
              <c:strCache>
                <c:ptCount val="1"/>
                <c:pt idx="0">
                  <c:v>B3</c:v>
                </c:pt>
              </c:strCache>
            </c:strRef>
          </c:tx>
          <c:spPr>
            <a:ln w="57150">
              <a:solidFill>
                <a:srgbClr val="CC00CC"/>
              </a:solidFill>
            </a:ln>
          </c:spPr>
          <c:marker>
            <c:symbol val="x"/>
            <c:size val="8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Methodology!$G$96:$G$100</c:f>
              <c:numCache>
                <c:formatCode>General</c:formatCode>
                <c:ptCount val="5"/>
                <c:pt idx="0">
                  <c:v>2.7477263328068173</c:v>
                </c:pt>
                <c:pt idx="1">
                  <c:v>5.4954526656136347</c:v>
                </c:pt>
                <c:pt idx="2">
                  <c:v>8.6890735984913832</c:v>
                </c:pt>
                <c:pt idx="3">
                  <c:v>12.288205727444508</c:v>
                </c:pt>
                <c:pt idx="4">
                  <c:v>17.378147196982766</c:v>
                </c:pt>
              </c:numCache>
            </c:numRef>
          </c:xVal>
          <c:yVal>
            <c:numRef>
              <c:f>Methodology!$AB$96:$AB$100</c:f>
              <c:numCache>
                <c:formatCode>General</c:formatCode>
                <c:ptCount val="5"/>
                <c:pt idx="0">
                  <c:v>8.9193326448203422E-2</c:v>
                </c:pt>
                <c:pt idx="1">
                  <c:v>9.2608473322079513E-2</c:v>
                </c:pt>
                <c:pt idx="2">
                  <c:v>0.10005003753127736</c:v>
                </c:pt>
                <c:pt idx="3">
                  <c:v>0.10653984136442511</c:v>
                </c:pt>
                <c:pt idx="4">
                  <c:v>0.11785113019775792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5B-476D-9FB6-4A6DD6FB3747}"/>
            </c:ext>
          </c:extLst>
        </c:ser>
        <c:ser>
          <c:idx val="7"/>
          <c:order val="8"/>
          <c:tx>
            <c:strRef>
              <c:f>Methodology!$B$106</c:f>
              <c:strCache>
                <c:ptCount val="1"/>
                <c:pt idx="0">
                  <c:v>B4</c:v>
                </c:pt>
              </c:strCache>
            </c:strRef>
          </c:tx>
          <c:spPr>
            <a:ln w="57150">
              <a:solidFill>
                <a:srgbClr val="00B0F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/>
            </c:spPr>
          </c:marker>
          <c:xVal>
            <c:numRef>
              <c:f>Methodology!$G$108:$G$116</c:f>
              <c:numCache>
                <c:formatCode>General</c:formatCode>
                <c:ptCount val="9"/>
                <c:pt idx="0">
                  <c:v>2.7477263328068173</c:v>
                </c:pt>
                <c:pt idx="1">
                  <c:v>3.8858718455450898</c:v>
                </c:pt>
                <c:pt idx="2">
                  <c:v>5.4954526656136347</c:v>
                </c:pt>
                <c:pt idx="3">
                  <c:v>8.6890735984913832</c:v>
                </c:pt>
                <c:pt idx="4">
                  <c:v>12.288205727444508</c:v>
                </c:pt>
                <c:pt idx="5">
                  <c:v>17.378147196982766</c:v>
                </c:pt>
                <c:pt idx="6">
                  <c:v>21.283796653792763</c:v>
                </c:pt>
                <c:pt idx="7">
                  <c:v>24.576411454889016</c:v>
                </c:pt>
                <c:pt idx="8">
                  <c:v>27.477263328068172</c:v>
                </c:pt>
              </c:numCache>
            </c:numRef>
          </c:xVal>
          <c:yVal>
            <c:numRef>
              <c:f>Methodology!$AB$108:$AB$116</c:f>
              <c:numCache>
                <c:formatCode>General</c:formatCode>
                <c:ptCount val="9"/>
                <c:pt idx="0">
                  <c:v>9.0647266198991702E-2</c:v>
                </c:pt>
                <c:pt idx="1">
                  <c:v>9.3453862703199553E-2</c:v>
                </c:pt>
                <c:pt idx="2">
                  <c:v>9.8389745961447519E-2</c:v>
                </c:pt>
                <c:pt idx="3">
                  <c:v>0.10270600375222014</c:v>
                </c:pt>
                <c:pt idx="4">
                  <c:v>0.10878565864408424</c:v>
                </c:pt>
                <c:pt idx="5">
                  <c:v>0.11712139482105108</c:v>
                </c:pt>
                <c:pt idx="6">
                  <c:v>0.12393943320395891</c:v>
                </c:pt>
                <c:pt idx="7">
                  <c:v>0.12803687993289598</c:v>
                </c:pt>
                <c:pt idx="8">
                  <c:v>0.13256957585691467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5B-476D-9FB6-4A6DD6FB3747}"/>
            </c:ext>
          </c:extLst>
        </c:ser>
        <c:ser>
          <c:idx val="8"/>
          <c:order val="9"/>
          <c:tx>
            <c:strRef>
              <c:f>Methodology!$B$121</c:f>
              <c:strCache>
                <c:ptCount val="1"/>
                <c:pt idx="0">
                  <c:v>B5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Methodology!$G$123:$G$127</c:f>
              <c:numCache>
                <c:formatCode>General</c:formatCode>
                <c:ptCount val="5"/>
                <c:pt idx="0">
                  <c:v>2.7477263328068173</c:v>
                </c:pt>
                <c:pt idx="1">
                  <c:v>3.8858718455450898</c:v>
                </c:pt>
                <c:pt idx="2">
                  <c:v>5.4954526656136347</c:v>
                </c:pt>
                <c:pt idx="3">
                  <c:v>8.6890735984913832</c:v>
                </c:pt>
                <c:pt idx="4">
                  <c:v>12.288205727444508</c:v>
                </c:pt>
              </c:numCache>
            </c:numRef>
          </c:xVal>
          <c:yVal>
            <c:numRef>
              <c:f>Methodology!$AB$123:$AB$127</c:f>
              <c:numCache>
                <c:formatCode>General</c:formatCode>
                <c:ptCount val="5"/>
                <c:pt idx="0">
                  <c:v>9.1211115298940063E-2</c:v>
                </c:pt>
                <c:pt idx="1">
                  <c:v>9.4660305707844131E-2</c:v>
                </c:pt>
                <c:pt idx="2">
                  <c:v>9.6403735909962374E-2</c:v>
                </c:pt>
                <c:pt idx="3">
                  <c:v>0.10040241611281236</c:v>
                </c:pt>
                <c:pt idx="4">
                  <c:v>0.10660035817780521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5B-476D-9FB6-4A6DD6FB3747}"/>
            </c:ext>
          </c:extLst>
        </c:ser>
        <c:ser>
          <c:idx val="9"/>
          <c:order val="10"/>
          <c:tx>
            <c:strRef>
              <c:f>Methodology!$B$133</c:f>
              <c:strCache>
                <c:ptCount val="1"/>
                <c:pt idx="0">
                  <c:v>B6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Methodology!$G$135:$G$140</c:f>
              <c:numCache>
                <c:formatCode>General</c:formatCode>
                <c:ptCount val="6"/>
                <c:pt idx="0">
                  <c:v>2.7477263328068173</c:v>
                </c:pt>
                <c:pt idx="1">
                  <c:v>3.8858718455450898</c:v>
                </c:pt>
                <c:pt idx="2">
                  <c:v>5.4954526656136347</c:v>
                </c:pt>
                <c:pt idx="3">
                  <c:v>8.6890735984913832</c:v>
                </c:pt>
                <c:pt idx="4">
                  <c:v>12.288205727444508</c:v>
                </c:pt>
                <c:pt idx="5">
                  <c:v>17.378147196982766</c:v>
                </c:pt>
              </c:numCache>
            </c:numRef>
          </c:xVal>
          <c:yVal>
            <c:numRef>
              <c:f>Methodology!$AB$135:$AB$140</c:f>
              <c:numCache>
                <c:formatCode>General</c:formatCode>
                <c:ptCount val="6"/>
                <c:pt idx="0">
                  <c:v>0.10408763704854128</c:v>
                </c:pt>
                <c:pt idx="1">
                  <c:v>0.10629880069054679</c:v>
                </c:pt>
                <c:pt idx="2">
                  <c:v>0.10904405724718551</c:v>
                </c:pt>
                <c:pt idx="3">
                  <c:v>0.11463247562451714</c:v>
                </c:pt>
                <c:pt idx="4">
                  <c:v>0.1207363221040738</c:v>
                </c:pt>
                <c:pt idx="5">
                  <c:v>0.13620894132079889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5B-476D-9FB6-4A6DD6FB3747}"/>
            </c:ext>
          </c:extLst>
        </c:ser>
        <c:ser>
          <c:idx val="10"/>
          <c:order val="11"/>
          <c:tx>
            <c:strRef>
              <c:f>Methodology!$B$147</c:f>
              <c:strCache>
                <c:ptCount val="1"/>
                <c:pt idx="0">
                  <c:v>B7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 w="57150"/>
            </c:spPr>
          </c:marker>
          <c:xVal>
            <c:numRef>
              <c:f>Methodology!$G$149:$G$152</c:f>
              <c:numCache>
                <c:formatCode>General</c:formatCode>
                <c:ptCount val="4"/>
                <c:pt idx="0">
                  <c:v>2.7477263328068173</c:v>
                </c:pt>
                <c:pt idx="1">
                  <c:v>5.4954526656136347</c:v>
                </c:pt>
                <c:pt idx="2">
                  <c:v>12.288205727444508</c:v>
                </c:pt>
                <c:pt idx="3">
                  <c:v>17.378147196982766</c:v>
                </c:pt>
              </c:numCache>
            </c:numRef>
          </c:xVal>
          <c:yVal>
            <c:numRef>
              <c:f>Methodology!$AB$149:$AB$152</c:f>
              <c:numCache>
                <c:formatCode>General</c:formatCode>
                <c:ptCount val="4"/>
                <c:pt idx="0">
                  <c:v>9.3209963559105824E-2</c:v>
                </c:pt>
                <c:pt idx="1">
                  <c:v>0.10369516947304253</c:v>
                </c:pt>
                <c:pt idx="2">
                  <c:v>0.11403464899034461</c:v>
                </c:pt>
                <c:pt idx="3">
                  <c:v>0.12403473458920847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5B-476D-9FB6-4A6DD6FB3747}"/>
            </c:ext>
          </c:extLst>
        </c:ser>
        <c:ser>
          <c:idx val="11"/>
          <c:order val="12"/>
          <c:tx>
            <c:strRef>
              <c:f>Methodology!$B$156</c:f>
              <c:strCache>
                <c:ptCount val="1"/>
                <c:pt idx="0">
                  <c:v>C1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Methodology!$G$158:$G$161</c:f>
              <c:numCache>
                <c:formatCode>General</c:formatCode>
                <c:ptCount val="4"/>
                <c:pt idx="0">
                  <c:v>4.876474136094644</c:v>
                </c:pt>
                <c:pt idx="1">
                  <c:v>6.8963758598266676</c:v>
                </c:pt>
                <c:pt idx="2">
                  <c:v>10.904127658827184</c:v>
                </c:pt>
                <c:pt idx="3">
                  <c:v>15.420765220960989</c:v>
                </c:pt>
              </c:numCache>
            </c:numRef>
          </c:xVal>
          <c:yVal>
            <c:numRef>
              <c:f>Methodology!$AB$158:$AB$161</c:f>
              <c:numCache>
                <c:formatCode>General</c:formatCode>
                <c:ptCount val="4"/>
                <c:pt idx="0">
                  <c:v>7.9131161775449585E-2</c:v>
                </c:pt>
                <c:pt idx="1">
                  <c:v>8.0192693976462545E-2</c:v>
                </c:pt>
                <c:pt idx="2">
                  <c:v>8.1731430429834523E-2</c:v>
                </c:pt>
                <c:pt idx="3">
                  <c:v>8.3217833162325769E-2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5B-476D-9FB6-4A6DD6FB3747}"/>
            </c:ext>
          </c:extLst>
        </c:ser>
        <c:ser>
          <c:idx val="13"/>
          <c:order val="13"/>
          <c:tx>
            <c:strRef>
              <c:f>Methodology!$B$169</c:f>
              <c:strCache>
                <c:ptCount val="1"/>
                <c:pt idx="0">
                  <c:v>C2</c:v>
                </c:pt>
              </c:strCache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6">
                  <a:lumMod val="50000"/>
                </a:schemeClr>
              </a:solidFill>
              <a:ln w="57150"/>
            </c:spPr>
          </c:marker>
          <c:xVal>
            <c:numRef>
              <c:f>Methodology!$G$171:$G$173</c:f>
              <c:numCache>
                <c:formatCode>General</c:formatCode>
                <c:ptCount val="3"/>
                <c:pt idx="0">
                  <c:v>4.8703182647543679</c:v>
                </c:pt>
                <c:pt idx="1">
                  <c:v>10.890362712049585</c:v>
                </c:pt>
                <c:pt idx="2">
                  <c:v>15.401298646542765</c:v>
                </c:pt>
              </c:numCache>
            </c:numRef>
          </c:xVal>
          <c:yVal>
            <c:numRef>
              <c:f>Methodology!$AB$171:$AB$173</c:f>
              <c:numCache>
                <c:formatCode>General</c:formatCode>
                <c:ptCount val="3"/>
                <c:pt idx="0">
                  <c:v>8.0296035119823292E-2</c:v>
                </c:pt>
                <c:pt idx="1">
                  <c:v>8.1568130705399394E-2</c:v>
                </c:pt>
                <c:pt idx="2">
                  <c:v>8.350748886986166E-2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5B-476D-9FB6-4A6DD6FB3747}"/>
            </c:ext>
          </c:extLst>
        </c:ser>
        <c:ser>
          <c:idx val="14"/>
          <c:order val="14"/>
          <c:tx>
            <c:strRef>
              <c:f>Methodology!$B$182</c:f>
              <c:strCache>
                <c:ptCount val="1"/>
                <c:pt idx="0">
                  <c:v>C3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triangle"/>
            <c:size val="9"/>
            <c:spPr>
              <a:solidFill>
                <a:srgbClr val="00B050"/>
              </a:solidFill>
              <a:ln w="57150"/>
            </c:spPr>
          </c:marker>
          <c:xVal>
            <c:numRef>
              <c:f>Methodology!$G$184:$G$190</c:f>
              <c:numCache>
                <c:formatCode>General</c:formatCode>
                <c:ptCount val="7"/>
                <c:pt idx="0">
                  <c:v>4.8948953002081668</c:v>
                </c:pt>
                <c:pt idx="1">
                  <c:v>6.922427319950712</c:v>
                </c:pt>
                <c:pt idx="2">
                  <c:v>10.945318634009702</c:v>
                </c:pt>
                <c:pt idx="3">
                  <c:v>15.479018056711478</c:v>
                </c:pt>
                <c:pt idx="4">
                  <c:v>21.890637268019404</c:v>
                </c:pt>
                <c:pt idx="5">
                  <c:v>26.810445725500351</c:v>
                </c:pt>
                <c:pt idx="6">
                  <c:v>34.612136599753562</c:v>
                </c:pt>
              </c:numCache>
            </c:numRef>
          </c:xVal>
          <c:yVal>
            <c:numRef>
              <c:f>Methodology!$AB$184:$AB$190</c:f>
              <c:numCache>
                <c:formatCode>General</c:formatCode>
                <c:ptCount val="7"/>
                <c:pt idx="0">
                  <c:v>7.5100984843222154E-2</c:v>
                </c:pt>
                <c:pt idx="1">
                  <c:v>7.60945987307447E-2</c:v>
                </c:pt>
                <c:pt idx="2">
                  <c:v>7.742870163531386E-2</c:v>
                </c:pt>
                <c:pt idx="3">
                  <c:v>7.9056941504209485E-2</c:v>
                </c:pt>
                <c:pt idx="4">
                  <c:v>8.103078539185754E-2</c:v>
                </c:pt>
                <c:pt idx="5">
                  <c:v>8.2394576637875208E-2</c:v>
                </c:pt>
                <c:pt idx="6">
                  <c:v>8.5218332094152277E-2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5B-476D-9FB6-4A6DD6FB3747}"/>
            </c:ext>
          </c:extLst>
        </c:ser>
        <c:ser>
          <c:idx val="15"/>
          <c:order val="15"/>
          <c:tx>
            <c:strRef>
              <c:f>Methodology!$B$195</c:f>
              <c:strCache>
                <c:ptCount val="1"/>
                <c:pt idx="0">
                  <c:v>C4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 w="57150"/>
            </c:spPr>
          </c:marker>
          <c:xVal>
            <c:numRef>
              <c:f>Methodology!$G$197:$G$203</c:f>
              <c:numCache>
                <c:formatCode>General</c:formatCode>
                <c:ptCount val="7"/>
                <c:pt idx="0">
                  <c:v>3.4856850115866753</c:v>
                </c:pt>
                <c:pt idx="1">
                  <c:v>4.9295030175464953</c:v>
                </c:pt>
                <c:pt idx="2">
                  <c:v>7.794228634059948</c:v>
                </c:pt>
                <c:pt idx="3">
                  <c:v>11.022703842524301</c:v>
                </c:pt>
                <c:pt idx="4">
                  <c:v>15.588457268119896</c:v>
                </c:pt>
                <c:pt idx="5">
                  <c:v>24.647515087732476</c:v>
                </c:pt>
                <c:pt idx="6">
                  <c:v>34.856850115866749</c:v>
                </c:pt>
              </c:numCache>
            </c:numRef>
          </c:xVal>
          <c:yVal>
            <c:numRef>
              <c:f>Methodology!$AB$197:$AB$203</c:f>
              <c:numCache>
                <c:formatCode>General</c:formatCode>
                <c:ptCount val="7"/>
                <c:pt idx="0">
                  <c:v>9.4448962944274226E-2</c:v>
                </c:pt>
                <c:pt idx="1">
                  <c:v>9.5173373453360119E-2</c:v>
                </c:pt>
                <c:pt idx="2">
                  <c:v>9.5958861658291178E-2</c:v>
                </c:pt>
                <c:pt idx="3">
                  <c:v>9.6583426160781971E-2</c:v>
                </c:pt>
                <c:pt idx="4">
                  <c:v>9.7543569030365762E-2</c:v>
                </c:pt>
                <c:pt idx="5">
                  <c:v>0.10050378152592121</c:v>
                </c:pt>
                <c:pt idx="6">
                  <c:v>0.10425720702853739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5B-476D-9FB6-4A6DD6FB3747}"/>
            </c:ext>
          </c:extLst>
        </c:ser>
        <c:ser>
          <c:idx val="16"/>
          <c:order val="16"/>
          <c:tx>
            <c:strRef>
              <c:f>Methodology!$B$208</c:f>
              <c:strCache>
                <c:ptCount val="1"/>
                <c:pt idx="0">
                  <c:v>C5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x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Methodology!$G$210:$G$214</c:f>
              <c:numCache>
                <c:formatCode>General</c:formatCode>
                <c:ptCount val="5"/>
                <c:pt idx="0">
                  <c:v>3.4856850115866753</c:v>
                </c:pt>
                <c:pt idx="1">
                  <c:v>4.9295030175464953</c:v>
                </c:pt>
                <c:pt idx="2">
                  <c:v>6.9713700231733506</c:v>
                </c:pt>
                <c:pt idx="3">
                  <c:v>9.2222556893636387</c:v>
                </c:pt>
                <c:pt idx="4">
                  <c:v>11.022703842524301</c:v>
                </c:pt>
              </c:numCache>
            </c:numRef>
          </c:xVal>
          <c:yVal>
            <c:numRef>
              <c:f>Methodology!$AB$210:$AB$214</c:f>
              <c:numCache>
                <c:formatCode>General</c:formatCode>
                <c:ptCount val="5"/>
                <c:pt idx="0">
                  <c:v>9.194066225649182E-2</c:v>
                </c:pt>
                <c:pt idx="1">
                  <c:v>9.2687999720008088E-2</c:v>
                </c:pt>
                <c:pt idx="2">
                  <c:v>9.3494699000845713E-2</c:v>
                </c:pt>
                <c:pt idx="3">
                  <c:v>9.4280904158206336E-2</c:v>
                </c:pt>
                <c:pt idx="4">
                  <c:v>9.4915799575249898E-2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5B-476D-9FB6-4A6DD6FB3747}"/>
            </c:ext>
          </c:extLst>
        </c:ser>
        <c:ser>
          <c:idx val="17"/>
          <c:order val="17"/>
          <c:tx>
            <c:strRef>
              <c:f>Methodology!$B$219</c:f>
              <c:strCache>
                <c:ptCount val="1"/>
                <c:pt idx="0">
                  <c:v>C6</c:v>
                </c:pt>
              </c:strCache>
              <c:extLst xmlns:c15="http://schemas.microsoft.com/office/drawing/2012/chart"/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chemeClr val="accent6">
                    <a:lumMod val="50000"/>
                  </a:schemeClr>
                </a:solidFill>
              </a:ln>
            </c:spPr>
          </c:marker>
          <c:xVal>
            <c:numRef>
              <c:f>Methodology!$G$221:$G$226</c:f>
              <c:numCache>
                <c:formatCode>General</c:formatCode>
                <c:ptCount val="6"/>
                <c:pt idx="0">
                  <c:v>4.919349550499537</c:v>
                </c:pt>
                <c:pt idx="1">
                  <c:v>12.049896265113654</c:v>
                </c:pt>
                <c:pt idx="2">
                  <c:v>16.682325976913411</c:v>
                </c:pt>
                <c:pt idx="3">
                  <c:v>26.491508073343049</c:v>
                </c:pt>
                <c:pt idx="4">
                  <c:v>37.464650005038081</c:v>
                </c:pt>
                <c:pt idx="5">
                  <c:v>46.669047558312137</c:v>
                </c:pt>
              </c:numCache>
              <c:extLst xmlns:c15="http://schemas.microsoft.com/office/drawing/2012/chart"/>
            </c:numRef>
          </c:xVal>
          <c:yVal>
            <c:numRef>
              <c:f>Methodology!$AB$221:$AB$226</c:f>
              <c:numCache>
                <c:formatCode>General</c:formatCode>
                <c:ptCount val="6"/>
                <c:pt idx="0">
                  <c:v>0.17025130615174972</c:v>
                </c:pt>
                <c:pt idx="1">
                  <c:v>0.18107149208503706</c:v>
                </c:pt>
                <c:pt idx="2">
                  <c:v>0.1873171623163388</c:v>
                </c:pt>
                <c:pt idx="3">
                  <c:v>0.19802950859533486</c:v>
                </c:pt>
                <c:pt idx="4">
                  <c:v>0.21081851067789195</c:v>
                </c:pt>
                <c:pt idx="5">
                  <c:v>0.22360679774997896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0F5B-476D-9FB6-4A6DD6FB3747}"/>
            </c:ext>
          </c:extLst>
        </c:ser>
        <c:ser>
          <c:idx val="21"/>
          <c:order val="18"/>
          <c:tx>
            <c:strRef>
              <c:f>Methodology!$B$262</c:f>
              <c:strCache>
                <c:ptCount val="1"/>
                <c:pt idx="0">
                  <c:v>D1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Methodology!$G$264:$G$268</c:f>
              <c:numCache>
                <c:formatCode>General</c:formatCode>
                <c:ptCount val="5"/>
                <c:pt idx="0">
                  <c:v>10.844353369380768</c:v>
                </c:pt>
                <c:pt idx="1">
                  <c:v>15.336231610144651</c:v>
                </c:pt>
                <c:pt idx="2">
                  <c:v>24.248711305964282</c:v>
                </c:pt>
                <c:pt idx="3">
                  <c:v>34.292856398964496</c:v>
                </c:pt>
                <c:pt idx="4">
                  <c:v>48.497422611928563</c:v>
                </c:pt>
              </c:numCache>
            </c:numRef>
          </c:xVal>
          <c:yVal>
            <c:numRef>
              <c:f>Methodology!$AB$264:$AB$268</c:f>
              <c:numCache>
                <c:formatCode>General</c:formatCode>
                <c:ptCount val="5"/>
                <c:pt idx="0">
                  <c:v>9.4280904158206336E-2</c:v>
                </c:pt>
                <c:pt idx="1">
                  <c:v>9.5087282641120485E-2</c:v>
                </c:pt>
                <c:pt idx="2">
                  <c:v>9.6583426160781971E-2</c:v>
                </c:pt>
                <c:pt idx="3">
                  <c:v>9.8437403869769721E-2</c:v>
                </c:pt>
                <c:pt idx="4">
                  <c:v>0.10281451514408313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5B-476D-9FB6-4A6DD6FB3747}"/>
            </c:ext>
          </c:extLst>
        </c:ser>
        <c:ser>
          <c:idx val="19"/>
          <c:order val="19"/>
          <c:tx>
            <c:strRef>
              <c:f>Methodology!$B$234</c:f>
              <c:strCache>
                <c:ptCount val="1"/>
                <c:pt idx="0">
                  <c:v>D2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 w="57150">
                <a:solidFill>
                  <a:srgbClr val="C00000"/>
                </a:solidFill>
              </a:ln>
            </c:spPr>
          </c:marker>
          <c:xVal>
            <c:numRef>
              <c:f>Methodology!$G$236:$G$242</c:f>
              <c:numCache>
                <c:formatCode>General</c:formatCode>
                <c:ptCount val="7"/>
                <c:pt idx="0">
                  <c:v>7.6681158050723255</c:v>
                </c:pt>
                <c:pt idx="1">
                  <c:v>10.844353369380768</c:v>
                </c:pt>
                <c:pt idx="2">
                  <c:v>15.336231610144651</c:v>
                </c:pt>
                <c:pt idx="3">
                  <c:v>24.248711305964282</c:v>
                </c:pt>
                <c:pt idx="4">
                  <c:v>34.292856398964496</c:v>
                </c:pt>
                <c:pt idx="5">
                  <c:v>48.497422611928563</c:v>
                </c:pt>
                <c:pt idx="6">
                  <c:v>76.681158050723255</c:v>
                </c:pt>
              </c:numCache>
            </c:numRef>
          </c:xVal>
          <c:yVal>
            <c:numRef>
              <c:f>Methodology!$AB$236:$AB$242</c:f>
              <c:numCache>
                <c:formatCode>General</c:formatCode>
                <c:ptCount val="7"/>
                <c:pt idx="0">
                  <c:v>9.3169499062491237E-2</c:v>
                </c:pt>
                <c:pt idx="1">
                  <c:v>9.2410549451195798E-2</c:v>
                </c:pt>
                <c:pt idx="2">
                  <c:v>9.3331674118319677E-2</c:v>
                </c:pt>
                <c:pt idx="3">
                  <c:v>9.4617923657048159E-2</c:v>
                </c:pt>
                <c:pt idx="4">
                  <c:v>9.6538409413446866E-2</c:v>
                </c:pt>
                <c:pt idx="5">
                  <c:v>9.9701343285247185E-2</c:v>
                </c:pt>
                <c:pt idx="6">
                  <c:v>0.10641911629294233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5B-476D-9FB6-4A6DD6FB3747}"/>
            </c:ext>
          </c:extLst>
        </c:ser>
        <c:ser>
          <c:idx val="20"/>
          <c:order val="20"/>
          <c:tx>
            <c:strRef>
              <c:f>Methodology!$B$249</c:f>
              <c:strCache>
                <c:ptCount val="1"/>
                <c:pt idx="0">
                  <c:v>D3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rgbClr val="002060"/>
                </a:solidFill>
              </a:ln>
            </c:spPr>
          </c:marker>
          <c:xVal>
            <c:numRef>
              <c:f>Methodology!$G$251:$G$257</c:f>
              <c:numCache>
                <c:formatCode>General</c:formatCode>
                <c:ptCount val="7"/>
                <c:pt idx="0">
                  <c:v>7.6681158050723255</c:v>
                </c:pt>
                <c:pt idx="1">
                  <c:v>10.844353369380768</c:v>
                </c:pt>
                <c:pt idx="2">
                  <c:v>15.336231610144651</c:v>
                </c:pt>
                <c:pt idx="3">
                  <c:v>24.248711305964282</c:v>
                </c:pt>
                <c:pt idx="4">
                  <c:v>34.292856398964496</c:v>
                </c:pt>
                <c:pt idx="5">
                  <c:v>48.497422611928563</c:v>
                </c:pt>
                <c:pt idx="6">
                  <c:v>59.396969619669989</c:v>
                </c:pt>
              </c:numCache>
            </c:numRef>
          </c:xVal>
          <c:yVal>
            <c:numRef>
              <c:f>Methodology!$AB$251:$AB$257</c:f>
              <c:numCache>
                <c:formatCode>General</c:formatCode>
                <c:ptCount val="7"/>
                <c:pt idx="0">
                  <c:v>9.3250480824031381E-2</c:v>
                </c:pt>
                <c:pt idx="1">
                  <c:v>9.3658581158169399E-2</c:v>
                </c:pt>
                <c:pt idx="2">
                  <c:v>9.4072086838359728E-2</c:v>
                </c:pt>
                <c:pt idx="3">
                  <c:v>9.5694875293869094E-2</c:v>
                </c:pt>
                <c:pt idx="4">
                  <c:v>9.7590007294853329E-2</c:v>
                </c:pt>
                <c:pt idx="5">
                  <c:v>0.10153461651336192</c:v>
                </c:pt>
                <c:pt idx="6">
                  <c:v>0.10369516947304253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5B-476D-9FB6-4A6DD6FB3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03808"/>
        <c:axId val="83314560"/>
        <c:extLst/>
      </c:scatterChart>
      <c:valAx>
        <c:axId val="83303808"/>
        <c:scaling>
          <c:orientation val="minMax"/>
          <c:max val="8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20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83314560"/>
        <c:crosses val="autoZero"/>
        <c:crossBetween val="midCat"/>
      </c:valAx>
      <c:valAx>
        <c:axId val="83314560"/>
        <c:scaling>
          <c:orientation val="minMax"/>
          <c:max val="0.18000000000000002"/>
          <c:min val="6.0000000000000012E-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20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83303808"/>
        <c:crosses val="autoZero"/>
        <c:crossBetween val="midCat"/>
      </c:valAx>
      <c:spPr>
        <a:ln>
          <a:solidFill>
            <a:srgbClr val="3333F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50173086397464"/>
          <c:y val="2.8710185185185189E-2"/>
          <c:w val="0.79696233333333333"/>
          <c:h val="0.77388370370370374"/>
        </c:manualLayout>
      </c:layout>
      <c:scatterChart>
        <c:scatterStyle val="lineMarker"/>
        <c:varyColors val="0"/>
        <c:ser>
          <c:idx val="1"/>
          <c:order val="0"/>
          <c:tx>
            <c:strRef>
              <c:f>Methodology!$B$6</c:f>
              <c:strCache>
                <c:ptCount val="1"/>
                <c:pt idx="0">
                  <c:v>A1</c:v>
                </c:pt>
              </c:strCache>
            </c:strRef>
          </c:tx>
          <c:spPr>
            <a:ln w="57150">
              <a:solidFill>
                <a:srgbClr val="0000FF"/>
              </a:solidFill>
            </a:ln>
          </c:spPr>
          <c:marker>
            <c:symbol val="square"/>
            <c:size val="9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Methodology!$Y$9:$Y$13</c:f>
              <c:numCache>
                <c:formatCode>General</c:formatCode>
                <c:ptCount val="5"/>
                <c:pt idx="0">
                  <c:v>0.34759811446936556</c:v>
                </c:pt>
                <c:pt idx="1">
                  <c:v>1.0992017521031259</c:v>
                </c:pt>
                <c:pt idx="2">
                  <c:v>2.4578898386894616</c:v>
                </c:pt>
                <c:pt idx="3">
                  <c:v>3.4759811446936557</c:v>
                </c:pt>
                <c:pt idx="4">
                  <c:v>4.9157796773789233</c:v>
                </c:pt>
              </c:numCache>
            </c:numRef>
          </c:xVal>
          <c:yVal>
            <c:numRef>
              <c:f>Methodology!$T$9:$T$13</c:f>
              <c:numCache>
                <c:formatCode>General</c:formatCode>
                <c:ptCount val="5"/>
                <c:pt idx="0">
                  <c:v>0.31622776601683794</c:v>
                </c:pt>
                <c:pt idx="1">
                  <c:v>1.115361748599407</c:v>
                </c:pt>
                <c:pt idx="2">
                  <c:v>2.7488890442219764</c:v>
                </c:pt>
                <c:pt idx="3">
                  <c:v>4.1524266470129882</c:v>
                </c:pt>
                <c:pt idx="4">
                  <c:v>6.5296526428565578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F8-448D-8FC7-DF0BA5810913}"/>
            </c:ext>
          </c:extLst>
        </c:ser>
        <c:ser>
          <c:idx val="2"/>
          <c:order val="1"/>
          <c:tx>
            <c:strRef>
              <c:f>Methodology!$B$17</c:f>
              <c:strCache>
                <c:ptCount val="1"/>
                <c:pt idx="0">
                  <c:v>A2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diamond"/>
            <c:size val="10"/>
            <c:spPr>
              <a:solidFill>
                <a:srgbClr val="9900CC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Methodology!$Z$20:$Z$24</c:f>
              <c:numCache>
                <c:formatCode>General</c:formatCode>
                <c:ptCount val="5"/>
                <c:pt idx="0">
                  <c:v>0.28867513459481292</c:v>
                </c:pt>
                <c:pt idx="1">
                  <c:v>1.0408329997330665</c:v>
                </c:pt>
                <c:pt idx="2">
                  <c:v>1.4433756729740645</c:v>
                </c:pt>
                <c:pt idx="3">
                  <c:v>2.8867513459481291</c:v>
                </c:pt>
                <c:pt idx="4">
                  <c:v>4.8304589153964796</c:v>
                </c:pt>
              </c:numCache>
            </c:numRef>
          </c:xVal>
          <c:yVal>
            <c:numRef>
              <c:f>Methodology!$U$20:$U$24</c:f>
              <c:numCache>
                <c:formatCode>General</c:formatCode>
                <c:ptCount val="5"/>
                <c:pt idx="0">
                  <c:v>0.31622776601683794</c:v>
                </c:pt>
                <c:pt idx="1">
                  <c:v>1.2624381172952597</c:v>
                </c:pt>
                <c:pt idx="2">
                  <c:v>1.8186239292687616</c:v>
                </c:pt>
                <c:pt idx="3">
                  <c:v>4.0725134565349856</c:v>
                </c:pt>
                <c:pt idx="4">
                  <c:v>8.1027879408135259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F8-448D-8FC7-DF0BA5810913}"/>
            </c:ext>
          </c:extLst>
        </c:ser>
        <c:ser>
          <c:idx val="3"/>
          <c:order val="2"/>
          <c:tx>
            <c:strRef>
              <c:f>Methodology!$B$27</c:f>
              <c:strCache>
                <c:ptCount val="1"/>
                <c:pt idx="0">
                  <c:v>A3</c:v>
                </c:pt>
              </c:strCache>
            </c:strRef>
          </c:tx>
          <c:spPr>
            <a:ln w="57150">
              <a:solidFill>
                <a:srgbClr val="9900CC"/>
              </a:solidFill>
            </a:ln>
          </c:spPr>
          <c:marker>
            <c:symbol val="plus"/>
            <c:size val="10"/>
            <c:spPr>
              <a:solidFill>
                <a:srgbClr val="00B0F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Methodology!$Z$30:$Z$34</c:f>
              <c:numCache>
                <c:formatCode>General</c:formatCode>
                <c:ptCount val="5"/>
                <c:pt idx="0">
                  <c:v>0.32585830544576044</c:v>
                </c:pt>
                <c:pt idx="1">
                  <c:v>1.1748988288204958</c:v>
                </c:pt>
                <c:pt idx="2">
                  <c:v>1.6292915272288022</c:v>
                </c:pt>
                <c:pt idx="3">
                  <c:v>3.2585830544576044</c:v>
                </c:pt>
                <c:pt idx="4">
                  <c:v>5.4526523696119762</c:v>
                </c:pt>
              </c:numCache>
            </c:numRef>
          </c:xVal>
          <c:yVal>
            <c:numRef>
              <c:f>Methodology!$U$30:$U$34</c:f>
              <c:numCache>
                <c:formatCode>General</c:formatCode>
                <c:ptCount val="5"/>
                <c:pt idx="0">
                  <c:v>0.31622776601683794</c:v>
                </c:pt>
                <c:pt idx="1">
                  <c:v>1.2566364044984426</c:v>
                </c:pt>
                <c:pt idx="2">
                  <c:v>1.8263123135615844</c:v>
                </c:pt>
                <c:pt idx="3">
                  <c:v>4.0773925249722884</c:v>
                </c:pt>
                <c:pt idx="4">
                  <c:v>8.1796982026580398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F8-448D-8FC7-DF0BA5810913}"/>
            </c:ext>
          </c:extLst>
        </c:ser>
        <c:ser>
          <c:idx val="4"/>
          <c:order val="3"/>
          <c:tx>
            <c:strRef>
              <c:f>Methodology!$B$38</c:f>
              <c:strCache>
                <c:ptCount val="1"/>
                <c:pt idx="0">
                  <c:v>A4</c:v>
                </c:pt>
              </c:strCache>
            </c:strRef>
          </c:tx>
          <c:spPr>
            <a:ln w="57150">
              <a:solidFill>
                <a:srgbClr val="339933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Methodology!$AA$40:$AA$48</c:f>
              <c:numCache>
                <c:formatCode>General</c:formatCode>
                <c:ptCount val="9"/>
                <c:pt idx="0">
                  <c:v>0.33665016461206926</c:v>
                </c:pt>
                <c:pt idx="1">
                  <c:v>0.47609522856952335</c:v>
                </c:pt>
                <c:pt idx="2">
                  <c:v>0.752772652709081</c:v>
                </c:pt>
                <c:pt idx="3">
                  <c:v>1.0645812948447542</c:v>
                </c:pt>
                <c:pt idx="4">
                  <c:v>1.505545305418162</c:v>
                </c:pt>
                <c:pt idx="5">
                  <c:v>2.3804761428476167</c:v>
                </c:pt>
                <c:pt idx="6">
                  <c:v>3.3665016461206929</c:v>
                </c:pt>
                <c:pt idx="7">
                  <c:v>4.7609522856952333</c:v>
                </c:pt>
                <c:pt idx="8">
                  <c:v>5.8309518948453007</c:v>
                </c:pt>
              </c:numCache>
            </c:numRef>
          </c:xVal>
          <c:yVal>
            <c:numRef>
              <c:f>Methodology!$V$40:$V$48</c:f>
              <c:numCache>
                <c:formatCode>General</c:formatCode>
                <c:ptCount val="9"/>
                <c:pt idx="0">
                  <c:v>0.31622776601683794</c:v>
                </c:pt>
                <c:pt idx="1">
                  <c:v>0.45643546458763845</c:v>
                </c:pt>
                <c:pt idx="2">
                  <c:v>0.74261065723250574</c:v>
                </c:pt>
                <c:pt idx="3">
                  <c:v>1.0741723110591492</c:v>
                </c:pt>
                <c:pt idx="4">
                  <c:v>1.5681251204679501</c:v>
                </c:pt>
                <c:pt idx="5">
                  <c:v>2.6726124191242437</c:v>
                </c:pt>
                <c:pt idx="6">
                  <c:v>4.0711897076111692</c:v>
                </c:pt>
                <c:pt idx="7">
                  <c:v>7.3854894587599631</c:v>
                </c:pt>
                <c:pt idx="8">
                  <c:v>11.560715101157612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F8-448D-8FC7-DF0BA5810913}"/>
            </c:ext>
          </c:extLst>
        </c:ser>
        <c:ser>
          <c:idx val="12"/>
          <c:order val="4"/>
          <c:tx>
            <c:strRef>
              <c:f>Methodology!$B$53</c:f>
              <c:strCache>
                <c:ptCount val="1"/>
                <c:pt idx="0">
                  <c:v>A5</c:v>
                </c:pt>
              </c:strCache>
            </c:strRef>
          </c:tx>
          <c:spPr>
            <a:ln w="57150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accent6">
                  <a:lumMod val="50000"/>
                </a:schemeClr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Methodology!$Y$55:$Y$61</c:f>
              <c:numCache>
                <c:formatCode>General</c:formatCode>
                <c:ptCount val="7"/>
                <c:pt idx="0">
                  <c:v>0.32478490123081549</c:v>
                </c:pt>
                <c:pt idx="1">
                  <c:v>0.72624111721765849</c:v>
                </c:pt>
                <c:pt idx="2">
                  <c:v>1.0771896549552527</c:v>
                </c:pt>
                <c:pt idx="3">
                  <c:v>1.4883513944689681</c:v>
                </c:pt>
                <c:pt idx="4">
                  <c:v>2.1297570234425693</c:v>
                </c:pt>
                <c:pt idx="5">
                  <c:v>3.3752637027780716</c:v>
                </c:pt>
                <c:pt idx="6">
                  <c:v>4.7622814799751989</c:v>
                </c:pt>
              </c:numCache>
            </c:numRef>
          </c:xVal>
          <c:yVal>
            <c:numRef>
              <c:f>Methodology!$T$55:$T$61</c:f>
              <c:numCache>
                <c:formatCode>General</c:formatCode>
                <c:ptCount val="7"/>
                <c:pt idx="0">
                  <c:v>0.29704426289300229</c:v>
                </c:pt>
                <c:pt idx="1">
                  <c:v>0.69202266938581614</c:v>
                </c:pt>
                <c:pt idx="2">
                  <c:v>1.0724490938144939</c:v>
                </c:pt>
                <c:pt idx="3">
                  <c:v>1.5407036981628204</c:v>
                </c:pt>
                <c:pt idx="4">
                  <c:v>2.325090834547209</c:v>
                </c:pt>
                <c:pt idx="5">
                  <c:v>4.0405808256895241</c:v>
                </c:pt>
                <c:pt idx="6">
                  <c:v>6.3931990937563032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F8-448D-8FC7-DF0BA5810913}"/>
            </c:ext>
          </c:extLst>
        </c:ser>
        <c:ser>
          <c:idx val="0"/>
          <c:order val="5"/>
          <c:tx>
            <c:strRef>
              <c:f>Methodology!$B$67</c:f>
              <c:strCache>
                <c:ptCount val="1"/>
                <c:pt idx="0">
                  <c:v>B1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Methodology!$Z$69:$Z$76</c:f>
              <c:numCache>
                <c:formatCode>General</c:formatCode>
                <c:ptCount val="8"/>
                <c:pt idx="0">
                  <c:v>0.25712270234860107</c:v>
                </c:pt>
                <c:pt idx="1">
                  <c:v>0.36362641285541208</c:v>
                </c:pt>
                <c:pt idx="2">
                  <c:v>0.51424540469720215</c:v>
                </c:pt>
                <c:pt idx="3">
                  <c:v>0.81309337755910471</c:v>
                </c:pt>
                <c:pt idx="4">
                  <c:v>1.1498876820198334</c:v>
                </c:pt>
                <c:pt idx="5">
                  <c:v>1.6261867551182094</c:v>
                </c:pt>
                <c:pt idx="6">
                  <c:v>2.5712270234860104</c:v>
                </c:pt>
                <c:pt idx="7">
                  <c:v>3.6362641285541204</c:v>
                </c:pt>
              </c:numCache>
            </c:numRef>
          </c:xVal>
          <c:yVal>
            <c:numRef>
              <c:f>Methodology!$U$69:$U$76</c:f>
              <c:numCache>
                <c:formatCode>General</c:formatCode>
                <c:ptCount val="8"/>
                <c:pt idx="0">
                  <c:v>0.22360679774997899</c:v>
                </c:pt>
                <c:pt idx="1">
                  <c:v>0.32075361710023303</c:v>
                </c:pt>
                <c:pt idx="2">
                  <c:v>0.46639447844481341</c:v>
                </c:pt>
                <c:pt idx="3">
                  <c:v>0.77486812418909867</c:v>
                </c:pt>
                <c:pt idx="4">
                  <c:v>1.1577459077252055</c:v>
                </c:pt>
                <c:pt idx="5">
                  <c:v>1.7652087131040777</c:v>
                </c:pt>
                <c:pt idx="6">
                  <c:v>3.4781399665796435</c:v>
                </c:pt>
                <c:pt idx="7">
                  <c:v>6.3863694135020319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F8-448D-8FC7-DF0BA5810913}"/>
            </c:ext>
          </c:extLst>
        </c:ser>
        <c:ser>
          <c:idx val="5"/>
          <c:order val="6"/>
          <c:tx>
            <c:strRef>
              <c:f>Methodology!$B$81</c:f>
              <c:strCache>
                <c:ptCount val="1"/>
                <c:pt idx="0">
                  <c:v>B2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 w="57150">
                <a:solidFill>
                  <a:srgbClr val="7030A0"/>
                </a:solidFill>
              </a:ln>
            </c:spPr>
          </c:marker>
          <c:xVal>
            <c:numRef>
              <c:f>Methodology!$Z$83:$Z$87</c:f>
              <c:numCache>
                <c:formatCode>General</c:formatCode>
                <c:ptCount val="5"/>
                <c:pt idx="0">
                  <c:v>0.23164686502989962</c:v>
                </c:pt>
                <c:pt idx="1">
                  <c:v>1.0359562739631487</c:v>
                </c:pt>
                <c:pt idx="2">
                  <c:v>1.4650634126641826</c:v>
                </c:pt>
                <c:pt idx="3">
                  <c:v>2.316468650298996</c:v>
                </c:pt>
                <c:pt idx="4">
                  <c:v>3.2759813820649386</c:v>
                </c:pt>
              </c:numCache>
            </c:numRef>
          </c:xVal>
          <c:yVal>
            <c:numRef>
              <c:f>Methodology!$U$83:$U$87</c:f>
              <c:numCache>
                <c:formatCode>General</c:formatCode>
                <c:ptCount val="5"/>
                <c:pt idx="0">
                  <c:v>0.22360679774997899</c:v>
                </c:pt>
                <c:pt idx="1">
                  <c:v>1.1258630323301178</c:v>
                </c:pt>
                <c:pt idx="2">
                  <c:v>1.7662768538969118</c:v>
                </c:pt>
                <c:pt idx="3">
                  <c:v>3.1701734968294715</c:v>
                </c:pt>
                <c:pt idx="4">
                  <c:v>4.8833858773517624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F8-448D-8FC7-DF0BA5810913}"/>
            </c:ext>
          </c:extLst>
        </c:ser>
        <c:ser>
          <c:idx val="6"/>
          <c:order val="7"/>
          <c:tx>
            <c:strRef>
              <c:f>Methodology!$B$94</c:f>
              <c:strCache>
                <c:ptCount val="1"/>
                <c:pt idx="0">
                  <c:v>B3</c:v>
                </c:pt>
              </c:strCache>
            </c:strRef>
          </c:tx>
          <c:spPr>
            <a:ln w="57150">
              <a:solidFill>
                <a:srgbClr val="CC00CC"/>
              </a:solidFill>
            </a:ln>
          </c:spPr>
          <c:marker>
            <c:symbol val="x"/>
            <c:size val="8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Methodology!$Z$96:$Z$101</c:f>
              <c:numCache>
                <c:formatCode>General</c:formatCode>
                <c:ptCount val="6"/>
                <c:pt idx="0">
                  <c:v>0.2450788517923633</c:v>
                </c:pt>
                <c:pt idx="1">
                  <c:v>0.4901577035847266</c:v>
                </c:pt>
                <c:pt idx="2">
                  <c:v>0.77500737800270758</c:v>
                </c:pt>
                <c:pt idx="3">
                  <c:v>1.0960259449106409</c:v>
                </c:pt>
                <c:pt idx="4">
                  <c:v>1.5500147560054152</c:v>
                </c:pt>
                <c:pt idx="5">
                  <c:v>2.4507885179236326</c:v>
                </c:pt>
              </c:numCache>
            </c:numRef>
          </c:xVal>
          <c:yVal>
            <c:numRef>
              <c:f>Methodology!$U$96:$U$101</c:f>
              <c:numCache>
                <c:formatCode>General</c:formatCode>
                <c:ptCount val="6"/>
                <c:pt idx="0">
                  <c:v>0.22360679774997896</c:v>
                </c:pt>
                <c:pt idx="1">
                  <c:v>0.46433707517546385</c:v>
                </c:pt>
                <c:pt idx="2">
                  <c:v>0.7931766065190835</c:v>
                </c:pt>
                <c:pt idx="3">
                  <c:v>1.1944822063150118</c:v>
                </c:pt>
                <c:pt idx="4">
                  <c:v>1.8686001890898616</c:v>
                </c:pt>
                <c:pt idx="5">
                  <c:v>3.6568210819688614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F8-448D-8FC7-DF0BA5810913}"/>
            </c:ext>
          </c:extLst>
        </c:ser>
        <c:ser>
          <c:idx val="7"/>
          <c:order val="8"/>
          <c:tx>
            <c:strRef>
              <c:f>Methodology!$B$106</c:f>
              <c:strCache>
                <c:ptCount val="1"/>
                <c:pt idx="0">
                  <c:v>B4</c:v>
                </c:pt>
              </c:strCache>
            </c:strRef>
          </c:tx>
          <c:spPr>
            <a:ln w="57150">
              <a:solidFill>
                <a:srgbClr val="00B0F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/>
            </c:spPr>
          </c:marker>
          <c:xVal>
            <c:numRef>
              <c:f>Methodology!$Z$108:$Z$116</c:f>
              <c:numCache>
                <c:formatCode>General</c:formatCode>
                <c:ptCount val="9"/>
                <c:pt idx="0">
                  <c:v>0.2490738803319188</c:v>
                </c:pt>
                <c:pt idx="1">
                  <c:v>0.35224365959829285</c:v>
                </c:pt>
                <c:pt idx="2">
                  <c:v>0.49814776066383759</c:v>
                </c:pt>
                <c:pt idx="3">
                  <c:v>0.78764076750507916</c:v>
                </c:pt>
                <c:pt idx="4">
                  <c:v>1.1138922556836366</c:v>
                </c:pt>
                <c:pt idx="5">
                  <c:v>1.5752815350101583</c:v>
                </c:pt>
                <c:pt idx="6">
                  <c:v>1.9293179810015613</c:v>
                </c:pt>
                <c:pt idx="7">
                  <c:v>2.2277845113672732</c:v>
                </c:pt>
                <c:pt idx="8">
                  <c:v>2.490738803319188</c:v>
                </c:pt>
              </c:numCache>
            </c:numRef>
          </c:xVal>
          <c:yVal>
            <c:numRef>
              <c:f>Methodology!$U$108:$U$116</c:f>
              <c:numCache>
                <c:formatCode>General</c:formatCode>
                <c:ptCount val="9"/>
                <c:pt idx="0">
                  <c:v>0.22360679774997896</c:v>
                </c:pt>
                <c:pt idx="1">
                  <c:v>0.32601872585326586</c:v>
                </c:pt>
                <c:pt idx="2">
                  <c:v>0.48541157275668467</c:v>
                </c:pt>
                <c:pt idx="3">
                  <c:v>0.80117266374409057</c:v>
                </c:pt>
                <c:pt idx="4">
                  <c:v>1.2000986152773165</c:v>
                </c:pt>
                <c:pt idx="5">
                  <c:v>1.8272439086731866</c:v>
                </c:pt>
                <c:pt idx="6">
                  <c:v>2.3681838887374385</c:v>
                </c:pt>
                <c:pt idx="7">
                  <c:v>2.8249474099268572</c:v>
                </c:pt>
                <c:pt idx="8">
                  <c:v>3.2701988244591256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F8-448D-8FC7-DF0BA5810913}"/>
            </c:ext>
          </c:extLst>
        </c:ser>
        <c:ser>
          <c:idx val="8"/>
          <c:order val="9"/>
          <c:tx>
            <c:strRef>
              <c:f>Methodology!$B$121</c:f>
              <c:strCache>
                <c:ptCount val="1"/>
                <c:pt idx="0">
                  <c:v>B5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Methodology!$Z$123:$Z$128</c:f>
              <c:numCache>
                <c:formatCode>General</c:formatCode>
                <c:ptCount val="6"/>
                <c:pt idx="0">
                  <c:v>0.25062318335157635</c:v>
                </c:pt>
                <c:pt idx="1">
                  <c:v>0.35443470494091817</c:v>
                </c:pt>
                <c:pt idx="2">
                  <c:v>0.5012463667031527</c:v>
                </c:pt>
                <c:pt idx="3">
                  <c:v>0.79254009383297364</c:v>
                </c:pt>
                <c:pt idx="4">
                  <c:v>1.1208209494230368</c:v>
                </c:pt>
                <c:pt idx="5">
                  <c:v>1.5850801876659473</c:v>
                </c:pt>
              </c:numCache>
            </c:numRef>
          </c:xVal>
          <c:yVal>
            <c:numRef>
              <c:f>Methodology!$U$123:$U$128</c:f>
              <c:numCache>
                <c:formatCode>General</c:formatCode>
                <c:ptCount val="6"/>
                <c:pt idx="0">
                  <c:v>0.22360679774997896</c:v>
                </c:pt>
                <c:pt idx="1">
                  <c:v>0.32818606489301799</c:v>
                </c:pt>
                <c:pt idx="2">
                  <c:v>0.47267332730908612</c:v>
                </c:pt>
                <c:pt idx="3">
                  <c:v>0.77836159604232036</c:v>
                </c:pt>
                <c:pt idx="4">
                  <c:v>1.1687211347918249</c:v>
                </c:pt>
                <c:pt idx="5">
                  <c:v>2.1021697474416343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0F8-448D-8FC7-DF0BA5810913}"/>
            </c:ext>
          </c:extLst>
        </c:ser>
        <c:ser>
          <c:idx val="9"/>
          <c:order val="10"/>
          <c:tx>
            <c:strRef>
              <c:f>Methodology!$B$133</c:f>
              <c:strCache>
                <c:ptCount val="1"/>
                <c:pt idx="0">
                  <c:v>B6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Methodology!$Z$135:$Z$140</c:f>
              <c:numCache>
                <c:formatCode>General</c:formatCode>
                <c:ptCount val="6"/>
                <c:pt idx="0">
                  <c:v>0.28600434123791535</c:v>
                </c:pt>
                <c:pt idx="1">
                  <c:v>0.40447121827624255</c:v>
                </c:pt>
                <c:pt idx="2">
                  <c:v>0.5720086824758307</c:v>
                </c:pt>
                <c:pt idx="3">
                  <c:v>0.90442513900783361</c:v>
                </c:pt>
                <c:pt idx="4">
                  <c:v>1.2790502977360501</c:v>
                </c:pt>
                <c:pt idx="5">
                  <c:v>1.8088502780156672</c:v>
                </c:pt>
              </c:numCache>
            </c:numRef>
          </c:xVal>
          <c:yVal>
            <c:numRef>
              <c:f>Methodology!$U$135:$U$140</c:f>
              <c:numCache>
                <c:formatCode>General</c:formatCode>
                <c:ptCount val="6"/>
                <c:pt idx="0">
                  <c:v>0.22360679774997899</c:v>
                </c:pt>
                <c:pt idx="1">
                  <c:v>0.32294548349641694</c:v>
                </c:pt>
                <c:pt idx="2">
                  <c:v>0.46850890549734603</c:v>
                </c:pt>
                <c:pt idx="3">
                  <c:v>0.77874186749475893</c:v>
                </c:pt>
                <c:pt idx="4">
                  <c:v>1.1599487271266271</c:v>
                </c:pt>
                <c:pt idx="5">
                  <c:v>1.8506379584976314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0F8-448D-8FC7-DF0BA5810913}"/>
            </c:ext>
          </c:extLst>
        </c:ser>
        <c:ser>
          <c:idx val="10"/>
          <c:order val="11"/>
          <c:tx>
            <c:strRef>
              <c:f>Methodology!$B$147</c:f>
              <c:strCache>
                <c:ptCount val="1"/>
                <c:pt idx="0">
                  <c:v>B7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 w="57150"/>
            </c:spPr>
          </c:marker>
          <c:xVal>
            <c:numRef>
              <c:f>Methodology!$Z$149:$Z$152</c:f>
              <c:numCache>
                <c:formatCode>General</c:formatCode>
                <c:ptCount val="4"/>
                <c:pt idx="0">
                  <c:v>0.2561154713513189</c:v>
                </c:pt>
                <c:pt idx="1">
                  <c:v>0.5122309427026378</c:v>
                </c:pt>
                <c:pt idx="2">
                  <c:v>1.145383208061898</c:v>
                </c:pt>
                <c:pt idx="3">
                  <c:v>1.6198164669555408</c:v>
                </c:pt>
              </c:numCache>
            </c:numRef>
          </c:xVal>
          <c:yVal>
            <c:numRef>
              <c:f>Methodology!$U$149:$U$152</c:f>
              <c:numCache>
                <c:formatCode>General</c:formatCode>
                <c:ptCount val="4"/>
                <c:pt idx="0">
                  <c:v>0.22360679774997899</c:v>
                </c:pt>
                <c:pt idx="1">
                  <c:v>0.49752073496531785</c:v>
                </c:pt>
                <c:pt idx="2">
                  <c:v>1.2234169463872127</c:v>
                </c:pt>
                <c:pt idx="3">
                  <c:v>1.8818975693534601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0F8-448D-8FC7-DF0BA5810913}"/>
            </c:ext>
          </c:extLst>
        </c:ser>
        <c:ser>
          <c:idx val="11"/>
          <c:order val="12"/>
          <c:tx>
            <c:strRef>
              <c:f>Methodology!$B$156</c:f>
              <c:strCache>
                <c:ptCount val="1"/>
                <c:pt idx="0">
                  <c:v>C1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Methodology!$Z$158:$Z$164</c:f>
              <c:numCache>
                <c:formatCode>General</c:formatCode>
                <c:ptCount val="7"/>
                <c:pt idx="0">
                  <c:v>0.38588106375710102</c:v>
                </c:pt>
                <c:pt idx="1">
                  <c:v>0.54571823382824924</c:v>
                </c:pt>
                <c:pt idx="2">
                  <c:v>0.86285628979080831</c:v>
                </c:pt>
                <c:pt idx="3">
                  <c:v>1.2202630674010906</c:v>
                </c:pt>
                <c:pt idx="4">
                  <c:v>2.1135576313385345</c:v>
                </c:pt>
                <c:pt idx="5">
                  <c:v>2.7285911691412461</c:v>
                </c:pt>
                <c:pt idx="6">
                  <c:v>3.8588106375710103</c:v>
                </c:pt>
              </c:numCache>
            </c:numRef>
          </c:xVal>
          <c:yVal>
            <c:numRef>
              <c:f>Methodology!$U$158:$U$164</c:f>
              <c:numCache>
                <c:formatCode>General</c:formatCode>
                <c:ptCount val="7"/>
                <c:pt idx="0">
                  <c:v>0.31622776601683794</c:v>
                </c:pt>
                <c:pt idx="1">
                  <c:v>0.45321289617623428</c:v>
                </c:pt>
                <c:pt idx="2">
                  <c:v>0.73034247692471943</c:v>
                </c:pt>
                <c:pt idx="3">
                  <c:v>1.0516442738256886</c:v>
                </c:pt>
                <c:pt idx="4">
                  <c:v>1.8700482057879693</c:v>
                </c:pt>
                <c:pt idx="5">
                  <c:v>2.447498225104662</c:v>
                </c:pt>
                <c:pt idx="6">
                  <c:v>3.6032956910859224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0F8-448D-8FC7-DF0BA5810913}"/>
            </c:ext>
          </c:extLst>
        </c:ser>
        <c:ser>
          <c:idx val="13"/>
          <c:order val="13"/>
          <c:tx>
            <c:strRef>
              <c:f>Methodology!$B$169</c:f>
              <c:strCache>
                <c:ptCount val="1"/>
                <c:pt idx="0">
                  <c:v>C2</c:v>
                </c:pt>
              </c:strCache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6">
                  <a:lumMod val="50000"/>
                </a:schemeClr>
              </a:solidFill>
              <a:ln w="57150"/>
            </c:spPr>
          </c:marker>
          <c:xVal>
            <c:numRef>
              <c:f>Methodology!$Z$171:$Z$177</c:f>
              <c:numCache>
                <c:formatCode>General</c:formatCode>
                <c:ptCount val="7"/>
                <c:pt idx="0">
                  <c:v>0.39106724643143354</c:v>
                </c:pt>
                <c:pt idx="1">
                  <c:v>0.87445294679434749</c:v>
                </c:pt>
                <c:pt idx="2">
                  <c:v>1.2366632170136846</c:v>
                </c:pt>
                <c:pt idx="3">
                  <c:v>2.1419635237192782</c:v>
                </c:pt>
                <c:pt idx="4">
                  <c:v>2.7652630185161731</c:v>
                </c:pt>
                <c:pt idx="5">
                  <c:v>3.2719033277593104</c:v>
                </c:pt>
                <c:pt idx="6">
                  <c:v>3.9106724643143354</c:v>
                </c:pt>
              </c:numCache>
            </c:numRef>
          </c:xVal>
          <c:yVal>
            <c:numRef>
              <c:f>Methodology!$U$171:$U$177</c:f>
              <c:numCache>
                <c:formatCode>General</c:formatCode>
                <c:ptCount val="7"/>
                <c:pt idx="0">
                  <c:v>0.31622776601683794</c:v>
                </c:pt>
                <c:pt idx="1">
                  <c:v>0.71830917011566509</c:v>
                </c:pt>
                <c:pt idx="2">
                  <c:v>1.0399951721806191</c:v>
                </c:pt>
                <c:pt idx="3">
                  <c:v>1.8476452861543191</c:v>
                </c:pt>
                <c:pt idx="4">
                  <c:v>2.4897872936028276</c:v>
                </c:pt>
                <c:pt idx="5">
                  <c:v>3.048832024288771</c:v>
                </c:pt>
                <c:pt idx="6">
                  <c:v>3.7163449714163628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0F8-448D-8FC7-DF0BA5810913}"/>
            </c:ext>
          </c:extLst>
        </c:ser>
        <c:ser>
          <c:idx val="14"/>
          <c:order val="14"/>
          <c:tx>
            <c:strRef>
              <c:f>Methodology!$B$182</c:f>
              <c:strCache>
                <c:ptCount val="1"/>
                <c:pt idx="0">
                  <c:v>C3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triangle"/>
            <c:size val="9"/>
            <c:spPr>
              <a:solidFill>
                <a:srgbClr val="00B050"/>
              </a:solidFill>
              <a:ln w="57150"/>
            </c:spPr>
          </c:marker>
          <c:xVal>
            <c:numRef>
              <c:f>Methodology!$Z$184:$Z$190</c:f>
              <c:numCache>
                <c:formatCode>General</c:formatCode>
                <c:ptCount val="7"/>
                <c:pt idx="0">
                  <c:v>0.36761145775009291</c:v>
                </c:pt>
                <c:pt idx="1">
                  <c:v>0.51988110923392539</c:v>
                </c:pt>
                <c:pt idx="2">
                  <c:v>0.82200420883699965</c:v>
                </c:pt>
                <c:pt idx="3">
                  <c:v>1.1624895004650508</c:v>
                </c:pt>
                <c:pt idx="4">
                  <c:v>1.6440084176739993</c:v>
                </c:pt>
                <c:pt idx="5">
                  <c:v>2.013490878070832</c:v>
                </c:pt>
                <c:pt idx="6">
                  <c:v>2.5994055461696268</c:v>
                </c:pt>
              </c:numCache>
            </c:numRef>
          </c:xVal>
          <c:yVal>
            <c:numRef>
              <c:f>Methodology!$U$184:$U$190</c:f>
              <c:numCache>
                <c:formatCode>General</c:formatCode>
                <c:ptCount val="7"/>
                <c:pt idx="0">
                  <c:v>0.31622776601683794</c:v>
                </c:pt>
                <c:pt idx="1">
                  <c:v>0.45313039725835391</c:v>
                </c:pt>
                <c:pt idx="2">
                  <c:v>0.72902319588877618</c:v>
                </c:pt>
                <c:pt idx="3">
                  <c:v>1.0526751635713649</c:v>
                </c:pt>
                <c:pt idx="4">
                  <c:v>1.5258766034843916</c:v>
                </c:pt>
                <c:pt idx="5">
                  <c:v>1.900262603784046</c:v>
                </c:pt>
                <c:pt idx="6">
                  <c:v>2.5373033907540554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0F8-448D-8FC7-DF0BA5810913}"/>
            </c:ext>
          </c:extLst>
        </c:ser>
        <c:ser>
          <c:idx val="15"/>
          <c:order val="15"/>
          <c:tx>
            <c:strRef>
              <c:f>Methodology!$B$195</c:f>
              <c:strCache>
                <c:ptCount val="1"/>
                <c:pt idx="0">
                  <c:v>C4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 w="57150"/>
            </c:spPr>
          </c:marker>
          <c:xVal>
            <c:numRef>
              <c:f>Methodology!$Z$197:$Z$203</c:f>
              <c:numCache>
                <c:formatCode>General</c:formatCode>
                <c:ptCount val="7"/>
                <c:pt idx="0">
                  <c:v>0.32921933449476193</c:v>
                </c:pt>
                <c:pt idx="1">
                  <c:v>0.46558644783793685</c:v>
                </c:pt>
                <c:pt idx="2">
                  <c:v>0.73615681143752909</c:v>
                </c:pt>
                <c:pt idx="3">
                  <c:v>1.0410829467682869</c:v>
                </c:pt>
                <c:pt idx="4">
                  <c:v>1.4723136228750582</c:v>
                </c:pt>
                <c:pt idx="5">
                  <c:v>2.3279322391896846</c:v>
                </c:pt>
                <c:pt idx="6">
                  <c:v>3.2921933449476195</c:v>
                </c:pt>
              </c:numCache>
            </c:numRef>
          </c:xVal>
          <c:yVal>
            <c:numRef>
              <c:f>Methodology!$U$197:$U$203</c:f>
              <c:numCache>
                <c:formatCode>General</c:formatCode>
                <c:ptCount val="7"/>
                <c:pt idx="0">
                  <c:v>0.31622776601683794</c:v>
                </c:pt>
                <c:pt idx="1">
                  <c:v>0.45064366204899353</c:v>
                </c:pt>
                <c:pt idx="2">
                  <c:v>0.71841087163184092</c:v>
                </c:pt>
                <c:pt idx="3">
                  <c:v>1.0225991175548121</c:v>
                </c:pt>
                <c:pt idx="4">
                  <c:v>1.4605500573511832</c:v>
                </c:pt>
                <c:pt idx="5">
                  <c:v>2.3794150881290475</c:v>
                </c:pt>
                <c:pt idx="6">
                  <c:v>3.4906707963793511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0F8-448D-8FC7-DF0BA5810913}"/>
            </c:ext>
          </c:extLst>
        </c:ser>
        <c:ser>
          <c:idx val="16"/>
          <c:order val="16"/>
          <c:tx>
            <c:strRef>
              <c:f>Methodology!$B$208</c:f>
              <c:strCache>
                <c:ptCount val="1"/>
                <c:pt idx="0">
                  <c:v>C5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x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Methodology!$Z$210:$Z$214</c:f>
              <c:numCache>
                <c:formatCode>General</c:formatCode>
                <c:ptCount val="5"/>
                <c:pt idx="0">
                  <c:v>0.32047618838280628</c:v>
                </c:pt>
                <c:pt idx="1">
                  <c:v>0.45322177202859959</c:v>
                </c:pt>
                <c:pt idx="2">
                  <c:v>0.64095237676561256</c:v>
                </c:pt>
                <c:pt idx="3">
                  <c:v>0.84790029557879243</c:v>
                </c:pt>
                <c:pt idx="4">
                  <c:v>1.0134346911388614</c:v>
                </c:pt>
              </c:numCache>
            </c:numRef>
          </c:xVal>
          <c:yVal>
            <c:numRef>
              <c:f>Methodology!$U$210:$U$214</c:f>
              <c:numCache>
                <c:formatCode>General</c:formatCode>
                <c:ptCount val="5"/>
                <c:pt idx="0">
                  <c:v>0.31622776601683794</c:v>
                </c:pt>
                <c:pt idx="1">
                  <c:v>0.45084876046297007</c:v>
                </c:pt>
                <c:pt idx="2">
                  <c:v>0.64314567839359971</c:v>
                </c:pt>
                <c:pt idx="3">
                  <c:v>0.85795622783967762</c:v>
                </c:pt>
                <c:pt idx="4">
                  <c:v>1.0323593200847105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50F8-448D-8FC7-DF0BA5810913}"/>
            </c:ext>
          </c:extLst>
        </c:ser>
        <c:ser>
          <c:idx val="17"/>
          <c:order val="17"/>
          <c:tx>
            <c:strRef>
              <c:f>Methodology!$B$219</c:f>
              <c:strCache>
                <c:ptCount val="1"/>
                <c:pt idx="0">
                  <c:v>C6</c:v>
                </c:pt>
              </c:strCache>
              <c:extLst xmlns:c15="http://schemas.microsoft.com/office/drawing/2012/chart"/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chemeClr val="accent6">
                    <a:lumMod val="50000"/>
                  </a:schemeClr>
                </a:solidFill>
              </a:ln>
            </c:spPr>
          </c:marker>
          <c:xVal>
            <c:numRef>
              <c:f>Methodology!$Z$221:$Z$226</c:f>
              <c:numCache>
                <c:formatCode>General</c:formatCode>
                <c:ptCount val="6"/>
                <c:pt idx="0">
                  <c:v>0.83752568638956904</c:v>
                </c:pt>
                <c:pt idx="1">
                  <c:v>2.0515105781286902</c:v>
                </c:pt>
                <c:pt idx="2">
                  <c:v>2.8401877872187722</c:v>
                </c:pt>
                <c:pt idx="3">
                  <c:v>4.5102138514162764</c:v>
                </c:pt>
                <c:pt idx="4">
                  <c:v>6.37840559787589</c:v>
                </c:pt>
                <c:pt idx="5">
                  <c:v>7.9454663036607673</c:v>
                </c:pt>
              </c:numCache>
              <c:extLst xmlns:c15="http://schemas.microsoft.com/office/drawing/2012/chart"/>
            </c:numRef>
          </c:xVal>
          <c:yVal>
            <c:numRef>
              <c:f>Methodology!$U$221:$U$226</c:f>
              <c:numCache>
                <c:formatCode>General</c:formatCode>
                <c:ptCount val="6"/>
                <c:pt idx="0">
                  <c:v>0.44721359549995793</c:v>
                </c:pt>
                <c:pt idx="1">
                  <c:v>1.1650652553313603</c:v>
                </c:pt>
                <c:pt idx="2">
                  <c:v>1.6685953752530267</c:v>
                </c:pt>
                <c:pt idx="3">
                  <c:v>2.8012602206024009</c:v>
                </c:pt>
                <c:pt idx="4">
                  <c:v>4.2174241743825895</c:v>
                </c:pt>
                <c:pt idx="5">
                  <c:v>5.5722526863020123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50F8-448D-8FC7-DF0BA5810913}"/>
            </c:ext>
          </c:extLst>
        </c:ser>
        <c:ser>
          <c:idx val="21"/>
          <c:order val="18"/>
          <c:tx>
            <c:strRef>
              <c:f>Methodology!$B$262</c:f>
              <c:strCache>
                <c:ptCount val="1"/>
                <c:pt idx="0">
                  <c:v>D1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Methodology!$Z$264:$Z$271</c:f>
              <c:numCache>
                <c:formatCode>General</c:formatCode>
                <c:ptCount val="8"/>
                <c:pt idx="0">
                  <c:v>1.02241544067631</c:v>
                </c:pt>
                <c:pt idx="1">
                  <c:v>1.4459137825841022</c:v>
                </c:pt>
                <c:pt idx="2">
                  <c:v>2.2861904265976327</c:v>
                </c:pt>
                <c:pt idx="3">
                  <c:v>3.2331615074619044</c:v>
                </c:pt>
                <c:pt idx="4">
                  <c:v>4.5723808531952654</c:v>
                </c:pt>
                <c:pt idx="5">
                  <c:v>5.6</c:v>
                </c:pt>
                <c:pt idx="6">
                  <c:v>6.4663230149238089</c:v>
                </c:pt>
                <c:pt idx="7">
                  <c:v>7.2295689129205112</c:v>
                </c:pt>
              </c:numCache>
            </c:numRef>
          </c:xVal>
          <c:yVal>
            <c:numRef>
              <c:f>Methodology!$U$264:$U$271</c:f>
              <c:numCache>
                <c:formatCode>General</c:formatCode>
                <c:ptCount val="8"/>
                <c:pt idx="0">
                  <c:v>1</c:v>
                </c:pt>
                <c:pt idx="1">
                  <c:v>1.4263092396168073</c:v>
                </c:pt>
                <c:pt idx="2">
                  <c:v>2.2906770816807231</c:v>
                </c:pt>
                <c:pt idx="3">
                  <c:v>3.3016908987210898</c:v>
                </c:pt>
                <c:pt idx="4">
                  <c:v>4.8769206657176634</c:v>
                </c:pt>
                <c:pt idx="5">
                  <c:v>6.2975570217214498</c:v>
                </c:pt>
                <c:pt idx="6">
                  <c:v>7.7928650019919674</c:v>
                </c:pt>
                <c:pt idx="7">
                  <c:v>9.5949045397035029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0F8-448D-8FC7-DF0BA5810913}"/>
            </c:ext>
          </c:extLst>
        </c:ser>
        <c:ser>
          <c:idx val="19"/>
          <c:order val="19"/>
          <c:tx>
            <c:strRef>
              <c:f>Methodology!$B$234</c:f>
              <c:strCache>
                <c:ptCount val="1"/>
                <c:pt idx="0">
                  <c:v>D2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 w="57150">
                <a:solidFill>
                  <a:srgbClr val="C00000"/>
                </a:solidFill>
              </a:ln>
            </c:spPr>
          </c:marker>
          <c:xVal>
            <c:numRef>
              <c:f>Methodology!$Z$236:$Z$244</c:f>
              <c:numCache>
                <c:formatCode>General</c:formatCode>
                <c:ptCount val="9"/>
                <c:pt idx="0">
                  <c:v>0.7086147948021323</c:v>
                </c:pt>
                <c:pt idx="1">
                  <c:v>1.0021326533074033</c:v>
                </c:pt>
                <c:pt idx="2">
                  <c:v>1.4172295896042646</c:v>
                </c:pt>
                <c:pt idx="3">
                  <c:v>2.2408367352675831</c:v>
                </c:pt>
                <c:pt idx="4">
                  <c:v>3.1690217020792648</c:v>
                </c:pt>
                <c:pt idx="5">
                  <c:v>4.4816734705351662</c:v>
                </c:pt>
                <c:pt idx="6">
                  <c:v>7.0861479480213223</c:v>
                </c:pt>
                <c:pt idx="7">
                  <c:v>10.021326533074031</c:v>
                </c:pt>
                <c:pt idx="8">
                  <c:v>14.172295896042645</c:v>
                </c:pt>
              </c:numCache>
            </c:numRef>
          </c:xVal>
          <c:yVal>
            <c:numRef>
              <c:f>Methodology!$U$236:$U$244</c:f>
              <c:numCache>
                <c:formatCode>General</c:formatCode>
                <c:ptCount val="9"/>
                <c:pt idx="0">
                  <c:v>0.71291410967786129</c:v>
                </c:pt>
                <c:pt idx="1">
                  <c:v>1</c:v>
                </c:pt>
                <c:pt idx="2">
                  <c:v>1.4283100806236542</c:v>
                </c:pt>
                <c:pt idx="3">
                  <c:v>2.289480047933071</c:v>
                </c:pt>
                <c:pt idx="4">
                  <c:v>3.3035325214418085</c:v>
                </c:pt>
                <c:pt idx="5">
                  <c:v>4.8249681959004969</c:v>
                </c:pt>
                <c:pt idx="6">
                  <c:v>8.1429749336530524</c:v>
                </c:pt>
                <c:pt idx="7">
                  <c:v>11.79294849493864</c:v>
                </c:pt>
                <c:pt idx="8">
                  <c:v>18.33061585877126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50F8-448D-8FC7-DF0BA5810913}"/>
            </c:ext>
          </c:extLst>
        </c:ser>
        <c:ser>
          <c:idx val="20"/>
          <c:order val="20"/>
          <c:tx>
            <c:strRef>
              <c:f>Methodology!$B$249</c:f>
              <c:strCache>
                <c:ptCount val="1"/>
                <c:pt idx="0">
                  <c:v>D3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rgbClr val="002060"/>
                </a:solidFill>
              </a:ln>
            </c:spPr>
          </c:marker>
          <c:xVal>
            <c:numRef>
              <c:f>Methodology!$Z$251:$Z$257</c:f>
              <c:numCache>
                <c:formatCode>General</c:formatCode>
                <c:ptCount val="7"/>
                <c:pt idx="0">
                  <c:v>0.71505548583734879</c:v>
                </c:pt>
                <c:pt idx="1">
                  <c:v>1.0112411659204612</c:v>
                </c:pt>
                <c:pt idx="2">
                  <c:v>1.4301109716746976</c:v>
                </c:pt>
                <c:pt idx="3">
                  <c:v>2.2612039886442949</c:v>
                </c:pt>
                <c:pt idx="4">
                  <c:v>3.1978253480329002</c:v>
                </c:pt>
                <c:pt idx="5">
                  <c:v>4.5224079772885899</c:v>
                </c:pt>
                <c:pt idx="6">
                  <c:v>5.5387959765246109</c:v>
                </c:pt>
              </c:numCache>
            </c:numRef>
          </c:xVal>
          <c:yVal>
            <c:numRef>
              <c:f>Methodology!$U$251:$U$257</c:f>
              <c:numCache>
                <c:formatCode>General</c:formatCode>
                <c:ptCount val="7"/>
                <c:pt idx="0">
                  <c:v>0.70710678118654746</c:v>
                </c:pt>
                <c:pt idx="1">
                  <c:v>1.0043763885240242</c:v>
                </c:pt>
                <c:pt idx="2">
                  <c:v>1.4266738345145662</c:v>
                </c:pt>
                <c:pt idx="3">
                  <c:v>2.2946824977690845</c:v>
                </c:pt>
                <c:pt idx="4">
                  <c:v>3.3094381626464862</c:v>
                </c:pt>
                <c:pt idx="5">
                  <c:v>4.8694291458224921</c:v>
                </c:pt>
                <c:pt idx="6">
                  <c:v>6.090712125322324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50F8-448D-8FC7-DF0BA5810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74112"/>
        <c:axId val="120885632"/>
        <c:extLst/>
      </c:scatterChart>
      <c:valAx>
        <c:axId val="1208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chemeClr val="tx1"/>
            </a:solidFill>
          </a:ln>
        </c:spPr>
        <c:crossAx val="120885632"/>
        <c:crosses val="autoZero"/>
        <c:crossBetween val="midCat"/>
      </c:valAx>
      <c:valAx>
        <c:axId val="120885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chemeClr val="tx1"/>
            </a:solidFill>
          </a:ln>
        </c:spPr>
        <c:crossAx val="120874112"/>
        <c:crosses val="autoZero"/>
        <c:crossBetween val="midCat"/>
      </c:valAx>
      <c:spPr>
        <a:ln>
          <a:solidFill>
            <a:srgbClr val="3333FF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 b="1" i="0"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73222222222223"/>
          <c:y val="2.9753703703703702E-2"/>
          <c:w val="0.76186888888888893"/>
          <c:h val="0.73625400420103226"/>
        </c:manualLayout>
      </c:layout>
      <c:scatterChart>
        <c:scatterStyle val="lineMarker"/>
        <c:varyColors val="0"/>
        <c:ser>
          <c:idx val="1"/>
          <c:order val="0"/>
          <c:tx>
            <c:strRef>
              <c:f>Methodology!$B$6</c:f>
              <c:strCache>
                <c:ptCount val="1"/>
                <c:pt idx="0">
                  <c:v>A1</c:v>
                </c:pt>
              </c:strCache>
            </c:strRef>
          </c:tx>
          <c:spPr>
            <a:ln w="57150">
              <a:solidFill>
                <a:srgbClr val="0000FF"/>
              </a:solidFill>
            </a:ln>
          </c:spPr>
          <c:marker>
            <c:symbol val="square"/>
            <c:size val="9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Methodology!$J$9:$J$13</c:f>
              <c:numCache>
                <c:formatCode>General</c:formatCode>
                <c:ptCount val="5"/>
                <c:pt idx="0">
                  <c:v>4.5321249277851869</c:v>
                </c:pt>
                <c:pt idx="1">
                  <c:v>14.331837412227326</c:v>
                </c:pt>
                <c:pt idx="2">
                  <c:v>32.046962696214976</c:v>
                </c:pt>
                <c:pt idx="3">
                  <c:v>45.321249277851869</c:v>
                </c:pt>
                <c:pt idx="4">
                  <c:v>64.093925392429952</c:v>
                </c:pt>
              </c:numCache>
            </c:numRef>
          </c:xVal>
          <c:yVal>
            <c:numRef>
              <c:f>Methodology!$AB$9:$AB$13</c:f>
              <c:numCache>
                <c:formatCode>General</c:formatCode>
                <c:ptCount val="5"/>
                <c:pt idx="0">
                  <c:v>7.6696498884737049E-2</c:v>
                </c:pt>
                <c:pt idx="1">
                  <c:v>8.554434110753277E-2</c:v>
                </c:pt>
                <c:pt idx="2">
                  <c:v>9.4286116359562466E-2</c:v>
                </c:pt>
                <c:pt idx="3">
                  <c:v>0.10071113922508194</c:v>
                </c:pt>
                <c:pt idx="4">
                  <c:v>0.11198261897219433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18-4CED-A8F1-1819CF7AA631}"/>
            </c:ext>
          </c:extLst>
        </c:ser>
        <c:ser>
          <c:idx val="2"/>
          <c:order val="1"/>
          <c:tx>
            <c:strRef>
              <c:f>Methodology!$B$17</c:f>
              <c:strCache>
                <c:ptCount val="1"/>
                <c:pt idx="0">
                  <c:v>A2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diamond"/>
            <c:size val="10"/>
            <c:spPr>
              <a:solidFill>
                <a:srgbClr val="9900CC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Methodology!$L$20:$L$24</c:f>
              <c:numCache>
                <c:formatCode>General</c:formatCode>
                <c:ptCount val="5"/>
                <c:pt idx="0">
                  <c:v>3.7638632635454048</c:v>
                </c:pt>
                <c:pt idx="1">
                  <c:v>13.570801990548189</c:v>
                </c:pt>
                <c:pt idx="2">
                  <c:v>18.819316317727026</c:v>
                </c:pt>
                <c:pt idx="3">
                  <c:v>37.638632635454051</c:v>
                </c:pt>
                <c:pt idx="4">
                  <c:v>62.98147875897061</c:v>
                </c:pt>
              </c:numCache>
            </c:numRef>
          </c:xVal>
          <c:yVal>
            <c:numRef>
              <c:f>Methodology!$AC$20:$AC$24</c:f>
              <c:numCache>
                <c:formatCode>General</c:formatCode>
                <c:ptCount val="5"/>
                <c:pt idx="0">
                  <c:v>7.6696498884737049E-2</c:v>
                </c:pt>
                <c:pt idx="1">
                  <c:v>8.4920777560844679E-2</c:v>
                </c:pt>
                <c:pt idx="2">
                  <c:v>8.8216218278246189E-2</c:v>
                </c:pt>
                <c:pt idx="3">
                  <c:v>9.8772959664958956E-2</c:v>
                </c:pt>
                <c:pt idx="4">
                  <c:v>0.11744404390294069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18-4CED-A8F1-1819CF7AA631}"/>
            </c:ext>
          </c:extLst>
        </c:ser>
        <c:ser>
          <c:idx val="3"/>
          <c:order val="2"/>
          <c:tx>
            <c:strRef>
              <c:f>Methodology!$B$27</c:f>
              <c:strCache>
                <c:ptCount val="1"/>
                <c:pt idx="0">
                  <c:v>A3</c:v>
                </c:pt>
              </c:strCache>
            </c:strRef>
          </c:tx>
          <c:spPr>
            <a:ln w="57150">
              <a:solidFill>
                <a:srgbClr val="9900CC"/>
              </a:solidFill>
            </a:ln>
          </c:spPr>
          <c:marker>
            <c:symbol val="plus"/>
            <c:size val="10"/>
            <c:spPr>
              <a:solidFill>
                <a:srgbClr val="00B0F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Methodology!$L$30:$L$34</c:f>
              <c:numCache>
                <c:formatCode>General</c:formatCode>
                <c:ptCount val="5"/>
                <c:pt idx="0">
                  <c:v>4.248672497234522</c:v>
                </c:pt>
                <c:pt idx="1">
                  <c:v>15.318806541432702</c:v>
                </c:pt>
                <c:pt idx="2">
                  <c:v>21.243362486172607</c:v>
                </c:pt>
                <c:pt idx="3">
                  <c:v>42.486724972345215</c:v>
                </c:pt>
                <c:pt idx="4">
                  <c:v>71.093888885416646</c:v>
                </c:pt>
              </c:numCache>
            </c:numRef>
          </c:xVal>
          <c:yVal>
            <c:numRef>
              <c:f>Methodology!$AC$30:$AC$34</c:f>
              <c:numCache>
                <c:formatCode>General</c:formatCode>
                <c:ptCount val="5"/>
                <c:pt idx="0">
                  <c:v>7.6696498884737049E-2</c:v>
                </c:pt>
                <c:pt idx="1">
                  <c:v>8.4530512125144772E-2</c:v>
                </c:pt>
                <c:pt idx="2">
                  <c:v>8.8589159696242037E-2</c:v>
                </c:pt>
                <c:pt idx="3">
                  <c:v>9.8891294456262588E-2</c:v>
                </c:pt>
                <c:pt idx="4">
                  <c:v>0.11855880245698806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18-4CED-A8F1-1819CF7AA631}"/>
            </c:ext>
          </c:extLst>
        </c:ser>
        <c:ser>
          <c:idx val="4"/>
          <c:order val="3"/>
          <c:tx>
            <c:strRef>
              <c:f>Methodology!$B$38</c:f>
              <c:strCache>
                <c:ptCount val="1"/>
                <c:pt idx="0">
                  <c:v>A4</c:v>
                </c:pt>
              </c:strCache>
            </c:strRef>
          </c:tx>
          <c:spPr>
            <a:ln w="57150">
              <a:solidFill>
                <a:srgbClr val="339933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Methodology!$J$40:$J$48</c:f>
              <c:numCache>
                <c:formatCode>General</c:formatCode>
                <c:ptCount val="9"/>
                <c:pt idx="0">
                  <c:v>4.389381125701739</c:v>
                </c:pt>
                <c:pt idx="1">
                  <c:v>6.2075223183918826</c:v>
                </c:pt>
                <c:pt idx="2">
                  <c:v>9.8149545762236379</c:v>
                </c:pt>
                <c:pt idx="3">
                  <c:v>13.880441875771343</c:v>
                </c:pt>
                <c:pt idx="4">
                  <c:v>19.629909152447276</c:v>
                </c:pt>
                <c:pt idx="5">
                  <c:v>31.037611591959415</c:v>
                </c:pt>
                <c:pt idx="6">
                  <c:v>43.89381125701739</c:v>
                </c:pt>
                <c:pt idx="7">
                  <c:v>62.07522318391883</c:v>
                </c:pt>
                <c:pt idx="8">
                  <c:v>76.026311234992846</c:v>
                </c:pt>
              </c:numCache>
            </c:numRef>
          </c:xVal>
          <c:yVal>
            <c:numRef>
              <c:f>Methodology!$AD$40:$AD$48</c:f>
              <c:numCache>
                <c:formatCode>General</c:formatCode>
                <c:ptCount val="9"/>
                <c:pt idx="0">
                  <c:v>7.6696498884737049E-2</c:v>
                </c:pt>
                <c:pt idx="1">
                  <c:v>7.8278036385643679E-2</c:v>
                </c:pt>
                <c:pt idx="2">
                  <c:v>8.0547434927230308E-2</c:v>
                </c:pt>
                <c:pt idx="3">
                  <c:v>8.2385255457163464E-2</c:v>
                </c:pt>
                <c:pt idx="4">
                  <c:v>8.504352507501195E-2</c:v>
                </c:pt>
                <c:pt idx="5">
                  <c:v>9.1669849702821132E-2</c:v>
                </c:pt>
                <c:pt idx="6">
                  <c:v>9.8740854037696058E-2</c:v>
                </c:pt>
                <c:pt idx="7">
                  <c:v>0.12666009927622474</c:v>
                </c:pt>
                <c:pt idx="8">
                  <c:v>0.16188239113272862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18-4CED-A8F1-1819CF7AA631}"/>
            </c:ext>
          </c:extLst>
        </c:ser>
        <c:ser>
          <c:idx val="12"/>
          <c:order val="4"/>
          <c:tx>
            <c:strRef>
              <c:f>Methodology!$B$53</c:f>
              <c:strCache>
                <c:ptCount val="1"/>
                <c:pt idx="0">
                  <c:v>A5</c:v>
                </c:pt>
              </c:strCache>
            </c:strRef>
          </c:tx>
          <c:spPr>
            <a:ln w="57150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accent6">
                  <a:lumMod val="50000"/>
                </a:schemeClr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Methodology!$G$55:$G$61</c:f>
              <c:numCache>
                <c:formatCode>General</c:formatCode>
                <c:ptCount val="7"/>
                <c:pt idx="0">
                  <c:v>4.2346770185548737</c:v>
                </c:pt>
                <c:pt idx="1">
                  <c:v>9.4690256762448364</c:v>
                </c:pt>
                <c:pt idx="2">
                  <c:v>14.044834778887388</c:v>
                </c:pt>
                <c:pt idx="3">
                  <c:v>19.405727981217623</c:v>
                </c:pt>
                <c:pt idx="4">
                  <c:v>27.768634219448067</c:v>
                </c:pt>
                <c:pt idx="5">
                  <c:v>44.008054498688004</c:v>
                </c:pt>
                <c:pt idx="6">
                  <c:v>62.092553757012688</c:v>
                </c:pt>
              </c:numCache>
            </c:numRef>
          </c:xVal>
          <c:yVal>
            <c:numRef>
              <c:f>Methodology!$AB$55:$AB$61</c:f>
              <c:numCache>
                <c:formatCode>General</c:formatCode>
                <c:ptCount val="7"/>
                <c:pt idx="0">
                  <c:v>7.6696498884737049E-2</c:v>
                </c:pt>
                <c:pt idx="1">
                  <c:v>7.990789489104487E-2</c:v>
                </c:pt>
                <c:pt idx="2">
                  <c:v>8.3490048720156571E-2</c:v>
                </c:pt>
                <c:pt idx="3">
                  <c:v>8.680881905188452E-2</c:v>
                </c:pt>
                <c:pt idx="4">
                  <c:v>9.155036220568942E-2</c:v>
                </c:pt>
                <c:pt idx="5">
                  <c:v>0.10038903772026671</c:v>
                </c:pt>
                <c:pt idx="6">
                  <c:v>0.11257795872835788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18-4CED-A8F1-1819CF7AA631}"/>
            </c:ext>
          </c:extLst>
        </c:ser>
        <c:ser>
          <c:idx val="0"/>
          <c:order val="5"/>
          <c:tx>
            <c:strRef>
              <c:f>Methodology!$B$67</c:f>
              <c:strCache>
                <c:ptCount val="1"/>
                <c:pt idx="0">
                  <c:v>B1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Methodology!$J$69:$J$76</c:f>
              <c:numCache>
                <c:formatCode>General</c:formatCode>
                <c:ptCount val="8"/>
                <c:pt idx="0">
                  <c:v>3.1595766636560887</c:v>
                </c:pt>
                <c:pt idx="1">
                  <c:v>4.4683161690999755</c:v>
                </c:pt>
                <c:pt idx="2">
                  <c:v>6.3191533273121774</c:v>
                </c:pt>
                <c:pt idx="3">
                  <c:v>9.9914586990689909</c:v>
                </c:pt>
                <c:pt idx="4">
                  <c:v>14.130056400114006</c:v>
                </c:pt>
                <c:pt idx="5">
                  <c:v>19.982917398137982</c:v>
                </c:pt>
                <c:pt idx="6">
                  <c:v>31.595766636560885</c:v>
                </c:pt>
                <c:pt idx="7">
                  <c:v>44.683161690999754</c:v>
                </c:pt>
              </c:numCache>
            </c:numRef>
          </c:xVal>
          <c:yVal>
            <c:numRef>
              <c:f>Methodology!$AC$69:$AC$76</c:f>
              <c:numCache>
                <c:formatCode>General</c:formatCode>
                <c:ptCount val="8"/>
                <c:pt idx="0">
                  <c:v>8.1378845877115941E-2</c:v>
                </c:pt>
                <c:pt idx="1">
                  <c:v>8.254353973818182E-2</c:v>
                </c:pt>
                <c:pt idx="2">
                  <c:v>8.4869164893941418E-2</c:v>
                </c:pt>
                <c:pt idx="3">
                  <c:v>8.9177300135152834E-2</c:v>
                </c:pt>
                <c:pt idx="4">
                  <c:v>9.4216025789631203E-2</c:v>
                </c:pt>
                <c:pt idx="5">
                  <c:v>0.10157634718450062</c:v>
                </c:pt>
                <c:pt idx="6">
                  <c:v>0.12658247384581073</c:v>
                </c:pt>
                <c:pt idx="7">
                  <c:v>0.16434843112038311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18-4CED-A8F1-1819CF7AA631}"/>
            </c:ext>
          </c:extLst>
        </c:ser>
        <c:ser>
          <c:idx val="5"/>
          <c:order val="6"/>
          <c:tx>
            <c:strRef>
              <c:f>Methodology!$B$81</c:f>
              <c:strCache>
                <c:ptCount val="1"/>
                <c:pt idx="0">
                  <c:v>B2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 w="57150">
                <a:solidFill>
                  <a:srgbClr val="7030A0"/>
                </a:solidFill>
              </a:ln>
            </c:spPr>
          </c:marker>
          <c:xVal>
            <c:numRef>
              <c:f>Methodology!$J$83:$J$87</c:f>
              <c:numCache>
                <c:formatCode>General</c:formatCode>
                <c:ptCount val="5"/>
                <c:pt idx="0">
                  <c:v>2.8465243336049775</c:v>
                </c:pt>
                <c:pt idx="1">
                  <c:v>12.730043819096036</c:v>
                </c:pt>
                <c:pt idx="2">
                  <c:v>18.003000618569406</c:v>
                </c:pt>
                <c:pt idx="3">
                  <c:v>28.46524333604977</c:v>
                </c:pt>
                <c:pt idx="4">
                  <c:v>40.255933182091951</c:v>
                </c:pt>
              </c:numCache>
            </c:numRef>
          </c:xVal>
          <c:yVal>
            <c:numRef>
              <c:f>Methodology!$AC$83:$AC$87</c:f>
              <c:numCache>
                <c:formatCode>General</c:formatCode>
                <c:ptCount val="5"/>
                <c:pt idx="0">
                  <c:v>8.1378845877115941E-2</c:v>
                </c:pt>
                <c:pt idx="1">
                  <c:v>9.1621434186735046E-2</c:v>
                </c:pt>
                <c:pt idx="2">
                  <c:v>0.10163781178027867</c:v>
                </c:pt>
                <c:pt idx="3">
                  <c:v>0.11537442644774315</c:v>
                </c:pt>
                <c:pt idx="4">
                  <c:v>0.12567027610419682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18-4CED-A8F1-1819CF7AA631}"/>
            </c:ext>
          </c:extLst>
        </c:ser>
        <c:ser>
          <c:idx val="6"/>
          <c:order val="7"/>
          <c:tx>
            <c:strRef>
              <c:f>Methodology!$B$94</c:f>
              <c:strCache>
                <c:ptCount val="1"/>
                <c:pt idx="0">
                  <c:v>B3</c:v>
                </c:pt>
              </c:strCache>
            </c:strRef>
          </c:tx>
          <c:spPr>
            <a:ln w="57150">
              <a:solidFill>
                <a:srgbClr val="CC00CC"/>
              </a:solidFill>
            </a:ln>
          </c:spPr>
          <c:marker>
            <c:symbol val="x"/>
            <c:size val="8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Methodology!$J$96:$J$101</c:f>
              <c:numCache>
                <c:formatCode>General</c:formatCode>
                <c:ptCount val="6"/>
                <c:pt idx="0">
                  <c:v>3.0115793502704422</c:v>
                </c:pt>
                <c:pt idx="1">
                  <c:v>6.0231587005408844</c:v>
                </c:pt>
                <c:pt idx="2">
                  <c:v>9.523450101184622</c:v>
                </c:pt>
                <c:pt idx="3">
                  <c:v>13.468192293678715</c:v>
                </c:pt>
                <c:pt idx="4">
                  <c:v>19.046900202369244</c:v>
                </c:pt>
                <c:pt idx="5">
                  <c:v>30.11579350270442</c:v>
                </c:pt>
              </c:numCache>
            </c:numRef>
          </c:xVal>
          <c:yVal>
            <c:numRef>
              <c:f>Methodology!$AC$96:$AC$101</c:f>
              <c:numCache>
                <c:formatCode>General</c:formatCode>
                <c:ptCount val="6"/>
                <c:pt idx="0">
                  <c:v>8.1378845877115941E-2</c:v>
                </c:pt>
                <c:pt idx="1">
                  <c:v>8.4494782036961633E-2</c:v>
                </c:pt>
                <c:pt idx="2">
                  <c:v>9.1284369677429894E-2</c:v>
                </c:pt>
                <c:pt idx="3">
                  <c:v>9.7205583370666759E-2</c:v>
                </c:pt>
                <c:pt idx="4">
                  <c:v>0.10752585807388558</c:v>
                </c:pt>
                <c:pt idx="5">
                  <c:v>0.13308534544753586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18-4CED-A8F1-1819CF7AA631}"/>
            </c:ext>
          </c:extLst>
        </c:ser>
        <c:ser>
          <c:idx val="7"/>
          <c:order val="8"/>
          <c:tx>
            <c:strRef>
              <c:f>Methodology!$B$106</c:f>
              <c:strCache>
                <c:ptCount val="1"/>
                <c:pt idx="0">
                  <c:v>B4</c:v>
                </c:pt>
              </c:strCache>
            </c:strRef>
          </c:tx>
          <c:spPr>
            <a:ln w="57150">
              <a:solidFill>
                <a:srgbClr val="00B0F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/>
            </c:spPr>
          </c:marker>
          <c:xVal>
            <c:numRef>
              <c:f>Methodology!$J$108:$J$116</c:f>
              <c:numCache>
                <c:formatCode>General</c:formatCode>
                <c:ptCount val="9"/>
                <c:pt idx="0">
                  <c:v>3.0606710828515129</c:v>
                </c:pt>
                <c:pt idx="1">
                  <c:v>4.3284425553317565</c:v>
                </c:pt>
                <c:pt idx="2">
                  <c:v>6.1213421657030258</c:v>
                </c:pt>
                <c:pt idx="3">
                  <c:v>9.6786917904247005</c:v>
                </c:pt>
                <c:pt idx="4">
                  <c:v>13.687737196047745</c:v>
                </c:pt>
                <c:pt idx="5">
                  <c:v>19.357383580849401</c:v>
                </c:pt>
                <c:pt idx="6">
                  <c:v>23.707856264205059</c:v>
                </c:pt>
                <c:pt idx="7">
                  <c:v>27.375474392095491</c:v>
                </c:pt>
                <c:pt idx="8">
                  <c:v>30.606710828515126</c:v>
                </c:pt>
              </c:numCache>
            </c:numRef>
          </c:xVal>
          <c:yVal>
            <c:numRef>
              <c:f>Methodology!$AC$108:$AC$116</c:f>
              <c:numCache>
                <c:formatCode>General</c:formatCode>
                <c:ptCount val="9"/>
                <c:pt idx="0">
                  <c:v>8.1378845877115941E-2</c:v>
                </c:pt>
                <c:pt idx="1">
                  <c:v>8.3898476020774077E-2</c:v>
                </c:pt>
                <c:pt idx="2">
                  <c:v>8.8329679517398313E-2</c:v>
                </c:pt>
                <c:pt idx="3">
                  <c:v>9.2204612455255533E-2</c:v>
                </c:pt>
                <c:pt idx="4">
                  <c:v>9.7662640249993007E-2</c:v>
                </c:pt>
                <c:pt idx="5">
                  <c:v>0.10514607155534031</c:v>
                </c:pt>
                <c:pt idx="6">
                  <c:v>0.11126698526860006</c:v>
                </c:pt>
                <c:pt idx="7">
                  <c:v>0.11494547994169779</c:v>
                </c:pt>
                <c:pt idx="8">
                  <c:v>0.11901472084079787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18-4CED-A8F1-1819CF7AA631}"/>
            </c:ext>
          </c:extLst>
        </c:ser>
        <c:ser>
          <c:idx val="8"/>
          <c:order val="9"/>
          <c:tx>
            <c:strRef>
              <c:f>Methodology!$B$121</c:f>
              <c:strCache>
                <c:ptCount val="1"/>
                <c:pt idx="0">
                  <c:v>B5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Methodology!$J$123:$J$128</c:f>
              <c:numCache>
                <c:formatCode>General</c:formatCode>
                <c:ptCount val="6"/>
                <c:pt idx="0">
                  <c:v>3.0797092370912158</c:v>
                </c:pt>
                <c:pt idx="1">
                  <c:v>4.3553665712600953</c:v>
                </c:pt>
                <c:pt idx="2">
                  <c:v>6.1594184741824316</c:v>
                </c:pt>
                <c:pt idx="3">
                  <c:v>9.7388957202677542</c:v>
                </c:pt>
                <c:pt idx="4">
                  <c:v>13.772878410139951</c:v>
                </c:pt>
                <c:pt idx="5">
                  <c:v>19.477791440535508</c:v>
                </c:pt>
              </c:numCache>
            </c:numRef>
          </c:xVal>
          <c:yVal>
            <c:numRef>
              <c:f>Methodology!$AC$123:$AC$128</c:f>
              <c:numCache>
                <c:formatCode>General</c:formatCode>
                <c:ptCount val="6"/>
                <c:pt idx="0">
                  <c:v>8.1378845877115941E-2</c:v>
                </c:pt>
                <c:pt idx="1">
                  <c:v>8.4456224481325295E-2</c:v>
                </c:pt>
                <c:pt idx="2">
                  <c:v>8.6011718427986189E-2</c:v>
                </c:pt>
                <c:pt idx="3">
                  <c:v>8.9579353566237627E-2</c:v>
                </c:pt>
                <c:pt idx="4">
                  <c:v>9.5109177101551978E-2</c:v>
                </c:pt>
                <c:pt idx="5">
                  <c:v>0.12096627584134041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218-4CED-A8F1-1819CF7AA631}"/>
            </c:ext>
          </c:extLst>
        </c:ser>
        <c:ser>
          <c:idx val="9"/>
          <c:order val="10"/>
          <c:tx>
            <c:strRef>
              <c:f>Methodology!$B$133</c:f>
              <c:strCache>
                <c:ptCount val="1"/>
                <c:pt idx="0">
                  <c:v>B6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Methodology!$J$135:$J$140</c:f>
              <c:numCache>
                <c:formatCode>General</c:formatCode>
                <c:ptCount val="6"/>
                <c:pt idx="0">
                  <c:v>3.5144801840737445</c:v>
                </c:pt>
                <c:pt idx="1">
                  <c:v>4.9702255410085812</c:v>
                </c:pt>
                <c:pt idx="2">
                  <c:v>7.028960368147489</c:v>
                </c:pt>
                <c:pt idx="3">
                  <c:v>11.113762173200856</c:v>
                </c:pt>
                <c:pt idx="4">
                  <c:v>15.717233194329733</c:v>
                </c:pt>
                <c:pt idx="5">
                  <c:v>22.227524346401712</c:v>
                </c:pt>
              </c:numCache>
            </c:numRef>
          </c:xVal>
          <c:yVal>
            <c:numRef>
              <c:f>Methodology!$AC$135:$AC$140</c:f>
              <c:numCache>
                <c:formatCode>General</c:formatCode>
                <c:ptCount val="6"/>
                <c:pt idx="0">
                  <c:v>8.1378845877115941E-2</c:v>
                </c:pt>
                <c:pt idx="1">
                  <c:v>8.3107600130110773E-2</c:v>
                </c:pt>
                <c:pt idx="2">
                  <c:v>8.5253924290699223E-2</c:v>
                </c:pt>
                <c:pt idx="3">
                  <c:v>8.9623117892564039E-2</c:v>
                </c:pt>
                <c:pt idx="4">
                  <c:v>9.4395288690194604E-2</c:v>
                </c:pt>
                <c:pt idx="5">
                  <c:v>0.1064922478513097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218-4CED-A8F1-1819CF7AA631}"/>
            </c:ext>
          </c:extLst>
        </c:ser>
        <c:ser>
          <c:idx val="10"/>
          <c:order val="11"/>
          <c:tx>
            <c:strRef>
              <c:f>Methodology!$B$147</c:f>
              <c:strCache>
                <c:ptCount val="1"/>
                <c:pt idx="0">
                  <c:v>B7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 w="57150"/>
            </c:spPr>
          </c:marker>
          <c:xVal>
            <c:numRef>
              <c:f>Methodology!$J$149:$J$152</c:f>
              <c:numCache>
                <c:formatCode>General</c:formatCode>
                <c:ptCount val="4"/>
                <c:pt idx="0">
                  <c:v>3.147199601946427</c:v>
                </c:pt>
                <c:pt idx="1">
                  <c:v>6.294399203892854</c:v>
                </c:pt>
                <c:pt idx="2">
                  <c:v>14.07470449742498</c:v>
                </c:pt>
                <c:pt idx="3">
                  <c:v>19.904637986652002</c:v>
                </c:pt>
              </c:numCache>
            </c:numRef>
          </c:xVal>
          <c:yVal>
            <c:numRef>
              <c:f>Methodology!$AC$149:$AC$152</c:f>
              <c:numCache>
                <c:formatCode>General</c:formatCode>
                <c:ptCount val="4"/>
                <c:pt idx="0">
                  <c:v>8.1378845877115941E-2</c:v>
                </c:pt>
                <c:pt idx="1">
                  <c:v>9.0533167190834804E-2</c:v>
                </c:pt>
                <c:pt idx="2">
                  <c:v>9.9560259123496794E-2</c:v>
                </c:pt>
                <c:pt idx="3">
                  <c:v>0.10829103632406793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218-4CED-A8F1-1819CF7AA631}"/>
            </c:ext>
          </c:extLst>
        </c:ser>
        <c:ser>
          <c:idx val="11"/>
          <c:order val="12"/>
          <c:tx>
            <c:strRef>
              <c:f>Methodology!$B$156</c:f>
              <c:strCache>
                <c:ptCount val="1"/>
                <c:pt idx="0">
                  <c:v>C1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Methodology!$J$158:$J$164</c:f>
              <c:numCache>
                <c:formatCode>General</c:formatCode>
                <c:ptCount val="7"/>
                <c:pt idx="0">
                  <c:v>5.9505812874129331</c:v>
                </c:pt>
                <c:pt idx="1">
                  <c:v>8.4153927606629235</c:v>
                </c:pt>
                <c:pt idx="2">
                  <c:v>13.305904264293531</c:v>
                </c:pt>
                <c:pt idx="3">
                  <c:v>18.817390270201912</c:v>
                </c:pt>
                <c:pt idx="4">
                  <c:v>32.59267601384196</c:v>
                </c:pt>
                <c:pt idx="5">
                  <c:v>42.076963803314612</c:v>
                </c:pt>
                <c:pt idx="6">
                  <c:v>59.505812874129333</c:v>
                </c:pt>
              </c:numCache>
            </c:numRef>
          </c:xVal>
          <c:yVal>
            <c:numRef>
              <c:f>Methodology!$AC$158:$AC$164</c:f>
              <c:numCache>
                <c:formatCode>General</c:formatCode>
                <c:ptCount val="7"/>
                <c:pt idx="0">
                  <c:v>6.4847624983015092E-2</c:v>
                </c:pt>
                <c:pt idx="1">
                  <c:v>6.5717545764337928E-2</c:v>
                </c:pt>
                <c:pt idx="2">
                  <c:v>6.6978533246856084E-2</c:v>
                </c:pt>
                <c:pt idx="3">
                  <c:v>6.8196633484583491E-2</c:v>
                </c:pt>
                <c:pt idx="4">
                  <c:v>7.001421910902926E-2</c:v>
                </c:pt>
                <c:pt idx="5">
                  <c:v>7.0979258522205241E-2</c:v>
                </c:pt>
                <c:pt idx="6">
                  <c:v>7.3891413970907371E-2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218-4CED-A8F1-1819CF7AA631}"/>
            </c:ext>
          </c:extLst>
        </c:ser>
        <c:ser>
          <c:idx val="13"/>
          <c:order val="13"/>
          <c:tx>
            <c:strRef>
              <c:f>Methodology!$B$169</c:f>
              <c:strCache>
                <c:ptCount val="1"/>
                <c:pt idx="0">
                  <c:v>C2</c:v>
                </c:pt>
              </c:strCache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6">
                  <a:lumMod val="50000"/>
                </a:schemeClr>
              </a:solidFill>
              <a:ln w="57150"/>
            </c:spPr>
          </c:marker>
          <c:xVal>
            <c:numRef>
              <c:f>Methodology!$J$171:$J$177</c:f>
              <c:numCache>
                <c:formatCode>General</c:formatCode>
                <c:ptCount val="7"/>
                <c:pt idx="0">
                  <c:v>6.022943453171643</c:v>
                </c:pt>
                <c:pt idx="1">
                  <c:v>13.467710985929116</c:v>
                </c:pt>
                <c:pt idx="2">
                  <c:v>19.046219530422082</c:v>
                </c:pt>
                <c:pt idx="3">
                  <c:v>32.989019918801688</c:v>
                </c:pt>
                <c:pt idx="4">
                  <c:v>42.588641584407902</c:v>
                </c:pt>
                <c:pt idx="5">
                  <c:v>50.391560293438232</c:v>
                </c:pt>
                <c:pt idx="6">
                  <c:v>60.229434531716436</c:v>
                </c:pt>
              </c:numCache>
            </c:numRef>
          </c:xVal>
          <c:yVal>
            <c:numRef>
              <c:f>Methodology!$AC$171:$AC$177</c:f>
              <c:numCache>
                <c:formatCode>General</c:formatCode>
                <c:ptCount val="7"/>
                <c:pt idx="0">
                  <c:v>6.4929589572271351E-2</c:v>
                </c:pt>
                <c:pt idx="1">
                  <c:v>6.5958241163161221E-2</c:v>
                </c:pt>
                <c:pt idx="2">
                  <c:v>6.7526459686831283E-2</c:v>
                </c:pt>
                <c:pt idx="3">
                  <c:v>6.9262893202035103E-2</c:v>
                </c:pt>
                <c:pt idx="4">
                  <c:v>7.2296937625592847E-2</c:v>
                </c:pt>
                <c:pt idx="5">
                  <c:v>7.4821624838281864E-2</c:v>
                </c:pt>
                <c:pt idx="6">
                  <c:v>7.630599828169124E-2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218-4CED-A8F1-1819CF7AA631}"/>
            </c:ext>
          </c:extLst>
        </c:ser>
        <c:ser>
          <c:idx val="14"/>
          <c:order val="14"/>
          <c:tx>
            <c:strRef>
              <c:f>Methodology!$B$182</c:f>
              <c:strCache>
                <c:ptCount val="1"/>
                <c:pt idx="0">
                  <c:v>C3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triangle"/>
            <c:size val="9"/>
            <c:spPr>
              <a:solidFill>
                <a:srgbClr val="00B050"/>
              </a:solidFill>
              <a:ln w="57150"/>
            </c:spPr>
          </c:marker>
          <c:xVal>
            <c:numRef>
              <c:f>Methodology!$J$184:$J$190</c:f>
              <c:numCache>
                <c:formatCode>General</c:formatCode>
                <c:ptCount val="7"/>
                <c:pt idx="0">
                  <c:v>5.690264392367717</c:v>
                </c:pt>
                <c:pt idx="1">
                  <c:v>8.0472490771751239</c:v>
                </c:pt>
                <c:pt idx="2">
                  <c:v>12.723817991280749</c:v>
                </c:pt>
                <c:pt idx="3">
                  <c:v>17.994195968436028</c:v>
                </c:pt>
                <c:pt idx="4">
                  <c:v>25.447635982561497</c:v>
                </c:pt>
                <c:pt idx="5">
                  <c:v>31.166861658682254</c:v>
                </c:pt>
                <c:pt idx="6">
                  <c:v>40.23624538587562</c:v>
                </c:pt>
              </c:numCache>
            </c:numRef>
          </c:xVal>
          <c:yVal>
            <c:numRef>
              <c:f>Methodology!$AC$184:$AC$190</c:f>
              <c:numCache>
                <c:formatCode>General</c:formatCode>
                <c:ptCount val="7"/>
                <c:pt idx="0">
                  <c:v>6.4603581204972782E-2</c:v>
                </c:pt>
                <c:pt idx="1">
                  <c:v>6.5458310548442158E-2</c:v>
                </c:pt>
                <c:pt idx="2">
                  <c:v>6.6605936315415087E-2</c:v>
                </c:pt>
                <c:pt idx="3">
                  <c:v>6.800658541224068E-2</c:v>
                </c:pt>
                <c:pt idx="4">
                  <c:v>6.970453097377774E-2</c:v>
                </c:pt>
                <c:pt idx="5">
                  <c:v>7.0877695329646828E-2</c:v>
                </c:pt>
                <c:pt idx="6">
                  <c:v>7.3306754220198042E-2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218-4CED-A8F1-1819CF7AA631}"/>
            </c:ext>
          </c:extLst>
        </c:ser>
        <c:ser>
          <c:idx val="15"/>
          <c:order val="15"/>
          <c:tx>
            <c:strRef>
              <c:f>Methodology!$B$195</c:f>
              <c:strCache>
                <c:ptCount val="1"/>
                <c:pt idx="0">
                  <c:v>C4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 w="57150"/>
            </c:spPr>
          </c:marker>
          <c:xVal>
            <c:numRef>
              <c:f>Methodology!$J$197:$J$203</c:f>
              <c:numCache>
                <c:formatCode>General</c:formatCode>
                <c:ptCount val="7"/>
                <c:pt idx="0">
                  <c:v>3.6288872233687059</c:v>
                </c:pt>
                <c:pt idx="1">
                  <c:v>5.1320215276104673</c:v>
                </c:pt>
                <c:pt idx="2">
                  <c:v>8.114438514132889</c:v>
                </c:pt>
                <c:pt idx="3">
                  <c:v>11.475548997729318</c:v>
                </c:pt>
                <c:pt idx="4">
                  <c:v>16.228877028265778</c:v>
                </c:pt>
                <c:pt idx="5">
                  <c:v>25.660107638052335</c:v>
                </c:pt>
                <c:pt idx="6">
                  <c:v>36.288872233687059</c:v>
                </c:pt>
              </c:numCache>
            </c:numRef>
          </c:xVal>
          <c:yVal>
            <c:numRef>
              <c:f>Methodology!$AC$197:$AC$203</c:f>
              <c:numCache>
                <c:formatCode>General</c:formatCode>
                <c:ptCount val="7"/>
                <c:pt idx="0">
                  <c:v>9.0721842325302893E-2</c:v>
                </c:pt>
                <c:pt idx="1">
                  <c:v>9.1417666333692041E-2</c:v>
                </c:pt>
                <c:pt idx="2">
                  <c:v>9.2172157805643778E-2</c:v>
                </c:pt>
                <c:pt idx="3">
                  <c:v>9.2772075904801549E-2</c:v>
                </c:pt>
                <c:pt idx="4">
                  <c:v>9.3694329864069878E-2</c:v>
                </c:pt>
                <c:pt idx="5">
                  <c:v>9.6537727217512734E-2</c:v>
                </c:pt>
                <c:pt idx="6">
                  <c:v>0.10014303601088746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218-4CED-A8F1-1819CF7AA631}"/>
            </c:ext>
          </c:extLst>
        </c:ser>
        <c:ser>
          <c:idx val="16"/>
          <c:order val="16"/>
          <c:tx>
            <c:strRef>
              <c:f>Methodology!$B$208</c:f>
              <c:strCache>
                <c:ptCount val="1"/>
                <c:pt idx="0">
                  <c:v>C5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x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Methodology!$J$210:$J$213</c:f>
              <c:numCache>
                <c:formatCode>General</c:formatCode>
                <c:ptCount val="4"/>
                <c:pt idx="0">
                  <c:v>3.5325141131247006</c:v>
                </c:pt>
                <c:pt idx="1">
                  <c:v>4.9957293680553176</c:v>
                </c:pt>
                <c:pt idx="2">
                  <c:v>7.0650282262494013</c:v>
                </c:pt>
                <c:pt idx="3">
                  <c:v>9.3461538461538449</c:v>
                </c:pt>
              </c:numCache>
            </c:numRef>
          </c:xVal>
          <c:yVal>
            <c:numRef>
              <c:f>Methodology!$AC$210:$AC$213</c:f>
              <c:numCache>
                <c:formatCode>General</c:formatCode>
                <c:ptCount val="4"/>
                <c:pt idx="0">
                  <c:v>9.0721842325302893E-2</c:v>
                </c:pt>
                <c:pt idx="1">
                  <c:v>9.1459272640300737E-2</c:v>
                </c:pt>
                <c:pt idx="2">
                  <c:v>9.2255277837173452E-2</c:v>
                </c:pt>
                <c:pt idx="3">
                  <c:v>9.3031060592821083E-2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218-4CED-A8F1-1819CF7AA631}"/>
            </c:ext>
          </c:extLst>
        </c:ser>
        <c:ser>
          <c:idx val="17"/>
          <c:order val="17"/>
          <c:tx>
            <c:strRef>
              <c:f>Methodology!$B$219</c:f>
              <c:strCache>
                <c:ptCount val="1"/>
                <c:pt idx="0">
                  <c:v>C6</c:v>
                </c:pt>
              </c:strCache>
              <c:extLst xmlns:c15="http://schemas.microsoft.com/office/drawing/2012/chart"/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chemeClr val="accent6">
                    <a:lumMod val="50000"/>
                  </a:schemeClr>
                </a:solidFill>
              </a:ln>
            </c:spPr>
          </c:marker>
          <c:xVal>
            <c:numRef>
              <c:f>Methodology!$I$221:$I$226</c:f>
              <c:numCache>
                <c:formatCode>General</c:formatCode>
                <c:ptCount val="6"/>
                <c:pt idx="0">
                  <c:v>9.2127825502852598</c:v>
                </c:pt>
                <c:pt idx="1">
                  <c:v>22.56661635941559</c:v>
                </c:pt>
                <c:pt idx="2">
                  <c:v>31.242065659406492</c:v>
                </c:pt>
                <c:pt idx="3">
                  <c:v>49.612352365579042</c:v>
                </c:pt>
                <c:pt idx="4">
                  <c:v>70.162461576634783</c:v>
                </c:pt>
                <c:pt idx="5">
                  <c:v>87.400129340268435</c:v>
                </c:pt>
              </c:numCache>
              <c:extLst xmlns:c15="http://schemas.microsoft.com/office/drawing/2012/chart"/>
            </c:numRef>
          </c:xVal>
          <c:yVal>
            <c:numRef>
              <c:f>Methodology!$AC$221:$AC$226</c:f>
              <c:numCache>
                <c:formatCode>General</c:formatCode>
                <c:ptCount val="6"/>
                <c:pt idx="0">
                  <c:v>9.0909090909090912E-2</c:v>
                </c:pt>
                <c:pt idx="1">
                  <c:v>9.6686745653106379E-2</c:v>
                </c:pt>
                <c:pt idx="2">
                  <c:v>0.10002174622185106</c:v>
                </c:pt>
                <c:pt idx="3">
                  <c:v>0.10574181782505448</c:v>
                </c:pt>
                <c:pt idx="4">
                  <c:v>0.11257076133943461</c:v>
                </c:pt>
                <c:pt idx="5">
                  <c:v>0.11939932305966998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2218-4CED-A8F1-1819CF7AA631}"/>
            </c:ext>
          </c:extLst>
        </c:ser>
        <c:ser>
          <c:idx val="21"/>
          <c:order val="18"/>
          <c:tx>
            <c:strRef>
              <c:f>Methodology!$B$262</c:f>
              <c:strCache>
                <c:ptCount val="1"/>
                <c:pt idx="0">
                  <c:v>D1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Methodology!$J$264:$J$271</c:f>
              <c:numCache>
                <c:formatCode>General</c:formatCode>
                <c:ptCount val="8"/>
                <c:pt idx="0">
                  <c:v>11.087434329005065</c:v>
                </c:pt>
                <c:pt idx="1">
                  <c:v>15.68</c:v>
                </c:pt>
                <c:pt idx="2">
                  <c:v>24.792256855720094</c:v>
                </c:pt>
                <c:pt idx="3">
                  <c:v>35.061545887196701</c:v>
                </c:pt>
                <c:pt idx="4">
                  <c:v>49.584513711440188</c:v>
                </c:pt>
                <c:pt idx="5">
                  <c:v>60.728378868532296</c:v>
                </c:pt>
                <c:pt idx="6">
                  <c:v>70.123091774393401</c:v>
                </c:pt>
                <c:pt idx="7">
                  <c:v>78.400000000000006</c:v>
                </c:pt>
              </c:numCache>
            </c:numRef>
          </c:xVal>
          <c:yVal>
            <c:numRef>
              <c:f>Methodology!$AC$264:$AC$271</c:f>
              <c:numCache>
                <c:formatCode>General</c:formatCode>
                <c:ptCount val="8"/>
                <c:pt idx="0">
                  <c:v>9.2213889195414692E-2</c:v>
                </c:pt>
                <c:pt idx="1">
                  <c:v>9.3002588632876956E-2</c:v>
                </c:pt>
                <c:pt idx="2">
                  <c:v>9.4465930695347991E-2</c:v>
                </c:pt>
                <c:pt idx="3">
                  <c:v>9.6279261788784307E-2</c:v>
                </c:pt>
                <c:pt idx="4">
                  <c:v>0.10056040925601936</c:v>
                </c:pt>
                <c:pt idx="5">
                  <c:v>0.10602488749924274</c:v>
                </c:pt>
                <c:pt idx="6">
                  <c:v>0.11362227910281747</c:v>
                </c:pt>
                <c:pt idx="7">
                  <c:v>0.12512727746438887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218-4CED-A8F1-1819CF7AA631}"/>
            </c:ext>
          </c:extLst>
        </c:ser>
        <c:ser>
          <c:idx val="19"/>
          <c:order val="19"/>
          <c:tx>
            <c:strRef>
              <c:f>Methodology!$B$234</c:f>
              <c:strCache>
                <c:ptCount val="1"/>
                <c:pt idx="0">
                  <c:v>D2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 w="57150">
                <a:solidFill>
                  <a:srgbClr val="C00000"/>
                </a:solidFill>
              </a:ln>
            </c:spPr>
          </c:marker>
          <c:xVal>
            <c:numRef>
              <c:f>Methodology!$J$236:$J$244</c:f>
              <c:numCache>
                <c:formatCode>General</c:formatCode>
                <c:ptCount val="9"/>
                <c:pt idx="0">
                  <c:v>7.6844692376055637</c:v>
                </c:pt>
                <c:pt idx="1">
                  <c:v>10.867480615460625</c:v>
                </c:pt>
                <c:pt idx="2">
                  <c:v>15.368938475211127</c:v>
                </c:pt>
                <c:pt idx="3">
                  <c:v>24.300425400331214</c:v>
                </c:pt>
                <c:pt idx="4">
                  <c:v>34.365991172584046</c:v>
                </c:pt>
                <c:pt idx="5">
                  <c:v>48.600850800662428</c:v>
                </c:pt>
                <c:pt idx="6">
                  <c:v>76.844692376055647</c:v>
                </c:pt>
                <c:pt idx="7">
                  <c:v>108.67480615460627</c:v>
                </c:pt>
                <c:pt idx="8">
                  <c:v>153.68938475211129</c:v>
                </c:pt>
              </c:numCache>
            </c:numRef>
          </c:xVal>
          <c:yVal>
            <c:numRef>
              <c:f>Methodology!$AC$236:$AC$244</c:f>
              <c:numCache>
                <c:formatCode>General</c:formatCode>
                <c:ptCount val="9"/>
                <c:pt idx="0">
                  <c:v>9.2971223674827783E-2</c:v>
                </c:pt>
                <c:pt idx="1">
                  <c:v>9.2213889195414692E-2</c:v>
                </c:pt>
                <c:pt idx="2">
                  <c:v>9.3133053603523558E-2</c:v>
                </c:pt>
                <c:pt idx="3">
                  <c:v>9.4416565855602555E-2</c:v>
                </c:pt>
                <c:pt idx="4">
                  <c:v>9.6332964597885221E-2</c:v>
                </c:pt>
                <c:pt idx="5">
                  <c:v>9.9489167383376237E-2</c:v>
                </c:pt>
                <c:pt idx="6">
                  <c:v>0.10619264419906929</c:v>
                </c:pt>
                <c:pt idx="7">
                  <c:v>0.10874736457995041</c:v>
                </c:pt>
                <c:pt idx="8">
                  <c:v>0.11952490236679705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218-4CED-A8F1-1819CF7AA631}"/>
            </c:ext>
          </c:extLst>
        </c:ser>
        <c:ser>
          <c:idx val="20"/>
          <c:order val="20"/>
          <c:tx>
            <c:strRef>
              <c:f>Methodology!$B$249</c:f>
              <c:strCache>
                <c:ptCount val="1"/>
                <c:pt idx="0">
                  <c:v>D3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rgbClr val="002060"/>
                </a:solidFill>
              </a:ln>
            </c:spPr>
          </c:marker>
          <c:xVal>
            <c:numRef>
              <c:f>Methodology!$J$251:$J$257</c:f>
              <c:numCache>
                <c:formatCode>General</c:formatCode>
                <c:ptCount val="7"/>
                <c:pt idx="0">
                  <c:v>7.7543143671344552</c:v>
                </c:pt>
                <c:pt idx="1">
                  <c:v>10.96625654490609</c:v>
                </c:pt>
                <c:pt idx="2">
                  <c:v>15.50862873426891</c:v>
                </c:pt>
                <c:pt idx="3">
                  <c:v>24.521295093111991</c:v>
                </c:pt>
                <c:pt idx="4">
                  <c:v>34.678348087631804</c:v>
                </c:pt>
                <c:pt idx="5">
                  <c:v>49.042590186223983</c:v>
                </c:pt>
                <c:pt idx="6">
                  <c:v>60.064660810337301</c:v>
                </c:pt>
              </c:numCache>
            </c:numRef>
          </c:xVal>
          <c:yVal>
            <c:numRef>
              <c:f>Methodology!$AC$251:$AC$257</c:f>
              <c:numCache>
                <c:formatCode>General</c:formatCode>
                <c:ptCount val="7"/>
                <c:pt idx="0">
                  <c:v>9.2213889195414692E-2</c:v>
                </c:pt>
                <c:pt idx="1">
                  <c:v>9.2617453001845138E-2</c:v>
                </c:pt>
                <c:pt idx="2">
                  <c:v>9.3026362067383364E-2</c:v>
                </c:pt>
                <c:pt idx="3">
                  <c:v>9.4631111270835983E-2</c:v>
                </c:pt>
                <c:pt idx="4">
                  <c:v>9.650517659259257E-2</c:v>
                </c:pt>
                <c:pt idx="5">
                  <c:v>0.10040593671930091</c:v>
                </c:pt>
                <c:pt idx="6">
                  <c:v>0.10254247252548916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218-4CED-A8F1-1819CF7AA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03808"/>
        <c:axId val="83314560"/>
        <c:extLst/>
      </c:scatterChart>
      <c:valAx>
        <c:axId val="83303808"/>
        <c:scaling>
          <c:orientation val="minMax"/>
          <c:max val="16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20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83314560"/>
        <c:crosses val="autoZero"/>
        <c:crossBetween val="midCat"/>
      </c:valAx>
      <c:valAx>
        <c:axId val="83314560"/>
        <c:scaling>
          <c:orientation val="minMax"/>
          <c:min val="6.0000000000000012E-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20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83303808"/>
        <c:crosses val="autoZero"/>
        <c:crossBetween val="midCat"/>
      </c:valAx>
      <c:spPr>
        <a:ln>
          <a:solidFill>
            <a:srgbClr val="3333F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1388888888887"/>
          <c:y val="3.1062037037037037E-2"/>
          <c:w val="0.78737344444444457"/>
          <c:h val="0.76751870370370368"/>
        </c:manualLayout>
      </c:layout>
      <c:scatterChart>
        <c:scatterStyle val="lineMarker"/>
        <c:varyColors val="0"/>
        <c:ser>
          <c:idx val="1"/>
          <c:order val="0"/>
          <c:tx>
            <c:strRef>
              <c:f>Methodology!$B$6</c:f>
              <c:strCache>
                <c:ptCount val="1"/>
                <c:pt idx="0">
                  <c:v>A1</c:v>
                </c:pt>
              </c:strCache>
            </c:strRef>
          </c:tx>
          <c:spPr>
            <a:ln w="57150">
              <a:solidFill>
                <a:srgbClr val="0000FF"/>
              </a:solidFill>
            </a:ln>
          </c:spPr>
          <c:marker>
            <c:symbol val="square"/>
            <c:size val="9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Methodology!$Y$9:$Y$13</c:f>
              <c:numCache>
                <c:formatCode>General</c:formatCode>
                <c:ptCount val="5"/>
                <c:pt idx="0">
                  <c:v>0.34759811446936556</c:v>
                </c:pt>
                <c:pt idx="1">
                  <c:v>1.0992017521031259</c:v>
                </c:pt>
                <c:pt idx="2">
                  <c:v>2.4578898386894616</c:v>
                </c:pt>
                <c:pt idx="3">
                  <c:v>3.4759811446936557</c:v>
                </c:pt>
                <c:pt idx="4">
                  <c:v>4.9157796773789233</c:v>
                </c:pt>
              </c:numCache>
            </c:numRef>
          </c:xVal>
          <c:yVal>
            <c:numRef>
              <c:f>Methodology!$W$9:$W$13</c:f>
              <c:numCache>
                <c:formatCode>General</c:formatCode>
                <c:ptCount val="5"/>
                <c:pt idx="0">
                  <c:v>1</c:v>
                </c:pt>
                <c:pt idx="1">
                  <c:v>1.115361748599407</c:v>
                </c:pt>
                <c:pt idx="2">
                  <c:v>1.2293405530969528</c:v>
                </c:pt>
                <c:pt idx="3">
                  <c:v>1.3131126021337061</c:v>
                </c:pt>
                <c:pt idx="4">
                  <c:v>1.460074717888842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A8-4611-9169-981F19DEACF7}"/>
            </c:ext>
          </c:extLst>
        </c:ser>
        <c:ser>
          <c:idx val="2"/>
          <c:order val="1"/>
          <c:tx>
            <c:strRef>
              <c:f>Methodology!$B$17</c:f>
              <c:strCache>
                <c:ptCount val="1"/>
                <c:pt idx="0">
                  <c:v>A2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diamond"/>
            <c:size val="10"/>
            <c:spPr>
              <a:solidFill>
                <a:srgbClr val="9900CC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Methodology!$Z$20:$Z$23</c:f>
              <c:numCache>
                <c:formatCode>General</c:formatCode>
                <c:ptCount val="4"/>
                <c:pt idx="0">
                  <c:v>0.28867513459481292</c:v>
                </c:pt>
                <c:pt idx="1">
                  <c:v>1.0408329997330665</c:v>
                </c:pt>
                <c:pt idx="2">
                  <c:v>1.4433756729740645</c:v>
                </c:pt>
                <c:pt idx="3">
                  <c:v>2.8867513459481291</c:v>
                </c:pt>
              </c:numCache>
            </c:numRef>
          </c:xVal>
          <c:yVal>
            <c:numRef>
              <c:f>Methodology!$X$20:$X$23</c:f>
              <c:numCache>
                <c:formatCode>General</c:formatCode>
                <c:ptCount val="4"/>
                <c:pt idx="0">
                  <c:v>1</c:v>
                </c:pt>
                <c:pt idx="1">
                  <c:v>1.1072314746526755</c:v>
                </c:pt>
                <c:pt idx="2">
                  <c:v>1.1501987647548488</c:v>
                </c:pt>
                <c:pt idx="3">
                  <c:v>1.2878418324335692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A8-4611-9169-981F19DEACF7}"/>
            </c:ext>
          </c:extLst>
        </c:ser>
        <c:ser>
          <c:idx val="3"/>
          <c:order val="2"/>
          <c:tx>
            <c:strRef>
              <c:f>Methodology!$B$27</c:f>
              <c:strCache>
                <c:ptCount val="1"/>
                <c:pt idx="0">
                  <c:v>A3</c:v>
                </c:pt>
              </c:strCache>
            </c:strRef>
          </c:tx>
          <c:spPr>
            <a:ln w="57150">
              <a:solidFill>
                <a:srgbClr val="9900CC"/>
              </a:solidFill>
            </a:ln>
          </c:spPr>
          <c:marker>
            <c:symbol val="plus"/>
            <c:size val="10"/>
            <c:spPr>
              <a:solidFill>
                <a:srgbClr val="00B0F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Methodology!$Z$30:$Z$34</c:f>
              <c:numCache>
                <c:formatCode>General</c:formatCode>
                <c:ptCount val="5"/>
                <c:pt idx="0">
                  <c:v>0.32585830544576044</c:v>
                </c:pt>
                <c:pt idx="1">
                  <c:v>1.1748988288204958</c:v>
                </c:pt>
                <c:pt idx="2">
                  <c:v>1.6292915272288022</c:v>
                </c:pt>
                <c:pt idx="3">
                  <c:v>3.2585830544576044</c:v>
                </c:pt>
                <c:pt idx="4">
                  <c:v>5.4526523696119762</c:v>
                </c:pt>
              </c:numCache>
            </c:numRef>
          </c:xVal>
          <c:yVal>
            <c:numRef>
              <c:f>Methodology!$X$30:$X$34</c:f>
              <c:numCache>
                <c:formatCode>General</c:formatCode>
                <c:ptCount val="5"/>
                <c:pt idx="0">
                  <c:v>1</c:v>
                </c:pt>
                <c:pt idx="1">
                  <c:v>1.1021430359185109</c:v>
                </c:pt>
                <c:pt idx="2">
                  <c:v>1.1550613259332452</c:v>
                </c:pt>
                <c:pt idx="3">
                  <c:v>1.289384729345741</c:v>
                </c:pt>
                <c:pt idx="4">
                  <c:v>1.5458176602710845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A8-4611-9169-981F19DEACF7}"/>
            </c:ext>
          </c:extLst>
        </c:ser>
        <c:ser>
          <c:idx val="4"/>
          <c:order val="3"/>
          <c:tx>
            <c:strRef>
              <c:f>Methodology!$B$38</c:f>
              <c:strCache>
                <c:ptCount val="1"/>
                <c:pt idx="0">
                  <c:v>A4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Methodology!$AA$40:$AA$46</c:f>
              <c:numCache>
                <c:formatCode>General</c:formatCode>
                <c:ptCount val="7"/>
                <c:pt idx="0">
                  <c:v>0.33665016461206926</c:v>
                </c:pt>
                <c:pt idx="1">
                  <c:v>0.47609522856952335</c:v>
                </c:pt>
                <c:pt idx="2">
                  <c:v>0.752772652709081</c:v>
                </c:pt>
                <c:pt idx="3">
                  <c:v>1.0645812948447542</c:v>
                </c:pt>
                <c:pt idx="4">
                  <c:v>1.505545305418162</c:v>
                </c:pt>
                <c:pt idx="5">
                  <c:v>2.3804761428476167</c:v>
                </c:pt>
                <c:pt idx="6">
                  <c:v>3.3665016461206929</c:v>
                </c:pt>
              </c:numCache>
            </c:numRef>
          </c:xVal>
          <c:yVal>
            <c:numRef>
              <c:f>Methodology!$Y$40:$Y$46</c:f>
              <c:numCache>
                <c:formatCode>General</c:formatCode>
                <c:ptCount val="7"/>
                <c:pt idx="0">
                  <c:v>1</c:v>
                </c:pt>
                <c:pt idx="1">
                  <c:v>1.0206207261596576</c:v>
                </c:pt>
                <c:pt idx="2">
                  <c:v>1.0502100630210074</c:v>
                </c:pt>
                <c:pt idx="3">
                  <c:v>1.0741723110591492</c:v>
                </c:pt>
                <c:pt idx="4">
                  <c:v>1.1088319064318592</c:v>
                </c:pt>
                <c:pt idx="5">
                  <c:v>1.1952286093343936</c:v>
                </c:pt>
                <c:pt idx="6">
                  <c:v>1.2874232262686236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A8-4611-9169-981F19DEACF7}"/>
            </c:ext>
          </c:extLst>
        </c:ser>
        <c:ser>
          <c:idx val="12"/>
          <c:order val="4"/>
          <c:tx>
            <c:strRef>
              <c:f>Methodology!$B$53</c:f>
              <c:strCache>
                <c:ptCount val="1"/>
                <c:pt idx="0">
                  <c:v>A5</c:v>
                </c:pt>
              </c:strCache>
            </c:strRef>
          </c:tx>
          <c:spPr>
            <a:ln w="57150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accent6">
                  <a:lumMod val="50000"/>
                </a:schemeClr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Methodology!$Y$55:$Y$61</c:f>
              <c:numCache>
                <c:formatCode>General</c:formatCode>
                <c:ptCount val="7"/>
                <c:pt idx="0">
                  <c:v>0.32478490123081549</c:v>
                </c:pt>
                <c:pt idx="1">
                  <c:v>0.72624111721765849</c:v>
                </c:pt>
                <c:pt idx="2">
                  <c:v>1.0771896549552527</c:v>
                </c:pt>
                <c:pt idx="3">
                  <c:v>1.4883513944689681</c:v>
                </c:pt>
                <c:pt idx="4">
                  <c:v>2.1297570234425693</c:v>
                </c:pt>
                <c:pt idx="5">
                  <c:v>3.3752637027780716</c:v>
                </c:pt>
                <c:pt idx="6">
                  <c:v>4.7622814799751989</c:v>
                </c:pt>
              </c:numCache>
            </c:numRef>
          </c:xVal>
          <c:yVal>
            <c:numRef>
              <c:f>Methodology!$W$55:$W$61</c:f>
              <c:numCache>
                <c:formatCode>General</c:formatCode>
                <c:ptCount val="7"/>
                <c:pt idx="0">
                  <c:v>1</c:v>
                </c:pt>
                <c:pt idx="1">
                  <c:v>1.0418714811367604</c:v>
                </c:pt>
                <c:pt idx="2">
                  <c:v>1.0885770528538621</c:v>
                </c:pt>
                <c:pt idx="3">
                  <c:v>1.1318485239116942</c:v>
                </c:pt>
                <c:pt idx="4">
                  <c:v>1.1936706829770083</c:v>
                </c:pt>
                <c:pt idx="5">
                  <c:v>1.3089129123238843</c:v>
                </c:pt>
                <c:pt idx="6">
                  <c:v>1.4678369986294304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A8-4611-9169-981F19DEACF7}"/>
            </c:ext>
          </c:extLst>
        </c:ser>
        <c:ser>
          <c:idx val="0"/>
          <c:order val="5"/>
          <c:tx>
            <c:strRef>
              <c:f>Methodology!$B$67</c:f>
              <c:strCache>
                <c:ptCount val="1"/>
                <c:pt idx="0">
                  <c:v>B1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Methodology!$Z$69:$Z$74</c:f>
              <c:numCache>
                <c:formatCode>General</c:formatCode>
                <c:ptCount val="6"/>
                <c:pt idx="0">
                  <c:v>0.25712270234860107</c:v>
                </c:pt>
                <c:pt idx="1">
                  <c:v>0.36362641285541208</c:v>
                </c:pt>
                <c:pt idx="2">
                  <c:v>0.51424540469720215</c:v>
                </c:pt>
                <c:pt idx="3">
                  <c:v>0.81309337755910471</c:v>
                </c:pt>
                <c:pt idx="4">
                  <c:v>1.1498876820198334</c:v>
                </c:pt>
                <c:pt idx="5">
                  <c:v>1.6261867551182094</c:v>
                </c:pt>
              </c:numCache>
            </c:numRef>
          </c:xVal>
          <c:yVal>
            <c:numRef>
              <c:f>Methodology!$X$69:$X$74</c:f>
              <c:numCache>
                <c:formatCode>General</c:formatCode>
                <c:ptCount val="6"/>
                <c:pt idx="0">
                  <c:v>1</c:v>
                </c:pt>
                <c:pt idx="1">
                  <c:v>1.0143119977742692</c:v>
                </c:pt>
                <c:pt idx="2">
                  <c:v>1.0428897581331633</c:v>
                </c:pt>
                <c:pt idx="3">
                  <c:v>1.0958290102788231</c:v>
                </c:pt>
                <c:pt idx="4">
                  <c:v>1.1577459077252055</c:v>
                </c:pt>
                <c:pt idx="5">
                  <c:v>1.2481910512454724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A8-4611-9169-981F19DEACF7}"/>
            </c:ext>
          </c:extLst>
        </c:ser>
        <c:ser>
          <c:idx val="5"/>
          <c:order val="6"/>
          <c:tx>
            <c:strRef>
              <c:f>Methodology!$B$81</c:f>
              <c:strCache>
                <c:ptCount val="1"/>
                <c:pt idx="0">
                  <c:v>B2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 w="57150">
                <a:solidFill>
                  <a:srgbClr val="7030A0"/>
                </a:solidFill>
              </a:ln>
            </c:spPr>
          </c:marker>
          <c:xVal>
            <c:numRef>
              <c:f>Methodology!$Z$83:$Z$86</c:f>
              <c:numCache>
                <c:formatCode>General</c:formatCode>
                <c:ptCount val="4"/>
                <c:pt idx="0">
                  <c:v>0.23164686502989962</c:v>
                </c:pt>
                <c:pt idx="1">
                  <c:v>1.0359562739631487</c:v>
                </c:pt>
                <c:pt idx="2">
                  <c:v>1.4650634126641826</c:v>
                </c:pt>
                <c:pt idx="3">
                  <c:v>2.316468650298996</c:v>
                </c:pt>
              </c:numCache>
            </c:numRef>
          </c:xVal>
          <c:yVal>
            <c:numRef>
              <c:f>Methodology!$X$83:$X$86</c:f>
              <c:numCache>
                <c:formatCode>General</c:formatCode>
                <c:ptCount val="4"/>
                <c:pt idx="0">
                  <c:v>1</c:v>
                </c:pt>
                <c:pt idx="1">
                  <c:v>1.1258630323301178</c:v>
                </c:pt>
                <c:pt idx="2">
                  <c:v>1.2489463408433472</c:v>
                </c:pt>
                <c:pt idx="3">
                  <c:v>1.4177446878757827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A8-4611-9169-981F19DEACF7}"/>
            </c:ext>
          </c:extLst>
        </c:ser>
        <c:ser>
          <c:idx val="6"/>
          <c:order val="7"/>
          <c:tx>
            <c:strRef>
              <c:f>Methodology!$B$94</c:f>
              <c:strCache>
                <c:ptCount val="1"/>
                <c:pt idx="0">
                  <c:v>B3</c:v>
                </c:pt>
              </c:strCache>
            </c:strRef>
          </c:tx>
          <c:spPr>
            <a:ln w="57150">
              <a:solidFill>
                <a:srgbClr val="CC00CC"/>
              </a:solidFill>
            </a:ln>
          </c:spPr>
          <c:marker>
            <c:symbol val="x"/>
            <c:size val="8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Methodology!$Z$96:$Z$100</c:f>
              <c:numCache>
                <c:formatCode>General</c:formatCode>
                <c:ptCount val="5"/>
                <c:pt idx="0">
                  <c:v>0.2450788517923633</c:v>
                </c:pt>
                <c:pt idx="1">
                  <c:v>0.4901577035847266</c:v>
                </c:pt>
                <c:pt idx="2">
                  <c:v>0.77500737800270758</c:v>
                </c:pt>
                <c:pt idx="3">
                  <c:v>1.0960259449106409</c:v>
                </c:pt>
                <c:pt idx="4">
                  <c:v>1.5500147560054152</c:v>
                </c:pt>
              </c:numCache>
            </c:numRef>
          </c:xVal>
          <c:yVal>
            <c:numRef>
              <c:f>Methodology!$X$96:$X$100</c:f>
              <c:numCache>
                <c:formatCode>General</c:formatCode>
                <c:ptCount val="5"/>
                <c:pt idx="0">
                  <c:v>1</c:v>
                </c:pt>
                <c:pt idx="1">
                  <c:v>1.0382892645657671</c:v>
                </c:pt>
                <c:pt idx="2">
                  <c:v>1.1217211142963559</c:v>
                </c:pt>
                <c:pt idx="3">
                  <c:v>1.1944822063150118</c:v>
                </c:pt>
                <c:pt idx="4">
                  <c:v>1.3212998650319061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A8-4611-9169-981F19DEACF7}"/>
            </c:ext>
          </c:extLst>
        </c:ser>
        <c:ser>
          <c:idx val="7"/>
          <c:order val="8"/>
          <c:tx>
            <c:strRef>
              <c:f>Methodology!$B$106</c:f>
              <c:strCache>
                <c:ptCount val="1"/>
                <c:pt idx="0">
                  <c:v>B4</c:v>
                </c:pt>
              </c:strCache>
            </c:strRef>
          </c:tx>
          <c:spPr>
            <a:ln w="57150">
              <a:solidFill>
                <a:srgbClr val="00B0F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/>
            </c:spPr>
          </c:marker>
          <c:xVal>
            <c:numRef>
              <c:f>Methodology!$Z$108:$Z$116</c:f>
              <c:numCache>
                <c:formatCode>General</c:formatCode>
                <c:ptCount val="9"/>
                <c:pt idx="0">
                  <c:v>0.2490738803319188</c:v>
                </c:pt>
                <c:pt idx="1">
                  <c:v>0.35224365959829285</c:v>
                </c:pt>
                <c:pt idx="2">
                  <c:v>0.49814776066383759</c:v>
                </c:pt>
                <c:pt idx="3">
                  <c:v>0.78764076750507916</c:v>
                </c:pt>
                <c:pt idx="4">
                  <c:v>1.1138922556836366</c:v>
                </c:pt>
                <c:pt idx="5">
                  <c:v>1.5752815350101583</c:v>
                </c:pt>
                <c:pt idx="6">
                  <c:v>1.9293179810015613</c:v>
                </c:pt>
                <c:pt idx="7">
                  <c:v>2.2277845113672732</c:v>
                </c:pt>
                <c:pt idx="8">
                  <c:v>2.490738803319188</c:v>
                </c:pt>
              </c:numCache>
            </c:numRef>
          </c:xVal>
          <c:yVal>
            <c:numRef>
              <c:f>Methodology!$X$108:$X$116</c:f>
              <c:numCache>
                <c:formatCode>General</c:formatCode>
                <c:ptCount val="9"/>
                <c:pt idx="0">
                  <c:v>1</c:v>
                </c:pt>
                <c:pt idx="1">
                  <c:v>1.0309617335623418</c:v>
                </c:pt>
                <c:pt idx="2">
                  <c:v>1.0854132737490318</c:v>
                </c:pt>
                <c:pt idx="3">
                  <c:v>1.1330292468694723</c:v>
                </c:pt>
                <c:pt idx="4">
                  <c:v>1.2000986152773165</c:v>
                </c:pt>
                <c:pt idx="5">
                  <c:v>1.2920565587046227</c:v>
                </c:pt>
                <c:pt idx="6">
                  <c:v>1.3672716056530949</c:v>
                </c:pt>
                <c:pt idx="7">
                  <c:v>1.4124737049634286</c:v>
                </c:pt>
                <c:pt idx="8">
                  <c:v>1.4624773742861013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A8-4611-9169-981F19DEACF7}"/>
            </c:ext>
          </c:extLst>
        </c:ser>
        <c:ser>
          <c:idx val="8"/>
          <c:order val="9"/>
          <c:tx>
            <c:strRef>
              <c:f>Methodology!$B$121</c:f>
              <c:strCache>
                <c:ptCount val="1"/>
                <c:pt idx="0">
                  <c:v>B5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Methodology!$Z$123:$Z$127</c:f>
              <c:numCache>
                <c:formatCode>General</c:formatCode>
                <c:ptCount val="5"/>
                <c:pt idx="0">
                  <c:v>0.25062318335157635</c:v>
                </c:pt>
                <c:pt idx="1">
                  <c:v>0.35443470494091817</c:v>
                </c:pt>
                <c:pt idx="2">
                  <c:v>0.5012463667031527</c:v>
                </c:pt>
                <c:pt idx="3">
                  <c:v>0.79254009383297364</c:v>
                </c:pt>
                <c:pt idx="4">
                  <c:v>1.1208209494230368</c:v>
                </c:pt>
              </c:numCache>
            </c:numRef>
          </c:xVal>
          <c:yVal>
            <c:numRef>
              <c:f>Methodology!$X$123:$X$127</c:f>
              <c:numCache>
                <c:formatCode>General</c:formatCode>
                <c:ptCount val="5"/>
                <c:pt idx="0">
                  <c:v>1</c:v>
                </c:pt>
                <c:pt idx="1">
                  <c:v>1.0378154613897608</c:v>
                </c:pt>
                <c:pt idx="2">
                  <c:v>1.0569296910141244</c:v>
                </c:pt>
                <c:pt idx="3">
                  <c:v>1.1007695255534178</c:v>
                </c:pt>
                <c:pt idx="4">
                  <c:v>1.1687211347918249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A8-4611-9169-981F19DEACF7}"/>
            </c:ext>
          </c:extLst>
        </c:ser>
        <c:ser>
          <c:idx val="9"/>
          <c:order val="10"/>
          <c:tx>
            <c:strRef>
              <c:f>Methodology!$B$133</c:f>
              <c:strCache>
                <c:ptCount val="1"/>
                <c:pt idx="0">
                  <c:v>B6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Methodology!$Z$135:$Z$140</c:f>
              <c:numCache>
                <c:formatCode>General</c:formatCode>
                <c:ptCount val="6"/>
                <c:pt idx="0">
                  <c:v>0.28600434123791535</c:v>
                </c:pt>
                <c:pt idx="1">
                  <c:v>0.40447121827624255</c:v>
                </c:pt>
                <c:pt idx="2">
                  <c:v>0.5720086824758307</c:v>
                </c:pt>
                <c:pt idx="3">
                  <c:v>0.90442513900783361</c:v>
                </c:pt>
                <c:pt idx="4">
                  <c:v>1.2790502977360501</c:v>
                </c:pt>
                <c:pt idx="5">
                  <c:v>1.8088502780156672</c:v>
                </c:pt>
              </c:numCache>
            </c:numRef>
          </c:xVal>
          <c:yVal>
            <c:numRef>
              <c:f>Methodology!$X$135:$X$140</c:f>
              <c:numCache>
                <c:formatCode>General</c:formatCode>
                <c:ptCount val="6"/>
                <c:pt idx="0">
                  <c:v>1</c:v>
                </c:pt>
                <c:pt idx="1">
                  <c:v>1.0212432879129951</c:v>
                </c:pt>
                <c:pt idx="2">
                  <c:v>1.0476177607560906</c:v>
                </c:pt>
                <c:pt idx="3">
                  <c:v>1.1013073105988398</c:v>
                </c:pt>
                <c:pt idx="4">
                  <c:v>1.1599487271266271</c:v>
                </c:pt>
                <c:pt idx="5">
                  <c:v>1.3085986499749038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9A8-4611-9169-981F19DEACF7}"/>
            </c:ext>
          </c:extLst>
        </c:ser>
        <c:ser>
          <c:idx val="10"/>
          <c:order val="11"/>
          <c:tx>
            <c:strRef>
              <c:f>Methodology!$B$147</c:f>
              <c:strCache>
                <c:ptCount val="1"/>
                <c:pt idx="0">
                  <c:v>B7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 w="57150"/>
            </c:spPr>
          </c:marker>
          <c:xVal>
            <c:numRef>
              <c:f>Methodology!$Z$149:$Z$152</c:f>
              <c:numCache>
                <c:formatCode>General</c:formatCode>
                <c:ptCount val="4"/>
                <c:pt idx="0">
                  <c:v>0.2561154713513189</c:v>
                </c:pt>
                <c:pt idx="1">
                  <c:v>0.5122309427026378</c:v>
                </c:pt>
                <c:pt idx="2">
                  <c:v>1.145383208061898</c:v>
                </c:pt>
                <c:pt idx="3">
                  <c:v>1.6198164669555408</c:v>
                </c:pt>
              </c:numCache>
            </c:numRef>
          </c:xVal>
          <c:yVal>
            <c:numRef>
              <c:f>Methodology!$X$149:$X$152</c:f>
              <c:numCache>
                <c:formatCode>General</c:formatCode>
                <c:ptCount val="4"/>
                <c:pt idx="0">
                  <c:v>1</c:v>
                </c:pt>
                <c:pt idx="1">
                  <c:v>1.1124901835981074</c:v>
                </c:pt>
                <c:pt idx="2">
                  <c:v>1.2234169463872127</c:v>
                </c:pt>
                <c:pt idx="3">
                  <c:v>1.3307025327883126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9A8-4611-9169-981F19DEACF7}"/>
            </c:ext>
          </c:extLst>
        </c:ser>
        <c:ser>
          <c:idx val="11"/>
          <c:order val="12"/>
          <c:tx>
            <c:strRef>
              <c:f>Methodology!$B$156</c:f>
              <c:strCache>
                <c:ptCount val="1"/>
                <c:pt idx="0">
                  <c:v>C1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Methodology!$Z$158:$Z$161</c:f>
              <c:numCache>
                <c:formatCode>General</c:formatCode>
                <c:ptCount val="4"/>
                <c:pt idx="0">
                  <c:v>0.38588106375710102</c:v>
                </c:pt>
                <c:pt idx="1">
                  <c:v>0.54571823382824924</c:v>
                </c:pt>
                <c:pt idx="2">
                  <c:v>0.86285628979080831</c:v>
                </c:pt>
                <c:pt idx="3">
                  <c:v>1.2202630674010906</c:v>
                </c:pt>
              </c:numCache>
            </c:numRef>
          </c:xVal>
          <c:yVal>
            <c:numRef>
              <c:f>Methodology!$X$158:$X$161</c:f>
              <c:numCache>
                <c:formatCode>General</c:formatCode>
                <c:ptCount val="4"/>
                <c:pt idx="0">
                  <c:v>1</c:v>
                </c:pt>
                <c:pt idx="1">
                  <c:v>1.0134148441296145</c:v>
                </c:pt>
                <c:pt idx="2">
                  <c:v>1.0328602360440975</c:v>
                </c:pt>
                <c:pt idx="3">
                  <c:v>1.0516442738256886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9A8-4611-9169-981F19DEACF7}"/>
            </c:ext>
          </c:extLst>
        </c:ser>
        <c:ser>
          <c:idx val="13"/>
          <c:order val="13"/>
          <c:tx>
            <c:strRef>
              <c:f>Methodology!$B$169</c:f>
              <c:strCache>
                <c:ptCount val="1"/>
                <c:pt idx="0">
                  <c:v>C2</c:v>
                </c:pt>
              </c:strCache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6">
                  <a:lumMod val="50000"/>
                </a:schemeClr>
              </a:solidFill>
              <a:ln w="57150"/>
            </c:spPr>
          </c:marker>
          <c:xVal>
            <c:numRef>
              <c:f>Methodology!$Z$171:$Z$173</c:f>
              <c:numCache>
                <c:formatCode>General</c:formatCode>
                <c:ptCount val="3"/>
                <c:pt idx="0">
                  <c:v>0.39106724643143354</c:v>
                </c:pt>
                <c:pt idx="1">
                  <c:v>0.87445294679434749</c:v>
                </c:pt>
                <c:pt idx="2">
                  <c:v>1.2366632170136846</c:v>
                </c:pt>
              </c:numCache>
            </c:numRef>
          </c:xVal>
          <c:yVal>
            <c:numRef>
              <c:f>Methodology!$X$171:$X$173</c:f>
              <c:numCache>
                <c:formatCode>General</c:formatCode>
                <c:ptCount val="3"/>
                <c:pt idx="0">
                  <c:v>1</c:v>
                </c:pt>
                <c:pt idx="1">
                  <c:v>1.0158425703545362</c:v>
                </c:pt>
                <c:pt idx="2">
                  <c:v>1.0399951721806191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9A8-4611-9169-981F19DEACF7}"/>
            </c:ext>
          </c:extLst>
        </c:ser>
        <c:ser>
          <c:idx val="14"/>
          <c:order val="14"/>
          <c:tx>
            <c:strRef>
              <c:f>Methodology!$B$182</c:f>
              <c:strCache>
                <c:ptCount val="1"/>
                <c:pt idx="0">
                  <c:v>C3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triangle"/>
            <c:size val="9"/>
            <c:spPr>
              <a:solidFill>
                <a:srgbClr val="00B050"/>
              </a:solidFill>
              <a:ln w="57150"/>
            </c:spPr>
          </c:marker>
          <c:xVal>
            <c:numRef>
              <c:f>Methodology!$Z$184:$Z$190</c:f>
              <c:numCache>
                <c:formatCode>General</c:formatCode>
                <c:ptCount val="7"/>
                <c:pt idx="0">
                  <c:v>0.36761145775009291</c:v>
                </c:pt>
                <c:pt idx="1">
                  <c:v>0.51988110923392539</c:v>
                </c:pt>
                <c:pt idx="2">
                  <c:v>0.82200420883699965</c:v>
                </c:pt>
                <c:pt idx="3">
                  <c:v>1.1624895004650508</c:v>
                </c:pt>
                <c:pt idx="4">
                  <c:v>1.6440084176739993</c:v>
                </c:pt>
                <c:pt idx="5">
                  <c:v>2.013490878070832</c:v>
                </c:pt>
                <c:pt idx="6">
                  <c:v>2.5994055461696268</c:v>
                </c:pt>
              </c:numCache>
            </c:numRef>
          </c:xVal>
          <c:yVal>
            <c:numRef>
              <c:f>Methodology!$X$184:$X$190</c:f>
              <c:numCache>
                <c:formatCode>General</c:formatCode>
                <c:ptCount val="7"/>
                <c:pt idx="0">
                  <c:v>1</c:v>
                </c:pt>
                <c:pt idx="1">
                  <c:v>1.0132303709411639</c:v>
                </c:pt>
                <c:pt idx="2">
                  <c:v>1.0309944909104849</c:v>
                </c:pt>
                <c:pt idx="3">
                  <c:v>1.0526751635713649</c:v>
                </c:pt>
                <c:pt idx="4">
                  <c:v>1.0789576935777101</c:v>
                </c:pt>
                <c:pt idx="5">
                  <c:v>1.0971171258256982</c:v>
                </c:pt>
                <c:pt idx="6">
                  <c:v>1.1347165722533559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9A8-4611-9169-981F19DEACF7}"/>
            </c:ext>
          </c:extLst>
        </c:ser>
        <c:ser>
          <c:idx val="15"/>
          <c:order val="15"/>
          <c:tx>
            <c:strRef>
              <c:f>Methodology!$B$195</c:f>
              <c:strCache>
                <c:ptCount val="1"/>
                <c:pt idx="0">
                  <c:v>C4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 w="57150"/>
            </c:spPr>
          </c:marker>
          <c:xVal>
            <c:numRef>
              <c:f>Methodology!$Z$197:$Z$203</c:f>
              <c:numCache>
                <c:formatCode>General</c:formatCode>
                <c:ptCount val="7"/>
                <c:pt idx="0">
                  <c:v>0.32921933449476193</c:v>
                </c:pt>
                <c:pt idx="1">
                  <c:v>0.46558644783793685</c:v>
                </c:pt>
                <c:pt idx="2">
                  <c:v>0.73615681143752909</c:v>
                </c:pt>
                <c:pt idx="3">
                  <c:v>1.0410829467682869</c:v>
                </c:pt>
                <c:pt idx="4">
                  <c:v>1.4723136228750582</c:v>
                </c:pt>
                <c:pt idx="5">
                  <c:v>2.3279322391896846</c:v>
                </c:pt>
                <c:pt idx="6">
                  <c:v>3.2921933449476195</c:v>
                </c:pt>
              </c:numCache>
            </c:numRef>
          </c:xVal>
          <c:yVal>
            <c:numRef>
              <c:f>Methodology!$X$197:$X$203</c:f>
              <c:numCache>
                <c:formatCode>General</c:formatCode>
                <c:ptCount val="7"/>
                <c:pt idx="0">
                  <c:v>1</c:v>
                </c:pt>
                <c:pt idx="1">
                  <c:v>1.0076698619709916</c:v>
                </c:pt>
                <c:pt idx="2">
                  <c:v>1.0159863980180259</c:v>
                </c:pt>
                <c:pt idx="3">
                  <c:v>1.0225991175548121</c:v>
                </c:pt>
                <c:pt idx="4">
                  <c:v>1.0327648498154225</c:v>
                </c:pt>
                <c:pt idx="5">
                  <c:v>1.0641067767490404</c:v>
                </c:pt>
                <c:pt idx="6">
                  <c:v>1.1038470278392587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9A8-4611-9169-981F19DEACF7}"/>
            </c:ext>
          </c:extLst>
        </c:ser>
        <c:ser>
          <c:idx val="16"/>
          <c:order val="16"/>
          <c:tx>
            <c:strRef>
              <c:f>Methodology!$B$208</c:f>
              <c:strCache>
                <c:ptCount val="1"/>
                <c:pt idx="0">
                  <c:v>C5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x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Methodology!$Z$210:$Z$214</c:f>
              <c:numCache>
                <c:formatCode>General</c:formatCode>
                <c:ptCount val="5"/>
                <c:pt idx="0">
                  <c:v>0.32047618838280628</c:v>
                </c:pt>
                <c:pt idx="1">
                  <c:v>0.45322177202859959</c:v>
                </c:pt>
                <c:pt idx="2">
                  <c:v>0.64095237676561256</c:v>
                </c:pt>
                <c:pt idx="3">
                  <c:v>0.84790029557879243</c:v>
                </c:pt>
                <c:pt idx="4">
                  <c:v>1.0134346911388614</c:v>
                </c:pt>
              </c:numCache>
            </c:numRef>
          </c:xVal>
          <c:yVal>
            <c:numRef>
              <c:f>Methodology!$X$210:$X$214</c:f>
              <c:numCache>
                <c:formatCode>General</c:formatCode>
                <c:ptCount val="5"/>
                <c:pt idx="0">
                  <c:v>1</c:v>
                </c:pt>
                <c:pt idx="1">
                  <c:v>1.0081284759667206</c:v>
                </c:pt>
                <c:pt idx="2">
                  <c:v>1.0169026055089587</c:v>
                </c:pt>
                <c:pt idx="3">
                  <c:v>1.0254538290706001</c:v>
                </c:pt>
                <c:pt idx="4">
                  <c:v>1.0323593200847105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9A8-4611-9169-981F19DEACF7}"/>
            </c:ext>
          </c:extLst>
        </c:ser>
        <c:ser>
          <c:idx val="17"/>
          <c:order val="17"/>
          <c:tx>
            <c:strRef>
              <c:f>Methodology!$B$219</c:f>
              <c:strCache>
                <c:ptCount val="1"/>
                <c:pt idx="0">
                  <c:v>C6</c:v>
                </c:pt>
              </c:strCache>
              <c:extLst xmlns:c15="http://schemas.microsoft.com/office/drawing/2012/chart"/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chemeClr val="accent6">
                    <a:lumMod val="50000"/>
                  </a:schemeClr>
                </a:solidFill>
              </a:ln>
            </c:spPr>
          </c:marker>
          <c:xVal>
            <c:numRef>
              <c:f>Methodology!$Z$221:$Z$226</c:f>
              <c:numCache>
                <c:formatCode>General</c:formatCode>
                <c:ptCount val="6"/>
                <c:pt idx="0">
                  <c:v>0.83752568638956904</c:v>
                </c:pt>
                <c:pt idx="1">
                  <c:v>2.0515105781286902</c:v>
                </c:pt>
                <c:pt idx="2">
                  <c:v>2.8401877872187722</c:v>
                </c:pt>
                <c:pt idx="3">
                  <c:v>4.5102138514162764</c:v>
                </c:pt>
                <c:pt idx="4">
                  <c:v>6.37840559787589</c:v>
                </c:pt>
                <c:pt idx="5">
                  <c:v>7.9454663036607673</c:v>
                </c:pt>
              </c:numCache>
              <c:extLst xmlns:c15="http://schemas.microsoft.com/office/drawing/2012/chart"/>
            </c:numRef>
          </c:xVal>
          <c:yVal>
            <c:numRef>
              <c:f>Methodology!$X$221:$X$226</c:f>
              <c:numCache>
                <c:formatCode>General</c:formatCode>
                <c:ptCount val="6"/>
                <c:pt idx="0">
                  <c:v>1</c:v>
                </c:pt>
                <c:pt idx="1">
                  <c:v>1.0635542021841702</c:v>
                </c:pt>
                <c:pt idx="2">
                  <c:v>1.1002392084403616</c:v>
                </c:pt>
                <c:pt idx="3">
                  <c:v>1.1631599960755994</c:v>
                </c:pt>
                <c:pt idx="4">
                  <c:v>1.2382783747337807</c:v>
                </c:pt>
                <c:pt idx="5">
                  <c:v>1.3133925536563695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39A8-4611-9169-981F19DEACF7}"/>
            </c:ext>
          </c:extLst>
        </c:ser>
        <c:ser>
          <c:idx val="21"/>
          <c:order val="18"/>
          <c:tx>
            <c:strRef>
              <c:f>Methodology!$B$262</c:f>
              <c:strCache>
                <c:ptCount val="1"/>
                <c:pt idx="0">
                  <c:v>D1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Methodology!$Z$264:$Z$268</c:f>
              <c:numCache>
                <c:formatCode>General</c:formatCode>
                <c:ptCount val="5"/>
                <c:pt idx="0">
                  <c:v>1.02241544067631</c:v>
                </c:pt>
                <c:pt idx="1">
                  <c:v>1.4459137825841022</c:v>
                </c:pt>
                <c:pt idx="2">
                  <c:v>2.2861904265976327</c:v>
                </c:pt>
                <c:pt idx="3">
                  <c:v>3.2331615074619044</c:v>
                </c:pt>
                <c:pt idx="4">
                  <c:v>4.5723808531952654</c:v>
                </c:pt>
              </c:numCache>
            </c:numRef>
          </c:xVal>
          <c:yVal>
            <c:numRef>
              <c:f>Methodology!$X$264:$X$268</c:f>
              <c:numCache>
                <c:formatCode>General</c:formatCode>
                <c:ptCount val="5"/>
                <c:pt idx="0">
                  <c:v>1</c:v>
                </c:pt>
                <c:pt idx="1">
                  <c:v>1.0085529354020728</c:v>
                </c:pt>
                <c:pt idx="2">
                  <c:v>1.0244219338277871</c:v>
                </c:pt>
                <c:pt idx="3">
                  <c:v>1.0440863369806961</c:v>
                </c:pt>
                <c:pt idx="4">
                  <c:v>1.0905126129418223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39A8-4611-9169-981F19DEACF7}"/>
            </c:ext>
          </c:extLst>
        </c:ser>
        <c:ser>
          <c:idx val="19"/>
          <c:order val="19"/>
          <c:tx>
            <c:strRef>
              <c:f>Methodology!$B$234</c:f>
              <c:strCache>
                <c:ptCount val="1"/>
                <c:pt idx="0">
                  <c:v>D2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 w="57150">
                <a:solidFill>
                  <a:srgbClr val="C00000"/>
                </a:solidFill>
              </a:ln>
            </c:spPr>
          </c:marker>
          <c:xVal>
            <c:numRef>
              <c:f>Methodology!$Z$236:$Z$242</c:f>
              <c:numCache>
                <c:formatCode>General</c:formatCode>
                <c:ptCount val="7"/>
                <c:pt idx="0">
                  <c:v>0.7086147948021323</c:v>
                </c:pt>
                <c:pt idx="1">
                  <c:v>1.0021326533074033</c:v>
                </c:pt>
                <c:pt idx="2">
                  <c:v>1.4172295896042646</c:v>
                </c:pt>
                <c:pt idx="3">
                  <c:v>2.2408367352675831</c:v>
                </c:pt>
                <c:pt idx="4">
                  <c:v>3.1690217020792648</c:v>
                </c:pt>
                <c:pt idx="5">
                  <c:v>4.4816734705351662</c:v>
                </c:pt>
                <c:pt idx="6">
                  <c:v>7.0861479480213223</c:v>
                </c:pt>
              </c:numCache>
            </c:numRef>
          </c:xVal>
          <c:yVal>
            <c:numRef>
              <c:f>Methodology!$X$236:$X$242</c:f>
              <c:numCache>
                <c:formatCode>General</c:formatCode>
                <c:ptCount val="7"/>
                <c:pt idx="0">
                  <c:v>1.0082128027135717</c:v>
                </c:pt>
                <c:pt idx="1">
                  <c:v>1</c:v>
                </c:pt>
                <c:pt idx="2">
                  <c:v>1.0099677436460903</c:v>
                </c:pt>
                <c:pt idx="3">
                  <c:v>1.0238866040615648</c:v>
                </c:pt>
                <c:pt idx="4">
                  <c:v>1.0446687092195148</c:v>
                </c:pt>
                <c:pt idx="5">
                  <c:v>1.0788956875308033</c:v>
                </c:pt>
                <c:pt idx="6">
                  <c:v>1.1515905589236299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9A8-4611-9169-981F19DEACF7}"/>
            </c:ext>
          </c:extLst>
        </c:ser>
        <c:ser>
          <c:idx val="20"/>
          <c:order val="20"/>
          <c:tx>
            <c:strRef>
              <c:f>Methodology!$B$249</c:f>
              <c:strCache>
                <c:ptCount val="1"/>
                <c:pt idx="0">
                  <c:v>D3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rgbClr val="002060"/>
                </a:solidFill>
              </a:ln>
            </c:spPr>
          </c:marker>
          <c:xVal>
            <c:numRef>
              <c:f>Methodology!$Z$251:$Z$257</c:f>
              <c:numCache>
                <c:formatCode>General</c:formatCode>
                <c:ptCount val="7"/>
                <c:pt idx="0">
                  <c:v>0.71505548583734879</c:v>
                </c:pt>
                <c:pt idx="1">
                  <c:v>1.0112411659204612</c:v>
                </c:pt>
                <c:pt idx="2">
                  <c:v>1.4301109716746976</c:v>
                </c:pt>
                <c:pt idx="3">
                  <c:v>2.2612039886442949</c:v>
                </c:pt>
                <c:pt idx="4">
                  <c:v>3.1978253480329002</c:v>
                </c:pt>
                <c:pt idx="5">
                  <c:v>4.5224079772885899</c:v>
                </c:pt>
                <c:pt idx="6">
                  <c:v>5.5387959765246109</c:v>
                </c:pt>
              </c:numCache>
            </c:numRef>
          </c:xVal>
          <c:yVal>
            <c:numRef>
              <c:f>Methodology!$X$251:$X$257</c:f>
              <c:numCache>
                <c:formatCode>General</c:formatCode>
                <c:ptCount val="7"/>
                <c:pt idx="0">
                  <c:v>1</c:v>
                </c:pt>
                <c:pt idx="1">
                  <c:v>1.0043763885240242</c:v>
                </c:pt>
                <c:pt idx="2">
                  <c:v>1.008810742926664</c:v>
                </c:pt>
                <c:pt idx="3">
                  <c:v>1.0262132103581365</c:v>
                </c:pt>
                <c:pt idx="4">
                  <c:v>1.046536236944567</c:v>
                </c:pt>
                <c:pt idx="5">
                  <c:v>1.0888374581677829</c:v>
                </c:pt>
                <c:pt idx="6">
                  <c:v>1.1120068074364231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9A8-4611-9169-981F19DEA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97344"/>
        <c:axId val="109099648"/>
        <c:extLst/>
      </c:scatterChart>
      <c:valAx>
        <c:axId val="109097344"/>
        <c:scaling>
          <c:orientation val="minMax"/>
          <c:max val="9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chemeClr val="tx1"/>
            </a:solidFill>
          </a:ln>
        </c:spPr>
        <c:crossAx val="109099648"/>
        <c:crosses val="autoZero"/>
        <c:crossBetween val="midCat"/>
      </c:valAx>
      <c:valAx>
        <c:axId val="109099648"/>
        <c:scaling>
          <c:orientation val="minMax"/>
          <c:min val="0.9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chemeClr val="tx1"/>
            </a:solidFill>
          </a:ln>
        </c:spPr>
        <c:crossAx val="109097344"/>
        <c:crosses val="autoZero"/>
        <c:crossBetween val="midCat"/>
      </c:valAx>
      <c:spPr>
        <a:ln>
          <a:solidFill>
            <a:srgbClr val="3333FF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2000" b="1" i="0" baseline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14583333333332"/>
          <c:y val="2.9753703703703702E-2"/>
          <c:w val="0.77245527777777778"/>
          <c:h val="0.73625400420103226"/>
        </c:manualLayout>
      </c:layout>
      <c:scatterChart>
        <c:scatterStyle val="lineMarker"/>
        <c:varyColors val="0"/>
        <c:ser>
          <c:idx val="1"/>
          <c:order val="0"/>
          <c:tx>
            <c:strRef>
              <c:f>Methodology!$B$6</c:f>
              <c:strCache>
                <c:ptCount val="1"/>
                <c:pt idx="0">
                  <c:v>A1</c:v>
                </c:pt>
              </c:strCache>
            </c:strRef>
          </c:tx>
          <c:spPr>
            <a:ln w="57150">
              <a:solidFill>
                <a:srgbClr val="0000FF"/>
              </a:solidFill>
            </a:ln>
          </c:spPr>
          <c:marker>
            <c:symbol val="square"/>
            <c:size val="9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Methodology!$J$9:$J$13</c:f>
              <c:numCache>
                <c:formatCode>General</c:formatCode>
                <c:ptCount val="5"/>
                <c:pt idx="0">
                  <c:v>4.5321249277851869</c:v>
                </c:pt>
                <c:pt idx="1">
                  <c:v>14.331837412227326</c:v>
                </c:pt>
                <c:pt idx="2">
                  <c:v>32.046962696214976</c:v>
                </c:pt>
                <c:pt idx="3">
                  <c:v>45.321249277851869</c:v>
                </c:pt>
                <c:pt idx="4">
                  <c:v>64.093925392429952</c:v>
                </c:pt>
              </c:numCache>
            </c:numRef>
          </c:xVal>
          <c:yVal>
            <c:numRef>
              <c:f>Methodology!$AC$9:$AC$13</c:f>
              <c:numCache>
                <c:formatCode>General</c:formatCode>
                <c:ptCount val="5"/>
                <c:pt idx="0">
                  <c:v>1</c:v>
                </c:pt>
                <c:pt idx="1">
                  <c:v>1.115361748599407</c:v>
                </c:pt>
                <c:pt idx="2">
                  <c:v>1.2293405530969528</c:v>
                </c:pt>
                <c:pt idx="3">
                  <c:v>1.3131126021337063</c:v>
                </c:pt>
                <c:pt idx="4">
                  <c:v>1.460074717888842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D-470A-806B-AFAEF1193EF0}"/>
            </c:ext>
          </c:extLst>
        </c:ser>
        <c:ser>
          <c:idx val="2"/>
          <c:order val="1"/>
          <c:tx>
            <c:strRef>
              <c:f>Methodology!$B$17</c:f>
              <c:strCache>
                <c:ptCount val="1"/>
                <c:pt idx="0">
                  <c:v>A2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diamond"/>
            <c:size val="10"/>
            <c:spPr>
              <a:solidFill>
                <a:srgbClr val="9900CC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Methodology!$L$20:$L$23</c:f>
              <c:numCache>
                <c:formatCode>General</c:formatCode>
                <c:ptCount val="4"/>
                <c:pt idx="0">
                  <c:v>3.7638632635454048</c:v>
                </c:pt>
                <c:pt idx="1">
                  <c:v>13.570801990548189</c:v>
                </c:pt>
                <c:pt idx="2">
                  <c:v>18.819316317727026</c:v>
                </c:pt>
                <c:pt idx="3">
                  <c:v>37.638632635454051</c:v>
                </c:pt>
              </c:numCache>
            </c:numRef>
          </c:xVal>
          <c:yVal>
            <c:numRef>
              <c:f>Methodology!$AD$20:$AD$23</c:f>
              <c:numCache>
                <c:formatCode>General</c:formatCode>
                <c:ptCount val="4"/>
                <c:pt idx="0">
                  <c:v>1</c:v>
                </c:pt>
                <c:pt idx="1">
                  <c:v>1.1072314746526755</c:v>
                </c:pt>
                <c:pt idx="2">
                  <c:v>1.1501987647548488</c:v>
                </c:pt>
                <c:pt idx="3">
                  <c:v>1.2878418324335692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8D-470A-806B-AFAEF1193EF0}"/>
            </c:ext>
          </c:extLst>
        </c:ser>
        <c:ser>
          <c:idx val="3"/>
          <c:order val="2"/>
          <c:tx>
            <c:strRef>
              <c:f>Methodology!$B$27</c:f>
              <c:strCache>
                <c:ptCount val="1"/>
                <c:pt idx="0">
                  <c:v>A3</c:v>
                </c:pt>
              </c:strCache>
            </c:strRef>
          </c:tx>
          <c:spPr>
            <a:ln w="57150">
              <a:solidFill>
                <a:srgbClr val="9900CC"/>
              </a:solidFill>
            </a:ln>
          </c:spPr>
          <c:marker>
            <c:symbol val="plus"/>
            <c:size val="10"/>
            <c:spPr>
              <a:solidFill>
                <a:srgbClr val="00B0F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Methodology!$L$30:$L$34</c:f>
              <c:numCache>
                <c:formatCode>General</c:formatCode>
                <c:ptCount val="5"/>
                <c:pt idx="0">
                  <c:v>4.248672497234522</c:v>
                </c:pt>
                <c:pt idx="1">
                  <c:v>15.318806541432702</c:v>
                </c:pt>
                <c:pt idx="2">
                  <c:v>21.243362486172607</c:v>
                </c:pt>
                <c:pt idx="3">
                  <c:v>42.486724972345215</c:v>
                </c:pt>
                <c:pt idx="4">
                  <c:v>71.093888885416646</c:v>
                </c:pt>
              </c:numCache>
            </c:numRef>
          </c:xVal>
          <c:yVal>
            <c:numRef>
              <c:f>Methodology!$AD$30:$AD$34</c:f>
              <c:numCache>
                <c:formatCode>General</c:formatCode>
                <c:ptCount val="5"/>
                <c:pt idx="0">
                  <c:v>1</c:v>
                </c:pt>
                <c:pt idx="1">
                  <c:v>1.1021430359185109</c:v>
                </c:pt>
                <c:pt idx="2">
                  <c:v>1.1550613259332454</c:v>
                </c:pt>
                <c:pt idx="3">
                  <c:v>1.289384729345741</c:v>
                </c:pt>
                <c:pt idx="4">
                  <c:v>1.5458176602710845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8D-470A-806B-AFAEF1193EF0}"/>
            </c:ext>
          </c:extLst>
        </c:ser>
        <c:ser>
          <c:idx val="4"/>
          <c:order val="3"/>
          <c:tx>
            <c:strRef>
              <c:f>Methodology!$B$38</c:f>
              <c:strCache>
                <c:ptCount val="1"/>
                <c:pt idx="0">
                  <c:v>A4</c:v>
                </c:pt>
              </c:strCache>
            </c:strRef>
          </c:tx>
          <c:spPr>
            <a:ln w="57150">
              <a:solidFill>
                <a:srgbClr val="339933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Methodology!$J$40:$J$46</c:f>
              <c:numCache>
                <c:formatCode>General</c:formatCode>
                <c:ptCount val="7"/>
                <c:pt idx="0">
                  <c:v>4.389381125701739</c:v>
                </c:pt>
                <c:pt idx="1">
                  <c:v>6.2075223183918826</c:v>
                </c:pt>
                <c:pt idx="2">
                  <c:v>9.8149545762236379</c:v>
                </c:pt>
                <c:pt idx="3">
                  <c:v>13.880441875771343</c:v>
                </c:pt>
                <c:pt idx="4">
                  <c:v>19.629909152447276</c:v>
                </c:pt>
                <c:pt idx="5">
                  <c:v>31.037611591959415</c:v>
                </c:pt>
                <c:pt idx="6">
                  <c:v>43.89381125701739</c:v>
                </c:pt>
              </c:numCache>
            </c:numRef>
          </c:xVal>
          <c:yVal>
            <c:numRef>
              <c:f>Methodology!$AE$40:$AE$46</c:f>
              <c:numCache>
                <c:formatCode>General</c:formatCode>
                <c:ptCount val="7"/>
                <c:pt idx="0">
                  <c:v>1</c:v>
                </c:pt>
                <c:pt idx="1">
                  <c:v>1.0206207261596576</c:v>
                </c:pt>
                <c:pt idx="2">
                  <c:v>1.0502100630210074</c:v>
                </c:pt>
                <c:pt idx="3">
                  <c:v>1.0741723110591492</c:v>
                </c:pt>
                <c:pt idx="4">
                  <c:v>1.1088319064318592</c:v>
                </c:pt>
                <c:pt idx="5">
                  <c:v>1.1952286093343936</c:v>
                </c:pt>
                <c:pt idx="6">
                  <c:v>1.2874232262686236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8D-470A-806B-AFAEF1193EF0}"/>
            </c:ext>
          </c:extLst>
        </c:ser>
        <c:ser>
          <c:idx val="12"/>
          <c:order val="4"/>
          <c:tx>
            <c:strRef>
              <c:f>Methodology!$B$53</c:f>
              <c:strCache>
                <c:ptCount val="1"/>
                <c:pt idx="0">
                  <c:v>A5</c:v>
                </c:pt>
              </c:strCache>
            </c:strRef>
          </c:tx>
          <c:spPr>
            <a:ln w="57150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accent6">
                  <a:lumMod val="50000"/>
                </a:schemeClr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Methodology!$G$55:$G$61</c:f>
              <c:numCache>
                <c:formatCode>General</c:formatCode>
                <c:ptCount val="7"/>
                <c:pt idx="0">
                  <c:v>4.2346770185548737</c:v>
                </c:pt>
                <c:pt idx="1">
                  <c:v>9.4690256762448364</c:v>
                </c:pt>
                <c:pt idx="2">
                  <c:v>14.044834778887388</c:v>
                </c:pt>
                <c:pt idx="3">
                  <c:v>19.405727981217623</c:v>
                </c:pt>
                <c:pt idx="4">
                  <c:v>27.768634219448067</c:v>
                </c:pt>
                <c:pt idx="5">
                  <c:v>44.008054498688004</c:v>
                </c:pt>
                <c:pt idx="6">
                  <c:v>62.092553757012688</c:v>
                </c:pt>
              </c:numCache>
            </c:numRef>
          </c:xVal>
          <c:yVal>
            <c:numRef>
              <c:f>Methodology!$AC$55:$AC$61</c:f>
              <c:numCache>
                <c:formatCode>General</c:formatCode>
                <c:ptCount val="7"/>
                <c:pt idx="0">
                  <c:v>1</c:v>
                </c:pt>
                <c:pt idx="1">
                  <c:v>1.0418714811367604</c:v>
                </c:pt>
                <c:pt idx="2">
                  <c:v>1.0885770528538621</c:v>
                </c:pt>
                <c:pt idx="3">
                  <c:v>1.1318485239116942</c:v>
                </c:pt>
                <c:pt idx="4">
                  <c:v>1.1936706829770083</c:v>
                </c:pt>
                <c:pt idx="5">
                  <c:v>1.3089129123238843</c:v>
                </c:pt>
                <c:pt idx="6">
                  <c:v>1.4678369986294304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8D-470A-806B-AFAEF1193EF0}"/>
            </c:ext>
          </c:extLst>
        </c:ser>
        <c:ser>
          <c:idx val="0"/>
          <c:order val="5"/>
          <c:tx>
            <c:strRef>
              <c:f>Methodology!$B$67</c:f>
              <c:strCache>
                <c:ptCount val="1"/>
                <c:pt idx="0">
                  <c:v>B1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Methodology!$J$69:$J$74</c:f>
              <c:numCache>
                <c:formatCode>General</c:formatCode>
                <c:ptCount val="6"/>
                <c:pt idx="0">
                  <c:v>3.1595766636560887</c:v>
                </c:pt>
                <c:pt idx="1">
                  <c:v>4.4683161690999755</c:v>
                </c:pt>
                <c:pt idx="2">
                  <c:v>6.3191533273121774</c:v>
                </c:pt>
                <c:pt idx="3">
                  <c:v>9.9914586990689909</c:v>
                </c:pt>
                <c:pt idx="4">
                  <c:v>14.130056400114006</c:v>
                </c:pt>
                <c:pt idx="5">
                  <c:v>19.982917398137982</c:v>
                </c:pt>
              </c:numCache>
            </c:numRef>
          </c:xVal>
          <c:yVal>
            <c:numRef>
              <c:f>Methodology!$AD$69:$AD$74</c:f>
              <c:numCache>
                <c:formatCode>General</c:formatCode>
                <c:ptCount val="6"/>
                <c:pt idx="0">
                  <c:v>1</c:v>
                </c:pt>
                <c:pt idx="1">
                  <c:v>1.0143119977742689</c:v>
                </c:pt>
                <c:pt idx="2">
                  <c:v>1.0428897581331633</c:v>
                </c:pt>
                <c:pt idx="3">
                  <c:v>1.0958290102788228</c:v>
                </c:pt>
                <c:pt idx="4">
                  <c:v>1.1577459077252055</c:v>
                </c:pt>
                <c:pt idx="5">
                  <c:v>1.2481910512454721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8D-470A-806B-AFAEF1193EF0}"/>
            </c:ext>
          </c:extLst>
        </c:ser>
        <c:ser>
          <c:idx val="5"/>
          <c:order val="6"/>
          <c:tx>
            <c:strRef>
              <c:f>Methodology!$B$81</c:f>
              <c:strCache>
                <c:ptCount val="1"/>
                <c:pt idx="0">
                  <c:v>B2</c:v>
                </c:pt>
              </c:strCache>
            </c:strRef>
          </c:tx>
          <c:spPr>
            <a:ln w="57150">
              <a:solidFill>
                <a:srgbClr val="00206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 w="57150">
                <a:solidFill>
                  <a:srgbClr val="7030A0"/>
                </a:solidFill>
              </a:ln>
            </c:spPr>
          </c:marker>
          <c:xVal>
            <c:numRef>
              <c:f>Methodology!$J$83:$J$86</c:f>
              <c:numCache>
                <c:formatCode>General</c:formatCode>
                <c:ptCount val="4"/>
                <c:pt idx="0">
                  <c:v>2.8465243336049775</c:v>
                </c:pt>
                <c:pt idx="1">
                  <c:v>12.730043819096036</c:v>
                </c:pt>
                <c:pt idx="2">
                  <c:v>18.003000618569406</c:v>
                </c:pt>
                <c:pt idx="3">
                  <c:v>28.46524333604977</c:v>
                </c:pt>
              </c:numCache>
            </c:numRef>
          </c:xVal>
          <c:yVal>
            <c:numRef>
              <c:f>Methodology!$AD$83:$AD$86</c:f>
              <c:numCache>
                <c:formatCode>General</c:formatCode>
                <c:ptCount val="4"/>
                <c:pt idx="0">
                  <c:v>1</c:v>
                </c:pt>
                <c:pt idx="1">
                  <c:v>1.1258630323301175</c:v>
                </c:pt>
                <c:pt idx="2">
                  <c:v>1.2489463408433472</c:v>
                </c:pt>
                <c:pt idx="3">
                  <c:v>1.4177446878757824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8D-470A-806B-AFAEF1193EF0}"/>
            </c:ext>
          </c:extLst>
        </c:ser>
        <c:ser>
          <c:idx val="6"/>
          <c:order val="7"/>
          <c:tx>
            <c:strRef>
              <c:f>Methodology!$B$94</c:f>
              <c:strCache>
                <c:ptCount val="1"/>
                <c:pt idx="0">
                  <c:v>B3</c:v>
                </c:pt>
              </c:strCache>
            </c:strRef>
          </c:tx>
          <c:spPr>
            <a:ln w="57150">
              <a:solidFill>
                <a:srgbClr val="CC00CC"/>
              </a:solidFill>
            </a:ln>
          </c:spPr>
          <c:marker>
            <c:symbol val="x"/>
            <c:size val="8"/>
            <c:spPr>
              <a:solidFill>
                <a:srgbClr val="FFC00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Methodology!$J$96:$J$100</c:f>
              <c:numCache>
                <c:formatCode>General</c:formatCode>
                <c:ptCount val="5"/>
                <c:pt idx="0">
                  <c:v>3.0115793502704422</c:v>
                </c:pt>
                <c:pt idx="1">
                  <c:v>6.0231587005408844</c:v>
                </c:pt>
                <c:pt idx="2">
                  <c:v>9.523450101184622</c:v>
                </c:pt>
                <c:pt idx="3">
                  <c:v>13.468192293678715</c:v>
                </c:pt>
                <c:pt idx="4">
                  <c:v>19.046900202369244</c:v>
                </c:pt>
              </c:numCache>
            </c:numRef>
          </c:xVal>
          <c:yVal>
            <c:numRef>
              <c:f>Methodology!$AD$96:$AD$100</c:f>
              <c:numCache>
                <c:formatCode>General</c:formatCode>
                <c:ptCount val="5"/>
                <c:pt idx="0">
                  <c:v>1</c:v>
                </c:pt>
                <c:pt idx="1">
                  <c:v>1.0382892645657671</c:v>
                </c:pt>
                <c:pt idx="2">
                  <c:v>1.1217211142963559</c:v>
                </c:pt>
                <c:pt idx="3">
                  <c:v>1.1944822063150118</c:v>
                </c:pt>
                <c:pt idx="4">
                  <c:v>1.3212998650319061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8D-470A-806B-AFAEF1193EF0}"/>
            </c:ext>
          </c:extLst>
        </c:ser>
        <c:ser>
          <c:idx val="7"/>
          <c:order val="8"/>
          <c:tx>
            <c:strRef>
              <c:f>Methodology!$B$106</c:f>
              <c:strCache>
                <c:ptCount val="1"/>
                <c:pt idx="0">
                  <c:v>B4</c:v>
                </c:pt>
              </c:strCache>
            </c:strRef>
          </c:tx>
          <c:spPr>
            <a:ln w="57150">
              <a:solidFill>
                <a:srgbClr val="00B0F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 w="57150"/>
            </c:spPr>
          </c:marker>
          <c:xVal>
            <c:numRef>
              <c:f>Methodology!$J$108:$J$116</c:f>
              <c:numCache>
                <c:formatCode>General</c:formatCode>
                <c:ptCount val="9"/>
                <c:pt idx="0">
                  <c:v>3.0606710828515129</c:v>
                </c:pt>
                <c:pt idx="1">
                  <c:v>4.3284425553317565</c:v>
                </c:pt>
                <c:pt idx="2">
                  <c:v>6.1213421657030258</c:v>
                </c:pt>
                <c:pt idx="3">
                  <c:v>9.6786917904247005</c:v>
                </c:pt>
                <c:pt idx="4">
                  <c:v>13.687737196047745</c:v>
                </c:pt>
                <c:pt idx="5">
                  <c:v>19.357383580849401</c:v>
                </c:pt>
                <c:pt idx="6">
                  <c:v>23.707856264205059</c:v>
                </c:pt>
                <c:pt idx="7">
                  <c:v>27.375474392095491</c:v>
                </c:pt>
                <c:pt idx="8">
                  <c:v>30.606710828515126</c:v>
                </c:pt>
              </c:numCache>
            </c:numRef>
          </c:xVal>
          <c:yVal>
            <c:numRef>
              <c:f>Methodology!$AD$108:$AD$116</c:f>
              <c:numCache>
                <c:formatCode>General</c:formatCode>
                <c:ptCount val="9"/>
                <c:pt idx="0">
                  <c:v>1</c:v>
                </c:pt>
                <c:pt idx="1">
                  <c:v>1.0309617335623418</c:v>
                </c:pt>
                <c:pt idx="2">
                  <c:v>1.0854132737490318</c:v>
                </c:pt>
                <c:pt idx="3">
                  <c:v>1.1330292468694723</c:v>
                </c:pt>
                <c:pt idx="4">
                  <c:v>1.2000986152773165</c:v>
                </c:pt>
                <c:pt idx="5">
                  <c:v>1.2920565587046229</c:v>
                </c:pt>
                <c:pt idx="6">
                  <c:v>1.3672716056530949</c:v>
                </c:pt>
                <c:pt idx="7">
                  <c:v>1.4124737049634286</c:v>
                </c:pt>
                <c:pt idx="8">
                  <c:v>1.4624773742861015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8D-470A-806B-AFAEF1193EF0}"/>
            </c:ext>
          </c:extLst>
        </c:ser>
        <c:ser>
          <c:idx val="8"/>
          <c:order val="9"/>
          <c:tx>
            <c:strRef>
              <c:f>Methodology!$B$121</c:f>
              <c:strCache>
                <c:ptCount val="1"/>
                <c:pt idx="0">
                  <c:v>B5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rgbClr val="00B050"/>
              </a:solidFill>
              <a:ln w="57150"/>
            </c:spPr>
          </c:marker>
          <c:xVal>
            <c:numRef>
              <c:f>Methodology!$J$123:$J$127</c:f>
              <c:numCache>
                <c:formatCode>General</c:formatCode>
                <c:ptCount val="5"/>
                <c:pt idx="0">
                  <c:v>3.0797092370912158</c:v>
                </c:pt>
                <c:pt idx="1">
                  <c:v>4.3553665712600953</c:v>
                </c:pt>
                <c:pt idx="2">
                  <c:v>6.1594184741824316</c:v>
                </c:pt>
                <c:pt idx="3">
                  <c:v>9.7388957202677542</c:v>
                </c:pt>
                <c:pt idx="4">
                  <c:v>13.772878410139951</c:v>
                </c:pt>
              </c:numCache>
            </c:numRef>
          </c:xVal>
          <c:yVal>
            <c:numRef>
              <c:f>Methodology!$AD$123:$AD$127</c:f>
              <c:numCache>
                <c:formatCode>General</c:formatCode>
                <c:ptCount val="5"/>
                <c:pt idx="0">
                  <c:v>1</c:v>
                </c:pt>
                <c:pt idx="1">
                  <c:v>1.0378154613897606</c:v>
                </c:pt>
                <c:pt idx="2">
                  <c:v>1.0569296910141242</c:v>
                </c:pt>
                <c:pt idx="3">
                  <c:v>1.100769525553418</c:v>
                </c:pt>
                <c:pt idx="4">
                  <c:v>1.1687211347918249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28D-470A-806B-AFAEF1193EF0}"/>
            </c:ext>
          </c:extLst>
        </c:ser>
        <c:ser>
          <c:idx val="9"/>
          <c:order val="10"/>
          <c:tx>
            <c:strRef>
              <c:f>Methodology!$B$133</c:f>
              <c:strCache>
                <c:ptCount val="1"/>
                <c:pt idx="0">
                  <c:v>B6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Methodology!$J$135:$J$140</c:f>
              <c:numCache>
                <c:formatCode>General</c:formatCode>
                <c:ptCount val="6"/>
                <c:pt idx="0">
                  <c:v>3.5144801840737445</c:v>
                </c:pt>
                <c:pt idx="1">
                  <c:v>4.9702255410085812</c:v>
                </c:pt>
                <c:pt idx="2">
                  <c:v>7.028960368147489</c:v>
                </c:pt>
                <c:pt idx="3">
                  <c:v>11.113762173200856</c:v>
                </c:pt>
                <c:pt idx="4">
                  <c:v>15.717233194329733</c:v>
                </c:pt>
                <c:pt idx="5">
                  <c:v>22.227524346401712</c:v>
                </c:pt>
              </c:numCache>
            </c:numRef>
          </c:xVal>
          <c:yVal>
            <c:numRef>
              <c:f>Methodology!$AD$135:$AD$140</c:f>
              <c:numCache>
                <c:formatCode>General</c:formatCode>
                <c:ptCount val="6"/>
                <c:pt idx="0">
                  <c:v>1</c:v>
                </c:pt>
                <c:pt idx="1">
                  <c:v>1.0212432879129951</c:v>
                </c:pt>
                <c:pt idx="2">
                  <c:v>1.0476177607560906</c:v>
                </c:pt>
                <c:pt idx="3">
                  <c:v>1.1013073105988398</c:v>
                </c:pt>
                <c:pt idx="4">
                  <c:v>1.1599487271266271</c:v>
                </c:pt>
                <c:pt idx="5">
                  <c:v>1.3085986499749038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28D-470A-806B-AFAEF1193EF0}"/>
            </c:ext>
          </c:extLst>
        </c:ser>
        <c:ser>
          <c:idx val="10"/>
          <c:order val="11"/>
          <c:tx>
            <c:strRef>
              <c:f>Methodology!$B$147</c:f>
              <c:strCache>
                <c:ptCount val="1"/>
                <c:pt idx="0">
                  <c:v>B7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 w="57150"/>
            </c:spPr>
          </c:marker>
          <c:xVal>
            <c:numRef>
              <c:f>Methodology!$J$149:$J$152</c:f>
              <c:numCache>
                <c:formatCode>General</c:formatCode>
                <c:ptCount val="4"/>
                <c:pt idx="0">
                  <c:v>3.147199601946427</c:v>
                </c:pt>
                <c:pt idx="1">
                  <c:v>6.294399203892854</c:v>
                </c:pt>
                <c:pt idx="2">
                  <c:v>14.07470449742498</c:v>
                </c:pt>
                <c:pt idx="3">
                  <c:v>19.904637986652002</c:v>
                </c:pt>
              </c:numCache>
            </c:numRef>
          </c:xVal>
          <c:yVal>
            <c:numRef>
              <c:f>Methodology!$AD$149:$AD$152</c:f>
              <c:numCache>
                <c:formatCode>General</c:formatCode>
                <c:ptCount val="4"/>
                <c:pt idx="0">
                  <c:v>1</c:v>
                </c:pt>
                <c:pt idx="1">
                  <c:v>1.1124901835981074</c:v>
                </c:pt>
                <c:pt idx="2">
                  <c:v>1.2234169463872127</c:v>
                </c:pt>
                <c:pt idx="3">
                  <c:v>1.3307025327883129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28D-470A-806B-AFAEF1193EF0}"/>
            </c:ext>
          </c:extLst>
        </c:ser>
        <c:ser>
          <c:idx val="11"/>
          <c:order val="12"/>
          <c:tx>
            <c:strRef>
              <c:f>Methodology!$B$156</c:f>
              <c:strCache>
                <c:ptCount val="1"/>
                <c:pt idx="0">
                  <c:v>C1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xVal>
            <c:numRef>
              <c:f>Methodology!$J$158:$J$161</c:f>
              <c:numCache>
                <c:formatCode>General</c:formatCode>
                <c:ptCount val="4"/>
                <c:pt idx="0">
                  <c:v>5.9505812874129331</c:v>
                </c:pt>
                <c:pt idx="1">
                  <c:v>8.4153927606629235</c:v>
                </c:pt>
                <c:pt idx="2">
                  <c:v>13.305904264293531</c:v>
                </c:pt>
                <c:pt idx="3">
                  <c:v>18.817390270201912</c:v>
                </c:pt>
              </c:numCache>
            </c:numRef>
          </c:xVal>
          <c:yVal>
            <c:numRef>
              <c:f>Methodology!$AD$158:$AD$161</c:f>
              <c:numCache>
                <c:formatCode>General</c:formatCode>
                <c:ptCount val="4"/>
                <c:pt idx="0">
                  <c:v>1</c:v>
                </c:pt>
                <c:pt idx="1">
                  <c:v>1.0134148441296145</c:v>
                </c:pt>
                <c:pt idx="2">
                  <c:v>1.0328602360440975</c:v>
                </c:pt>
                <c:pt idx="3">
                  <c:v>1.0516442738256886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28D-470A-806B-AFAEF1193EF0}"/>
            </c:ext>
          </c:extLst>
        </c:ser>
        <c:ser>
          <c:idx val="13"/>
          <c:order val="13"/>
          <c:tx>
            <c:strRef>
              <c:f>Methodology!$B$169</c:f>
              <c:strCache>
                <c:ptCount val="1"/>
                <c:pt idx="0">
                  <c:v>C2</c:v>
                </c:pt>
              </c:strCache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6">
                  <a:lumMod val="50000"/>
                </a:schemeClr>
              </a:solidFill>
              <a:ln w="57150"/>
            </c:spPr>
          </c:marker>
          <c:xVal>
            <c:numRef>
              <c:f>Methodology!$J$171:$J$173</c:f>
              <c:numCache>
                <c:formatCode>General</c:formatCode>
                <c:ptCount val="3"/>
                <c:pt idx="0">
                  <c:v>6.022943453171643</c:v>
                </c:pt>
                <c:pt idx="1">
                  <c:v>13.467710985929116</c:v>
                </c:pt>
                <c:pt idx="2">
                  <c:v>19.046219530422082</c:v>
                </c:pt>
              </c:numCache>
            </c:numRef>
          </c:xVal>
          <c:yVal>
            <c:numRef>
              <c:f>Methodology!$AD$171:$AD$173</c:f>
              <c:numCache>
                <c:formatCode>General</c:formatCode>
                <c:ptCount val="3"/>
                <c:pt idx="0">
                  <c:v>1</c:v>
                </c:pt>
                <c:pt idx="1">
                  <c:v>1.0158425703545362</c:v>
                </c:pt>
                <c:pt idx="2">
                  <c:v>1.0399951721806193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28D-470A-806B-AFAEF1193EF0}"/>
            </c:ext>
          </c:extLst>
        </c:ser>
        <c:ser>
          <c:idx val="14"/>
          <c:order val="14"/>
          <c:tx>
            <c:strRef>
              <c:f>Methodology!$B$182</c:f>
              <c:strCache>
                <c:ptCount val="1"/>
                <c:pt idx="0">
                  <c:v>C3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triangle"/>
            <c:size val="9"/>
            <c:spPr>
              <a:solidFill>
                <a:srgbClr val="00B050"/>
              </a:solidFill>
              <a:ln w="57150"/>
            </c:spPr>
          </c:marker>
          <c:xVal>
            <c:numRef>
              <c:f>Methodology!$J$184:$J$190</c:f>
              <c:numCache>
                <c:formatCode>General</c:formatCode>
                <c:ptCount val="7"/>
                <c:pt idx="0">
                  <c:v>5.690264392367717</c:v>
                </c:pt>
                <c:pt idx="1">
                  <c:v>8.0472490771751239</c:v>
                </c:pt>
                <c:pt idx="2">
                  <c:v>12.723817991280749</c:v>
                </c:pt>
                <c:pt idx="3">
                  <c:v>17.994195968436028</c:v>
                </c:pt>
                <c:pt idx="4">
                  <c:v>25.447635982561497</c:v>
                </c:pt>
                <c:pt idx="5">
                  <c:v>31.166861658682254</c:v>
                </c:pt>
                <c:pt idx="6">
                  <c:v>40.23624538587562</c:v>
                </c:pt>
              </c:numCache>
            </c:numRef>
          </c:xVal>
          <c:yVal>
            <c:numRef>
              <c:f>Methodology!$AD$184:$AD$190</c:f>
              <c:numCache>
                <c:formatCode>General</c:formatCode>
                <c:ptCount val="7"/>
                <c:pt idx="0">
                  <c:v>1</c:v>
                </c:pt>
                <c:pt idx="1">
                  <c:v>1.0132303709411636</c:v>
                </c:pt>
                <c:pt idx="2">
                  <c:v>1.0309944909104849</c:v>
                </c:pt>
                <c:pt idx="3">
                  <c:v>1.0526751635713649</c:v>
                </c:pt>
                <c:pt idx="4">
                  <c:v>1.0789576935777101</c:v>
                </c:pt>
                <c:pt idx="5">
                  <c:v>1.097117125825698</c:v>
                </c:pt>
                <c:pt idx="6">
                  <c:v>1.1347165722533559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28D-470A-806B-AFAEF1193EF0}"/>
            </c:ext>
          </c:extLst>
        </c:ser>
        <c:ser>
          <c:idx val="15"/>
          <c:order val="15"/>
          <c:tx>
            <c:strRef>
              <c:f>Methodology!$B$195</c:f>
              <c:strCache>
                <c:ptCount val="1"/>
                <c:pt idx="0">
                  <c:v>C4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 w="57150"/>
            </c:spPr>
          </c:marker>
          <c:xVal>
            <c:numRef>
              <c:f>Methodology!$J$197:$J$203</c:f>
              <c:numCache>
                <c:formatCode>General</c:formatCode>
                <c:ptCount val="7"/>
                <c:pt idx="0">
                  <c:v>3.6288872233687059</c:v>
                </c:pt>
                <c:pt idx="1">
                  <c:v>5.1320215276104673</c:v>
                </c:pt>
                <c:pt idx="2">
                  <c:v>8.114438514132889</c:v>
                </c:pt>
                <c:pt idx="3">
                  <c:v>11.475548997729318</c:v>
                </c:pt>
                <c:pt idx="4">
                  <c:v>16.228877028265778</c:v>
                </c:pt>
                <c:pt idx="5">
                  <c:v>25.660107638052335</c:v>
                </c:pt>
                <c:pt idx="6">
                  <c:v>36.288872233687059</c:v>
                </c:pt>
              </c:numCache>
            </c:numRef>
          </c:xVal>
          <c:yVal>
            <c:numRef>
              <c:f>Methodology!$AD$197:$AD$203</c:f>
              <c:numCache>
                <c:formatCode>General</c:formatCode>
                <c:ptCount val="7"/>
                <c:pt idx="0">
                  <c:v>1</c:v>
                </c:pt>
                <c:pt idx="1">
                  <c:v>1.0076698619709916</c:v>
                </c:pt>
                <c:pt idx="2">
                  <c:v>1.0159863980180259</c:v>
                </c:pt>
                <c:pt idx="3">
                  <c:v>1.0225991175548121</c:v>
                </c:pt>
                <c:pt idx="4">
                  <c:v>1.0327648498154225</c:v>
                </c:pt>
                <c:pt idx="5">
                  <c:v>1.0641067767490404</c:v>
                </c:pt>
                <c:pt idx="6">
                  <c:v>1.1038470278392587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28D-470A-806B-AFAEF1193EF0}"/>
            </c:ext>
          </c:extLst>
        </c:ser>
        <c:ser>
          <c:idx val="16"/>
          <c:order val="16"/>
          <c:tx>
            <c:strRef>
              <c:f>Methodology!$B$208</c:f>
              <c:strCache>
                <c:ptCount val="1"/>
                <c:pt idx="0">
                  <c:v>C5</c:v>
                </c:pt>
              </c:strCache>
            </c:strRef>
          </c:tx>
          <c:spPr>
            <a:ln w="57150">
              <a:solidFill>
                <a:srgbClr val="0070C0"/>
              </a:solidFill>
            </a:ln>
          </c:spPr>
          <c:marker>
            <c:symbol val="x"/>
            <c:size val="7"/>
            <c:spPr>
              <a:solidFill>
                <a:srgbClr val="0070C0"/>
              </a:solidFill>
              <a:ln w="57150">
                <a:solidFill>
                  <a:srgbClr val="FF0000"/>
                </a:solidFill>
              </a:ln>
            </c:spPr>
          </c:marker>
          <c:xVal>
            <c:numRef>
              <c:f>Methodology!$J$210:$J$214</c:f>
              <c:numCache>
                <c:formatCode>General</c:formatCode>
                <c:ptCount val="5"/>
                <c:pt idx="0">
                  <c:v>3.5325141131247006</c:v>
                </c:pt>
                <c:pt idx="1">
                  <c:v>4.9957293680553176</c:v>
                </c:pt>
                <c:pt idx="2">
                  <c:v>7.0650282262494013</c:v>
                </c:pt>
                <c:pt idx="3">
                  <c:v>9.3461538461538449</c:v>
                </c:pt>
                <c:pt idx="4">
                  <c:v>11.170790464163757</c:v>
                </c:pt>
              </c:numCache>
            </c:numRef>
          </c:xVal>
          <c:yVal>
            <c:numRef>
              <c:f>Methodology!$AD$210:$AD$214</c:f>
              <c:numCache>
                <c:formatCode>General</c:formatCode>
                <c:ptCount val="5"/>
                <c:pt idx="0">
                  <c:v>1</c:v>
                </c:pt>
                <c:pt idx="1">
                  <c:v>1.0081284759667206</c:v>
                </c:pt>
                <c:pt idx="2">
                  <c:v>1.0169026055089587</c:v>
                </c:pt>
                <c:pt idx="3">
                  <c:v>1.0254538290706001</c:v>
                </c:pt>
                <c:pt idx="4">
                  <c:v>1.0323593200847105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28D-470A-806B-AFAEF1193EF0}"/>
            </c:ext>
          </c:extLst>
        </c:ser>
        <c:ser>
          <c:idx val="17"/>
          <c:order val="17"/>
          <c:tx>
            <c:strRef>
              <c:f>Methodology!$B$219</c:f>
              <c:strCache>
                <c:ptCount val="1"/>
                <c:pt idx="0">
                  <c:v>C6</c:v>
                </c:pt>
              </c:strCache>
              <c:extLst xmlns:c15="http://schemas.microsoft.com/office/drawing/2012/chart"/>
            </c:strRef>
          </c:tx>
          <c:spPr>
            <a:ln w="5715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chemeClr val="accent6">
                    <a:lumMod val="50000"/>
                  </a:schemeClr>
                </a:solidFill>
              </a:ln>
            </c:spPr>
          </c:marker>
          <c:xVal>
            <c:numRef>
              <c:f>Methodology!$I$221:$I$226</c:f>
              <c:numCache>
                <c:formatCode>General</c:formatCode>
                <c:ptCount val="6"/>
                <c:pt idx="0">
                  <c:v>9.2127825502852598</c:v>
                </c:pt>
                <c:pt idx="1">
                  <c:v>22.56661635941559</c:v>
                </c:pt>
                <c:pt idx="2">
                  <c:v>31.242065659406492</c:v>
                </c:pt>
                <c:pt idx="3">
                  <c:v>49.612352365579042</c:v>
                </c:pt>
                <c:pt idx="4">
                  <c:v>70.162461576634783</c:v>
                </c:pt>
                <c:pt idx="5">
                  <c:v>87.400129340268435</c:v>
                </c:pt>
              </c:numCache>
              <c:extLst xmlns:c15="http://schemas.microsoft.com/office/drawing/2012/chart"/>
            </c:numRef>
          </c:xVal>
          <c:yVal>
            <c:numRef>
              <c:f>Methodology!$AD$221:$AD$226</c:f>
              <c:numCache>
                <c:formatCode>General</c:formatCode>
                <c:ptCount val="6"/>
                <c:pt idx="0">
                  <c:v>1</c:v>
                </c:pt>
                <c:pt idx="1">
                  <c:v>1.06355420218417</c:v>
                </c:pt>
                <c:pt idx="2">
                  <c:v>1.1002392084403616</c:v>
                </c:pt>
                <c:pt idx="3">
                  <c:v>1.1631599960755994</c:v>
                </c:pt>
                <c:pt idx="4">
                  <c:v>1.2382783747337807</c:v>
                </c:pt>
                <c:pt idx="5">
                  <c:v>1.3133925536563698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A28D-470A-806B-AFAEF1193EF0}"/>
            </c:ext>
          </c:extLst>
        </c:ser>
        <c:ser>
          <c:idx val="21"/>
          <c:order val="18"/>
          <c:tx>
            <c:strRef>
              <c:f>Methodology!$B$262</c:f>
              <c:strCache>
                <c:ptCount val="1"/>
                <c:pt idx="0">
                  <c:v>D1</c:v>
                </c:pt>
              </c:strCache>
            </c:strRef>
          </c:tx>
          <c:spPr>
            <a:ln w="57150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 w="57150">
                <a:solidFill>
                  <a:srgbClr val="00B050"/>
                </a:solidFill>
              </a:ln>
            </c:spPr>
          </c:marker>
          <c:xVal>
            <c:numRef>
              <c:f>Methodology!$J$264:$J$268</c:f>
              <c:numCache>
                <c:formatCode>General</c:formatCode>
                <c:ptCount val="5"/>
                <c:pt idx="0">
                  <c:v>11.087434329005065</c:v>
                </c:pt>
                <c:pt idx="1">
                  <c:v>15.68</c:v>
                </c:pt>
                <c:pt idx="2">
                  <c:v>24.792256855720094</c:v>
                </c:pt>
                <c:pt idx="3">
                  <c:v>35.061545887196701</c:v>
                </c:pt>
                <c:pt idx="4">
                  <c:v>49.584513711440188</c:v>
                </c:pt>
              </c:numCache>
            </c:numRef>
          </c:xVal>
          <c:yVal>
            <c:numRef>
              <c:f>Methodology!$AD$264:$AD$268</c:f>
              <c:numCache>
                <c:formatCode>General</c:formatCode>
                <c:ptCount val="5"/>
                <c:pt idx="0">
                  <c:v>1</c:v>
                </c:pt>
                <c:pt idx="1">
                  <c:v>1.0085529354020728</c:v>
                </c:pt>
                <c:pt idx="2">
                  <c:v>1.0244219338277869</c:v>
                </c:pt>
                <c:pt idx="3">
                  <c:v>1.0440863369806959</c:v>
                </c:pt>
                <c:pt idx="4">
                  <c:v>1.0905126129418223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28D-470A-806B-AFAEF1193EF0}"/>
            </c:ext>
          </c:extLst>
        </c:ser>
        <c:ser>
          <c:idx val="19"/>
          <c:order val="19"/>
          <c:tx>
            <c:strRef>
              <c:f>Methodology!$B$234</c:f>
              <c:strCache>
                <c:ptCount val="1"/>
                <c:pt idx="0">
                  <c:v>D2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 w="57150">
                <a:solidFill>
                  <a:srgbClr val="C00000"/>
                </a:solidFill>
              </a:ln>
            </c:spPr>
          </c:marker>
          <c:xVal>
            <c:numRef>
              <c:f>Methodology!$J$236:$J$242</c:f>
              <c:numCache>
                <c:formatCode>General</c:formatCode>
                <c:ptCount val="7"/>
                <c:pt idx="0">
                  <c:v>7.6844692376055637</c:v>
                </c:pt>
                <c:pt idx="1">
                  <c:v>10.867480615460625</c:v>
                </c:pt>
                <c:pt idx="2">
                  <c:v>15.368938475211127</c:v>
                </c:pt>
                <c:pt idx="3">
                  <c:v>24.300425400331214</c:v>
                </c:pt>
                <c:pt idx="4">
                  <c:v>34.365991172584046</c:v>
                </c:pt>
                <c:pt idx="5">
                  <c:v>48.600850800662428</c:v>
                </c:pt>
                <c:pt idx="6">
                  <c:v>76.844692376055647</c:v>
                </c:pt>
              </c:numCache>
            </c:numRef>
          </c:xVal>
          <c:yVal>
            <c:numRef>
              <c:f>Methodology!$AD$236:$AD$242</c:f>
              <c:numCache>
                <c:formatCode>General</c:formatCode>
                <c:ptCount val="7"/>
                <c:pt idx="0">
                  <c:v>1.0082128027135717</c:v>
                </c:pt>
                <c:pt idx="1">
                  <c:v>1</c:v>
                </c:pt>
                <c:pt idx="2">
                  <c:v>1.0099677436460903</c:v>
                </c:pt>
                <c:pt idx="3">
                  <c:v>1.0238866040615646</c:v>
                </c:pt>
                <c:pt idx="4">
                  <c:v>1.0446687092195148</c:v>
                </c:pt>
                <c:pt idx="5">
                  <c:v>1.0788956875308033</c:v>
                </c:pt>
                <c:pt idx="6">
                  <c:v>1.1515905589236299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28D-470A-806B-AFAEF1193EF0}"/>
            </c:ext>
          </c:extLst>
        </c:ser>
        <c:ser>
          <c:idx val="20"/>
          <c:order val="20"/>
          <c:tx>
            <c:strRef>
              <c:f>Methodology!$B$249</c:f>
              <c:strCache>
                <c:ptCount val="1"/>
                <c:pt idx="0">
                  <c:v>D3</c:v>
                </c:pt>
              </c:strCache>
            </c:strRef>
          </c:tx>
          <c:spPr>
            <a:ln w="57150"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57150">
                <a:solidFill>
                  <a:srgbClr val="002060"/>
                </a:solidFill>
              </a:ln>
            </c:spPr>
          </c:marker>
          <c:xVal>
            <c:numRef>
              <c:f>Methodology!$J$251:$J$257</c:f>
              <c:numCache>
                <c:formatCode>General</c:formatCode>
                <c:ptCount val="7"/>
                <c:pt idx="0">
                  <c:v>7.7543143671344552</c:v>
                </c:pt>
                <c:pt idx="1">
                  <c:v>10.96625654490609</c:v>
                </c:pt>
                <c:pt idx="2">
                  <c:v>15.50862873426891</c:v>
                </c:pt>
                <c:pt idx="3">
                  <c:v>24.521295093111991</c:v>
                </c:pt>
                <c:pt idx="4">
                  <c:v>34.678348087631804</c:v>
                </c:pt>
                <c:pt idx="5">
                  <c:v>49.042590186223983</c:v>
                </c:pt>
                <c:pt idx="6">
                  <c:v>60.064660810337301</c:v>
                </c:pt>
              </c:numCache>
            </c:numRef>
          </c:xVal>
          <c:yVal>
            <c:numRef>
              <c:f>Methodology!$AD$251:$AD$257</c:f>
              <c:numCache>
                <c:formatCode>General</c:formatCode>
                <c:ptCount val="7"/>
                <c:pt idx="0">
                  <c:v>1</c:v>
                </c:pt>
                <c:pt idx="1">
                  <c:v>1.004376388524024</c:v>
                </c:pt>
                <c:pt idx="2">
                  <c:v>1.008810742926664</c:v>
                </c:pt>
                <c:pt idx="3">
                  <c:v>1.0262132103581365</c:v>
                </c:pt>
                <c:pt idx="4">
                  <c:v>1.0465362369445672</c:v>
                </c:pt>
                <c:pt idx="5">
                  <c:v>1.0888374581677829</c:v>
                </c:pt>
                <c:pt idx="6">
                  <c:v>1.1120068074364231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28D-470A-806B-AFAEF1193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03808"/>
        <c:axId val="83314560"/>
        <c:extLst/>
      </c:scatterChart>
      <c:valAx>
        <c:axId val="83303808"/>
        <c:scaling>
          <c:orientation val="minMax"/>
          <c:max val="9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20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83314560"/>
        <c:crosses val="autoZero"/>
        <c:crossBetween val="midCat"/>
      </c:valAx>
      <c:valAx>
        <c:axId val="83314560"/>
        <c:scaling>
          <c:orientation val="minMax"/>
          <c:min val="0.9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2000" b="1" i="0"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83303808"/>
        <c:crosses val="autoZero"/>
        <c:crossBetween val="midCat"/>
      </c:valAx>
      <c:spPr>
        <a:ln>
          <a:solidFill>
            <a:srgbClr val="3333F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40663</xdr:colOff>
      <xdr:row>28</xdr:row>
      <xdr:rowOff>66000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143743</xdr:colOff>
      <xdr:row>30</xdr:row>
      <xdr:rowOff>95250</xdr:rowOff>
    </xdr:from>
    <xdr:to>
      <xdr:col>12</xdr:col>
      <xdr:colOff>184406</xdr:colOff>
      <xdr:row>58</xdr:row>
      <xdr:rowOff>161250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24</xdr:col>
      <xdr:colOff>545489</xdr:colOff>
      <xdr:row>28</xdr:row>
      <xdr:rowOff>66000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114790</xdr:colOff>
      <xdr:row>30</xdr:row>
      <xdr:rowOff>41564</xdr:rowOff>
    </xdr:from>
    <xdr:to>
      <xdr:col>25</xdr:col>
      <xdr:colOff>41154</xdr:colOff>
      <xdr:row>58</xdr:row>
      <xdr:rowOff>107564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47625</xdr:colOff>
      <xdr:row>0</xdr:row>
      <xdr:rowOff>0</xdr:rowOff>
    </xdr:from>
    <xdr:to>
      <xdr:col>38</xdr:col>
      <xdr:colOff>593114</xdr:colOff>
      <xdr:row>28</xdr:row>
      <xdr:rowOff>66000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142875</xdr:colOff>
      <xdr:row>30</xdr:row>
      <xdr:rowOff>7358</xdr:rowOff>
    </xdr:from>
    <xdr:to>
      <xdr:col>39</xdr:col>
      <xdr:colOff>56250</xdr:colOff>
      <xdr:row>58</xdr:row>
      <xdr:rowOff>73358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4.16667E-7</cdr:x>
      <cdr:y>0.30467</cdr:y>
    </cdr:from>
    <cdr:to>
      <cdr:x>0.08328</cdr:x>
      <cdr:y>0.45861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6200000">
          <a:off x="-115828" y="1761058"/>
          <a:ext cx="831272" cy="59961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0.50595</cdr:x>
      <cdr:y>0.8823</cdr:y>
    </cdr:from>
    <cdr:to>
      <cdr:x>0.60926</cdr:x>
      <cdr:y>1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553526" y="4764423"/>
          <a:ext cx="929809" cy="635577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0.29276</cdr:y>
    </cdr:from>
    <cdr:to>
      <cdr:x>0.06332</cdr:x>
      <cdr:y>0.43777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6200000">
          <a:off x="-163588" y="1744473"/>
          <a:ext cx="783047" cy="455871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0.50108</cdr:x>
      <cdr:y>0.88034</cdr:y>
    </cdr:from>
    <cdr:to>
      <cdr:x>0.60691</cdr:x>
      <cdr:y>1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607776" y="4753836"/>
          <a:ext cx="762001" cy="64616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0.50787</cdr:x>
      <cdr:y>0.87538</cdr:y>
    </cdr:from>
    <cdr:to>
      <cdr:x>0.62729</cdr:x>
      <cdr:y>1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656675" y="4727074"/>
          <a:ext cx="859827" cy="672926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</cdr:x>
      <cdr:y>0.26405</cdr:y>
    </cdr:from>
    <cdr:to>
      <cdr:x>0.08063</cdr:x>
      <cdr:y>0.41051</cdr:y>
    </cdr:to>
    <cdr:pic>
      <cdr:nvPicPr>
        <cdr:cNvPr id="5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6200000">
          <a:off x="-111448" y="1537318"/>
          <a:ext cx="790857" cy="567961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4.16667E-7</cdr:x>
      <cdr:y>0.25015</cdr:y>
    </cdr:from>
    <cdr:to>
      <cdr:x>0.07737</cdr:x>
      <cdr:y>0.41564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6200000">
          <a:off x="-168271" y="1519084"/>
          <a:ext cx="893626" cy="557077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0.46406</cdr:x>
      <cdr:y>0.87228</cdr:y>
    </cdr:from>
    <cdr:to>
      <cdr:x>0.57907</cdr:x>
      <cdr:y>1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341254" y="4710309"/>
          <a:ext cx="828063" cy="689691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0.31643</cdr:y>
    </cdr:from>
    <cdr:to>
      <cdr:x>0.08656</cdr:x>
      <cdr:y>0.4971</cdr:y>
    </cdr:to>
    <cdr:pic>
      <cdr:nvPicPr>
        <cdr:cNvPr id="2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6200000">
          <a:off x="-176201" y="1884919"/>
          <a:ext cx="975600" cy="623197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0.48144</cdr:x>
      <cdr:y>0.88611</cdr:y>
    </cdr:from>
    <cdr:to>
      <cdr:x>0.59783</cdr:x>
      <cdr:y>0.99433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332946" y="4785013"/>
          <a:ext cx="1047553" cy="58438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1.38889E-7</cdr:x>
      <cdr:y>0.28851</cdr:y>
    </cdr:from>
    <cdr:to>
      <cdr:x>0.0908</cdr:x>
      <cdr:y>0.47048</cdr:y>
    </cdr:to>
    <cdr:pic>
      <cdr:nvPicPr>
        <cdr:cNvPr id="3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6200000">
          <a:off x="-164457" y="1722396"/>
          <a:ext cx="982641" cy="65372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0.53141</cdr:x>
      <cdr:y>0.87228</cdr:y>
    </cdr:from>
    <cdr:to>
      <cdr:x>0.64642</cdr:x>
      <cdr:y>1</cdr:y>
    </cdr:to>
    <cdr:pic>
      <cdr:nvPicPr>
        <cdr:cNvPr id="4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26164" y="4710309"/>
          <a:ext cx="828063" cy="689691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20"/>
  <sheetViews>
    <sheetView tabSelected="1" zoomScale="70" zoomScaleNormal="70" workbookViewId="0">
      <selection activeCell="P16" sqref="P16"/>
    </sheetView>
  </sheetViews>
  <sheetFormatPr defaultRowHeight="15" x14ac:dyDescent="0.25"/>
  <cols>
    <col min="3" max="3" width="9.140625" style="13"/>
    <col min="20" max="20" width="10.42578125" style="10" customWidth="1"/>
    <col min="21" max="21" width="11.28515625" customWidth="1"/>
    <col min="24" max="24" width="12" customWidth="1"/>
    <col min="25" max="25" width="9.140625" style="11"/>
    <col min="26" max="26" width="12.85546875" customWidth="1"/>
    <col min="27" max="27" width="9.140625" style="16"/>
  </cols>
  <sheetData>
    <row r="1" spans="2:43" ht="23.25" x14ac:dyDescent="0.25">
      <c r="B1" s="43" t="s">
        <v>100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spans="2:43" s="2" customFormat="1" ht="23.25" x14ac:dyDescent="0.25">
      <c r="B2" s="43" t="s">
        <v>98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2:43" s="2" customFormat="1" ht="20.25" x14ac:dyDescent="0.25">
      <c r="B3" s="44" t="s">
        <v>99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</row>
    <row r="4" spans="2:4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2:43" ht="25.5" x14ac:dyDescent="0.35">
      <c r="B5" s="41" t="s">
        <v>19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</row>
    <row r="6" spans="2:43" ht="21" x14ac:dyDescent="0.35">
      <c r="B6" s="17" t="s">
        <v>54</v>
      </c>
      <c r="C6" s="38" t="s">
        <v>20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2:43" x14ac:dyDescent="0.25">
      <c r="C7" s="14"/>
      <c r="D7" s="1"/>
      <c r="E7" s="1"/>
      <c r="F7" s="1"/>
      <c r="G7" s="1"/>
      <c r="H7" s="1"/>
      <c r="I7" s="1"/>
      <c r="J7" s="1"/>
      <c r="K7" s="1"/>
      <c r="L7" s="1"/>
      <c r="M7" s="1"/>
      <c r="T7" s="29"/>
      <c r="Y7" s="13"/>
      <c r="Z7" t="s">
        <v>80</v>
      </c>
      <c r="AA7" s="13"/>
      <c r="AC7" s="13"/>
      <c r="AD7" s="13"/>
      <c r="AE7" s="13"/>
      <c r="AF7" s="13"/>
    </row>
    <row r="8" spans="2:43" x14ac:dyDescent="0.25">
      <c r="B8" s="18" t="s">
        <v>91</v>
      </c>
      <c r="C8" s="19" t="s">
        <v>37</v>
      </c>
      <c r="D8" s="1" t="s">
        <v>2</v>
      </c>
      <c r="E8" s="4" t="s">
        <v>21</v>
      </c>
      <c r="F8" s="4" t="s">
        <v>11</v>
      </c>
      <c r="G8" s="31" t="s">
        <v>22</v>
      </c>
      <c r="H8" s="1" t="s">
        <v>3</v>
      </c>
      <c r="I8" s="1" t="s">
        <v>23</v>
      </c>
      <c r="J8" s="24" t="s">
        <v>24</v>
      </c>
      <c r="K8" s="1" t="s">
        <v>82</v>
      </c>
      <c r="L8" s="14" t="s">
        <v>25</v>
      </c>
      <c r="M8" s="14" t="s">
        <v>27</v>
      </c>
      <c r="N8" s="14" t="s">
        <v>89</v>
      </c>
      <c r="O8" s="13" t="s">
        <v>73</v>
      </c>
      <c r="P8" s="27" t="s">
        <v>74</v>
      </c>
      <c r="Q8" t="s">
        <v>75</v>
      </c>
      <c r="R8" s="30" t="s">
        <v>90</v>
      </c>
      <c r="S8" s="13" t="s">
        <v>86</v>
      </c>
      <c r="T8" s="33" t="s">
        <v>77</v>
      </c>
      <c r="U8" t="s">
        <v>78</v>
      </c>
      <c r="V8" s="13" t="s">
        <v>87</v>
      </c>
      <c r="W8" s="15" t="s">
        <v>79</v>
      </c>
      <c r="X8" s="13" t="s">
        <v>88</v>
      </c>
      <c r="Y8" s="34" t="s">
        <v>81</v>
      </c>
      <c r="Z8" s="13" t="s">
        <v>91</v>
      </c>
      <c r="AA8" s="36" t="s">
        <v>72</v>
      </c>
      <c r="AB8" s="22" t="s">
        <v>27</v>
      </c>
      <c r="AC8" s="12" t="s">
        <v>83</v>
      </c>
      <c r="AF8" s="13"/>
    </row>
    <row r="9" spans="2:43" x14ac:dyDescent="0.25">
      <c r="B9" s="18">
        <f>O9*C9</f>
        <v>0.8276470588235294</v>
      </c>
      <c r="C9" s="14">
        <v>0.1</v>
      </c>
      <c r="D9" s="5">
        <v>140.69999999999999</v>
      </c>
      <c r="E9" s="4">
        <v>170</v>
      </c>
      <c r="F9" s="4">
        <f>C9*E9</f>
        <v>17</v>
      </c>
      <c r="G9" s="31">
        <f>F9^0.5</f>
        <v>4.1231056256176606</v>
      </c>
      <c r="H9" s="1">
        <f>1/D9</f>
        <v>7.1073205401563618E-3</v>
      </c>
      <c r="I9" s="5">
        <v>140.69999999999999</v>
      </c>
      <c r="J9" s="25">
        <f>(F9*E9/I9)^0.5</f>
        <v>4.5321249277851869</v>
      </c>
      <c r="K9" s="1">
        <f>(D9*E9)/I9</f>
        <v>170</v>
      </c>
      <c r="L9" s="1">
        <f>1/K9</f>
        <v>5.8823529411764705E-3</v>
      </c>
      <c r="M9" s="1">
        <f>L9^0.5</f>
        <v>7.6696498884737049E-2</v>
      </c>
      <c r="N9" s="2">
        <f>D9/I9</f>
        <v>1</v>
      </c>
      <c r="O9">
        <f>D9/F9</f>
        <v>8.2764705882352931</v>
      </c>
      <c r="P9" s="27">
        <f>1/O9^0.5</f>
        <v>0.34759811446936556</v>
      </c>
      <c r="Q9">
        <f>1/J9</f>
        <v>0.22064705098248294</v>
      </c>
      <c r="R9" s="30">
        <f>C9^0.5</f>
        <v>0.31622776601683794</v>
      </c>
      <c r="S9" s="2">
        <f>O9/Z9</f>
        <v>10</v>
      </c>
      <c r="T9" s="33">
        <f>1/(S9)^0.5</f>
        <v>0.31622776601683794</v>
      </c>
      <c r="U9">
        <f>S9</f>
        <v>10</v>
      </c>
      <c r="V9">
        <f>S9*C9</f>
        <v>1</v>
      </c>
      <c r="W9" s="15">
        <f>1/V9^0.5</f>
        <v>1</v>
      </c>
      <c r="X9">
        <f>C9/Z9</f>
        <v>0.12082444918265817</v>
      </c>
      <c r="Y9" s="34">
        <f>X9^0.5</f>
        <v>0.34759811446936556</v>
      </c>
      <c r="Z9">
        <f>I9/E9</f>
        <v>0.82764705882352929</v>
      </c>
      <c r="AA9" s="36">
        <f>1/(D9^0.5)</f>
        <v>8.4304925954278381E-2</v>
      </c>
      <c r="AB9" s="22">
        <f>L9^0.5</f>
        <v>7.6696498884737049E-2</v>
      </c>
      <c r="AC9" s="12">
        <f>1/N9^0.5</f>
        <v>1</v>
      </c>
      <c r="AF9" s="13"/>
    </row>
    <row r="10" spans="2:43" x14ac:dyDescent="0.25">
      <c r="C10" s="14">
        <v>1</v>
      </c>
      <c r="D10" s="5">
        <v>113.1</v>
      </c>
      <c r="E10" s="4">
        <v>170</v>
      </c>
      <c r="F10" s="4">
        <f t="shared" ref="F10:F13" si="0">C10*E10</f>
        <v>170</v>
      </c>
      <c r="G10" s="31">
        <f t="shared" ref="G10:G13" si="1">F10^0.5</f>
        <v>13.038404810405298</v>
      </c>
      <c r="H10" s="1">
        <f>1/D10</f>
        <v>8.8417329796640146E-3</v>
      </c>
      <c r="I10" s="5">
        <v>140.69999999999999</v>
      </c>
      <c r="J10" s="25">
        <f t="shared" ref="J10:J13" si="2">(F10*E10/I10)^0.5</f>
        <v>14.331837412227326</v>
      </c>
      <c r="K10" s="1">
        <f t="shared" ref="K10:K13" si="3">(D10*E10)/I10</f>
        <v>136.65245202558637</v>
      </c>
      <c r="L10" s="1">
        <f t="shared" ref="L10:L13" si="4">1/K10</f>
        <v>7.3178342955219217E-3</v>
      </c>
      <c r="M10" s="1">
        <f t="shared" ref="M10:M13" si="5">L10^0.5</f>
        <v>8.554434110753277E-2</v>
      </c>
      <c r="N10" s="2">
        <f t="shared" ref="N10:N13" si="6">D10/I10</f>
        <v>0.80383795309168449</v>
      </c>
      <c r="O10" s="2">
        <f>D10/F10</f>
        <v>0.66529411764705881</v>
      </c>
      <c r="P10" s="27">
        <f>1/O10^0.5</f>
        <v>1.2260075882892743</v>
      </c>
      <c r="Q10" s="2">
        <f>1/J10</f>
        <v>6.9774724010393932E-2</v>
      </c>
      <c r="R10" s="30">
        <f>C10^0.5</f>
        <v>1</v>
      </c>
      <c r="S10" s="2">
        <f>O10/Z10</f>
        <v>0.80383795309168449</v>
      </c>
      <c r="T10" s="33">
        <f>1/(S10)^0.5</f>
        <v>1.115361748599407</v>
      </c>
      <c r="U10">
        <f>U9</f>
        <v>10</v>
      </c>
      <c r="V10" s="2">
        <f>S10*C10</f>
        <v>0.80383795309168449</v>
      </c>
      <c r="W10" s="15">
        <f>1/V10^0.5</f>
        <v>1.115361748599407</v>
      </c>
      <c r="X10" s="2">
        <f>C10/Z10</f>
        <v>1.2082444918265816</v>
      </c>
      <c r="Y10" s="34">
        <f>X10^0.5</f>
        <v>1.0992017521031259</v>
      </c>
      <c r="Z10" s="2">
        <f>I10/E10</f>
        <v>0.82764705882352929</v>
      </c>
      <c r="AA10" s="36">
        <f>1/(D10^0.5)</f>
        <v>9.4030489627907471E-2</v>
      </c>
      <c r="AB10" s="22">
        <f>L10^0.5</f>
        <v>8.554434110753277E-2</v>
      </c>
      <c r="AC10" s="12">
        <f>1/N10^0.5</f>
        <v>1.115361748599407</v>
      </c>
      <c r="AF10" s="13"/>
    </row>
    <row r="11" spans="2:43" x14ac:dyDescent="0.25">
      <c r="C11" s="14">
        <v>5</v>
      </c>
      <c r="D11" s="5">
        <v>93.1</v>
      </c>
      <c r="E11" s="4">
        <v>170</v>
      </c>
      <c r="F11" s="4">
        <f t="shared" si="0"/>
        <v>850</v>
      </c>
      <c r="G11" s="31">
        <f t="shared" si="1"/>
        <v>29.154759474226502</v>
      </c>
      <c r="H11" s="1">
        <f>1/D11</f>
        <v>1.0741138560687433E-2</v>
      </c>
      <c r="I11" s="5">
        <v>140.69999999999999</v>
      </c>
      <c r="J11" s="25">
        <f t="shared" si="2"/>
        <v>32.046962696214976</v>
      </c>
      <c r="K11" s="1">
        <f t="shared" si="3"/>
        <v>112.48756218905473</v>
      </c>
      <c r="L11" s="1">
        <f t="shared" si="4"/>
        <v>8.8898717381689519E-3</v>
      </c>
      <c r="M11" s="1">
        <f t="shared" si="5"/>
        <v>9.4286116359562466E-2</v>
      </c>
      <c r="N11" s="2">
        <f t="shared" si="6"/>
        <v>0.6616915422885572</v>
      </c>
      <c r="O11" s="2">
        <f>D11/F11</f>
        <v>0.10952941176470588</v>
      </c>
      <c r="P11" s="27">
        <f>1/O11^0.5</f>
        <v>3.0215836537458829</v>
      </c>
      <c r="Q11" s="2">
        <f>1/J11</f>
        <v>3.1204205199705515E-2</v>
      </c>
      <c r="R11" s="30">
        <f>C11^0.5</f>
        <v>2.2360679774997898</v>
      </c>
      <c r="S11" s="2">
        <f>O11/Z11</f>
        <v>0.13233830845771144</v>
      </c>
      <c r="T11" s="33">
        <f>1/(S11)^0.5</f>
        <v>2.7488890442219764</v>
      </c>
      <c r="U11" s="2">
        <f>U10</f>
        <v>10</v>
      </c>
      <c r="V11" s="2">
        <f>S11*C11</f>
        <v>0.6616915422885572</v>
      </c>
      <c r="W11" s="15">
        <f>1/V11^0.5</f>
        <v>1.2293405530969528</v>
      </c>
      <c r="X11" s="2">
        <f>C11/Z11</f>
        <v>6.041222459132908</v>
      </c>
      <c r="Y11" s="34">
        <f>X11^0.5</f>
        <v>2.4578898386894616</v>
      </c>
      <c r="Z11" s="2">
        <f>I11/E11</f>
        <v>0.82764705882352929</v>
      </c>
      <c r="AA11" s="36">
        <f>1/(D11^0.5)</f>
        <v>0.10363946430143024</v>
      </c>
      <c r="AB11" s="22">
        <f>L11^0.5</f>
        <v>9.4286116359562466E-2</v>
      </c>
      <c r="AC11" s="12">
        <f>1/N11^0.5</f>
        <v>1.2293405530969528</v>
      </c>
      <c r="AF11" s="13"/>
    </row>
    <row r="12" spans="2:43" x14ac:dyDescent="0.25">
      <c r="C12" s="14">
        <v>10</v>
      </c>
      <c r="D12" s="5">
        <v>81.599999999999994</v>
      </c>
      <c r="E12" s="4">
        <v>170</v>
      </c>
      <c r="F12" s="4">
        <f t="shared" si="0"/>
        <v>1700</v>
      </c>
      <c r="G12" s="31">
        <f t="shared" si="1"/>
        <v>41.231056256176608</v>
      </c>
      <c r="H12" s="1">
        <f>1/D12</f>
        <v>1.2254901960784315E-2</v>
      </c>
      <c r="I12" s="5">
        <v>140.69999999999999</v>
      </c>
      <c r="J12" s="25">
        <f t="shared" si="2"/>
        <v>45.321249277851869</v>
      </c>
      <c r="K12" s="1">
        <f t="shared" si="3"/>
        <v>98.592750533049042</v>
      </c>
      <c r="L12" s="1">
        <f t="shared" si="4"/>
        <v>1.014273356401384E-2</v>
      </c>
      <c r="M12" s="1">
        <f t="shared" si="5"/>
        <v>0.10071113922508194</v>
      </c>
      <c r="N12" s="2">
        <f t="shared" si="6"/>
        <v>0.57995735607675902</v>
      </c>
      <c r="O12" s="2">
        <f>D12/F12</f>
        <v>4.7999999999999994E-2</v>
      </c>
      <c r="P12" s="27">
        <f>1/O12^0.5</f>
        <v>4.5643546458763851</v>
      </c>
      <c r="Q12" s="2">
        <f>1/J12</f>
        <v>2.2064705098248295E-2</v>
      </c>
      <c r="R12" s="30">
        <f>C12^0.5</f>
        <v>3.1622776601683795</v>
      </c>
      <c r="S12" s="2">
        <f>O12/Z12</f>
        <v>5.7995735607675909E-2</v>
      </c>
      <c r="T12" s="33">
        <f>1/(S12)^0.5</f>
        <v>4.1524266470129882</v>
      </c>
      <c r="U12" s="2">
        <f>U11</f>
        <v>10</v>
      </c>
      <c r="V12" s="2">
        <f>S12*C12</f>
        <v>0.57995735607675913</v>
      </c>
      <c r="W12" s="15">
        <f>1/V12^0.5</f>
        <v>1.3131126021337061</v>
      </c>
      <c r="X12" s="2">
        <f>C12/Z12</f>
        <v>12.082444918265816</v>
      </c>
      <c r="Y12" s="34">
        <f>X12^0.5</f>
        <v>3.4759811446936557</v>
      </c>
      <c r="Z12" s="2">
        <f>I12/E12</f>
        <v>0.82764705882352929</v>
      </c>
      <c r="AA12" s="36">
        <f>1/(D12^0.5)</f>
        <v>0.11070186069251192</v>
      </c>
      <c r="AB12" s="22">
        <f>L12^0.5</f>
        <v>0.10071113922508194</v>
      </c>
      <c r="AC12" s="12">
        <f>1/N12^0.5</f>
        <v>1.3131126021337063</v>
      </c>
      <c r="AF12" s="13"/>
    </row>
    <row r="13" spans="2:43" x14ac:dyDescent="0.25">
      <c r="C13" s="14">
        <v>20</v>
      </c>
      <c r="D13" s="5">
        <v>66</v>
      </c>
      <c r="E13" s="4">
        <v>170</v>
      </c>
      <c r="F13" s="4">
        <f t="shared" si="0"/>
        <v>3400</v>
      </c>
      <c r="G13" s="31">
        <f t="shared" si="1"/>
        <v>58.309518948453004</v>
      </c>
      <c r="H13" s="1">
        <f>1/D13</f>
        <v>1.5151515151515152E-2</v>
      </c>
      <c r="I13" s="5">
        <v>140.69999999999999</v>
      </c>
      <c r="J13" s="25">
        <f t="shared" si="2"/>
        <v>64.093925392429952</v>
      </c>
      <c r="K13" s="1">
        <f t="shared" si="3"/>
        <v>79.744136460554373</v>
      </c>
      <c r="L13" s="1">
        <f t="shared" si="4"/>
        <v>1.2540106951871657E-2</v>
      </c>
      <c r="M13" s="1">
        <f t="shared" si="5"/>
        <v>0.11198261897219433</v>
      </c>
      <c r="N13" s="2">
        <f t="shared" si="6"/>
        <v>0.46908315565031988</v>
      </c>
      <c r="O13" s="2">
        <f>D13/F13</f>
        <v>1.9411764705882354E-2</v>
      </c>
      <c r="P13" s="27">
        <f>1/O13^0.5</f>
        <v>7.1774056256527343</v>
      </c>
      <c r="Q13" s="2">
        <f>1/J13</f>
        <v>1.5602102599852757E-2</v>
      </c>
      <c r="R13" s="30">
        <f>C13^0.5</f>
        <v>4.4721359549995796</v>
      </c>
      <c r="S13" s="2">
        <f>O13/Z13</f>
        <v>2.3454157782515996E-2</v>
      </c>
      <c r="T13" s="33">
        <f>1/(S13)^0.5</f>
        <v>6.5296526428565578</v>
      </c>
      <c r="U13" s="2">
        <f>U12</f>
        <v>10</v>
      </c>
      <c r="V13" s="2">
        <f>S13*C13</f>
        <v>0.46908315565031994</v>
      </c>
      <c r="W13" s="15">
        <f>1/V13^0.5</f>
        <v>1.460074717888842</v>
      </c>
      <c r="X13" s="2">
        <f>C13/Z13</f>
        <v>24.164889836531632</v>
      </c>
      <c r="Y13" s="34">
        <f>X13^0.5</f>
        <v>4.9157796773789233</v>
      </c>
      <c r="Z13" s="2">
        <f>I13/E13</f>
        <v>0.82764705882352929</v>
      </c>
      <c r="AA13" s="36">
        <f>1/(D13^0.5)</f>
        <v>0.12309149097933272</v>
      </c>
      <c r="AB13" s="22">
        <f>L13^0.5</f>
        <v>0.11198261897219433</v>
      </c>
      <c r="AC13" s="12">
        <f>1/N13^0.5</f>
        <v>1.460074717888842</v>
      </c>
      <c r="AF13" s="13"/>
    </row>
    <row r="14" spans="2:43" x14ac:dyDescent="0.25">
      <c r="S14" s="13"/>
      <c r="T14" s="29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2:43" x14ac:dyDescent="0.25">
      <c r="S15" s="13"/>
      <c r="T15" s="29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2:43" x14ac:dyDescent="0.25">
      <c r="S16" s="13"/>
      <c r="T16" s="29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2:32" ht="21" x14ac:dyDescent="0.35">
      <c r="B17" s="17" t="s">
        <v>55</v>
      </c>
      <c r="C17" s="40" t="s">
        <v>7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13"/>
      <c r="AF17" s="13"/>
    </row>
    <row r="18" spans="2:32" x14ac:dyDescent="0.25">
      <c r="C18" s="2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3"/>
      <c r="T18" s="29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2:32" x14ac:dyDescent="0.25">
      <c r="B19" s="18" t="s">
        <v>91</v>
      </c>
      <c r="C19" s="19" t="s">
        <v>37</v>
      </c>
      <c r="D19" s="1" t="s">
        <v>0</v>
      </c>
      <c r="E19" s="1" t="s">
        <v>1</v>
      </c>
      <c r="F19" s="1" t="s">
        <v>2</v>
      </c>
      <c r="G19" s="1" t="s">
        <v>3</v>
      </c>
      <c r="H19" s="1" t="s">
        <v>25</v>
      </c>
      <c r="I19" s="1" t="s">
        <v>26</v>
      </c>
      <c r="J19" s="14" t="s">
        <v>27</v>
      </c>
      <c r="K19" s="31" t="s">
        <v>4</v>
      </c>
      <c r="L19" s="25" t="s">
        <v>24</v>
      </c>
      <c r="M19" s="1" t="s">
        <v>28</v>
      </c>
      <c r="N19" s="1" t="s">
        <v>53</v>
      </c>
      <c r="O19" s="1" t="s">
        <v>71</v>
      </c>
      <c r="P19" s="2" t="s">
        <v>27</v>
      </c>
      <c r="Q19" s="13" t="s">
        <v>73</v>
      </c>
      <c r="R19" s="28" t="s">
        <v>74</v>
      </c>
      <c r="S19" s="30" t="s">
        <v>90</v>
      </c>
      <c r="T19" s="13" t="s">
        <v>86</v>
      </c>
      <c r="U19" s="33" t="s">
        <v>77</v>
      </c>
      <c r="V19" t="s">
        <v>78</v>
      </c>
      <c r="W19" s="13" t="s">
        <v>87</v>
      </c>
      <c r="X19" s="15" t="s">
        <v>79</v>
      </c>
      <c r="Y19" s="13" t="s">
        <v>88</v>
      </c>
      <c r="Z19" s="34" t="s">
        <v>81</v>
      </c>
      <c r="AA19" s="13" t="s">
        <v>91</v>
      </c>
      <c r="AB19" s="36" t="s">
        <v>72</v>
      </c>
      <c r="AC19" s="23" t="s">
        <v>27</v>
      </c>
      <c r="AD19" s="12" t="s">
        <v>83</v>
      </c>
      <c r="AF19" s="13"/>
    </row>
    <row r="20" spans="2:32" x14ac:dyDescent="0.25">
      <c r="B20" s="18">
        <f>Q20*C20</f>
        <v>1.2000000000000002</v>
      </c>
      <c r="C20" s="19">
        <v>0.1</v>
      </c>
      <c r="D20" s="1" t="s">
        <v>5</v>
      </c>
      <c r="E20" s="1">
        <f>C20*170</f>
        <v>17</v>
      </c>
      <c r="F20" s="1">
        <v>204</v>
      </c>
      <c r="G20" s="1">
        <f>1/F20</f>
        <v>4.9019607843137254E-3</v>
      </c>
      <c r="H20" s="1">
        <f>204/(F20*170)</f>
        <v>5.8823529411764705E-3</v>
      </c>
      <c r="I20" s="1">
        <f>204/F20</f>
        <v>1</v>
      </c>
      <c r="J20" s="1">
        <f>H20^0.5</f>
        <v>7.6696498884737049E-2</v>
      </c>
      <c r="K20" s="31">
        <f>E20^0.5</f>
        <v>4.1231056256176606</v>
      </c>
      <c r="L20" s="25">
        <f>(E20*170/204)^0.5</f>
        <v>3.7638632635454048</v>
      </c>
      <c r="M20" s="1">
        <f>204*(17^0.5)</f>
        <v>841.11354762600274</v>
      </c>
      <c r="N20" s="1">
        <f>H20/170</f>
        <v>3.460207612456747E-5</v>
      </c>
      <c r="O20" s="1">
        <f>N20^0.5</f>
        <v>5.8823529411764705E-3</v>
      </c>
      <c r="P20" s="2">
        <f>H20^0.5</f>
        <v>7.6696498884737049E-2</v>
      </c>
      <c r="Q20" s="2">
        <f>F20/E20</f>
        <v>12</v>
      </c>
      <c r="R20" s="27">
        <f>1/Q20^0.5</f>
        <v>0.28867513459481292</v>
      </c>
      <c r="S20" s="30">
        <f>C20^0.5</f>
        <v>0.31622776601683794</v>
      </c>
      <c r="T20" s="2">
        <f>Q20/AA20</f>
        <v>10</v>
      </c>
      <c r="U20" s="33">
        <f>1/(T20)^0.5</f>
        <v>0.31622776601683794</v>
      </c>
      <c r="V20">
        <f>T20</f>
        <v>10</v>
      </c>
      <c r="W20" s="2">
        <f>T20*C20</f>
        <v>1</v>
      </c>
      <c r="X20" s="15">
        <f>1/W20^0.5</f>
        <v>1</v>
      </c>
      <c r="Y20">
        <f>C20/AA20</f>
        <v>8.3333333333333343E-2</v>
      </c>
      <c r="Z20" s="34">
        <f>Y20^0.5</f>
        <v>0.28867513459481292</v>
      </c>
      <c r="AA20">
        <f>204/170</f>
        <v>1.2</v>
      </c>
      <c r="AB20" s="36">
        <f>1/(F20^0.5)</f>
        <v>7.0014004201400484E-2</v>
      </c>
      <c r="AC20" s="23">
        <f t="shared" ref="AC20:AD24" si="7">H20^0.5</f>
        <v>7.6696498884737049E-2</v>
      </c>
      <c r="AD20" s="12">
        <f t="shared" si="7"/>
        <v>1</v>
      </c>
      <c r="AF20" s="13"/>
    </row>
    <row r="21" spans="2:32" x14ac:dyDescent="0.25">
      <c r="C21" s="19">
        <v>1.3</v>
      </c>
      <c r="D21" s="1" t="s">
        <v>8</v>
      </c>
      <c r="E21" s="1">
        <f>C21*170</f>
        <v>221</v>
      </c>
      <c r="F21" s="1">
        <v>166.4</v>
      </c>
      <c r="G21" s="1">
        <f t="shared" ref="G21:G24" si="8">1/F21</f>
        <v>6.0096153846153841E-3</v>
      </c>
      <c r="H21" s="1">
        <f t="shared" ref="H21:H24" si="9">204/(F21*170)</f>
        <v>7.2115384615384619E-3</v>
      </c>
      <c r="I21" s="1">
        <f t="shared" ref="I21:I24" si="10">204/F21</f>
        <v>1.2259615384615383</v>
      </c>
      <c r="J21" s="1">
        <f t="shared" ref="J21:J24" si="11">H21^0.5</f>
        <v>8.4920777560844679E-2</v>
      </c>
      <c r="K21" s="31">
        <f>E21^0.5</f>
        <v>14.866068747318506</v>
      </c>
      <c r="L21" s="25">
        <f t="shared" ref="L21:L24" si="12">(E21*170/204)^0.5</f>
        <v>13.570801990548189</v>
      </c>
      <c r="M21" s="1">
        <f t="shared" ref="M21:M24" si="13">204*(17^0.5)</f>
        <v>841.11354762600274</v>
      </c>
      <c r="N21" s="1">
        <f t="shared" ref="N21:N24" si="14">H21/170</f>
        <v>4.2420814479638014E-5</v>
      </c>
      <c r="O21" s="1">
        <f t="shared" ref="O21:O24" si="15">N21^0.5</f>
        <v>6.5131263214863273E-3</v>
      </c>
      <c r="P21" s="2">
        <f t="shared" ref="P21:P24" si="16">H21^0.5</f>
        <v>8.4920777560844679E-2</v>
      </c>
      <c r="Q21" s="2">
        <f>F21/E21</f>
        <v>0.75294117647058822</v>
      </c>
      <c r="R21" s="27">
        <f t="shared" ref="R21:R24" si="17">1/Q21^0.5</f>
        <v>1.1524430571616109</v>
      </c>
      <c r="S21" s="30">
        <f>C21^0.5</f>
        <v>1.1401754250991381</v>
      </c>
      <c r="T21" s="2">
        <f>Q21/AA21</f>
        <v>0.62745098039215685</v>
      </c>
      <c r="U21" s="33">
        <f t="shared" ref="U21:U24" si="18">1/(T21)^0.5</f>
        <v>1.2624381172952597</v>
      </c>
      <c r="V21">
        <f>V20</f>
        <v>10</v>
      </c>
      <c r="W21" s="2">
        <f>T21*C21</f>
        <v>0.81568627450980391</v>
      </c>
      <c r="X21" s="15">
        <f t="shared" ref="X21:X24" si="19">1/W21^0.5</f>
        <v>1.1072314746526755</v>
      </c>
      <c r="Y21" s="2">
        <f>C21/AA21</f>
        <v>1.0833333333333335</v>
      </c>
      <c r="Z21" s="34">
        <f t="shared" ref="Z21:Z24" si="20">Y21^0.5</f>
        <v>1.0408329997330665</v>
      </c>
      <c r="AA21" s="2">
        <f t="shared" ref="AA21:AA24" si="21">204/170</f>
        <v>1.2</v>
      </c>
      <c r="AB21" s="36">
        <f>1/(F21^0.5)</f>
        <v>7.7521709118255275E-2</v>
      </c>
      <c r="AC21" s="23">
        <f t="shared" si="7"/>
        <v>8.4920777560844679E-2</v>
      </c>
      <c r="AD21" s="12">
        <f t="shared" si="7"/>
        <v>1.1072314746526755</v>
      </c>
      <c r="AF21" s="13"/>
    </row>
    <row r="22" spans="2:32" x14ac:dyDescent="0.25">
      <c r="C22" s="19">
        <v>2.5</v>
      </c>
      <c r="D22" s="1" t="s">
        <v>9</v>
      </c>
      <c r="E22" s="1">
        <f t="shared" ref="E22:E24" si="22">C22*170</f>
        <v>425</v>
      </c>
      <c r="F22" s="1">
        <v>154.19999999999999</v>
      </c>
      <c r="G22" s="1">
        <f t="shared" si="8"/>
        <v>6.4850843060959796E-3</v>
      </c>
      <c r="H22" s="1">
        <f t="shared" si="9"/>
        <v>7.7821011673151761E-3</v>
      </c>
      <c r="I22" s="1">
        <f t="shared" si="10"/>
        <v>1.32295719844358</v>
      </c>
      <c r="J22" s="1">
        <f t="shared" si="11"/>
        <v>8.8216218278246189E-2</v>
      </c>
      <c r="K22" s="31">
        <f>E22^0.5</f>
        <v>20.615528128088304</v>
      </c>
      <c r="L22" s="25">
        <f t="shared" si="12"/>
        <v>18.819316317727026</v>
      </c>
      <c r="M22" s="1">
        <f t="shared" si="13"/>
        <v>841.11354762600274</v>
      </c>
      <c r="N22" s="1">
        <f t="shared" si="14"/>
        <v>4.5777065690089272E-5</v>
      </c>
      <c r="O22" s="1">
        <f t="shared" si="15"/>
        <v>6.7658750867932282E-3</v>
      </c>
      <c r="P22" s="2">
        <f t="shared" si="16"/>
        <v>8.8216218278246189E-2</v>
      </c>
      <c r="Q22" s="2">
        <f>F22/E22</f>
        <v>0.36282352941176466</v>
      </c>
      <c r="R22" s="27">
        <f t="shared" si="17"/>
        <v>1.6601689161319673</v>
      </c>
      <c r="S22" s="30">
        <f>C22^0.5</f>
        <v>1.5811388300841898</v>
      </c>
      <c r="T22" s="2">
        <f>Q22/AA22</f>
        <v>0.30235294117647055</v>
      </c>
      <c r="U22" s="33">
        <f t="shared" si="18"/>
        <v>1.8186239292687616</v>
      </c>
      <c r="V22">
        <f t="shared" ref="V22:V24" si="23">V21</f>
        <v>10</v>
      </c>
      <c r="W22" s="2">
        <f>T22*C22</f>
        <v>0.75588235294117634</v>
      </c>
      <c r="X22" s="15">
        <f t="shared" si="19"/>
        <v>1.1501987647548488</v>
      </c>
      <c r="Y22" s="2">
        <f>C22/AA22</f>
        <v>2.0833333333333335</v>
      </c>
      <c r="Z22" s="34">
        <f t="shared" si="20"/>
        <v>1.4433756729740645</v>
      </c>
      <c r="AA22" s="2">
        <f t="shared" si="21"/>
        <v>1.2</v>
      </c>
      <c r="AB22" s="36">
        <f>1/(F22^0.5)</f>
        <v>8.053002114799164E-2</v>
      </c>
      <c r="AC22" s="23">
        <f t="shared" si="7"/>
        <v>8.8216218278246189E-2</v>
      </c>
      <c r="AD22" s="12">
        <f t="shared" si="7"/>
        <v>1.1501987647548488</v>
      </c>
      <c r="AF22" s="13"/>
    </row>
    <row r="23" spans="2:32" x14ac:dyDescent="0.25">
      <c r="C23" s="19">
        <v>10</v>
      </c>
      <c r="D23" s="1" t="s">
        <v>6</v>
      </c>
      <c r="E23" s="1">
        <f t="shared" si="22"/>
        <v>1700</v>
      </c>
      <c r="F23" s="1">
        <v>123</v>
      </c>
      <c r="G23" s="1">
        <f t="shared" si="8"/>
        <v>8.130081300813009E-3</v>
      </c>
      <c r="H23" s="1">
        <f t="shared" si="9"/>
        <v>9.7560975609756097E-3</v>
      </c>
      <c r="I23" s="1">
        <f t="shared" si="10"/>
        <v>1.6585365853658536</v>
      </c>
      <c r="J23" s="1">
        <f t="shared" si="11"/>
        <v>9.8772959664958956E-2</v>
      </c>
      <c r="K23" s="31">
        <f>E23^0.5</f>
        <v>41.231056256176608</v>
      </c>
      <c r="L23" s="25">
        <f t="shared" si="12"/>
        <v>37.638632635454051</v>
      </c>
      <c r="M23" s="1">
        <f t="shared" si="13"/>
        <v>841.11354762600274</v>
      </c>
      <c r="N23" s="1">
        <f t="shared" si="14"/>
        <v>5.7388809182209472E-5</v>
      </c>
      <c r="O23" s="1">
        <f t="shared" si="15"/>
        <v>7.5755401907857019E-3</v>
      </c>
      <c r="P23" s="2">
        <f t="shared" si="16"/>
        <v>9.8772959664958956E-2</v>
      </c>
      <c r="Q23" s="2">
        <f>F23/E23</f>
        <v>7.2352941176470592E-2</v>
      </c>
      <c r="R23" s="27">
        <f t="shared" si="17"/>
        <v>3.7176791431459111</v>
      </c>
      <c r="S23" s="30">
        <f>C23^0.5</f>
        <v>3.1622776601683795</v>
      </c>
      <c r="T23" s="2">
        <f>Q23/AA23</f>
        <v>6.0294117647058831E-2</v>
      </c>
      <c r="U23" s="33">
        <f t="shared" si="18"/>
        <v>4.0725134565349856</v>
      </c>
      <c r="V23">
        <f t="shared" si="23"/>
        <v>10</v>
      </c>
      <c r="W23" s="2">
        <f>T23*C23</f>
        <v>0.60294117647058831</v>
      </c>
      <c r="X23" s="15">
        <f t="shared" si="19"/>
        <v>1.2878418324335692</v>
      </c>
      <c r="Y23" s="2">
        <f>C23/AA23</f>
        <v>8.3333333333333339</v>
      </c>
      <c r="Z23" s="34">
        <f t="shared" si="20"/>
        <v>2.8867513459481291</v>
      </c>
      <c r="AA23" s="2">
        <f t="shared" si="21"/>
        <v>1.2</v>
      </c>
      <c r="AB23" s="36">
        <f>1/(F23^0.5)</f>
        <v>9.016696346674323E-2</v>
      </c>
      <c r="AC23" s="23">
        <f t="shared" si="7"/>
        <v>9.8772959664958956E-2</v>
      </c>
      <c r="AD23" s="12">
        <f t="shared" si="7"/>
        <v>1.2878418324335692</v>
      </c>
      <c r="AF23" s="13"/>
    </row>
    <row r="24" spans="2:32" x14ac:dyDescent="0.25">
      <c r="C24" s="19">
        <v>28</v>
      </c>
      <c r="D24" s="1" t="s">
        <v>10</v>
      </c>
      <c r="E24" s="1">
        <f t="shared" si="22"/>
        <v>4760</v>
      </c>
      <c r="F24" s="1">
        <v>87</v>
      </c>
      <c r="G24" s="1">
        <f t="shared" si="8"/>
        <v>1.1494252873563218E-2</v>
      </c>
      <c r="H24" s="1">
        <f t="shared" si="9"/>
        <v>1.3793103448275862E-2</v>
      </c>
      <c r="I24" s="1">
        <f t="shared" si="10"/>
        <v>2.3448275862068964</v>
      </c>
      <c r="J24" s="1">
        <f t="shared" si="11"/>
        <v>0.11744404390294069</v>
      </c>
      <c r="K24" s="31">
        <f>E24^0.5</f>
        <v>68.992753242641356</v>
      </c>
      <c r="L24" s="25">
        <f t="shared" si="12"/>
        <v>62.98147875897061</v>
      </c>
      <c r="M24" s="1">
        <f t="shared" si="13"/>
        <v>841.11354762600274</v>
      </c>
      <c r="N24" s="1">
        <f t="shared" si="14"/>
        <v>8.1135902636916832E-5</v>
      </c>
      <c r="O24" s="1">
        <f t="shared" si="15"/>
        <v>9.0075469822209001E-3</v>
      </c>
      <c r="P24" s="2">
        <f t="shared" si="16"/>
        <v>0.11744404390294069</v>
      </c>
      <c r="Q24" s="2">
        <f>F24/E24</f>
        <v>1.8277310924369749E-2</v>
      </c>
      <c r="R24" s="27">
        <f t="shared" si="17"/>
        <v>7.396799556440671</v>
      </c>
      <c r="S24" s="30">
        <f>C24^0.5</f>
        <v>5.2915026221291814</v>
      </c>
      <c r="T24" s="2">
        <f>Q24/AA24</f>
        <v>1.5231092436974791E-2</v>
      </c>
      <c r="U24" s="33">
        <f t="shared" si="18"/>
        <v>8.1027879408135259</v>
      </c>
      <c r="V24">
        <f t="shared" si="23"/>
        <v>10</v>
      </c>
      <c r="W24" s="2">
        <f>T24*C24</f>
        <v>0.42647058823529416</v>
      </c>
      <c r="X24" s="15">
        <f t="shared" si="19"/>
        <v>1.5312829869775528</v>
      </c>
      <c r="Y24" s="2">
        <f>C24/AA24</f>
        <v>23.333333333333336</v>
      </c>
      <c r="Z24" s="34">
        <f t="shared" si="20"/>
        <v>4.8304589153964796</v>
      </c>
      <c r="AA24" s="2">
        <f t="shared" si="21"/>
        <v>1.2</v>
      </c>
      <c r="AB24" s="36">
        <f>1/(F24^0.5)</f>
        <v>0.10721125348377948</v>
      </c>
      <c r="AC24" s="23">
        <f t="shared" si="7"/>
        <v>0.11744404390294069</v>
      </c>
      <c r="AD24" s="12">
        <f t="shared" si="7"/>
        <v>1.5312829869775528</v>
      </c>
      <c r="AF24" s="13"/>
    </row>
    <row r="25" spans="2:32" x14ac:dyDescent="0.25">
      <c r="S25" s="13"/>
      <c r="T25" s="29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2:32" x14ac:dyDescent="0.25">
      <c r="S26" s="13"/>
      <c r="T26" s="29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2:32" ht="21" x14ac:dyDescent="0.35">
      <c r="B27" s="17" t="s">
        <v>56</v>
      </c>
      <c r="C27" s="40" t="s">
        <v>7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13"/>
      <c r="AF27" s="13"/>
    </row>
    <row r="28" spans="2:32" x14ac:dyDescent="0.25">
      <c r="C28" s="2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S28" s="13"/>
      <c r="T28" s="29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2:32" x14ac:dyDescent="0.25">
      <c r="B29" s="18" t="s">
        <v>91</v>
      </c>
      <c r="C29" s="19" t="s">
        <v>37</v>
      </c>
      <c r="D29" s="1" t="s">
        <v>0</v>
      </c>
      <c r="E29" s="1" t="s">
        <v>1</v>
      </c>
      <c r="F29" s="1" t="s">
        <v>2</v>
      </c>
      <c r="G29" s="1" t="s">
        <v>3</v>
      </c>
      <c r="H29" s="1" t="s">
        <v>25</v>
      </c>
      <c r="I29" s="1" t="s">
        <v>26</v>
      </c>
      <c r="J29" s="1" t="s">
        <v>27</v>
      </c>
      <c r="K29" s="31" t="s">
        <v>4</v>
      </c>
      <c r="L29" s="25" t="s">
        <v>24</v>
      </c>
      <c r="M29" s="1" t="s">
        <v>28</v>
      </c>
      <c r="N29" s="1" t="s">
        <v>53</v>
      </c>
      <c r="O29" s="1" t="s">
        <v>71</v>
      </c>
      <c r="P29" s="2" t="s">
        <v>27</v>
      </c>
      <c r="Q29" s="13" t="s">
        <v>73</v>
      </c>
      <c r="R29" s="27" t="s">
        <v>74</v>
      </c>
      <c r="S29" s="30" t="s">
        <v>90</v>
      </c>
      <c r="T29" s="13" t="s">
        <v>76</v>
      </c>
      <c r="U29" s="33" t="s">
        <v>77</v>
      </c>
      <c r="V29" t="s">
        <v>78</v>
      </c>
      <c r="W29" s="13" t="s">
        <v>92</v>
      </c>
      <c r="X29" s="15" t="s">
        <v>79</v>
      </c>
      <c r="Y29" s="13" t="s">
        <v>93</v>
      </c>
      <c r="Z29" s="34" t="s">
        <v>81</v>
      </c>
      <c r="AA29" s="13" t="s">
        <v>91</v>
      </c>
      <c r="AB29" s="36" t="s">
        <v>72</v>
      </c>
      <c r="AC29" s="23" t="s">
        <v>27</v>
      </c>
      <c r="AD29" s="12" t="s">
        <v>83</v>
      </c>
      <c r="AF29" s="13"/>
    </row>
    <row r="30" spans="2:32" x14ac:dyDescent="0.25">
      <c r="B30" s="18">
        <f>Q30*C30</f>
        <v>0.94176470588235306</v>
      </c>
      <c r="C30" s="19">
        <v>0.1</v>
      </c>
      <c r="D30" s="1" t="s">
        <v>5</v>
      </c>
      <c r="E30" s="1">
        <f>C30*170</f>
        <v>17</v>
      </c>
      <c r="F30" s="1">
        <v>160.1</v>
      </c>
      <c r="G30" s="1">
        <f>1/F30</f>
        <v>6.2460961898813247E-3</v>
      </c>
      <c r="H30" s="1">
        <f>160.1/(F30*170)</f>
        <v>5.8823529411764705E-3</v>
      </c>
      <c r="I30" s="1">
        <f>160.1/F30</f>
        <v>1</v>
      </c>
      <c r="J30" s="1">
        <f>H30^0.5</f>
        <v>7.6696498884737049E-2</v>
      </c>
      <c r="K30" s="31">
        <f>E30^0.5</f>
        <v>4.1231056256176606</v>
      </c>
      <c r="L30" s="25">
        <f>(E30*170/160.1)^0.5</f>
        <v>4.248672497234522</v>
      </c>
      <c r="M30" s="1">
        <f>160.1*(17^0.5)</f>
        <v>660.10921066138746</v>
      </c>
      <c r="N30" s="1">
        <f>H30/170</f>
        <v>3.460207612456747E-5</v>
      </c>
      <c r="O30" s="1">
        <f>N30^0.5</f>
        <v>5.8823529411764705E-3</v>
      </c>
      <c r="P30" s="2">
        <f>H30^0.5</f>
        <v>7.6696498884737049E-2</v>
      </c>
      <c r="Q30" s="2">
        <f>F30/E30</f>
        <v>9.4176470588235297</v>
      </c>
      <c r="R30" s="27">
        <f>1/Q30^0.5</f>
        <v>0.32585830544576044</v>
      </c>
      <c r="S30" s="30">
        <f>C30^0.5</f>
        <v>0.31622776601683794</v>
      </c>
      <c r="T30" s="2">
        <f>Q30/AA30</f>
        <v>10</v>
      </c>
      <c r="U30" s="33">
        <f>1/(T30)^0.5</f>
        <v>0.31622776601683794</v>
      </c>
      <c r="V30">
        <f>T30</f>
        <v>10</v>
      </c>
      <c r="W30" s="2">
        <f>T30*C30</f>
        <v>1</v>
      </c>
      <c r="X30" s="15">
        <f>1/W30^0.5</f>
        <v>1</v>
      </c>
      <c r="Y30">
        <f>C30/AA30</f>
        <v>0.10618363522798252</v>
      </c>
      <c r="Z30" s="34">
        <f>Y30^0.5</f>
        <v>0.32585830544576044</v>
      </c>
      <c r="AA30">
        <f>160.1/170</f>
        <v>0.94176470588235295</v>
      </c>
      <c r="AB30" s="36">
        <f>1/(F30^0.5)</f>
        <v>7.9032247784567813E-2</v>
      </c>
      <c r="AC30" s="23">
        <f t="shared" ref="AC30:AD34" si="24">H30^0.5</f>
        <v>7.6696498884737049E-2</v>
      </c>
      <c r="AD30" s="12">
        <f t="shared" si="24"/>
        <v>1</v>
      </c>
      <c r="AF30" s="13"/>
    </row>
    <row r="31" spans="2:32" x14ac:dyDescent="0.25">
      <c r="C31" s="19">
        <v>1.3</v>
      </c>
      <c r="D31" s="1" t="s">
        <v>8</v>
      </c>
      <c r="E31" s="1">
        <f t="shared" ref="E31:E34" si="25">C31*170</f>
        <v>221</v>
      </c>
      <c r="F31" s="1">
        <v>131.80000000000001</v>
      </c>
      <c r="G31" s="1">
        <f t="shared" ref="G31:G34" si="26">1/F31</f>
        <v>7.5872534142640358E-3</v>
      </c>
      <c r="H31" s="1">
        <f t="shared" ref="H31:H34" si="27">160.1/(F31*170)</f>
        <v>7.1454074801392473E-3</v>
      </c>
      <c r="I31" s="1">
        <f t="shared" ref="I31:I34" si="28">160.1/F31</f>
        <v>1.2147192716236721</v>
      </c>
      <c r="J31" s="1">
        <f t="shared" ref="J31:J34" si="29">H31^0.5</f>
        <v>8.4530512125144772E-2</v>
      </c>
      <c r="K31" s="31">
        <f>E31^0.5</f>
        <v>14.866068747318506</v>
      </c>
      <c r="L31" s="25">
        <f t="shared" ref="L31:L34" si="30">(E31*170/160.1)^0.5</f>
        <v>15.318806541432702</v>
      </c>
      <c r="M31" s="1">
        <f t="shared" ref="M31:M34" si="31">160.1*(17^0.5)</f>
        <v>660.10921066138746</v>
      </c>
      <c r="N31" s="1">
        <f t="shared" ref="N31:N34" si="32">H31/170</f>
        <v>4.2031808706701456E-5</v>
      </c>
      <c r="O31" s="1">
        <f t="shared" ref="O31:O34" si="33">N31^0.5</f>
        <v>6.4831943289324172E-3</v>
      </c>
      <c r="P31" s="2">
        <f t="shared" ref="P31:P34" si="34">H31^0.5</f>
        <v>8.4530512125144772E-2</v>
      </c>
      <c r="Q31" s="2">
        <f>F31/E31</f>
        <v>0.59638009049773766</v>
      </c>
      <c r="R31" s="27">
        <f t="shared" ref="R31:R34" si="35">1/Q31^0.5</f>
        <v>1.294906562093324</v>
      </c>
      <c r="S31" s="30">
        <f>C31^0.5</f>
        <v>1.1401754250991381</v>
      </c>
      <c r="T31" s="2">
        <f t="shared" ref="T31:T34" si="36">Q31/AA31</f>
        <v>0.63325805986642969</v>
      </c>
      <c r="U31" s="33">
        <f t="shared" ref="U31:U34" si="37">1/(T31)^0.5</f>
        <v>1.2566364044984426</v>
      </c>
      <c r="V31">
        <f>V30</f>
        <v>10</v>
      </c>
      <c r="W31" s="2">
        <f>T31*C31</f>
        <v>0.82323547782635864</v>
      </c>
      <c r="X31" s="15">
        <f t="shared" ref="X31:X34" si="38">1/W31^0.5</f>
        <v>1.1021430359185109</v>
      </c>
      <c r="Y31" s="2">
        <f>C31/AA31</f>
        <v>1.3803872579637726</v>
      </c>
      <c r="Z31" s="34">
        <f t="shared" ref="Z31:Z34" si="39">Y31^0.5</f>
        <v>1.1748988288204958</v>
      </c>
      <c r="AA31" s="2">
        <f t="shared" ref="AA31:AA34" si="40">160.1/170</f>
        <v>0.94176470588235295</v>
      </c>
      <c r="AB31" s="36">
        <f>1/(F31^0.5)</f>
        <v>8.7104841508747588E-2</v>
      </c>
      <c r="AC31" s="23">
        <f t="shared" si="24"/>
        <v>8.4530512125144772E-2</v>
      </c>
      <c r="AD31" s="12">
        <f t="shared" si="24"/>
        <v>1.1021430359185109</v>
      </c>
      <c r="AF31" s="13"/>
    </row>
    <row r="32" spans="2:32" x14ac:dyDescent="0.25">
      <c r="C32" s="19">
        <v>2.5</v>
      </c>
      <c r="D32" s="1" t="s">
        <v>9</v>
      </c>
      <c r="E32" s="1">
        <f t="shared" si="25"/>
        <v>425</v>
      </c>
      <c r="F32" s="1">
        <v>120</v>
      </c>
      <c r="G32" s="1">
        <f t="shared" si="26"/>
        <v>8.3333333333333332E-3</v>
      </c>
      <c r="H32" s="1">
        <f t="shared" si="27"/>
        <v>7.8480392156862738E-3</v>
      </c>
      <c r="I32" s="1">
        <f t="shared" si="28"/>
        <v>1.3341666666666667</v>
      </c>
      <c r="J32" s="1">
        <f t="shared" si="29"/>
        <v>8.8589159696242037E-2</v>
      </c>
      <c r="K32" s="31">
        <f>E32^0.5</f>
        <v>20.615528128088304</v>
      </c>
      <c r="L32" s="25">
        <f t="shared" si="30"/>
        <v>21.243362486172607</v>
      </c>
      <c r="M32" s="1">
        <f t="shared" si="31"/>
        <v>660.10921066138746</v>
      </c>
      <c r="N32" s="1">
        <f t="shared" si="32"/>
        <v>4.6164936562860435E-5</v>
      </c>
      <c r="O32" s="1">
        <f t="shared" si="33"/>
        <v>6.7944783878426188E-3</v>
      </c>
      <c r="P32" s="2">
        <f t="shared" si="34"/>
        <v>8.8589159696242037E-2</v>
      </c>
      <c r="Q32" s="2">
        <f>F32/E32</f>
        <v>0.28235294117647058</v>
      </c>
      <c r="R32" s="27">
        <f t="shared" si="35"/>
        <v>1.8819316317727026</v>
      </c>
      <c r="S32" s="30">
        <f>C32^0.5</f>
        <v>1.5811388300841898</v>
      </c>
      <c r="T32" s="2">
        <f t="shared" si="36"/>
        <v>0.29981261711430357</v>
      </c>
      <c r="U32" s="33">
        <f t="shared" si="37"/>
        <v>1.8263123135615844</v>
      </c>
      <c r="V32">
        <f t="shared" ref="V32:V34" si="41">V31</f>
        <v>10</v>
      </c>
      <c r="W32" s="2">
        <f>T32*C32</f>
        <v>0.74953154278575895</v>
      </c>
      <c r="X32" s="15">
        <f t="shared" si="38"/>
        <v>1.1550613259332452</v>
      </c>
      <c r="Y32" s="2">
        <f>C32/AA32</f>
        <v>2.6545908806995628</v>
      </c>
      <c r="Z32" s="34">
        <f t="shared" si="39"/>
        <v>1.6292915272288022</v>
      </c>
      <c r="AA32" s="2">
        <f t="shared" si="40"/>
        <v>0.94176470588235295</v>
      </c>
      <c r="AB32" s="36">
        <f>1/(F32^0.5)</f>
        <v>9.1287092917527679E-2</v>
      </c>
      <c r="AC32" s="23">
        <f t="shared" si="24"/>
        <v>8.8589159696242037E-2</v>
      </c>
      <c r="AD32" s="12">
        <f t="shared" si="24"/>
        <v>1.1550613259332454</v>
      </c>
      <c r="AF32" s="13"/>
    </row>
    <row r="33" spans="2:32" x14ac:dyDescent="0.25">
      <c r="C33" s="19">
        <v>10</v>
      </c>
      <c r="D33" s="1" t="s">
        <v>6</v>
      </c>
      <c r="E33" s="1">
        <f t="shared" si="25"/>
        <v>1700</v>
      </c>
      <c r="F33" s="1">
        <v>96.3</v>
      </c>
      <c r="G33" s="1">
        <f t="shared" si="26"/>
        <v>1.0384215991692628E-2</v>
      </c>
      <c r="H33" s="1">
        <f t="shared" si="27"/>
        <v>9.7794881192352322E-3</v>
      </c>
      <c r="I33" s="1">
        <f t="shared" si="28"/>
        <v>1.6625129802699896</v>
      </c>
      <c r="J33" s="1">
        <f t="shared" si="29"/>
        <v>9.8891294456262588E-2</v>
      </c>
      <c r="K33" s="31">
        <f>E33^0.5</f>
        <v>41.231056256176608</v>
      </c>
      <c r="L33" s="25">
        <f t="shared" si="30"/>
        <v>42.486724972345215</v>
      </c>
      <c r="M33" s="1">
        <f t="shared" si="31"/>
        <v>660.10921066138746</v>
      </c>
      <c r="N33" s="1">
        <f t="shared" si="32"/>
        <v>5.752640070138372E-5</v>
      </c>
      <c r="O33" s="1">
        <f t="shared" si="33"/>
        <v>7.5846160549749462E-3</v>
      </c>
      <c r="P33" s="2">
        <f t="shared" si="34"/>
        <v>9.8891294456262588E-2</v>
      </c>
      <c r="Q33" s="2">
        <f>F33/E33</f>
        <v>5.6647058823529411E-2</v>
      </c>
      <c r="R33" s="27">
        <f t="shared" si="35"/>
        <v>4.2015672297224365</v>
      </c>
      <c r="S33" s="30">
        <f>C33^0.5</f>
        <v>3.1622776601683795</v>
      </c>
      <c r="T33" s="2">
        <f t="shared" si="36"/>
        <v>6.0149906308557148E-2</v>
      </c>
      <c r="U33" s="33">
        <f t="shared" si="37"/>
        <v>4.0773925249722884</v>
      </c>
      <c r="V33">
        <f t="shared" si="41"/>
        <v>10</v>
      </c>
      <c r="W33" s="2">
        <f>T33*C33</f>
        <v>0.60149906308557144</v>
      </c>
      <c r="X33" s="15">
        <f t="shared" si="38"/>
        <v>1.289384729345741</v>
      </c>
      <c r="Y33" s="2">
        <f>C33/AA33</f>
        <v>10.618363522798251</v>
      </c>
      <c r="Z33" s="34">
        <f t="shared" si="39"/>
        <v>3.2585830544576044</v>
      </c>
      <c r="AA33" s="2">
        <f t="shared" si="40"/>
        <v>0.94176470588235295</v>
      </c>
      <c r="AB33" s="36">
        <f>1/(F33^0.5)</f>
        <v>0.10190297341929051</v>
      </c>
      <c r="AC33" s="23">
        <f t="shared" si="24"/>
        <v>9.8891294456262588E-2</v>
      </c>
      <c r="AD33" s="12">
        <f t="shared" si="24"/>
        <v>1.289384729345741</v>
      </c>
      <c r="AF33" s="13"/>
    </row>
    <row r="34" spans="2:32" x14ac:dyDescent="0.25">
      <c r="C34" s="19">
        <v>28</v>
      </c>
      <c r="D34" s="1" t="s">
        <v>10</v>
      </c>
      <c r="E34" s="1">
        <f t="shared" si="25"/>
        <v>4760</v>
      </c>
      <c r="F34" s="1">
        <v>67</v>
      </c>
      <c r="G34" s="1">
        <f t="shared" si="26"/>
        <v>1.4925373134328358E-2</v>
      </c>
      <c r="H34" s="1">
        <f t="shared" si="27"/>
        <v>1.4056189640035119E-2</v>
      </c>
      <c r="I34" s="1">
        <f t="shared" si="28"/>
        <v>2.3895522388059702</v>
      </c>
      <c r="J34" s="1">
        <f t="shared" si="29"/>
        <v>0.11855880245698806</v>
      </c>
      <c r="K34" s="31">
        <f>E34^0.5</f>
        <v>68.992753242641356</v>
      </c>
      <c r="L34" s="25">
        <f t="shared" si="30"/>
        <v>71.093888885416646</v>
      </c>
      <c r="M34" s="1">
        <f t="shared" si="31"/>
        <v>660.10921066138746</v>
      </c>
      <c r="N34" s="1">
        <f t="shared" si="32"/>
        <v>8.2683468470794811E-5</v>
      </c>
      <c r="O34" s="1">
        <f t="shared" si="33"/>
        <v>9.0930450604181437E-3</v>
      </c>
      <c r="P34" s="2">
        <f t="shared" si="34"/>
        <v>0.11855880245698806</v>
      </c>
      <c r="Q34" s="2">
        <f>F34/E34</f>
        <v>1.4075630252100841E-2</v>
      </c>
      <c r="R34" s="27">
        <f t="shared" si="35"/>
        <v>8.4288063282651713</v>
      </c>
      <c r="S34" s="30">
        <f>C34^0.5</f>
        <v>5.2915026221291814</v>
      </c>
      <c r="T34" s="2">
        <f t="shared" si="36"/>
        <v>1.4946015882930312E-2</v>
      </c>
      <c r="U34" s="33">
        <f t="shared" si="37"/>
        <v>8.1796982026580398</v>
      </c>
      <c r="V34">
        <f t="shared" si="41"/>
        <v>10</v>
      </c>
      <c r="W34" s="2">
        <f>T34*C34</f>
        <v>0.41848844472204871</v>
      </c>
      <c r="X34" s="15">
        <f t="shared" si="38"/>
        <v>1.5458176602710845</v>
      </c>
      <c r="Y34" s="2">
        <f>C34/AA34</f>
        <v>29.731417863835102</v>
      </c>
      <c r="Z34" s="34">
        <f t="shared" si="39"/>
        <v>5.4526523696119762</v>
      </c>
      <c r="AA34" s="2">
        <f t="shared" si="40"/>
        <v>0.94176470588235295</v>
      </c>
      <c r="AB34" s="36">
        <f>1/(F34^0.5)</f>
        <v>0.12216944435630522</v>
      </c>
      <c r="AC34" s="23">
        <f t="shared" si="24"/>
        <v>0.11855880245698806</v>
      </c>
      <c r="AD34" s="12">
        <f t="shared" si="24"/>
        <v>1.5458176602710845</v>
      </c>
      <c r="AF34" s="13"/>
    </row>
    <row r="35" spans="2:32" x14ac:dyDescent="0.25">
      <c r="T35" s="29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2:32" s="2" customFormat="1" x14ac:dyDescent="0.25">
      <c r="C36" s="13"/>
      <c r="T36" s="29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2:32" x14ac:dyDescent="0.25">
      <c r="T37" s="29"/>
      <c r="Y37" s="13"/>
      <c r="AA37" s="13"/>
      <c r="AC37" s="13"/>
      <c r="AD37" s="13"/>
      <c r="AE37" s="13"/>
      <c r="AF37" s="13"/>
    </row>
    <row r="38" spans="2:32" ht="21" x14ac:dyDescent="0.3">
      <c r="B38" s="17" t="s">
        <v>57</v>
      </c>
      <c r="C38" s="42" t="s">
        <v>16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13"/>
    </row>
    <row r="39" spans="2:32" x14ac:dyDescent="0.25">
      <c r="B39" s="18" t="s">
        <v>91</v>
      </c>
      <c r="C39" s="19" t="s">
        <v>37</v>
      </c>
      <c r="D39" s="3" t="s">
        <v>11</v>
      </c>
      <c r="E39" s="3" t="s">
        <v>12</v>
      </c>
      <c r="F39" s="3" t="s">
        <v>13</v>
      </c>
      <c r="G39" s="1" t="s">
        <v>3</v>
      </c>
      <c r="H39" s="3" t="s">
        <v>14</v>
      </c>
      <c r="I39" s="2" t="s">
        <v>25</v>
      </c>
      <c r="J39" s="26" t="s">
        <v>24</v>
      </c>
      <c r="K39" s="3" t="s">
        <v>15</v>
      </c>
      <c r="L39" s="3" t="s">
        <v>29</v>
      </c>
      <c r="M39" s="1" t="s">
        <v>53</v>
      </c>
      <c r="N39" s="1" t="s">
        <v>71</v>
      </c>
      <c r="O39" s="2" t="s">
        <v>27</v>
      </c>
      <c r="P39" s="32" t="s">
        <v>22</v>
      </c>
      <c r="Q39" t="s">
        <v>26</v>
      </c>
      <c r="R39" s="13" t="s">
        <v>73</v>
      </c>
      <c r="S39" s="27" t="s">
        <v>74</v>
      </c>
      <c r="T39" s="30" t="s">
        <v>90</v>
      </c>
      <c r="U39" s="13" t="s">
        <v>76</v>
      </c>
      <c r="V39" s="35" t="s">
        <v>77</v>
      </c>
      <c r="W39" t="s">
        <v>78</v>
      </c>
      <c r="X39" s="13" t="s">
        <v>92</v>
      </c>
      <c r="Y39" s="15" t="s">
        <v>79</v>
      </c>
      <c r="Z39" s="13" t="s">
        <v>93</v>
      </c>
      <c r="AA39" s="34" t="s">
        <v>81</v>
      </c>
      <c r="AB39" s="13" t="s">
        <v>91</v>
      </c>
      <c r="AC39" s="36" t="s">
        <v>72</v>
      </c>
      <c r="AD39" s="23" t="s">
        <v>27</v>
      </c>
      <c r="AE39" s="12" t="s">
        <v>83</v>
      </c>
      <c r="AF39" s="13"/>
    </row>
    <row r="40" spans="2:32" x14ac:dyDescent="0.25">
      <c r="B40" s="18">
        <f>R48*C48</f>
        <v>0.19805882352941176</v>
      </c>
      <c r="C40" s="19">
        <v>0.1</v>
      </c>
      <c r="D40" s="3">
        <v>0.1</v>
      </c>
      <c r="E40" s="3">
        <v>150</v>
      </c>
      <c r="F40" s="3">
        <f>D40*170</f>
        <v>17</v>
      </c>
      <c r="G40" s="1">
        <f t="shared" ref="G40:G48" si="42">1/E40</f>
        <v>6.6666666666666671E-3</v>
      </c>
      <c r="H40" s="3">
        <f t="shared" ref="H40:H48" si="43">F40^0.5</f>
        <v>4.1231056256176606</v>
      </c>
      <c r="I40" s="2">
        <f>L40/(E40*170)</f>
        <v>5.8823529411764705E-3</v>
      </c>
      <c r="J40" s="26">
        <f>((F40*170)/150)^0.5</f>
        <v>4.389381125701739</v>
      </c>
      <c r="K40" s="3">
        <f t="shared" ref="K40:K48" si="44">1/E40</f>
        <v>6.6666666666666671E-3</v>
      </c>
      <c r="L40" s="2">
        <v>150</v>
      </c>
      <c r="M40" s="1">
        <f>I40/170</f>
        <v>3.460207612456747E-5</v>
      </c>
      <c r="N40" s="1">
        <f>M40^0.5</f>
        <v>5.8823529411764705E-3</v>
      </c>
      <c r="O40" s="2">
        <f>I40^0.5</f>
        <v>7.6696498884737049E-2</v>
      </c>
      <c r="P40" s="32">
        <f>F40^0.5</f>
        <v>4.1231056256176606</v>
      </c>
      <c r="Q40">
        <f>150/E40</f>
        <v>1</v>
      </c>
      <c r="R40" s="2">
        <f>E40/F40</f>
        <v>8.8235294117647065</v>
      </c>
      <c r="S40" s="27">
        <f>1/R40^0.5</f>
        <v>0.33665016461206926</v>
      </c>
      <c r="T40" s="30">
        <f>C40^0.5</f>
        <v>0.31622776601683794</v>
      </c>
      <c r="U40" s="2">
        <f>R40/AB40</f>
        <v>10.000000000000002</v>
      </c>
      <c r="V40" s="33">
        <f>1/(U40)^0.5</f>
        <v>0.31622776601683794</v>
      </c>
      <c r="W40">
        <f>U40</f>
        <v>10.000000000000002</v>
      </c>
      <c r="X40" s="2">
        <f>U40*C40</f>
        <v>1.0000000000000002</v>
      </c>
      <c r="Y40" s="15">
        <f>1/X40^0.5</f>
        <v>1</v>
      </c>
      <c r="Z40">
        <f>C40/AB40</f>
        <v>0.11333333333333334</v>
      </c>
      <c r="AA40" s="34">
        <f>Z40^0.5</f>
        <v>0.33665016461206926</v>
      </c>
      <c r="AB40">
        <f>150/170</f>
        <v>0.88235294117647056</v>
      </c>
      <c r="AC40" s="36">
        <f>1/(E40^0.5)</f>
        <v>8.1649658092772609E-2</v>
      </c>
      <c r="AD40" s="23">
        <f>I40^0.5</f>
        <v>7.6696498884737049E-2</v>
      </c>
      <c r="AE40" s="12">
        <f>Q40^0.5</f>
        <v>1</v>
      </c>
      <c r="AF40" s="13"/>
    </row>
    <row r="41" spans="2:32" x14ac:dyDescent="0.25">
      <c r="C41" s="19">
        <v>0.2</v>
      </c>
      <c r="D41" s="3">
        <v>0.2</v>
      </c>
      <c r="E41" s="3">
        <v>144</v>
      </c>
      <c r="F41" s="3">
        <f t="shared" ref="F41:F48" si="45">D41*170</f>
        <v>34</v>
      </c>
      <c r="G41" s="1">
        <f t="shared" si="42"/>
        <v>6.9444444444444441E-3</v>
      </c>
      <c r="H41" s="3">
        <f t="shared" si="43"/>
        <v>5.8309518948453007</v>
      </c>
      <c r="I41" s="2">
        <f t="shared" ref="I41:I48" si="46">L41/(E41*170)</f>
        <v>6.1274509803921568E-3</v>
      </c>
      <c r="J41" s="26">
        <f t="shared" ref="J41:J48" si="47">((F41*170)/150)^0.5</f>
        <v>6.2075223183918826</v>
      </c>
      <c r="K41" s="3">
        <f t="shared" si="44"/>
        <v>6.9444444444444441E-3</v>
      </c>
      <c r="L41" s="2">
        <v>150</v>
      </c>
      <c r="M41" s="1">
        <f t="shared" ref="M41:M48" si="48">I41/170</f>
        <v>3.6043829296424453E-5</v>
      </c>
      <c r="N41" s="1">
        <f t="shared" ref="N41:N48" si="49">M41^0.5</f>
        <v>6.0036513303509268E-3</v>
      </c>
      <c r="O41" s="2">
        <f t="shared" ref="O41:O48" si="50">I41^0.5</f>
        <v>7.8278036385643679E-2</v>
      </c>
      <c r="P41" s="32">
        <f t="shared" ref="P41:P48" si="51">F41^0.5</f>
        <v>5.8309518948453007</v>
      </c>
      <c r="Q41" s="2">
        <f t="shared" ref="Q41:Q48" si="52">150/E41</f>
        <v>1.0416666666666667</v>
      </c>
      <c r="R41" s="2">
        <f t="shared" ref="R41:R48" si="53">E41/F41</f>
        <v>4.2352941176470589</v>
      </c>
      <c r="S41" s="27">
        <f t="shared" ref="S41:S48" si="54">1/R41^0.5</f>
        <v>0.48591265790377497</v>
      </c>
      <c r="T41" s="30">
        <f>C41^0.5</f>
        <v>0.44721359549995793</v>
      </c>
      <c r="U41" s="2">
        <f t="shared" ref="U41:U48" si="55">R41/AB41</f>
        <v>4.8</v>
      </c>
      <c r="V41" s="33">
        <f t="shared" ref="V41:V48" si="56">1/(U41)^0.5</f>
        <v>0.45643546458763845</v>
      </c>
      <c r="W41">
        <f>W40</f>
        <v>10.000000000000002</v>
      </c>
      <c r="X41" s="2">
        <f t="shared" ref="X41:X48" si="57">U41*C41</f>
        <v>0.96</v>
      </c>
      <c r="Y41" s="15">
        <f t="shared" ref="Y41:Y48" si="58">1/X41^0.5</f>
        <v>1.0206207261596576</v>
      </c>
      <c r="Z41" s="2">
        <f t="shared" ref="Z41:Z48" si="59">C41/AB41</f>
        <v>0.22666666666666668</v>
      </c>
      <c r="AA41" s="34">
        <f t="shared" ref="AA41:AA48" si="60">Z41^0.5</f>
        <v>0.47609522856952335</v>
      </c>
      <c r="AB41" s="2">
        <f t="shared" ref="AB41:AB48" si="61">150/170</f>
        <v>0.88235294117647056</v>
      </c>
      <c r="AC41" s="36">
        <f t="shared" ref="AC41:AC48" si="62">1/(E41^0.5)</f>
        <v>8.3333333333333329E-2</v>
      </c>
      <c r="AD41" s="23">
        <f t="shared" ref="AD41:AD48" si="63">I41^0.5</f>
        <v>7.8278036385643679E-2</v>
      </c>
      <c r="AE41" s="12">
        <f t="shared" ref="AE41:AE48" si="64">Q41^0.5</f>
        <v>1.0206207261596576</v>
      </c>
      <c r="AF41" s="13"/>
    </row>
    <row r="42" spans="2:32" x14ac:dyDescent="0.25">
      <c r="C42" s="19">
        <v>0.5</v>
      </c>
      <c r="D42" s="3">
        <v>0.5</v>
      </c>
      <c r="E42" s="3">
        <v>136</v>
      </c>
      <c r="F42" s="3">
        <f t="shared" si="45"/>
        <v>85</v>
      </c>
      <c r="G42" s="1">
        <f t="shared" si="42"/>
        <v>7.3529411764705881E-3</v>
      </c>
      <c r="H42" s="3">
        <f t="shared" si="43"/>
        <v>9.2195444572928871</v>
      </c>
      <c r="I42" s="2">
        <f t="shared" si="46"/>
        <v>6.487889273356401E-3</v>
      </c>
      <c r="J42" s="26">
        <f t="shared" si="47"/>
        <v>9.8149545762236379</v>
      </c>
      <c r="K42" s="3">
        <f t="shared" si="44"/>
        <v>7.3529411764705881E-3</v>
      </c>
      <c r="L42" s="2">
        <v>150</v>
      </c>
      <c r="M42" s="1">
        <f>I42/170</f>
        <v>3.8164054549155302E-5</v>
      </c>
      <c r="N42" s="1">
        <f t="shared" si="49"/>
        <v>6.1777062530647495E-3</v>
      </c>
      <c r="O42" s="2">
        <f t="shared" si="50"/>
        <v>8.0547434927230308E-2</v>
      </c>
      <c r="P42" s="32">
        <f t="shared" si="51"/>
        <v>9.2195444572928871</v>
      </c>
      <c r="Q42" s="2">
        <f t="shared" si="52"/>
        <v>1.1029411764705883</v>
      </c>
      <c r="R42" s="2">
        <f t="shared" si="53"/>
        <v>1.6</v>
      </c>
      <c r="S42" s="27">
        <f t="shared" si="54"/>
        <v>0.79056941504209477</v>
      </c>
      <c r="T42" s="30">
        <f t="shared" ref="T42:T48" si="65">C42^0.5</f>
        <v>0.70710678118654757</v>
      </c>
      <c r="U42" s="2">
        <f t="shared" si="55"/>
        <v>1.8133333333333335</v>
      </c>
      <c r="V42" s="33">
        <f t="shared" si="56"/>
        <v>0.74261065723250574</v>
      </c>
      <c r="W42">
        <f t="shared" ref="W42:W44" si="66">W41</f>
        <v>10.000000000000002</v>
      </c>
      <c r="X42" s="2">
        <f t="shared" si="57"/>
        <v>0.90666666666666673</v>
      </c>
      <c r="Y42" s="15">
        <f t="shared" si="58"/>
        <v>1.0502100630210074</v>
      </c>
      <c r="Z42" s="2">
        <f t="shared" si="59"/>
        <v>0.56666666666666665</v>
      </c>
      <c r="AA42" s="34">
        <f t="shared" si="60"/>
        <v>0.752772652709081</v>
      </c>
      <c r="AB42" s="2">
        <f t="shared" si="61"/>
        <v>0.88235294117647056</v>
      </c>
      <c r="AC42" s="36">
        <f t="shared" si="62"/>
        <v>8.574929257125441E-2</v>
      </c>
      <c r="AD42" s="23">
        <f t="shared" si="63"/>
        <v>8.0547434927230308E-2</v>
      </c>
      <c r="AE42" s="12">
        <f t="shared" si="64"/>
        <v>1.0502100630210074</v>
      </c>
      <c r="AF42" s="13"/>
    </row>
    <row r="43" spans="2:32" x14ac:dyDescent="0.25">
      <c r="C43" s="19">
        <v>1</v>
      </c>
      <c r="D43" s="3">
        <v>1</v>
      </c>
      <c r="E43" s="3">
        <v>130</v>
      </c>
      <c r="F43" s="3">
        <f t="shared" si="45"/>
        <v>170</v>
      </c>
      <c r="G43" s="1">
        <f t="shared" si="42"/>
        <v>7.6923076923076927E-3</v>
      </c>
      <c r="H43" s="3">
        <f t="shared" si="43"/>
        <v>13.038404810405298</v>
      </c>
      <c r="I43" s="2">
        <f t="shared" si="46"/>
        <v>6.7873303167420816E-3</v>
      </c>
      <c r="J43" s="26">
        <f t="shared" si="47"/>
        <v>13.880441875771343</v>
      </c>
      <c r="K43" s="3">
        <f t="shared" si="44"/>
        <v>7.6923076923076927E-3</v>
      </c>
      <c r="L43" s="2">
        <v>150</v>
      </c>
      <c r="M43" s="1">
        <f t="shared" si="48"/>
        <v>3.9925472451424006E-5</v>
      </c>
      <c r="N43" s="1">
        <f t="shared" si="49"/>
        <v>6.3186606532891132E-3</v>
      </c>
      <c r="O43" s="2">
        <f t="shared" si="50"/>
        <v>8.2385255457163464E-2</v>
      </c>
      <c r="P43" s="32">
        <f t="shared" si="51"/>
        <v>13.038404810405298</v>
      </c>
      <c r="Q43" s="2">
        <f t="shared" si="52"/>
        <v>1.1538461538461537</v>
      </c>
      <c r="R43" s="2">
        <f t="shared" si="53"/>
        <v>0.76470588235294112</v>
      </c>
      <c r="S43" s="27">
        <f t="shared" si="54"/>
        <v>1.1435437497937313</v>
      </c>
      <c r="T43" s="30">
        <f t="shared" si="65"/>
        <v>1</v>
      </c>
      <c r="U43" s="2">
        <f t="shared" si="55"/>
        <v>0.86666666666666659</v>
      </c>
      <c r="V43" s="33">
        <f t="shared" si="56"/>
        <v>1.0741723110591492</v>
      </c>
      <c r="W43">
        <f t="shared" si="66"/>
        <v>10.000000000000002</v>
      </c>
      <c r="X43" s="2">
        <f t="shared" si="57"/>
        <v>0.86666666666666659</v>
      </c>
      <c r="Y43" s="15">
        <f t="shared" si="58"/>
        <v>1.0741723110591492</v>
      </c>
      <c r="Z43" s="2">
        <f t="shared" si="59"/>
        <v>1.1333333333333333</v>
      </c>
      <c r="AA43" s="34">
        <f t="shared" si="60"/>
        <v>1.0645812948447542</v>
      </c>
      <c r="AB43" s="2">
        <f t="shared" si="61"/>
        <v>0.88235294117647056</v>
      </c>
      <c r="AC43" s="36">
        <f t="shared" si="62"/>
        <v>8.7705801930702931E-2</v>
      </c>
      <c r="AD43" s="23">
        <f t="shared" si="63"/>
        <v>8.2385255457163464E-2</v>
      </c>
      <c r="AE43" s="12">
        <f t="shared" si="64"/>
        <v>1.0741723110591492</v>
      </c>
      <c r="AF43" s="13"/>
    </row>
    <row r="44" spans="2:32" x14ac:dyDescent="0.25">
      <c r="C44" s="19">
        <v>2</v>
      </c>
      <c r="D44" s="3">
        <v>2</v>
      </c>
      <c r="E44" s="3">
        <v>122</v>
      </c>
      <c r="F44" s="3">
        <f t="shared" si="45"/>
        <v>340</v>
      </c>
      <c r="G44" s="1">
        <f t="shared" si="42"/>
        <v>8.1967213114754103E-3</v>
      </c>
      <c r="H44" s="3">
        <f t="shared" si="43"/>
        <v>18.439088914585774</v>
      </c>
      <c r="I44" s="2">
        <f t="shared" si="46"/>
        <v>7.2324011571841852E-3</v>
      </c>
      <c r="J44" s="26">
        <f t="shared" si="47"/>
        <v>19.629909152447276</v>
      </c>
      <c r="K44" s="3">
        <f t="shared" si="44"/>
        <v>8.1967213114754103E-3</v>
      </c>
      <c r="L44" s="2">
        <v>150</v>
      </c>
      <c r="M44" s="1">
        <f t="shared" si="48"/>
        <v>4.2543536218730499E-5</v>
      </c>
      <c r="N44" s="1">
        <f t="shared" si="49"/>
        <v>6.5225406260697606E-3</v>
      </c>
      <c r="O44" s="2">
        <f t="shared" si="50"/>
        <v>8.504352507501195E-2</v>
      </c>
      <c r="P44" s="32">
        <f t="shared" si="51"/>
        <v>18.439088914585774</v>
      </c>
      <c r="Q44" s="2">
        <f t="shared" si="52"/>
        <v>1.2295081967213115</v>
      </c>
      <c r="R44" s="2">
        <f t="shared" si="53"/>
        <v>0.35882352941176471</v>
      </c>
      <c r="S44" s="27">
        <f t="shared" si="54"/>
        <v>1.6693966712263564</v>
      </c>
      <c r="T44" s="30">
        <f t="shared" si="65"/>
        <v>1.4142135623730951</v>
      </c>
      <c r="U44" s="2">
        <f t="shared" si="55"/>
        <v>0.40666666666666668</v>
      </c>
      <c r="V44" s="33">
        <f t="shared" si="56"/>
        <v>1.5681251204679501</v>
      </c>
      <c r="W44">
        <f t="shared" si="66"/>
        <v>10.000000000000002</v>
      </c>
      <c r="X44" s="2">
        <f t="shared" si="57"/>
        <v>0.81333333333333335</v>
      </c>
      <c r="Y44" s="15">
        <f t="shared" si="58"/>
        <v>1.1088319064318592</v>
      </c>
      <c r="Z44" s="2">
        <f t="shared" si="59"/>
        <v>2.2666666666666666</v>
      </c>
      <c r="AA44" s="34">
        <f t="shared" si="60"/>
        <v>1.505545305418162</v>
      </c>
      <c r="AB44" s="2">
        <f t="shared" si="61"/>
        <v>0.88235294117647056</v>
      </c>
      <c r="AC44" s="36">
        <f t="shared" si="62"/>
        <v>9.0535746042518531E-2</v>
      </c>
      <c r="AD44" s="23">
        <f t="shared" si="63"/>
        <v>8.504352507501195E-2</v>
      </c>
      <c r="AE44" s="12">
        <f t="shared" si="64"/>
        <v>1.1088319064318592</v>
      </c>
      <c r="AF44" s="13"/>
    </row>
    <row r="45" spans="2:32" x14ac:dyDescent="0.25">
      <c r="C45" s="19">
        <v>5</v>
      </c>
      <c r="D45" s="3">
        <v>5</v>
      </c>
      <c r="E45" s="3">
        <v>105</v>
      </c>
      <c r="F45" s="3">
        <f t="shared" si="45"/>
        <v>850</v>
      </c>
      <c r="G45" s="1">
        <f t="shared" si="42"/>
        <v>9.5238095238095247E-3</v>
      </c>
      <c r="H45" s="3">
        <f t="shared" si="43"/>
        <v>29.154759474226502</v>
      </c>
      <c r="I45" s="2">
        <f t="shared" si="46"/>
        <v>8.4033613445378148E-3</v>
      </c>
      <c r="J45" s="26">
        <f t="shared" si="47"/>
        <v>31.037611591959415</v>
      </c>
      <c r="K45" s="3">
        <f t="shared" si="44"/>
        <v>9.5238095238095247E-3</v>
      </c>
      <c r="L45" s="2">
        <v>150</v>
      </c>
      <c r="M45" s="1">
        <f t="shared" si="48"/>
        <v>4.9431537320810677E-5</v>
      </c>
      <c r="N45" s="1">
        <f t="shared" si="49"/>
        <v>7.0307565254964328E-3</v>
      </c>
      <c r="O45" s="2">
        <f t="shared" si="50"/>
        <v>9.1669849702821132E-2</v>
      </c>
      <c r="P45" s="32">
        <f t="shared" si="51"/>
        <v>29.154759474226502</v>
      </c>
      <c r="Q45" s="2">
        <f t="shared" si="52"/>
        <v>1.4285714285714286</v>
      </c>
      <c r="R45" s="2">
        <f t="shared" si="53"/>
        <v>0.12352941176470589</v>
      </c>
      <c r="S45" s="27">
        <f t="shared" si="54"/>
        <v>2.8452131897694581</v>
      </c>
      <c r="T45" s="30">
        <f t="shared" si="65"/>
        <v>2.2360679774997898</v>
      </c>
      <c r="U45" s="2">
        <f t="shared" si="55"/>
        <v>0.14000000000000001</v>
      </c>
      <c r="V45" s="33">
        <f t="shared" si="56"/>
        <v>2.6726124191242437</v>
      </c>
      <c r="W45" s="2">
        <f t="shared" ref="W45:W48" si="67">W44</f>
        <v>10.000000000000002</v>
      </c>
      <c r="X45" s="2">
        <f t="shared" si="57"/>
        <v>0.70000000000000007</v>
      </c>
      <c r="Y45" s="15">
        <f t="shared" si="58"/>
        <v>1.1952286093343936</v>
      </c>
      <c r="Z45" s="2">
        <f t="shared" si="59"/>
        <v>5.666666666666667</v>
      </c>
      <c r="AA45" s="34">
        <f t="shared" si="60"/>
        <v>2.3804761428476167</v>
      </c>
      <c r="AB45" s="2">
        <f t="shared" si="61"/>
        <v>0.88235294117647056</v>
      </c>
      <c r="AC45" s="36">
        <f t="shared" si="62"/>
        <v>9.7590007294853329E-2</v>
      </c>
      <c r="AD45" s="23">
        <f t="shared" si="63"/>
        <v>9.1669849702821132E-2</v>
      </c>
      <c r="AE45" s="12">
        <f t="shared" si="64"/>
        <v>1.1952286093343936</v>
      </c>
      <c r="AF45" s="13"/>
    </row>
    <row r="46" spans="2:32" x14ac:dyDescent="0.25">
      <c r="C46" s="19">
        <v>10</v>
      </c>
      <c r="D46" s="3">
        <v>10</v>
      </c>
      <c r="E46" s="3">
        <v>90.5</v>
      </c>
      <c r="F46" s="3">
        <f t="shared" si="45"/>
        <v>1700</v>
      </c>
      <c r="G46" s="1">
        <f t="shared" si="42"/>
        <v>1.1049723756906077E-2</v>
      </c>
      <c r="H46" s="3">
        <f t="shared" si="43"/>
        <v>41.231056256176608</v>
      </c>
      <c r="I46" s="2">
        <f t="shared" si="46"/>
        <v>9.7497562560935978E-3</v>
      </c>
      <c r="J46" s="26">
        <f t="shared" si="47"/>
        <v>43.89381125701739</v>
      </c>
      <c r="K46" s="3">
        <f t="shared" si="44"/>
        <v>1.1049723756906077E-2</v>
      </c>
      <c r="L46" s="2">
        <v>150</v>
      </c>
      <c r="M46" s="1">
        <f t="shared" si="48"/>
        <v>5.7351507388785867E-5</v>
      </c>
      <c r="N46" s="1">
        <f t="shared" si="49"/>
        <v>7.5730778015801383E-3</v>
      </c>
      <c r="O46" s="2">
        <f t="shared" si="50"/>
        <v>9.8740854037696058E-2</v>
      </c>
      <c r="P46" s="32">
        <f t="shared" si="51"/>
        <v>41.231056256176608</v>
      </c>
      <c r="Q46" s="2">
        <f t="shared" si="52"/>
        <v>1.6574585635359116</v>
      </c>
      <c r="R46" s="2">
        <f t="shared" si="53"/>
        <v>5.3235294117647061E-2</v>
      </c>
      <c r="S46" s="27">
        <f t="shared" si="54"/>
        <v>4.3341124104873341</v>
      </c>
      <c r="T46" s="30">
        <f t="shared" si="65"/>
        <v>3.1622776601683795</v>
      </c>
      <c r="U46" s="2">
        <f t="shared" si="55"/>
        <v>6.0333333333333336E-2</v>
      </c>
      <c r="V46" s="33">
        <f t="shared" si="56"/>
        <v>4.0711897076111692</v>
      </c>
      <c r="W46" s="2">
        <f t="shared" si="67"/>
        <v>10.000000000000002</v>
      </c>
      <c r="X46" s="2">
        <f t="shared" si="57"/>
        <v>0.60333333333333339</v>
      </c>
      <c r="Y46" s="15">
        <f t="shared" si="58"/>
        <v>1.2874232262686236</v>
      </c>
      <c r="Z46" s="2">
        <f t="shared" si="59"/>
        <v>11.333333333333334</v>
      </c>
      <c r="AA46" s="34">
        <f t="shared" si="60"/>
        <v>3.3665016461206929</v>
      </c>
      <c r="AB46" s="2">
        <f t="shared" si="61"/>
        <v>0.88235294117647056</v>
      </c>
      <c r="AC46" s="36">
        <f t="shared" si="62"/>
        <v>0.10511766624552735</v>
      </c>
      <c r="AD46" s="23">
        <f t="shared" si="63"/>
        <v>9.8740854037696058E-2</v>
      </c>
      <c r="AE46" s="12">
        <f t="shared" si="64"/>
        <v>1.2874232262686236</v>
      </c>
      <c r="AF46" s="13"/>
    </row>
    <row r="47" spans="2:32" x14ac:dyDescent="0.25">
      <c r="C47" s="19">
        <v>20</v>
      </c>
      <c r="D47" s="3">
        <v>20</v>
      </c>
      <c r="E47" s="3">
        <v>55</v>
      </c>
      <c r="F47" s="3">
        <f t="shared" si="45"/>
        <v>3400</v>
      </c>
      <c r="G47" s="1">
        <f t="shared" si="42"/>
        <v>1.8181818181818181E-2</v>
      </c>
      <c r="H47" s="3">
        <f t="shared" si="43"/>
        <v>58.309518948453004</v>
      </c>
      <c r="I47" s="2">
        <f t="shared" si="46"/>
        <v>1.6042780748663103E-2</v>
      </c>
      <c r="J47" s="26">
        <f t="shared" si="47"/>
        <v>62.07522318391883</v>
      </c>
      <c r="K47" s="3">
        <f t="shared" si="44"/>
        <v>1.8181818181818181E-2</v>
      </c>
      <c r="L47" s="2">
        <v>150</v>
      </c>
      <c r="M47" s="1">
        <f t="shared" si="48"/>
        <v>9.4369298521547668E-5</v>
      </c>
      <c r="N47" s="1">
        <f t="shared" si="49"/>
        <v>9.7143861628796527E-3</v>
      </c>
      <c r="O47" s="2">
        <f t="shared" si="50"/>
        <v>0.12666009927622474</v>
      </c>
      <c r="P47" s="32">
        <f t="shared" si="51"/>
        <v>58.309518948453004</v>
      </c>
      <c r="Q47" s="2">
        <f t="shared" si="52"/>
        <v>2.7272727272727271</v>
      </c>
      <c r="R47" s="2">
        <f t="shared" si="53"/>
        <v>1.6176470588235296E-2</v>
      </c>
      <c r="S47" s="27">
        <f t="shared" si="54"/>
        <v>7.8624539310689645</v>
      </c>
      <c r="T47" s="30">
        <f t="shared" si="65"/>
        <v>4.4721359549995796</v>
      </c>
      <c r="U47" s="2">
        <f t="shared" si="55"/>
        <v>1.8333333333333337E-2</v>
      </c>
      <c r="V47" s="33">
        <f t="shared" si="56"/>
        <v>7.3854894587599631</v>
      </c>
      <c r="W47" s="2">
        <f t="shared" si="67"/>
        <v>10.000000000000002</v>
      </c>
      <c r="X47" s="2">
        <f t="shared" si="57"/>
        <v>0.36666666666666675</v>
      </c>
      <c r="Y47" s="15">
        <f t="shared" si="58"/>
        <v>1.6514456476895407</v>
      </c>
      <c r="Z47" s="2">
        <f t="shared" si="59"/>
        <v>22.666666666666668</v>
      </c>
      <c r="AA47" s="34">
        <f t="shared" si="60"/>
        <v>4.7609522856952333</v>
      </c>
      <c r="AB47" s="2">
        <f t="shared" si="61"/>
        <v>0.88235294117647056</v>
      </c>
      <c r="AC47" s="36">
        <f t="shared" si="62"/>
        <v>0.13483997249264842</v>
      </c>
      <c r="AD47" s="23">
        <f t="shared" si="63"/>
        <v>0.12666009927622474</v>
      </c>
      <c r="AE47" s="12">
        <f t="shared" si="64"/>
        <v>1.6514456476895409</v>
      </c>
      <c r="AF47" s="13"/>
    </row>
    <row r="48" spans="2:32" x14ac:dyDescent="0.25">
      <c r="C48" s="19">
        <v>30</v>
      </c>
      <c r="D48" s="3">
        <v>30</v>
      </c>
      <c r="E48" s="3">
        <v>33.67</v>
      </c>
      <c r="F48" s="3">
        <f t="shared" si="45"/>
        <v>5100</v>
      </c>
      <c r="G48" s="1">
        <f t="shared" si="42"/>
        <v>2.97000297000297E-2</v>
      </c>
      <c r="H48" s="3">
        <f t="shared" si="43"/>
        <v>71.414284285428494</v>
      </c>
      <c r="I48" s="2">
        <f t="shared" si="46"/>
        <v>2.6205908558849734E-2</v>
      </c>
      <c r="J48" s="26">
        <f t="shared" si="47"/>
        <v>76.026311234992846</v>
      </c>
      <c r="K48" s="3">
        <f t="shared" si="44"/>
        <v>2.97000297000297E-2</v>
      </c>
      <c r="L48" s="2">
        <v>150</v>
      </c>
      <c r="M48" s="1">
        <f t="shared" si="48"/>
        <v>1.5415240328735139E-4</v>
      </c>
      <c r="N48" s="1">
        <f t="shared" si="49"/>
        <v>1.2415812630969887E-2</v>
      </c>
      <c r="O48" s="2">
        <f t="shared" si="50"/>
        <v>0.16188239113272862</v>
      </c>
      <c r="P48" s="32">
        <f t="shared" si="51"/>
        <v>71.414284285428494</v>
      </c>
      <c r="Q48" s="2">
        <f t="shared" si="52"/>
        <v>4.4550044550044552</v>
      </c>
      <c r="R48" s="2">
        <f t="shared" si="53"/>
        <v>6.6019607843137255E-3</v>
      </c>
      <c r="S48" s="27">
        <f t="shared" si="54"/>
        <v>12.307321051721672</v>
      </c>
      <c r="T48" s="30">
        <f t="shared" si="65"/>
        <v>5.4772255750516612</v>
      </c>
      <c r="U48" s="2">
        <f t="shared" si="55"/>
        <v>7.4822222222222226E-3</v>
      </c>
      <c r="V48" s="33">
        <f t="shared" si="56"/>
        <v>11.560715101157612</v>
      </c>
      <c r="W48" s="2">
        <f t="shared" si="67"/>
        <v>10.000000000000002</v>
      </c>
      <c r="X48" s="2">
        <f t="shared" si="57"/>
        <v>0.22446666666666668</v>
      </c>
      <c r="Y48" s="15">
        <f t="shared" si="58"/>
        <v>2.1106881472648804</v>
      </c>
      <c r="Z48" s="2">
        <f t="shared" si="59"/>
        <v>34</v>
      </c>
      <c r="AA48" s="34">
        <f t="shared" si="60"/>
        <v>5.8309518948453007</v>
      </c>
      <c r="AB48" s="2">
        <f t="shared" si="61"/>
        <v>0.88235294117647056</v>
      </c>
      <c r="AC48" s="36">
        <f t="shared" si="62"/>
        <v>0.17233696556464517</v>
      </c>
      <c r="AD48" s="23">
        <f t="shared" si="63"/>
        <v>0.16188239113272862</v>
      </c>
      <c r="AE48" s="12">
        <f t="shared" si="64"/>
        <v>2.1106881472648809</v>
      </c>
      <c r="AF48" s="13"/>
    </row>
    <row r="49" spans="2:32" x14ac:dyDescent="0.25">
      <c r="T49" s="29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2:32" x14ac:dyDescent="0.25">
      <c r="T50" s="29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2:32" x14ac:dyDescent="0.25">
      <c r="M51" s="2"/>
      <c r="N51" s="1"/>
      <c r="O51" s="1"/>
      <c r="T51" s="29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2:32" x14ac:dyDescent="0.25">
      <c r="D52" s="2"/>
      <c r="E52" s="2"/>
      <c r="F52" s="2"/>
      <c r="G52" s="2"/>
      <c r="H52" s="2"/>
      <c r="I52" s="2"/>
      <c r="J52" s="2"/>
      <c r="K52" s="2"/>
      <c r="L52" s="1"/>
      <c r="M52" s="2"/>
      <c r="N52" s="1"/>
      <c r="O52" s="1"/>
      <c r="T52" s="29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2:32" ht="21" x14ac:dyDescent="0.35">
      <c r="B53" s="17" t="s">
        <v>58</v>
      </c>
      <c r="C53" s="38" t="s">
        <v>94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13"/>
      <c r="AE53" s="13"/>
      <c r="AF53" s="13"/>
    </row>
    <row r="54" spans="2:32" x14ac:dyDescent="0.25">
      <c r="B54" s="18" t="s">
        <v>91</v>
      </c>
      <c r="C54" s="19" t="s">
        <v>37</v>
      </c>
      <c r="D54" s="2" t="s">
        <v>17</v>
      </c>
      <c r="E54" s="2" t="s">
        <v>18</v>
      </c>
      <c r="F54" s="2" t="s">
        <v>25</v>
      </c>
      <c r="G54" s="26" t="s">
        <v>24</v>
      </c>
      <c r="H54" s="32" t="s">
        <v>14</v>
      </c>
      <c r="I54" s="2" t="s">
        <v>3</v>
      </c>
      <c r="J54" s="3" t="s">
        <v>29</v>
      </c>
      <c r="K54" s="1" t="s">
        <v>53</v>
      </c>
      <c r="L54" s="1" t="s">
        <v>71</v>
      </c>
      <c r="M54" s="2" t="s">
        <v>27</v>
      </c>
      <c r="N54" s="1" t="s">
        <v>22</v>
      </c>
      <c r="O54" s="13" t="s">
        <v>73</v>
      </c>
      <c r="P54" s="27" t="s">
        <v>74</v>
      </c>
      <c r="Q54" s="13" t="s">
        <v>26</v>
      </c>
      <c r="R54" s="30" t="s">
        <v>90</v>
      </c>
      <c r="S54" s="13" t="s">
        <v>76</v>
      </c>
      <c r="T54" s="33" t="s">
        <v>77</v>
      </c>
      <c r="U54" t="s">
        <v>78</v>
      </c>
      <c r="V54" s="13" t="s">
        <v>92</v>
      </c>
      <c r="W54" s="15" t="s">
        <v>79</v>
      </c>
      <c r="X54" s="13" t="s">
        <v>93</v>
      </c>
      <c r="Y54" s="34" t="s">
        <v>81</v>
      </c>
      <c r="Z54" s="13" t="s">
        <v>91</v>
      </c>
      <c r="AA54" s="36" t="s">
        <v>72</v>
      </c>
      <c r="AB54" s="23" t="s">
        <v>27</v>
      </c>
      <c r="AC54" s="12" t="s">
        <v>83</v>
      </c>
      <c r="AF54" s="13"/>
    </row>
    <row r="55" spans="2:32" x14ac:dyDescent="0.25">
      <c r="B55" s="18">
        <f>O55*C55</f>
        <v>0.83647058823529408</v>
      </c>
      <c r="C55" s="13">
        <f>D55/170</f>
        <v>8.8235294117647065E-2</v>
      </c>
      <c r="D55" s="2">
        <v>15</v>
      </c>
      <c r="E55" s="2">
        <v>142.19999999999999</v>
      </c>
      <c r="F55" s="2">
        <f>J55/(E55*170)</f>
        <v>5.8823529411764714E-3</v>
      </c>
      <c r="G55" s="26">
        <f>(D55*170/J55)^0.5</f>
        <v>4.2346770185548737</v>
      </c>
      <c r="H55" s="32">
        <f t="shared" ref="H55:H61" si="68">D55^0.5</f>
        <v>3.872983346207417</v>
      </c>
      <c r="I55" s="2">
        <f>1/E55</f>
        <v>7.0323488045007038E-3</v>
      </c>
      <c r="J55" s="2">
        <v>142.19999999999999</v>
      </c>
      <c r="K55" s="1">
        <f>F55/170</f>
        <v>3.4602076124567477E-5</v>
      </c>
      <c r="L55" s="1">
        <f>K55^0.5</f>
        <v>5.8823529411764705E-3</v>
      </c>
      <c r="M55" s="1">
        <f>F55^0.5</f>
        <v>7.6696498884737049E-2</v>
      </c>
      <c r="N55" s="1">
        <f>D55^0.5</f>
        <v>3.872983346207417</v>
      </c>
      <c r="O55" s="2">
        <f t="shared" ref="O55:O61" si="69">E55/D55</f>
        <v>9.4799999999999986</v>
      </c>
      <c r="P55" s="27">
        <f t="shared" ref="P55:P61" si="70">1/O55^0.5</f>
        <v>0.32478490123081549</v>
      </c>
      <c r="Q55">
        <f>J55/E55</f>
        <v>1</v>
      </c>
      <c r="R55" s="30">
        <f t="shared" ref="R55:R61" si="71">C55^0.5</f>
        <v>0.29704426289300229</v>
      </c>
      <c r="S55" s="2">
        <f t="shared" ref="S55:S61" si="72">O55/Z55</f>
        <v>11.333333333333332</v>
      </c>
      <c r="T55" s="33">
        <f>1/(S55)^0.5</f>
        <v>0.29704426289300229</v>
      </c>
      <c r="U55">
        <f>S55</f>
        <v>11.333333333333332</v>
      </c>
      <c r="V55" s="2">
        <f t="shared" ref="V55:V61" si="73">S55*C55</f>
        <v>1</v>
      </c>
      <c r="W55" s="15">
        <f>1/V55^0.5</f>
        <v>1</v>
      </c>
      <c r="X55">
        <f t="shared" ref="X55:X61" si="74">C55/Z55</f>
        <v>0.10548523206751056</v>
      </c>
      <c r="Y55" s="34">
        <f>X55^0.5</f>
        <v>0.32478490123081549</v>
      </c>
      <c r="Z55">
        <f>142.2/170</f>
        <v>0.83647058823529408</v>
      </c>
      <c r="AA55" s="36">
        <f t="shared" ref="AA55:AA61" si="75">1/(E55^0.5)</f>
        <v>8.3859100904437947E-2</v>
      </c>
      <c r="AB55" s="23">
        <f t="shared" ref="AB55:AB61" si="76">F55^0.5</f>
        <v>7.6696498884737049E-2</v>
      </c>
      <c r="AC55" s="12">
        <f t="shared" ref="AC55:AC61" si="77">Q55^0.5</f>
        <v>1</v>
      </c>
      <c r="AF55" s="13"/>
    </row>
    <row r="56" spans="2:32" x14ac:dyDescent="0.25">
      <c r="C56" s="13">
        <f t="shared" ref="C56:C61" si="78">D56/170</f>
        <v>0.44117647058823528</v>
      </c>
      <c r="D56" s="2">
        <v>75</v>
      </c>
      <c r="E56" s="2">
        <v>131</v>
      </c>
      <c r="F56" s="2">
        <f t="shared" ref="F56:F61" si="79">J56/(E56*170)</f>
        <v>6.385271665918275E-3</v>
      </c>
      <c r="G56" s="26">
        <f>(D56*170/J56)^0.5</f>
        <v>9.4690256762448364</v>
      </c>
      <c r="H56" s="32">
        <f t="shared" si="68"/>
        <v>8.6602540378443873</v>
      </c>
      <c r="I56" s="2">
        <f t="shared" ref="I56:I61" si="80">1/E56</f>
        <v>7.6335877862595417E-3</v>
      </c>
      <c r="J56" s="2">
        <v>142.19999999999999</v>
      </c>
      <c r="K56" s="1">
        <f t="shared" ref="K56:K61" si="81">F56/170</f>
        <v>3.7560421564225144E-5</v>
      </c>
      <c r="L56" s="1">
        <f t="shared" ref="L56:L61" si="82">K56^0.5</f>
        <v>6.1286557713927077E-3</v>
      </c>
      <c r="M56" s="1">
        <f t="shared" ref="M56:M61" si="83">F56^0.5</f>
        <v>7.990789489104487E-2</v>
      </c>
      <c r="N56" s="1">
        <f t="shared" ref="N56:N61" si="84">D56^0.5</f>
        <v>8.6602540378443873</v>
      </c>
      <c r="O56" s="2">
        <f t="shared" si="69"/>
        <v>1.7466666666666666</v>
      </c>
      <c r="P56" s="27">
        <f t="shared" si="70"/>
        <v>0.75664990845797742</v>
      </c>
      <c r="Q56" s="2">
        <f t="shared" ref="Q56:Q61" si="85">J56/E56</f>
        <v>1.0854961832061067</v>
      </c>
      <c r="R56" s="30">
        <f t="shared" si="71"/>
        <v>0.66421116415507142</v>
      </c>
      <c r="S56" s="2">
        <f t="shared" si="72"/>
        <v>2.0881387716830755</v>
      </c>
      <c r="T56" s="33">
        <f t="shared" ref="T56:T61" si="86">1/(S56)^0.5</f>
        <v>0.69202266938581614</v>
      </c>
      <c r="U56">
        <f>U55</f>
        <v>11.333333333333332</v>
      </c>
      <c r="V56" s="2">
        <f t="shared" si="73"/>
        <v>0.92123769338959205</v>
      </c>
      <c r="W56" s="15">
        <f t="shared" ref="W56:W61" si="87">1/V56^0.5</f>
        <v>1.0418714811367604</v>
      </c>
      <c r="X56" s="2">
        <f t="shared" si="74"/>
        <v>0.52742616033755274</v>
      </c>
      <c r="Y56" s="34">
        <f t="shared" ref="Y56:Y61" si="88">X56^0.5</f>
        <v>0.72624111721765849</v>
      </c>
      <c r="Z56" s="2">
        <f t="shared" ref="Z56:Z61" si="89">142.2/170</f>
        <v>0.83647058823529408</v>
      </c>
      <c r="AA56" s="36">
        <f t="shared" si="75"/>
        <v>8.7370405666103795E-2</v>
      </c>
      <c r="AB56" s="23">
        <f t="shared" si="76"/>
        <v>7.990789489104487E-2</v>
      </c>
      <c r="AC56" s="12">
        <f t="shared" si="77"/>
        <v>1.0418714811367604</v>
      </c>
      <c r="AF56" s="13"/>
    </row>
    <row r="57" spans="2:32" x14ac:dyDescent="0.25">
      <c r="C57" s="13">
        <f t="shared" si="78"/>
        <v>0.97058823529411764</v>
      </c>
      <c r="D57" s="2">
        <v>165</v>
      </c>
      <c r="E57" s="2">
        <v>120</v>
      </c>
      <c r="F57" s="2">
        <f t="shared" si="79"/>
        <v>6.9705882352941173E-3</v>
      </c>
      <c r="G57" s="26">
        <f t="shared" ref="G57:G61" si="90">(D57*170/J57)^0.5</f>
        <v>14.044834778887388</v>
      </c>
      <c r="H57" s="32">
        <f t="shared" si="68"/>
        <v>12.845232578665129</v>
      </c>
      <c r="I57" s="2">
        <f t="shared" si="80"/>
        <v>8.3333333333333332E-3</v>
      </c>
      <c r="J57" s="2">
        <v>142.19999999999999</v>
      </c>
      <c r="K57" s="1">
        <f t="shared" si="81"/>
        <v>4.1003460207612456E-5</v>
      </c>
      <c r="L57" s="1">
        <f t="shared" si="82"/>
        <v>6.4033944285521302E-3</v>
      </c>
      <c r="M57" s="1">
        <f t="shared" si="83"/>
        <v>8.3490048720156571E-2</v>
      </c>
      <c r="N57" s="1">
        <f t="shared" si="84"/>
        <v>12.845232578665129</v>
      </c>
      <c r="O57" s="2">
        <f t="shared" si="69"/>
        <v>0.72727272727272729</v>
      </c>
      <c r="P57" s="27">
        <f t="shared" si="70"/>
        <v>1.1726039399558574</v>
      </c>
      <c r="Q57" s="2">
        <f t="shared" si="85"/>
        <v>1.1849999999999998</v>
      </c>
      <c r="R57" s="30">
        <f t="shared" si="71"/>
        <v>0.98518436614377802</v>
      </c>
      <c r="S57" s="2">
        <f t="shared" si="72"/>
        <v>0.86945403401099608</v>
      </c>
      <c r="T57" s="33">
        <f t="shared" si="86"/>
        <v>1.0724490938144939</v>
      </c>
      <c r="U57">
        <f t="shared" ref="U57:U61" si="91">U56</f>
        <v>11.333333333333332</v>
      </c>
      <c r="V57" s="2">
        <f t="shared" si="73"/>
        <v>0.84388185654008441</v>
      </c>
      <c r="W57" s="15">
        <f t="shared" si="87"/>
        <v>1.0885770528538621</v>
      </c>
      <c r="X57" s="2">
        <f t="shared" si="74"/>
        <v>1.1603375527426161</v>
      </c>
      <c r="Y57" s="34">
        <f t="shared" si="88"/>
        <v>1.0771896549552527</v>
      </c>
      <c r="Z57" s="2">
        <f t="shared" si="89"/>
        <v>0.83647058823529408</v>
      </c>
      <c r="AA57" s="36">
        <f t="shared" si="75"/>
        <v>9.1287092917527679E-2</v>
      </c>
      <c r="AB57" s="23">
        <f t="shared" si="76"/>
        <v>8.3490048720156571E-2</v>
      </c>
      <c r="AC57" s="12">
        <f t="shared" si="77"/>
        <v>1.0885770528538621</v>
      </c>
      <c r="AF57" s="13"/>
    </row>
    <row r="58" spans="2:32" x14ac:dyDescent="0.25">
      <c r="C58" s="13">
        <f t="shared" si="78"/>
        <v>1.8529411764705883</v>
      </c>
      <c r="D58" s="2">
        <v>315</v>
      </c>
      <c r="E58" s="2">
        <v>111</v>
      </c>
      <c r="F58" s="2">
        <f t="shared" si="79"/>
        <v>7.5357710651828289E-3</v>
      </c>
      <c r="G58" s="26">
        <f t="shared" si="90"/>
        <v>19.405727981217623</v>
      </c>
      <c r="H58" s="32">
        <f t="shared" si="68"/>
        <v>17.748239349298849</v>
      </c>
      <c r="I58" s="2">
        <f t="shared" si="80"/>
        <v>9.0090090090090089E-3</v>
      </c>
      <c r="J58" s="2">
        <v>142.19999999999999</v>
      </c>
      <c r="K58" s="1">
        <f t="shared" si="81"/>
        <v>4.4328065089310758E-5</v>
      </c>
      <c r="L58" s="1">
        <f t="shared" si="82"/>
        <v>6.6579324935982006E-3</v>
      </c>
      <c r="M58" s="1">
        <f t="shared" si="83"/>
        <v>8.680881905188452E-2</v>
      </c>
      <c r="N58" s="1">
        <f t="shared" si="84"/>
        <v>17.748239349298849</v>
      </c>
      <c r="O58" s="2">
        <f t="shared" si="69"/>
        <v>0.35238095238095241</v>
      </c>
      <c r="P58" s="27">
        <f t="shared" si="70"/>
        <v>1.684588328891613</v>
      </c>
      <c r="Q58" s="2">
        <f t="shared" si="85"/>
        <v>1.2810810810810809</v>
      </c>
      <c r="R58" s="30">
        <f t="shared" si="71"/>
        <v>1.3612278194595453</v>
      </c>
      <c r="S58" s="2">
        <f t="shared" si="72"/>
        <v>0.4212711807648517</v>
      </c>
      <c r="T58" s="33">
        <f t="shared" si="86"/>
        <v>1.5407036981628204</v>
      </c>
      <c r="U58">
        <f t="shared" si="91"/>
        <v>11.333333333333332</v>
      </c>
      <c r="V58" s="2">
        <f t="shared" si="73"/>
        <v>0.78059071729957819</v>
      </c>
      <c r="W58" s="15">
        <f t="shared" si="87"/>
        <v>1.1318485239116942</v>
      </c>
      <c r="X58" s="2">
        <f t="shared" si="74"/>
        <v>2.2151898734177218</v>
      </c>
      <c r="Y58" s="34">
        <f t="shared" si="88"/>
        <v>1.4883513944689681</v>
      </c>
      <c r="Z58" s="2">
        <f t="shared" si="89"/>
        <v>0.83647058823529408</v>
      </c>
      <c r="AA58" s="36">
        <f t="shared" si="75"/>
        <v>9.4915799575249898E-2</v>
      </c>
      <c r="AB58" s="23">
        <f t="shared" si="76"/>
        <v>8.680881905188452E-2</v>
      </c>
      <c r="AC58" s="12">
        <f t="shared" si="77"/>
        <v>1.1318485239116942</v>
      </c>
      <c r="AF58" s="13"/>
    </row>
    <row r="59" spans="2:32" x14ac:dyDescent="0.25">
      <c r="C59" s="13">
        <f t="shared" si="78"/>
        <v>3.7941176470588234</v>
      </c>
      <c r="D59" s="2">
        <v>645</v>
      </c>
      <c r="E59" s="2">
        <v>99.8</v>
      </c>
      <c r="F59" s="2">
        <f t="shared" si="79"/>
        <v>8.3814688199929255E-3</v>
      </c>
      <c r="G59" s="26">
        <f t="shared" si="90"/>
        <v>27.768634219448067</v>
      </c>
      <c r="H59" s="32">
        <f t="shared" si="68"/>
        <v>25.396850198400589</v>
      </c>
      <c r="I59" s="2">
        <f t="shared" si="80"/>
        <v>1.002004008016032E-2</v>
      </c>
      <c r="J59" s="2">
        <v>142.19999999999999</v>
      </c>
      <c r="K59" s="1">
        <f t="shared" si="81"/>
        <v>4.9302757764664266E-5</v>
      </c>
      <c r="L59" s="1">
        <f t="shared" si="82"/>
        <v>7.0215922528059308E-3</v>
      </c>
      <c r="M59" s="1">
        <f t="shared" si="83"/>
        <v>9.155036220568942E-2</v>
      </c>
      <c r="N59" s="1">
        <f t="shared" si="84"/>
        <v>25.396850198400589</v>
      </c>
      <c r="O59" s="2">
        <f t="shared" si="69"/>
        <v>0.15472868217054264</v>
      </c>
      <c r="P59" s="27">
        <f t="shared" si="70"/>
        <v>2.5422285207477722</v>
      </c>
      <c r="Q59" s="2">
        <f t="shared" si="85"/>
        <v>1.4248496993987976</v>
      </c>
      <c r="R59" s="30">
        <f t="shared" si="71"/>
        <v>1.9478494929174643</v>
      </c>
      <c r="S59" s="2">
        <f t="shared" si="72"/>
        <v>0.18497803072427743</v>
      </c>
      <c r="T59" s="33">
        <f t="shared" si="86"/>
        <v>2.325090834547209</v>
      </c>
      <c r="U59">
        <f t="shared" si="91"/>
        <v>11.333333333333332</v>
      </c>
      <c r="V59" s="2">
        <f t="shared" si="73"/>
        <v>0.70182841068917023</v>
      </c>
      <c r="W59" s="15">
        <f t="shared" si="87"/>
        <v>1.1936706829770083</v>
      </c>
      <c r="X59" s="2">
        <f t="shared" si="74"/>
        <v>4.5358649789029535</v>
      </c>
      <c r="Y59" s="34">
        <f t="shared" si="88"/>
        <v>2.1297570234425693</v>
      </c>
      <c r="Z59" s="2">
        <f t="shared" si="89"/>
        <v>0.83647058823529408</v>
      </c>
      <c r="AA59" s="36">
        <f t="shared" si="75"/>
        <v>0.10010015025043828</v>
      </c>
      <c r="AB59" s="23">
        <f t="shared" si="76"/>
        <v>9.155036220568942E-2</v>
      </c>
      <c r="AC59" s="12">
        <f t="shared" si="77"/>
        <v>1.1936706829770083</v>
      </c>
      <c r="AF59" s="13"/>
    </row>
    <row r="60" spans="2:32" x14ac:dyDescent="0.25">
      <c r="C60" s="13">
        <f t="shared" si="78"/>
        <v>9.5294117647058822</v>
      </c>
      <c r="D60" s="2">
        <v>1620</v>
      </c>
      <c r="E60" s="2">
        <v>83</v>
      </c>
      <c r="F60" s="2">
        <f t="shared" si="79"/>
        <v>1.0077958894401133E-2</v>
      </c>
      <c r="G60" s="26">
        <f t="shared" si="90"/>
        <v>44.008054498688004</v>
      </c>
      <c r="H60" s="32">
        <f t="shared" si="68"/>
        <v>40.249223594996216</v>
      </c>
      <c r="I60" s="2">
        <f t="shared" si="80"/>
        <v>1.2048192771084338E-2</v>
      </c>
      <c r="J60" s="2">
        <v>142.19999999999999</v>
      </c>
      <c r="K60" s="1">
        <f t="shared" si="81"/>
        <v>5.9282111143536072E-5</v>
      </c>
      <c r="L60" s="1">
        <f t="shared" si="82"/>
        <v>7.6994877195522603E-3</v>
      </c>
      <c r="M60" s="1">
        <f t="shared" si="83"/>
        <v>0.10038903772026671</v>
      </c>
      <c r="N60" s="1">
        <f t="shared" si="84"/>
        <v>40.249223594996216</v>
      </c>
      <c r="O60" s="2">
        <f t="shared" si="69"/>
        <v>5.1234567901234568E-2</v>
      </c>
      <c r="P60" s="27">
        <f t="shared" si="70"/>
        <v>4.4179262430643433</v>
      </c>
      <c r="Q60" s="2">
        <f t="shared" si="85"/>
        <v>1.7132530120481926</v>
      </c>
      <c r="R60" s="30">
        <f t="shared" si="71"/>
        <v>3.0869745325651592</v>
      </c>
      <c r="S60" s="2">
        <f t="shared" si="72"/>
        <v>6.1250889895990694E-2</v>
      </c>
      <c r="T60" s="33">
        <f t="shared" si="86"/>
        <v>4.0405808256895241</v>
      </c>
      <c r="U60">
        <f t="shared" si="91"/>
        <v>11.333333333333332</v>
      </c>
      <c r="V60" s="2">
        <f t="shared" si="73"/>
        <v>0.58368495077355842</v>
      </c>
      <c r="W60" s="15">
        <f t="shared" si="87"/>
        <v>1.3089129123238843</v>
      </c>
      <c r="X60" s="2">
        <f t="shared" si="74"/>
        <v>11.39240506329114</v>
      </c>
      <c r="Y60" s="34">
        <f t="shared" si="88"/>
        <v>3.3752637027780716</v>
      </c>
      <c r="Z60" s="2">
        <f t="shared" si="89"/>
        <v>0.83647058823529408</v>
      </c>
      <c r="AA60" s="36">
        <f t="shared" si="75"/>
        <v>0.10976425998969035</v>
      </c>
      <c r="AB60" s="23">
        <f t="shared" si="76"/>
        <v>0.10038903772026671</v>
      </c>
      <c r="AC60" s="12">
        <f t="shared" si="77"/>
        <v>1.3089129123238843</v>
      </c>
      <c r="AF60" s="13"/>
    </row>
    <row r="61" spans="2:32" x14ac:dyDescent="0.25">
      <c r="C61" s="13">
        <f t="shared" si="78"/>
        <v>18.970588235294116</v>
      </c>
      <c r="D61" s="2">
        <v>3225</v>
      </c>
      <c r="E61" s="2">
        <v>66</v>
      </c>
      <c r="F61" s="2">
        <f t="shared" si="79"/>
        <v>1.2673796791443849E-2</v>
      </c>
      <c r="G61" s="26">
        <f t="shared" si="90"/>
        <v>62.092553757012688</v>
      </c>
      <c r="H61" s="32">
        <f t="shared" si="68"/>
        <v>56.789083458002736</v>
      </c>
      <c r="I61" s="2">
        <f t="shared" si="80"/>
        <v>1.5151515151515152E-2</v>
      </c>
      <c r="J61" s="2">
        <v>142.19999999999999</v>
      </c>
      <c r="K61" s="1">
        <f t="shared" si="81"/>
        <v>7.4551745832022645E-5</v>
      </c>
      <c r="L61" s="1">
        <f t="shared" si="82"/>
        <v>8.6343352860554726E-3</v>
      </c>
      <c r="M61" s="1">
        <f t="shared" si="83"/>
        <v>0.11257795872835788</v>
      </c>
      <c r="N61" s="1">
        <f t="shared" si="84"/>
        <v>56.789083458002736</v>
      </c>
      <c r="O61" s="2">
        <f t="shared" si="69"/>
        <v>2.0465116279069766E-2</v>
      </c>
      <c r="P61" s="27">
        <f t="shared" si="70"/>
        <v>6.9902529541953173</v>
      </c>
      <c r="Q61" s="2">
        <f t="shared" si="85"/>
        <v>2.1545454545454543</v>
      </c>
      <c r="R61" s="30">
        <f t="shared" si="71"/>
        <v>4.3555238761019455</v>
      </c>
      <c r="S61" s="2">
        <f t="shared" si="72"/>
        <v>2.4466032119844307E-2</v>
      </c>
      <c r="T61" s="33">
        <f t="shared" si="86"/>
        <v>6.3931990937563032</v>
      </c>
      <c r="U61">
        <f t="shared" si="91"/>
        <v>11.333333333333332</v>
      </c>
      <c r="V61" s="2">
        <f t="shared" si="73"/>
        <v>0.46413502109704635</v>
      </c>
      <c r="W61" s="15">
        <f t="shared" si="87"/>
        <v>1.4678369986294304</v>
      </c>
      <c r="X61" s="2">
        <f t="shared" si="74"/>
        <v>22.679324894514767</v>
      </c>
      <c r="Y61" s="34">
        <f t="shared" si="88"/>
        <v>4.7622814799751989</v>
      </c>
      <c r="Z61" s="2">
        <f t="shared" si="89"/>
        <v>0.83647058823529408</v>
      </c>
      <c r="AA61" s="36">
        <f t="shared" si="75"/>
        <v>0.12309149097933272</v>
      </c>
      <c r="AB61" s="23">
        <f t="shared" si="76"/>
        <v>0.11257795872835788</v>
      </c>
      <c r="AC61" s="12">
        <f t="shared" si="77"/>
        <v>1.4678369986294304</v>
      </c>
      <c r="AF61" s="13"/>
    </row>
    <row r="62" spans="2:32" x14ac:dyDescent="0.25">
      <c r="T62" s="29"/>
      <c r="U62" s="2"/>
      <c r="Y62" s="13"/>
      <c r="AA62" s="13"/>
      <c r="AB62" s="2"/>
      <c r="AC62" s="13"/>
      <c r="AD62" s="13"/>
      <c r="AE62" s="13"/>
      <c r="AF62" s="13"/>
    </row>
    <row r="63" spans="2:32" x14ac:dyDescent="0.25">
      <c r="T63" s="29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2:32" x14ac:dyDescent="0.25"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T64" s="29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2:32" ht="18.75" x14ac:dyDescent="0.3">
      <c r="B65" s="2"/>
      <c r="D65" s="2"/>
      <c r="E65" s="2"/>
      <c r="F65" s="2"/>
      <c r="G65" s="2"/>
      <c r="H65" s="6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9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2:32" ht="25.5" x14ac:dyDescent="0.35">
      <c r="B66" s="41" t="s">
        <v>32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13"/>
    </row>
    <row r="67" spans="2:32" ht="21" x14ac:dyDescent="0.35">
      <c r="B67" s="17" t="s">
        <v>59</v>
      </c>
      <c r="C67" s="38" t="s">
        <v>31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3"/>
      <c r="AF67" s="13"/>
    </row>
    <row r="68" spans="2:32" x14ac:dyDescent="0.25">
      <c r="B68" s="18" t="s">
        <v>91</v>
      </c>
      <c r="C68" s="19" t="s">
        <v>37</v>
      </c>
      <c r="D68" s="2" t="s">
        <v>2</v>
      </c>
      <c r="E68" s="2" t="s">
        <v>21</v>
      </c>
      <c r="F68" s="2" t="s">
        <v>11</v>
      </c>
      <c r="G68" s="32" t="s">
        <v>22</v>
      </c>
      <c r="H68" s="2" t="s">
        <v>3</v>
      </c>
      <c r="I68" s="2" t="s">
        <v>23</v>
      </c>
      <c r="J68" s="26" t="s">
        <v>24</v>
      </c>
      <c r="K68" s="2" t="s">
        <v>25</v>
      </c>
      <c r="L68" s="1" t="s">
        <v>53</v>
      </c>
      <c r="M68" s="1" t="s">
        <v>71</v>
      </c>
      <c r="N68" s="2" t="s">
        <v>72</v>
      </c>
      <c r="O68" s="2" t="s">
        <v>27</v>
      </c>
      <c r="P68" s="2" t="s">
        <v>26</v>
      </c>
      <c r="Q68" s="13" t="s">
        <v>73</v>
      </c>
      <c r="R68" s="27" t="s">
        <v>74</v>
      </c>
      <c r="S68" s="30" t="s">
        <v>90</v>
      </c>
      <c r="T68" s="13" t="s">
        <v>76</v>
      </c>
      <c r="U68" s="33" t="s">
        <v>77</v>
      </c>
      <c r="V68" t="s">
        <v>78</v>
      </c>
      <c r="W68" s="13" t="s">
        <v>92</v>
      </c>
      <c r="X68" s="15" t="s">
        <v>79</v>
      </c>
      <c r="Y68" s="13" t="s">
        <v>93</v>
      </c>
      <c r="Z68" s="34" t="s">
        <v>81</v>
      </c>
      <c r="AA68" s="13" t="s">
        <v>91</v>
      </c>
      <c r="AB68" s="36" t="s">
        <v>72</v>
      </c>
      <c r="AC68" s="23" t="s">
        <v>27</v>
      </c>
      <c r="AD68" s="12" t="s">
        <v>83</v>
      </c>
      <c r="AF68" s="13"/>
    </row>
    <row r="69" spans="2:32" x14ac:dyDescent="0.25">
      <c r="B69" s="18">
        <f>Q69*C69</f>
        <v>0.75629139072847673</v>
      </c>
      <c r="C69" s="13">
        <v>0.05</v>
      </c>
      <c r="D69" s="7">
        <v>114.2</v>
      </c>
      <c r="E69" s="2">
        <v>151</v>
      </c>
      <c r="F69" s="2">
        <f>C69*E69</f>
        <v>7.5500000000000007</v>
      </c>
      <c r="G69" s="32">
        <f>F69^0.5</f>
        <v>2.7477263328068173</v>
      </c>
      <c r="H69" s="2">
        <f t="shared" ref="H69:H76" si="92">1/D69</f>
        <v>8.7565674255691769E-3</v>
      </c>
      <c r="I69" s="7">
        <v>114.2</v>
      </c>
      <c r="J69" s="26">
        <f>(F69*E69/I69)^0.5</f>
        <v>3.1595766636560887</v>
      </c>
      <c r="K69" s="2">
        <f>I69/(D69*E69)</f>
        <v>6.6225165562913907E-3</v>
      </c>
      <c r="L69" s="2">
        <f>K69/E69</f>
        <v>4.3857725538353582E-5</v>
      </c>
      <c r="M69" s="2">
        <f>L69^0.5</f>
        <v>6.6225165562913907E-3</v>
      </c>
      <c r="N69" s="2">
        <f>H69^0.5</f>
        <v>9.3576532451086131E-2</v>
      </c>
      <c r="O69" s="2">
        <f>K69^0.5</f>
        <v>8.1378845877115941E-2</v>
      </c>
      <c r="P69" s="2">
        <f>I69/D69</f>
        <v>1</v>
      </c>
      <c r="Q69" s="2">
        <f t="shared" ref="Q69:Q76" si="93">D69/F69</f>
        <v>15.125827814569535</v>
      </c>
      <c r="R69" s="27">
        <f t="shared" ref="R69:R76" si="94">1/Q69^0.5</f>
        <v>0.25712270234860107</v>
      </c>
      <c r="S69" s="30">
        <f t="shared" ref="S69:S76" si="95">C69^0.5</f>
        <v>0.22360679774997896</v>
      </c>
      <c r="T69" s="2">
        <f t="shared" ref="T69:T76" si="96">Q69/AA69</f>
        <v>19.999999999999996</v>
      </c>
      <c r="U69" s="33">
        <f t="shared" ref="U69:U76" si="97">1/(T69)^0.5</f>
        <v>0.22360679774997899</v>
      </c>
      <c r="V69">
        <f>T69</f>
        <v>19.999999999999996</v>
      </c>
      <c r="W69" s="2">
        <f t="shared" ref="W69:W76" si="98">T69*C69</f>
        <v>0.99999999999999989</v>
      </c>
      <c r="X69" s="15">
        <f t="shared" ref="X69:X76" si="99">1/W69^0.5</f>
        <v>1</v>
      </c>
      <c r="Y69">
        <f t="shared" ref="Y69:Y76" si="100">C69/AA69</f>
        <v>6.6112084063047291E-2</v>
      </c>
      <c r="Z69" s="34">
        <f t="shared" ref="Z69:Z76" si="101">Y69^0.5</f>
        <v>0.25712270234860107</v>
      </c>
      <c r="AA69">
        <f t="shared" ref="AA69:AA76" si="102">I69/E69</f>
        <v>0.75629139072847684</v>
      </c>
      <c r="AB69" s="36">
        <f t="shared" ref="AB69:AB76" si="103">1/(D69^0.5)</f>
        <v>9.3576532451086145E-2</v>
      </c>
      <c r="AC69" s="23">
        <f t="shared" ref="AC69:AC76" si="104">K69^0.5</f>
        <v>8.1378845877115941E-2</v>
      </c>
      <c r="AD69" s="12">
        <f t="shared" ref="AD69:AD76" si="105">P69^0.5</f>
        <v>1</v>
      </c>
      <c r="AF69" s="13"/>
    </row>
    <row r="70" spans="2:32" x14ac:dyDescent="0.25">
      <c r="B70" s="2"/>
      <c r="C70" s="13">
        <v>0.1</v>
      </c>
      <c r="D70" s="7">
        <v>111</v>
      </c>
      <c r="E70" s="2">
        <v>151</v>
      </c>
      <c r="F70" s="2">
        <f t="shared" ref="F70:F76" si="106">C70*E70</f>
        <v>15.100000000000001</v>
      </c>
      <c r="G70" s="32">
        <f t="shared" ref="G70:G76" si="107">F70^0.5</f>
        <v>3.8858718455450898</v>
      </c>
      <c r="H70" s="2">
        <f t="shared" si="92"/>
        <v>9.0090090090090089E-3</v>
      </c>
      <c r="I70" s="7">
        <v>114.2</v>
      </c>
      <c r="J70" s="26">
        <f t="shared" ref="J70:J76" si="108">(F70*E70/I70)^0.5</f>
        <v>4.4683161690999755</v>
      </c>
      <c r="K70" s="2">
        <f t="shared" ref="K70:K76" si="109">I70/(D70*E70)</f>
        <v>6.8134359525088006E-3</v>
      </c>
      <c r="L70" s="2">
        <f t="shared" ref="L70:L76" si="110">K70/E70</f>
        <v>4.5122092400720531E-5</v>
      </c>
      <c r="M70" s="2">
        <f t="shared" ref="M70:M76" si="111">L70^0.5</f>
        <v>6.7172979985050934E-3</v>
      </c>
      <c r="N70" s="2">
        <f t="shared" ref="N70:N76" si="112">H70^0.5</f>
        <v>9.4915799575249898E-2</v>
      </c>
      <c r="O70" s="2">
        <f t="shared" ref="O70:O76" si="113">K70^0.5</f>
        <v>8.254353973818182E-2</v>
      </c>
      <c r="P70" s="2">
        <f t="shared" ref="P70:P76" si="114">I70/D70</f>
        <v>1.0288288288288288</v>
      </c>
      <c r="Q70" s="2">
        <f t="shared" si="93"/>
        <v>7.3509933774834426</v>
      </c>
      <c r="R70" s="27">
        <f t="shared" si="94"/>
        <v>0.36883063326686422</v>
      </c>
      <c r="S70" s="30">
        <f t="shared" si="95"/>
        <v>0.31622776601683794</v>
      </c>
      <c r="T70" s="2">
        <f t="shared" si="96"/>
        <v>9.7197898423817843</v>
      </c>
      <c r="U70" s="33">
        <f t="shared" si="97"/>
        <v>0.32075361710023303</v>
      </c>
      <c r="V70">
        <f t="shared" ref="V70:V76" si="115">V69</f>
        <v>19.999999999999996</v>
      </c>
      <c r="W70" s="2">
        <f t="shared" si="98"/>
        <v>0.97197898423817852</v>
      </c>
      <c r="X70" s="15">
        <f t="shared" si="99"/>
        <v>1.0143119977742692</v>
      </c>
      <c r="Y70" s="2">
        <f t="shared" si="100"/>
        <v>0.13222416812609458</v>
      </c>
      <c r="Z70" s="34">
        <f t="shared" si="101"/>
        <v>0.36362641285541208</v>
      </c>
      <c r="AA70" s="2">
        <f t="shared" si="102"/>
        <v>0.75629139072847684</v>
      </c>
      <c r="AB70" s="36">
        <f t="shared" si="103"/>
        <v>9.4915799575249898E-2</v>
      </c>
      <c r="AC70" s="23">
        <f t="shared" si="104"/>
        <v>8.254353973818182E-2</v>
      </c>
      <c r="AD70" s="12">
        <f t="shared" si="105"/>
        <v>1.0143119977742689</v>
      </c>
      <c r="AF70" s="13"/>
    </row>
    <row r="71" spans="2:32" x14ac:dyDescent="0.25">
      <c r="B71" s="2"/>
      <c r="C71" s="13">
        <v>0.2</v>
      </c>
      <c r="D71" s="7">
        <v>105</v>
      </c>
      <c r="E71" s="2">
        <v>151</v>
      </c>
      <c r="F71" s="2">
        <f t="shared" si="106"/>
        <v>30.200000000000003</v>
      </c>
      <c r="G71" s="32">
        <f t="shared" si="107"/>
        <v>5.4954526656136347</v>
      </c>
      <c r="H71" s="2">
        <f t="shared" si="92"/>
        <v>9.5238095238095247E-3</v>
      </c>
      <c r="I71" s="7">
        <v>114.2</v>
      </c>
      <c r="J71" s="26">
        <f t="shared" si="108"/>
        <v>6.3191533273121774</v>
      </c>
      <c r="K71" s="2">
        <f t="shared" si="109"/>
        <v>7.2027751497950173E-3</v>
      </c>
      <c r="L71" s="2">
        <f t="shared" si="110"/>
        <v>4.7700497680761701E-5</v>
      </c>
      <c r="M71" s="2">
        <f t="shared" si="111"/>
        <v>6.9065546896235975E-3</v>
      </c>
      <c r="N71" s="2">
        <f t="shared" si="112"/>
        <v>9.7590007294853329E-2</v>
      </c>
      <c r="O71" s="2">
        <f t="shared" si="113"/>
        <v>8.4869164893941418E-2</v>
      </c>
      <c r="P71" s="2">
        <f t="shared" si="114"/>
        <v>1.0876190476190477</v>
      </c>
      <c r="Q71" s="2">
        <f t="shared" si="93"/>
        <v>3.4768211920529799</v>
      </c>
      <c r="R71" s="27">
        <f t="shared" si="94"/>
        <v>0.53630126572575565</v>
      </c>
      <c r="S71" s="30">
        <f t="shared" si="95"/>
        <v>0.44721359549995793</v>
      </c>
      <c r="T71" s="2">
        <f t="shared" si="96"/>
        <v>4.5971978984238175</v>
      </c>
      <c r="U71" s="33">
        <f t="shared" si="97"/>
        <v>0.46639447844481341</v>
      </c>
      <c r="V71">
        <f t="shared" si="115"/>
        <v>19.999999999999996</v>
      </c>
      <c r="W71" s="2">
        <f t="shared" si="98"/>
        <v>0.91943957968476353</v>
      </c>
      <c r="X71" s="15">
        <f t="shared" si="99"/>
        <v>1.0428897581331633</v>
      </c>
      <c r="Y71" s="2">
        <f t="shared" si="100"/>
        <v>0.26444833625218916</v>
      </c>
      <c r="Z71" s="34">
        <f t="shared" si="101"/>
        <v>0.51424540469720215</v>
      </c>
      <c r="AA71" s="2">
        <f t="shared" si="102"/>
        <v>0.75629139072847684</v>
      </c>
      <c r="AB71" s="36">
        <f t="shared" si="103"/>
        <v>9.7590007294853329E-2</v>
      </c>
      <c r="AC71" s="23">
        <f t="shared" si="104"/>
        <v>8.4869164893941418E-2</v>
      </c>
      <c r="AD71" s="12">
        <f t="shared" si="105"/>
        <v>1.0428897581331633</v>
      </c>
      <c r="AF71" s="13"/>
    </row>
    <row r="72" spans="2:32" x14ac:dyDescent="0.25">
      <c r="B72" s="2"/>
      <c r="C72" s="13">
        <v>0.5</v>
      </c>
      <c r="D72" s="7">
        <v>95.1</v>
      </c>
      <c r="E72" s="2">
        <v>151</v>
      </c>
      <c r="F72" s="2">
        <f t="shared" si="106"/>
        <v>75.5</v>
      </c>
      <c r="G72" s="32">
        <f>F72^0.5</f>
        <v>8.6890735984913832</v>
      </c>
      <c r="H72" s="2">
        <f t="shared" si="92"/>
        <v>1.0515247108307046E-2</v>
      </c>
      <c r="I72" s="7">
        <v>114.2</v>
      </c>
      <c r="J72" s="26">
        <f>(F72*E72/I72)^0.5</f>
        <v>9.9914586990689909</v>
      </c>
      <c r="K72" s="2">
        <f t="shared" si="109"/>
        <v>7.9525908593951304E-3</v>
      </c>
      <c r="L72" s="2">
        <f t="shared" si="110"/>
        <v>5.2666164631755833E-5</v>
      </c>
      <c r="M72" s="2">
        <f t="shared" si="111"/>
        <v>7.2571457634359139E-3</v>
      </c>
      <c r="N72" s="2">
        <f t="shared" si="112"/>
        <v>0.10254387894119787</v>
      </c>
      <c r="O72" s="2">
        <f t="shared" si="113"/>
        <v>8.9177300135152834E-2</v>
      </c>
      <c r="P72" s="2">
        <f t="shared" si="114"/>
        <v>1.2008412197686646</v>
      </c>
      <c r="Q72" s="2">
        <f t="shared" si="93"/>
        <v>1.2596026490066223</v>
      </c>
      <c r="R72" s="27">
        <f t="shared" si="94"/>
        <v>0.8910113111948591</v>
      </c>
      <c r="S72" s="30">
        <f t="shared" si="95"/>
        <v>0.70710678118654757</v>
      </c>
      <c r="T72" s="2">
        <f t="shared" si="96"/>
        <v>1.6654991243432571</v>
      </c>
      <c r="U72" s="33">
        <f t="shared" si="97"/>
        <v>0.77486812418909867</v>
      </c>
      <c r="V72">
        <f t="shared" si="115"/>
        <v>19.999999999999996</v>
      </c>
      <c r="W72" s="2">
        <f t="shared" si="98"/>
        <v>0.83274956217162854</v>
      </c>
      <c r="X72" s="15">
        <f t="shared" si="99"/>
        <v>1.0958290102788231</v>
      </c>
      <c r="Y72" s="2">
        <f t="shared" si="100"/>
        <v>0.66112084063047283</v>
      </c>
      <c r="Z72" s="34">
        <f t="shared" si="101"/>
        <v>0.81309337755910471</v>
      </c>
      <c r="AA72" s="2">
        <f t="shared" si="102"/>
        <v>0.75629139072847684</v>
      </c>
      <c r="AB72" s="36">
        <f t="shared" si="103"/>
        <v>0.10254387894119787</v>
      </c>
      <c r="AC72" s="23">
        <f t="shared" si="104"/>
        <v>8.9177300135152834E-2</v>
      </c>
      <c r="AD72" s="12">
        <f t="shared" si="105"/>
        <v>1.0958290102788228</v>
      </c>
      <c r="AF72" s="13"/>
    </row>
    <row r="73" spans="2:32" x14ac:dyDescent="0.25">
      <c r="B73" s="2"/>
      <c r="C73" s="13">
        <v>1</v>
      </c>
      <c r="D73" s="7">
        <v>85.2</v>
      </c>
      <c r="E73" s="2">
        <v>151</v>
      </c>
      <c r="F73" s="2">
        <f t="shared" si="106"/>
        <v>151</v>
      </c>
      <c r="G73" s="32">
        <f t="shared" si="107"/>
        <v>12.288205727444508</v>
      </c>
      <c r="H73" s="2">
        <f t="shared" si="92"/>
        <v>1.1737089201877934E-2</v>
      </c>
      <c r="I73" s="7">
        <v>114.2</v>
      </c>
      <c r="J73" s="26">
        <f t="shared" si="108"/>
        <v>14.130056400114006</v>
      </c>
      <c r="K73" s="2">
        <f t="shared" si="109"/>
        <v>8.876659515592451E-3</v>
      </c>
      <c r="L73" s="2">
        <f t="shared" si="110"/>
        <v>5.8785824606572526E-5</v>
      </c>
      <c r="M73" s="2">
        <f t="shared" si="111"/>
        <v>7.6671914418887785E-3</v>
      </c>
      <c r="N73" s="2">
        <f t="shared" si="112"/>
        <v>0.10833784750435987</v>
      </c>
      <c r="O73" s="2">
        <f t="shared" si="113"/>
        <v>9.4216025789631203E-2</v>
      </c>
      <c r="P73" s="2">
        <f t="shared" si="114"/>
        <v>1.34037558685446</v>
      </c>
      <c r="Q73" s="2">
        <f t="shared" si="93"/>
        <v>0.56423841059602653</v>
      </c>
      <c r="R73" s="27">
        <f t="shared" si="94"/>
        <v>1.3312777582020845</v>
      </c>
      <c r="S73" s="30">
        <f t="shared" si="95"/>
        <v>1</v>
      </c>
      <c r="T73" s="2">
        <f t="shared" si="96"/>
        <v>0.74605954465849389</v>
      </c>
      <c r="U73" s="33">
        <f t="shared" si="97"/>
        <v>1.1577459077252055</v>
      </c>
      <c r="V73">
        <f t="shared" si="115"/>
        <v>19.999999999999996</v>
      </c>
      <c r="W73" s="2">
        <f t="shared" si="98"/>
        <v>0.74605954465849389</v>
      </c>
      <c r="X73" s="15">
        <f t="shared" si="99"/>
        <v>1.1577459077252055</v>
      </c>
      <c r="Y73" s="2">
        <f t="shared" si="100"/>
        <v>1.3222416812609457</v>
      </c>
      <c r="Z73" s="34">
        <f t="shared" si="101"/>
        <v>1.1498876820198334</v>
      </c>
      <c r="AA73" s="2">
        <f t="shared" si="102"/>
        <v>0.75629139072847684</v>
      </c>
      <c r="AB73" s="36">
        <f t="shared" si="103"/>
        <v>0.10833784750435987</v>
      </c>
      <c r="AC73" s="23">
        <f t="shared" si="104"/>
        <v>9.4216025789631203E-2</v>
      </c>
      <c r="AD73" s="12">
        <f t="shared" si="105"/>
        <v>1.1577459077252055</v>
      </c>
      <c r="AF73" s="13"/>
    </row>
    <row r="74" spans="2:32" x14ac:dyDescent="0.25">
      <c r="B74" s="2"/>
      <c r="C74" s="13">
        <v>2</v>
      </c>
      <c r="D74" s="7">
        <v>73.3</v>
      </c>
      <c r="E74" s="2">
        <v>151</v>
      </c>
      <c r="F74" s="2">
        <f t="shared" si="106"/>
        <v>302</v>
      </c>
      <c r="G74" s="32">
        <f t="shared" si="107"/>
        <v>17.378147196982766</v>
      </c>
      <c r="H74" s="2">
        <f t="shared" si="92"/>
        <v>1.3642564802182811E-2</v>
      </c>
      <c r="I74" s="7">
        <v>114.2</v>
      </c>
      <c r="J74" s="26">
        <f t="shared" si="108"/>
        <v>19.982917398137982</v>
      </c>
      <c r="K74" s="2">
        <f t="shared" si="109"/>
        <v>1.0317754307346206E-2</v>
      </c>
      <c r="L74" s="2">
        <f t="shared" si="110"/>
        <v>6.8329498724147066E-5</v>
      </c>
      <c r="M74" s="2">
        <f t="shared" si="111"/>
        <v>8.2661659022878961E-3</v>
      </c>
      <c r="N74" s="2">
        <f t="shared" si="112"/>
        <v>0.11680139041202725</v>
      </c>
      <c r="O74" s="2">
        <f t="shared" si="113"/>
        <v>0.10157634718450062</v>
      </c>
      <c r="P74" s="2">
        <f t="shared" si="114"/>
        <v>1.5579809004092771</v>
      </c>
      <c r="Q74" s="2">
        <f t="shared" si="93"/>
        <v>0.24271523178807947</v>
      </c>
      <c r="R74" s="27">
        <f t="shared" si="94"/>
        <v>2.0297917553924614</v>
      </c>
      <c r="S74" s="30">
        <f t="shared" si="95"/>
        <v>1.4142135623730951</v>
      </c>
      <c r="T74" s="2">
        <f t="shared" si="96"/>
        <v>0.32092819614711032</v>
      </c>
      <c r="U74" s="33">
        <f t="shared" si="97"/>
        <v>1.7652087131040777</v>
      </c>
      <c r="V74">
        <f t="shared" si="115"/>
        <v>19.999999999999996</v>
      </c>
      <c r="W74" s="2">
        <f t="shared" si="98"/>
        <v>0.64185639229422065</v>
      </c>
      <c r="X74" s="15">
        <f t="shared" si="99"/>
        <v>1.2481910512454724</v>
      </c>
      <c r="Y74" s="2">
        <f t="shared" si="100"/>
        <v>2.6444833625218913</v>
      </c>
      <c r="Z74" s="34">
        <f t="shared" si="101"/>
        <v>1.6261867551182094</v>
      </c>
      <c r="AA74" s="2">
        <f t="shared" si="102"/>
        <v>0.75629139072847684</v>
      </c>
      <c r="AB74" s="36">
        <f t="shared" si="103"/>
        <v>0.11680139041202725</v>
      </c>
      <c r="AC74" s="23">
        <f t="shared" si="104"/>
        <v>0.10157634718450062</v>
      </c>
      <c r="AD74" s="12">
        <f t="shared" si="105"/>
        <v>1.2481910512454721</v>
      </c>
      <c r="AF74" s="13"/>
    </row>
    <row r="75" spans="2:32" x14ac:dyDescent="0.25">
      <c r="B75" s="2"/>
      <c r="C75" s="13">
        <v>5</v>
      </c>
      <c r="D75" s="7">
        <v>47.2</v>
      </c>
      <c r="E75" s="2">
        <v>151</v>
      </c>
      <c r="F75" s="2">
        <f t="shared" si="106"/>
        <v>755</v>
      </c>
      <c r="G75" s="32">
        <f t="shared" si="107"/>
        <v>27.477263328068172</v>
      </c>
      <c r="H75" s="2">
        <f t="shared" si="92"/>
        <v>2.1186440677966101E-2</v>
      </c>
      <c r="I75" s="7">
        <v>114.2</v>
      </c>
      <c r="J75" s="26">
        <f t="shared" si="108"/>
        <v>31.595766636560885</v>
      </c>
      <c r="K75" s="2">
        <f t="shared" si="109"/>
        <v>1.6023122684925357E-2</v>
      </c>
      <c r="L75" s="2">
        <f t="shared" si="110"/>
        <v>1.0611339526440633E-4</v>
      </c>
      <c r="M75" s="2">
        <f t="shared" si="111"/>
        <v>1.0301135629842291E-2</v>
      </c>
      <c r="N75" s="2">
        <f t="shared" si="112"/>
        <v>0.1455556274348955</v>
      </c>
      <c r="O75" s="2">
        <f t="shared" si="113"/>
        <v>0.12658247384581073</v>
      </c>
      <c r="P75" s="2">
        <f t="shared" si="114"/>
        <v>2.4194915254237288</v>
      </c>
      <c r="Q75" s="2">
        <f t="shared" si="93"/>
        <v>6.2516556291390732E-2</v>
      </c>
      <c r="R75" s="27">
        <f t="shared" si="94"/>
        <v>3.9994703039108068</v>
      </c>
      <c r="S75" s="30">
        <f t="shared" si="95"/>
        <v>2.2360679774997898</v>
      </c>
      <c r="T75" s="2">
        <f t="shared" si="96"/>
        <v>8.2661996497373033E-2</v>
      </c>
      <c r="U75" s="33">
        <f t="shared" si="97"/>
        <v>3.4781399665796435</v>
      </c>
      <c r="V75">
        <f t="shared" si="115"/>
        <v>19.999999999999996</v>
      </c>
      <c r="W75" s="2">
        <f t="shared" si="98"/>
        <v>0.41330998248686518</v>
      </c>
      <c r="X75" s="15">
        <f t="shared" si="99"/>
        <v>1.555471480106186</v>
      </c>
      <c r="Y75" s="2">
        <f t="shared" si="100"/>
        <v>6.6112084063047281</v>
      </c>
      <c r="Z75" s="34">
        <f t="shared" si="101"/>
        <v>2.5712270234860104</v>
      </c>
      <c r="AA75" s="2">
        <f t="shared" si="102"/>
        <v>0.75629139072847684</v>
      </c>
      <c r="AB75" s="36">
        <f t="shared" si="103"/>
        <v>0.1455556274348955</v>
      </c>
      <c r="AC75" s="23">
        <f t="shared" si="104"/>
        <v>0.12658247384581073</v>
      </c>
      <c r="AD75" s="12">
        <f t="shared" si="105"/>
        <v>1.555471480106186</v>
      </c>
      <c r="AF75" s="13"/>
    </row>
    <row r="76" spans="2:32" x14ac:dyDescent="0.25">
      <c r="B76" s="2"/>
      <c r="C76" s="13">
        <v>10</v>
      </c>
      <c r="D76" s="7">
        <v>28</v>
      </c>
      <c r="E76" s="2">
        <v>151</v>
      </c>
      <c r="F76" s="2">
        <f t="shared" si="106"/>
        <v>1510</v>
      </c>
      <c r="G76" s="32">
        <f t="shared" si="107"/>
        <v>38.858718455450898</v>
      </c>
      <c r="H76" s="2">
        <f t="shared" si="92"/>
        <v>3.5714285714285712E-2</v>
      </c>
      <c r="I76" s="7">
        <v>114.2</v>
      </c>
      <c r="J76" s="26">
        <f t="shared" si="108"/>
        <v>44.683161690999754</v>
      </c>
      <c r="K76" s="2">
        <f t="shared" si="109"/>
        <v>2.7010406811731315E-2</v>
      </c>
      <c r="L76" s="2">
        <f t="shared" si="110"/>
        <v>1.788768663028564E-4</v>
      </c>
      <c r="M76" s="2">
        <f t="shared" si="111"/>
        <v>1.3374485646291463E-2</v>
      </c>
      <c r="N76" s="2">
        <f t="shared" si="112"/>
        <v>0.1889822365046136</v>
      </c>
      <c r="O76" s="2">
        <f t="shared" si="113"/>
        <v>0.16434843112038311</v>
      </c>
      <c r="P76" s="2">
        <f t="shared" si="114"/>
        <v>4.0785714285714283</v>
      </c>
      <c r="Q76" s="2">
        <f t="shared" si="93"/>
        <v>1.8543046357615896E-2</v>
      </c>
      <c r="R76" s="27">
        <f t="shared" si="94"/>
        <v>7.3436075214142145</v>
      </c>
      <c r="S76" s="30">
        <f t="shared" si="95"/>
        <v>3.1622776601683795</v>
      </c>
      <c r="T76" s="2">
        <f t="shared" si="96"/>
        <v>2.4518388791593695E-2</v>
      </c>
      <c r="U76" s="33">
        <f t="shared" si="97"/>
        <v>6.3863694135020319</v>
      </c>
      <c r="V76">
        <f t="shared" si="115"/>
        <v>19.999999999999996</v>
      </c>
      <c r="W76" s="2">
        <f t="shared" si="98"/>
        <v>0.24518388791593695</v>
      </c>
      <c r="X76" s="15">
        <f t="shared" si="99"/>
        <v>2.0195473325900108</v>
      </c>
      <c r="Y76" s="2">
        <f t="shared" si="100"/>
        <v>13.222416812609456</v>
      </c>
      <c r="Z76" s="34">
        <f t="shared" si="101"/>
        <v>3.6362641285541204</v>
      </c>
      <c r="AA76" s="2">
        <f t="shared" si="102"/>
        <v>0.75629139072847684</v>
      </c>
      <c r="AB76" s="36">
        <f t="shared" si="103"/>
        <v>0.1889822365046136</v>
      </c>
      <c r="AC76" s="23">
        <f t="shared" si="104"/>
        <v>0.16434843112038311</v>
      </c>
      <c r="AD76" s="12">
        <f t="shared" si="105"/>
        <v>2.0195473325900108</v>
      </c>
      <c r="AF76" s="13"/>
    </row>
    <row r="77" spans="2:32" x14ac:dyDescent="0.25"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S77" s="13"/>
      <c r="T77" s="29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2:32" x14ac:dyDescent="0.25"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S78" s="13"/>
      <c r="T78" s="29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2:32" ht="18.75" x14ac:dyDescent="0.3">
      <c r="B79" s="2"/>
      <c r="D79" s="2"/>
      <c r="E79" s="2"/>
      <c r="F79" s="2"/>
      <c r="G79" s="2"/>
      <c r="H79" s="6"/>
      <c r="I79" s="2"/>
      <c r="J79" s="2"/>
      <c r="K79" s="2"/>
      <c r="L79" s="2"/>
      <c r="M79" s="2"/>
      <c r="N79" s="2"/>
      <c r="O79" s="2"/>
      <c r="P79" s="2"/>
      <c r="S79" s="13"/>
      <c r="T79" s="29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2:32" x14ac:dyDescent="0.25">
      <c r="S80" s="13"/>
      <c r="T80" s="29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2:32" ht="21" x14ac:dyDescent="0.35">
      <c r="B81" s="17" t="s">
        <v>60</v>
      </c>
      <c r="C81" s="38" t="s">
        <v>34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13"/>
      <c r="AF81" s="13"/>
    </row>
    <row r="82" spans="2:32" x14ac:dyDescent="0.25">
      <c r="B82" s="18" t="s">
        <v>91</v>
      </c>
      <c r="C82" s="19" t="s">
        <v>37</v>
      </c>
      <c r="D82" s="2" t="s">
        <v>2</v>
      </c>
      <c r="E82" s="2" t="s">
        <v>21</v>
      </c>
      <c r="F82" s="2" t="s">
        <v>11</v>
      </c>
      <c r="G82" s="32" t="s">
        <v>22</v>
      </c>
      <c r="H82" s="2" t="s">
        <v>3</v>
      </c>
      <c r="I82" s="2" t="s">
        <v>23</v>
      </c>
      <c r="J82" s="26" t="s">
        <v>24</v>
      </c>
      <c r="K82" s="2" t="s">
        <v>25</v>
      </c>
      <c r="L82" s="1" t="s">
        <v>53</v>
      </c>
      <c r="M82" s="1" t="s">
        <v>71</v>
      </c>
      <c r="N82" s="2" t="s">
        <v>72</v>
      </c>
      <c r="O82" s="2" t="s">
        <v>27</v>
      </c>
      <c r="P82" s="2" t="s">
        <v>26</v>
      </c>
      <c r="Q82" s="13" t="s">
        <v>73</v>
      </c>
      <c r="R82" s="27" t="s">
        <v>74</v>
      </c>
      <c r="S82" s="30" t="s">
        <v>90</v>
      </c>
      <c r="T82" s="13" t="s">
        <v>76</v>
      </c>
      <c r="U82" s="33" t="s">
        <v>77</v>
      </c>
      <c r="V82" t="s">
        <v>78</v>
      </c>
      <c r="W82" s="13" t="s">
        <v>92</v>
      </c>
      <c r="X82" s="15" t="s">
        <v>79</v>
      </c>
      <c r="Y82" s="13" t="s">
        <v>93</v>
      </c>
      <c r="Z82" s="34" t="s">
        <v>81</v>
      </c>
      <c r="AA82" s="13" t="s">
        <v>91</v>
      </c>
      <c r="AB82" s="36" t="s">
        <v>72</v>
      </c>
      <c r="AC82" s="23" t="s">
        <v>27</v>
      </c>
      <c r="AD82" s="12" t="s">
        <v>83</v>
      </c>
      <c r="AF82" s="13"/>
    </row>
    <row r="83" spans="2:32" x14ac:dyDescent="0.25">
      <c r="B83" s="18">
        <f>Q83*C83</f>
        <v>0.93178807947019848</v>
      </c>
      <c r="C83" s="13">
        <v>0.05</v>
      </c>
      <c r="D83" s="7">
        <v>140.69999999999999</v>
      </c>
      <c r="E83" s="2">
        <v>151</v>
      </c>
      <c r="F83" s="2">
        <f>C83*E83</f>
        <v>7.5500000000000007</v>
      </c>
      <c r="G83" s="32">
        <f>F83^0.5</f>
        <v>2.7477263328068173</v>
      </c>
      <c r="H83" s="2">
        <f>1/D83</f>
        <v>7.1073205401563618E-3</v>
      </c>
      <c r="I83" s="2">
        <v>140.69999999999999</v>
      </c>
      <c r="J83" s="26">
        <f>(F83*E83/I83)^0.5</f>
        <v>2.8465243336049775</v>
      </c>
      <c r="K83" s="2">
        <f>I83/(D83*E83)</f>
        <v>6.6225165562913907E-3</v>
      </c>
      <c r="L83" s="2">
        <f>K83/E83</f>
        <v>4.3857725538353582E-5</v>
      </c>
      <c r="M83" s="2">
        <f>L83^0.5</f>
        <v>6.6225165562913907E-3</v>
      </c>
      <c r="N83" s="2">
        <f>H83^0.5</f>
        <v>8.4304925954278381E-2</v>
      </c>
      <c r="O83" s="2">
        <f>K83^0.5</f>
        <v>8.1378845877115941E-2</v>
      </c>
      <c r="P83" s="2">
        <f>I83/D83</f>
        <v>1</v>
      </c>
      <c r="Q83" s="2">
        <f>D83/F83</f>
        <v>18.63576158940397</v>
      </c>
      <c r="R83" s="27">
        <f>1/Q83^0.5</f>
        <v>0.23164686502989962</v>
      </c>
      <c r="S83" s="30">
        <f>C83^0.5</f>
        <v>0.22360679774997896</v>
      </c>
      <c r="T83" s="2">
        <f>Q83/AA83</f>
        <v>19.999999999999996</v>
      </c>
      <c r="U83" s="33">
        <f>1/(T83)^0.5</f>
        <v>0.22360679774997899</v>
      </c>
      <c r="V83">
        <f>T83</f>
        <v>19.999999999999996</v>
      </c>
      <c r="W83" s="2">
        <f>T83*C83</f>
        <v>0.99999999999999989</v>
      </c>
      <c r="X83" s="15">
        <f>1/W83^0.5</f>
        <v>1</v>
      </c>
      <c r="Y83">
        <f>C83/AA83</f>
        <v>5.3660270078180534E-2</v>
      </c>
      <c r="Z83" s="34">
        <f>Y83^0.5</f>
        <v>0.23164686502989962</v>
      </c>
      <c r="AA83">
        <f>I83/E83</f>
        <v>0.93178807947019859</v>
      </c>
      <c r="AB83" s="36">
        <f>H83^0.5</f>
        <v>8.4304925954278381E-2</v>
      </c>
      <c r="AC83" s="23">
        <f>K83^0.5</f>
        <v>8.1378845877115941E-2</v>
      </c>
      <c r="AD83" s="12">
        <f>P83^0.5</f>
        <v>1</v>
      </c>
      <c r="AF83" s="13"/>
    </row>
    <row r="84" spans="2:32" x14ac:dyDescent="0.25">
      <c r="B84" s="2"/>
      <c r="C84" s="13">
        <v>1</v>
      </c>
      <c r="D84" s="7">
        <v>111</v>
      </c>
      <c r="E84" s="2">
        <v>151</v>
      </c>
      <c r="F84" s="2">
        <f t="shared" ref="F84:F87" si="116">C84*E84</f>
        <v>151</v>
      </c>
      <c r="G84" s="32">
        <f t="shared" ref="G84:G87" si="117">F84^0.5</f>
        <v>12.288205727444508</v>
      </c>
      <c r="H84" s="2">
        <f>1/D84</f>
        <v>9.0090090090090089E-3</v>
      </c>
      <c r="I84" s="2">
        <v>140.69999999999999</v>
      </c>
      <c r="J84" s="26">
        <f t="shared" ref="J84:J87" si="118">(F84*E84/I84)^0.5</f>
        <v>12.730043819096036</v>
      </c>
      <c r="K84" s="2">
        <f t="shared" ref="K84:K87" si="119">I84/(D84*E84)</f>
        <v>8.3944872024342213E-3</v>
      </c>
      <c r="L84" s="2">
        <f t="shared" ref="L84:L87" si="120">K84/E84</f>
        <v>5.5592630479696831E-5</v>
      </c>
      <c r="M84" s="2">
        <f t="shared" ref="M84:M87" si="121">L84^0.5</f>
        <v>7.4560465717226328E-3</v>
      </c>
      <c r="N84" s="2">
        <f t="shared" ref="N84:N87" si="122">H84^0.5</f>
        <v>9.4915799575249898E-2</v>
      </c>
      <c r="O84" s="2">
        <f t="shared" ref="O84:O87" si="123">K84^0.5</f>
        <v>9.1621434186735046E-2</v>
      </c>
      <c r="P84" s="2">
        <f t="shared" ref="P84:P87" si="124">I84/D84</f>
        <v>1.2675675675675675</v>
      </c>
      <c r="Q84" s="2">
        <f>D84/F84</f>
        <v>0.73509933774834435</v>
      </c>
      <c r="R84" s="27">
        <f>1/Q84^0.5</f>
        <v>1.1663448719655609</v>
      </c>
      <c r="S84" s="30">
        <f>C84^0.5</f>
        <v>1</v>
      </c>
      <c r="T84" s="2">
        <f>Q84/AA84</f>
        <v>0.78891257995735609</v>
      </c>
      <c r="U84" s="33">
        <f t="shared" ref="U84:U87" si="125">1/(T84)^0.5</f>
        <v>1.1258630323301178</v>
      </c>
      <c r="V84">
        <f>V83</f>
        <v>19.999999999999996</v>
      </c>
      <c r="W84" s="2">
        <f>T84*C84</f>
        <v>0.78891257995735609</v>
      </c>
      <c r="X84" s="15">
        <f t="shared" ref="X84:X87" si="126">1/W84^0.5</f>
        <v>1.1258630323301178</v>
      </c>
      <c r="Y84" s="2">
        <f>C84/AA84</f>
        <v>1.0732054015636106</v>
      </c>
      <c r="Z84" s="34">
        <f t="shared" ref="Z84:Z87" si="127">Y84^0.5</f>
        <v>1.0359562739631487</v>
      </c>
      <c r="AA84" s="2">
        <f>I84/E84</f>
        <v>0.93178807947019859</v>
      </c>
      <c r="AB84" s="36">
        <f>H84^0.5</f>
        <v>9.4915799575249898E-2</v>
      </c>
      <c r="AC84" s="23">
        <f>K84^0.5</f>
        <v>9.1621434186735046E-2</v>
      </c>
      <c r="AD84" s="12">
        <f>P84^0.5</f>
        <v>1.1258630323301175</v>
      </c>
      <c r="AF84" s="13"/>
    </row>
    <row r="85" spans="2:32" x14ac:dyDescent="0.25">
      <c r="B85" s="2"/>
      <c r="C85" s="13">
        <v>2</v>
      </c>
      <c r="D85" s="7">
        <v>90.2</v>
      </c>
      <c r="E85" s="2">
        <v>151</v>
      </c>
      <c r="F85" s="2">
        <f>C85*E85</f>
        <v>302</v>
      </c>
      <c r="G85" s="32">
        <f t="shared" si="117"/>
        <v>17.378147196982766</v>
      </c>
      <c r="H85" s="2">
        <f>1/D85</f>
        <v>1.1086474501108647E-2</v>
      </c>
      <c r="I85" s="2">
        <v>140.69999999999999</v>
      </c>
      <c r="J85" s="26">
        <f t="shared" si="118"/>
        <v>18.003000618569406</v>
      </c>
      <c r="K85" s="2">
        <f t="shared" si="119"/>
        <v>1.0330244783483353E-2</v>
      </c>
      <c r="L85" s="2">
        <f t="shared" si="120"/>
        <v>6.8412217109161278E-5</v>
      </c>
      <c r="M85" s="2">
        <f t="shared" si="121"/>
        <v>8.2711678201546172E-3</v>
      </c>
      <c r="N85" s="2">
        <f t="shared" si="122"/>
        <v>0.10529232878566533</v>
      </c>
      <c r="O85" s="2">
        <f t="shared" si="123"/>
        <v>0.10163781178027867</v>
      </c>
      <c r="P85" s="2">
        <f t="shared" si="124"/>
        <v>1.5598669623059864</v>
      </c>
      <c r="Q85" s="2">
        <f>D85/F85</f>
        <v>0.29867549668874172</v>
      </c>
      <c r="R85" s="27">
        <f>1/Q85^0.5</f>
        <v>1.829785588350398</v>
      </c>
      <c r="S85" s="30">
        <f>C85^0.5</f>
        <v>1.4142135623730951</v>
      </c>
      <c r="T85" s="2">
        <f>Q85/AA85</f>
        <v>0.32054015636105193</v>
      </c>
      <c r="U85" s="33">
        <f t="shared" si="125"/>
        <v>1.7662768538969118</v>
      </c>
      <c r="V85">
        <f t="shared" ref="V85:V87" si="128">V84</f>
        <v>19.999999999999996</v>
      </c>
      <c r="W85" s="2">
        <f>T85*C85</f>
        <v>0.64108031272210386</v>
      </c>
      <c r="X85" s="15">
        <f t="shared" si="126"/>
        <v>1.2489463408433472</v>
      </c>
      <c r="Y85" s="2">
        <f>C85/AA85</f>
        <v>2.1464108031272211</v>
      </c>
      <c r="Z85" s="34">
        <f t="shared" si="127"/>
        <v>1.4650634126641826</v>
      </c>
      <c r="AA85" s="2">
        <f>I85/E85</f>
        <v>0.93178807947019859</v>
      </c>
      <c r="AB85" s="36">
        <f>H85^0.5</f>
        <v>0.10529232878566533</v>
      </c>
      <c r="AC85" s="23">
        <f>K85^0.5</f>
        <v>0.10163781178027867</v>
      </c>
      <c r="AD85" s="12">
        <f>P85^0.5</f>
        <v>1.2489463408433472</v>
      </c>
      <c r="AF85" s="13"/>
    </row>
    <row r="86" spans="2:32" x14ac:dyDescent="0.25">
      <c r="B86" s="2"/>
      <c r="C86" s="13">
        <v>5</v>
      </c>
      <c r="D86" s="7">
        <v>70</v>
      </c>
      <c r="E86" s="2">
        <v>151</v>
      </c>
      <c r="F86" s="2">
        <f t="shared" si="116"/>
        <v>755</v>
      </c>
      <c r="G86" s="32">
        <f t="shared" si="117"/>
        <v>27.477263328068172</v>
      </c>
      <c r="H86" s="2">
        <f>1/D86</f>
        <v>1.4285714285714285E-2</v>
      </c>
      <c r="I86" s="2">
        <v>140.69999999999999</v>
      </c>
      <c r="J86" s="26">
        <f t="shared" si="118"/>
        <v>28.46524333604977</v>
      </c>
      <c r="K86" s="2">
        <f t="shared" si="119"/>
        <v>1.3311258278145695E-2</v>
      </c>
      <c r="L86" s="2">
        <f t="shared" si="120"/>
        <v>8.8154028332090698E-5</v>
      </c>
      <c r="M86" s="2">
        <f t="shared" si="121"/>
        <v>9.3890376680515406E-3</v>
      </c>
      <c r="N86" s="2">
        <f t="shared" si="122"/>
        <v>0.11952286093343936</v>
      </c>
      <c r="O86" s="2">
        <f t="shared" si="123"/>
        <v>0.11537442644774315</v>
      </c>
      <c r="P86" s="2">
        <f t="shared" si="124"/>
        <v>2.0099999999999998</v>
      </c>
      <c r="Q86" s="2">
        <f>D86/F86</f>
        <v>9.2715231788079472E-2</v>
      </c>
      <c r="R86" s="27">
        <f>1/Q86^0.5</f>
        <v>3.284161123592185</v>
      </c>
      <c r="S86" s="30">
        <f>C86^0.5</f>
        <v>2.2360679774997898</v>
      </c>
      <c r="T86" s="2">
        <f>Q86/AA86</f>
        <v>9.950248756218906E-2</v>
      </c>
      <c r="U86" s="33">
        <f t="shared" si="125"/>
        <v>3.1701734968294715</v>
      </c>
      <c r="V86">
        <f t="shared" si="128"/>
        <v>19.999999999999996</v>
      </c>
      <c r="W86" s="2">
        <f>T86*C86</f>
        <v>0.49751243781094528</v>
      </c>
      <c r="X86" s="15">
        <f t="shared" si="126"/>
        <v>1.4177446878757827</v>
      </c>
      <c r="Y86" s="2">
        <f>C86/AA86</f>
        <v>5.3660270078180528</v>
      </c>
      <c r="Z86" s="34">
        <f t="shared" si="127"/>
        <v>2.316468650298996</v>
      </c>
      <c r="AA86" s="2">
        <f>I86/E86</f>
        <v>0.93178807947019859</v>
      </c>
      <c r="AB86" s="36">
        <f>H86^0.5</f>
        <v>0.11952286093343936</v>
      </c>
      <c r="AC86" s="23">
        <f>K86^0.5</f>
        <v>0.11537442644774315</v>
      </c>
      <c r="AD86" s="12">
        <f>P86^0.5</f>
        <v>1.4177446878757824</v>
      </c>
      <c r="AF86" s="13"/>
    </row>
    <row r="87" spans="2:32" x14ac:dyDescent="0.25">
      <c r="B87" s="2"/>
      <c r="C87" s="13">
        <v>10</v>
      </c>
      <c r="D87" s="7">
        <v>59</v>
      </c>
      <c r="E87" s="2">
        <v>151</v>
      </c>
      <c r="F87" s="2">
        <f t="shared" si="116"/>
        <v>1510</v>
      </c>
      <c r="G87" s="32">
        <f t="shared" si="117"/>
        <v>38.858718455450898</v>
      </c>
      <c r="H87" s="2">
        <f>1/D87</f>
        <v>1.6949152542372881E-2</v>
      </c>
      <c r="I87" s="2">
        <v>140.69999999999999</v>
      </c>
      <c r="J87" s="26">
        <f t="shared" si="118"/>
        <v>40.255933182091951</v>
      </c>
      <c r="K87" s="2">
        <f t="shared" si="119"/>
        <v>1.579301829610506E-2</v>
      </c>
      <c r="L87" s="2">
        <f t="shared" si="120"/>
        <v>1.0458952513976861E-4</v>
      </c>
      <c r="M87" s="2">
        <f t="shared" si="121"/>
        <v>1.0226902030418039E-2</v>
      </c>
      <c r="N87" s="2">
        <f t="shared" si="122"/>
        <v>0.13018891098082386</v>
      </c>
      <c r="O87" s="2">
        <f t="shared" si="123"/>
        <v>0.12567027610419682</v>
      </c>
      <c r="P87" s="2">
        <f t="shared" si="124"/>
        <v>2.384745762711864</v>
      </c>
      <c r="Q87" s="2">
        <f>D87/F87</f>
        <v>3.9072847682119202E-2</v>
      </c>
      <c r="R87" s="27">
        <f>1/Q87^0.5</f>
        <v>5.0589742378255949</v>
      </c>
      <c r="S87" s="30">
        <f>C87^0.5</f>
        <v>3.1622776601683795</v>
      </c>
      <c r="T87" s="2">
        <f>Q87/AA87</f>
        <v>4.1933191186922528E-2</v>
      </c>
      <c r="U87" s="33">
        <f t="shared" si="125"/>
        <v>4.8833858773517624</v>
      </c>
      <c r="V87">
        <f t="shared" si="128"/>
        <v>19.999999999999996</v>
      </c>
      <c r="W87" s="2">
        <f>T87*C87</f>
        <v>0.41933191186922525</v>
      </c>
      <c r="X87" s="15">
        <f t="shared" si="126"/>
        <v>1.5442622065931242</v>
      </c>
      <c r="Y87" s="2">
        <f>C87/AA87</f>
        <v>10.732054015636106</v>
      </c>
      <c r="Z87" s="34">
        <f t="shared" si="127"/>
        <v>3.2759813820649386</v>
      </c>
      <c r="AA87" s="2">
        <f>I87/E87</f>
        <v>0.93178807947019859</v>
      </c>
      <c r="AB87" s="36">
        <f>H87^0.5</f>
        <v>0.13018891098082386</v>
      </c>
      <c r="AC87" s="23">
        <f>K87^0.5</f>
        <v>0.12567027610419682</v>
      </c>
      <c r="AD87" s="12">
        <f>P87^0.5</f>
        <v>1.544262206593124</v>
      </c>
      <c r="AF87" s="13"/>
    </row>
    <row r="88" spans="2:32" x14ac:dyDescent="0.25"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T88" s="29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2:32" x14ac:dyDescent="0.25"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T89" s="29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2:32" x14ac:dyDescent="0.25"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T90" s="29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2:32" x14ac:dyDescent="0.25"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T91" s="29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2:32" ht="18.75" x14ac:dyDescent="0.3">
      <c r="B92" s="2"/>
      <c r="D92" s="2"/>
      <c r="E92" s="2"/>
      <c r="F92" s="2"/>
      <c r="G92" s="2"/>
      <c r="H92" s="6"/>
      <c r="I92" s="2"/>
      <c r="J92" s="2"/>
      <c r="K92" s="2"/>
      <c r="L92" s="2"/>
      <c r="M92" s="2"/>
      <c r="N92" s="2"/>
      <c r="O92" s="2"/>
      <c r="P92" s="2"/>
      <c r="T92" s="29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2:32" x14ac:dyDescent="0.25">
      <c r="L93" s="2"/>
      <c r="M93" s="2"/>
      <c r="N93" s="2"/>
      <c r="O93" s="2"/>
      <c r="P93" s="2"/>
      <c r="T93" s="29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2:32" ht="21" x14ac:dyDescent="0.35">
      <c r="B94" s="17" t="s">
        <v>30</v>
      </c>
      <c r="C94" s="38" t="s">
        <v>36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13"/>
      <c r="AF94" s="13"/>
    </row>
    <row r="95" spans="2:32" x14ac:dyDescent="0.25">
      <c r="B95" s="18" t="s">
        <v>91</v>
      </c>
      <c r="C95" s="19" t="s">
        <v>37</v>
      </c>
      <c r="D95" s="2" t="s">
        <v>2</v>
      </c>
      <c r="E95" s="2" t="s">
        <v>21</v>
      </c>
      <c r="F95" s="2" t="s">
        <v>11</v>
      </c>
      <c r="G95" s="32" t="s">
        <v>22</v>
      </c>
      <c r="H95" s="2" t="s">
        <v>3</v>
      </c>
      <c r="I95" s="2" t="s">
        <v>23</v>
      </c>
      <c r="J95" s="26" t="s">
        <v>24</v>
      </c>
      <c r="K95" s="2" t="s">
        <v>25</v>
      </c>
      <c r="L95" s="1" t="s">
        <v>53</v>
      </c>
      <c r="M95" s="1" t="s">
        <v>71</v>
      </c>
      <c r="N95" s="2" t="s">
        <v>72</v>
      </c>
      <c r="O95" s="2" t="s">
        <v>27</v>
      </c>
      <c r="P95" s="2" t="s">
        <v>26</v>
      </c>
      <c r="Q95" s="13" t="s">
        <v>73</v>
      </c>
      <c r="R95" s="27" t="s">
        <v>74</v>
      </c>
      <c r="S95" s="30" t="s">
        <v>90</v>
      </c>
      <c r="T95" s="13" t="s">
        <v>76</v>
      </c>
      <c r="U95" s="33" t="s">
        <v>77</v>
      </c>
      <c r="V95" t="s">
        <v>78</v>
      </c>
      <c r="W95" s="13" t="s">
        <v>92</v>
      </c>
      <c r="X95" s="15" t="s">
        <v>79</v>
      </c>
      <c r="Y95" s="13" t="s">
        <v>93</v>
      </c>
      <c r="Z95" s="34" t="s">
        <v>81</v>
      </c>
      <c r="AA95" s="13" t="s">
        <v>91</v>
      </c>
      <c r="AB95" s="36" t="s">
        <v>72</v>
      </c>
      <c r="AC95" s="23" t="s">
        <v>27</v>
      </c>
      <c r="AD95" s="12" t="s">
        <v>83</v>
      </c>
      <c r="AF95" s="13"/>
    </row>
    <row r="96" spans="2:32" x14ac:dyDescent="0.25">
      <c r="B96" s="18">
        <f>Q96*C96</f>
        <v>0.83245033112582778</v>
      </c>
      <c r="C96" s="13">
        <v>0.05</v>
      </c>
      <c r="D96" s="7">
        <v>125.7</v>
      </c>
      <c r="E96" s="2">
        <v>151</v>
      </c>
      <c r="F96" s="2">
        <f>C96*E96</f>
        <v>7.5500000000000007</v>
      </c>
      <c r="G96" s="32">
        <f>F96^0.5</f>
        <v>2.7477263328068173</v>
      </c>
      <c r="H96" s="2">
        <f t="shared" ref="H96:H101" si="129">1/D96</f>
        <v>7.955449482895784E-3</v>
      </c>
      <c r="I96" s="7">
        <v>125.7</v>
      </c>
      <c r="J96" s="26">
        <f>(F96*E96/I96)^0.5</f>
        <v>3.0115793502704422</v>
      </c>
      <c r="K96" s="2">
        <f>I96/(D96*E96)</f>
        <v>6.6225165562913907E-3</v>
      </c>
      <c r="L96" s="2">
        <f>K96/E96</f>
        <v>4.3857725538353582E-5</v>
      </c>
      <c r="M96" s="2">
        <f>L96^0.5</f>
        <v>6.6225165562913907E-3</v>
      </c>
      <c r="N96" s="2">
        <f>H96^0.5</f>
        <v>8.9193326448203422E-2</v>
      </c>
      <c r="O96" s="2">
        <f>K96^0.5</f>
        <v>8.1378845877115941E-2</v>
      </c>
      <c r="P96" s="2">
        <f>I96/D96</f>
        <v>1</v>
      </c>
      <c r="Q96" s="2">
        <f t="shared" ref="Q96:Q101" si="130">D96/F96</f>
        <v>16.649006622516556</v>
      </c>
      <c r="R96" s="27">
        <f t="shared" ref="R96:R101" si="131">1/Q96^0.5</f>
        <v>0.24507885179236327</v>
      </c>
      <c r="S96" s="30">
        <f t="shared" ref="S96:S101" si="132">C96^0.5</f>
        <v>0.22360679774997896</v>
      </c>
      <c r="T96" s="2">
        <f t="shared" ref="T96:T101" si="133">Q96/AA96</f>
        <v>20</v>
      </c>
      <c r="U96" s="33">
        <f>1/(T96)^0.5</f>
        <v>0.22360679774997896</v>
      </c>
      <c r="V96">
        <f>T96</f>
        <v>20</v>
      </c>
      <c r="W96" s="2">
        <f t="shared" ref="W96:W101" si="134">T96*C96</f>
        <v>1</v>
      </c>
      <c r="X96" s="15">
        <f>1/W96^0.5</f>
        <v>1</v>
      </c>
      <c r="Y96">
        <f t="shared" ref="Y96:Y101" si="135">C96/AA96</f>
        <v>6.0063643595863171E-2</v>
      </c>
      <c r="Z96" s="34">
        <f>Y96^0.5</f>
        <v>0.2450788517923633</v>
      </c>
      <c r="AA96">
        <f t="shared" ref="AA96:AA101" si="136">I96/E96</f>
        <v>0.83245033112582778</v>
      </c>
      <c r="AB96" s="36">
        <f t="shared" ref="AB96:AB101" si="137">H96^0.5</f>
        <v>8.9193326448203422E-2</v>
      </c>
      <c r="AC96" s="23">
        <f t="shared" ref="AC96:AC101" si="138">K96^0.5</f>
        <v>8.1378845877115941E-2</v>
      </c>
      <c r="AD96" s="12">
        <f t="shared" ref="AD96:AD101" si="139">P96^0.5</f>
        <v>1</v>
      </c>
      <c r="AF96" s="13"/>
    </row>
    <row r="97" spans="2:32" x14ac:dyDescent="0.25">
      <c r="B97" s="2"/>
      <c r="C97" s="13">
        <v>0.2</v>
      </c>
      <c r="D97" s="7">
        <v>116.6</v>
      </c>
      <c r="E97" s="2">
        <v>151</v>
      </c>
      <c r="F97" s="2">
        <f t="shared" ref="F97:F101" si="140">C97*E97</f>
        <v>30.200000000000003</v>
      </c>
      <c r="G97" s="32">
        <f t="shared" ref="G97:G101" si="141">F97^0.5</f>
        <v>5.4954526656136347</v>
      </c>
      <c r="H97" s="2">
        <f t="shared" si="129"/>
        <v>8.5763293310463125E-3</v>
      </c>
      <c r="I97" s="7">
        <v>125.7</v>
      </c>
      <c r="J97" s="26">
        <f t="shared" ref="J97:J101" si="142">(F97*E97/I97)^0.5</f>
        <v>6.0231587005408844</v>
      </c>
      <c r="K97" s="2">
        <f t="shared" ref="K97:K101" si="143">I97/(D97*E97)</f>
        <v>7.139368191473653E-3</v>
      </c>
      <c r="L97" s="2">
        <f t="shared" ref="L97:L101" si="144">K97/E97</f>
        <v>4.728058404949439E-5</v>
      </c>
      <c r="M97" s="2">
        <f t="shared" ref="M97:M101" si="145">L97^0.5</f>
        <v>6.8760878448064049E-3</v>
      </c>
      <c r="N97" s="2">
        <f t="shared" ref="N97:N101" si="146">H97^0.5</f>
        <v>9.2608473322079513E-2</v>
      </c>
      <c r="O97" s="2">
        <f t="shared" ref="O97:O101" si="147">K97^0.5</f>
        <v>8.4494782036961633E-2</v>
      </c>
      <c r="P97" s="2">
        <f t="shared" ref="P97:P101" si="148">I97/D97</f>
        <v>1.0780445969125214</v>
      </c>
      <c r="Q97" s="2">
        <f t="shared" si="130"/>
        <v>3.8609271523178803</v>
      </c>
      <c r="R97" s="27">
        <f t="shared" si="131"/>
        <v>0.50892548157623096</v>
      </c>
      <c r="S97" s="30">
        <f t="shared" si="132"/>
        <v>0.44721359549995793</v>
      </c>
      <c r="T97" s="2">
        <f t="shared" si="133"/>
        <v>4.6380270485282411</v>
      </c>
      <c r="U97" s="33">
        <f t="shared" ref="U97:U101" si="149">1/(T97)^0.5</f>
        <v>0.46433707517546385</v>
      </c>
      <c r="V97">
        <f>V96</f>
        <v>20</v>
      </c>
      <c r="W97" s="2">
        <f t="shared" si="134"/>
        <v>0.92760540970564831</v>
      </c>
      <c r="X97" s="15">
        <f t="shared" ref="X97:X101" si="150">1/W97^0.5</f>
        <v>1.0382892645657671</v>
      </c>
      <c r="Y97" s="2">
        <f t="shared" si="135"/>
        <v>0.24025457438345268</v>
      </c>
      <c r="Z97" s="34">
        <f t="shared" ref="Z97:Z101" si="151">Y97^0.5</f>
        <v>0.4901577035847266</v>
      </c>
      <c r="AA97" s="2">
        <f t="shared" si="136"/>
        <v>0.83245033112582778</v>
      </c>
      <c r="AB97" s="36">
        <f t="shared" si="137"/>
        <v>9.2608473322079513E-2</v>
      </c>
      <c r="AC97" s="23">
        <f t="shared" si="138"/>
        <v>8.4494782036961633E-2</v>
      </c>
      <c r="AD97" s="12">
        <f t="shared" si="139"/>
        <v>1.0382892645657671</v>
      </c>
      <c r="AF97" s="13"/>
    </row>
    <row r="98" spans="2:32" x14ac:dyDescent="0.25">
      <c r="B98" s="2"/>
      <c r="C98" s="13">
        <v>0.5</v>
      </c>
      <c r="D98" s="7">
        <v>99.9</v>
      </c>
      <c r="E98" s="2">
        <v>151</v>
      </c>
      <c r="F98" s="2">
        <f t="shared" si="140"/>
        <v>75.5</v>
      </c>
      <c r="G98" s="32">
        <f t="shared" si="141"/>
        <v>8.6890735984913832</v>
      </c>
      <c r="H98" s="2">
        <f t="shared" si="129"/>
        <v>1.001001001001001E-2</v>
      </c>
      <c r="I98" s="7">
        <v>125.7</v>
      </c>
      <c r="J98" s="26">
        <f t="shared" si="142"/>
        <v>9.523450101184622</v>
      </c>
      <c r="K98" s="2">
        <f t="shared" si="143"/>
        <v>8.3328361474056829E-3</v>
      </c>
      <c r="L98" s="2">
        <f t="shared" si="144"/>
        <v>5.5184345347057502E-5</v>
      </c>
      <c r="M98" s="2">
        <f t="shared" si="145"/>
        <v>7.4286166509692437E-3</v>
      </c>
      <c r="N98" s="2">
        <f t="shared" si="146"/>
        <v>0.10005003753127736</v>
      </c>
      <c r="O98" s="2">
        <f t="shared" si="147"/>
        <v>9.1284369677429894E-2</v>
      </c>
      <c r="P98" s="2">
        <f t="shared" si="148"/>
        <v>1.2582582582582582</v>
      </c>
      <c r="Q98" s="2">
        <f t="shared" si="130"/>
        <v>1.3231788079470199</v>
      </c>
      <c r="R98" s="27">
        <f t="shared" si="131"/>
        <v>0.86934213964109408</v>
      </c>
      <c r="S98" s="30">
        <f t="shared" si="132"/>
        <v>0.70710678118654757</v>
      </c>
      <c r="T98" s="2">
        <f t="shared" si="133"/>
        <v>1.5894988066825777</v>
      </c>
      <c r="U98" s="33">
        <f t="shared" si="149"/>
        <v>0.7931766065190835</v>
      </c>
      <c r="V98">
        <f t="shared" ref="V98:V100" si="152">V97</f>
        <v>20</v>
      </c>
      <c r="W98" s="2">
        <f t="shared" si="134"/>
        <v>0.79474940334128885</v>
      </c>
      <c r="X98" s="15">
        <f t="shared" si="150"/>
        <v>1.1217211142963559</v>
      </c>
      <c r="Y98" s="2">
        <f t="shared" si="135"/>
        <v>0.6006364359586317</v>
      </c>
      <c r="Z98" s="34">
        <f t="shared" si="151"/>
        <v>0.77500737800270758</v>
      </c>
      <c r="AA98" s="2">
        <f t="shared" si="136"/>
        <v>0.83245033112582778</v>
      </c>
      <c r="AB98" s="36">
        <f t="shared" si="137"/>
        <v>0.10005003753127736</v>
      </c>
      <c r="AC98" s="23">
        <f t="shared" si="138"/>
        <v>9.1284369677429894E-2</v>
      </c>
      <c r="AD98" s="12">
        <f t="shared" si="139"/>
        <v>1.1217211142963559</v>
      </c>
      <c r="AF98" s="13"/>
    </row>
    <row r="99" spans="2:32" x14ac:dyDescent="0.25">
      <c r="B99" s="2"/>
      <c r="C99" s="13">
        <v>1</v>
      </c>
      <c r="D99" s="7">
        <v>88.1</v>
      </c>
      <c r="E99" s="2">
        <v>151</v>
      </c>
      <c r="F99" s="2">
        <f t="shared" si="140"/>
        <v>151</v>
      </c>
      <c r="G99" s="32">
        <f t="shared" si="141"/>
        <v>12.288205727444508</v>
      </c>
      <c r="H99" s="2">
        <f t="shared" si="129"/>
        <v>1.1350737797956869E-2</v>
      </c>
      <c r="I99" s="7">
        <v>125.7</v>
      </c>
      <c r="J99" s="26">
        <f t="shared" si="142"/>
        <v>13.468192293678715</v>
      </c>
      <c r="K99" s="2">
        <f t="shared" si="143"/>
        <v>9.4489254384316455E-3</v>
      </c>
      <c r="L99" s="2">
        <f t="shared" si="144"/>
        <v>6.2575665155176465E-5</v>
      </c>
      <c r="M99" s="2">
        <f t="shared" si="145"/>
        <v>7.9104781875166345E-3</v>
      </c>
      <c r="N99" s="2">
        <f t="shared" si="146"/>
        <v>0.10653984136442511</v>
      </c>
      <c r="O99" s="2">
        <f t="shared" si="147"/>
        <v>9.7205583370666759E-2</v>
      </c>
      <c r="P99" s="2">
        <f t="shared" si="148"/>
        <v>1.4267877412031784</v>
      </c>
      <c r="Q99" s="2">
        <f t="shared" si="130"/>
        <v>0.58344370860927153</v>
      </c>
      <c r="R99" s="27">
        <f t="shared" si="131"/>
        <v>1.3091834888553577</v>
      </c>
      <c r="S99" s="30">
        <f t="shared" si="132"/>
        <v>1</v>
      </c>
      <c r="T99" s="2">
        <f t="shared" si="133"/>
        <v>0.70087509944311854</v>
      </c>
      <c r="U99" s="33">
        <f t="shared" si="149"/>
        <v>1.1944822063150118</v>
      </c>
      <c r="V99">
        <f t="shared" si="152"/>
        <v>20</v>
      </c>
      <c r="W99" s="2">
        <f t="shared" si="134"/>
        <v>0.70087509944311854</v>
      </c>
      <c r="X99" s="15">
        <f t="shared" si="150"/>
        <v>1.1944822063150118</v>
      </c>
      <c r="Y99" s="2">
        <f t="shared" si="135"/>
        <v>1.2012728719172634</v>
      </c>
      <c r="Z99" s="34">
        <f t="shared" si="151"/>
        <v>1.0960259449106409</v>
      </c>
      <c r="AA99" s="2">
        <f t="shared" si="136"/>
        <v>0.83245033112582778</v>
      </c>
      <c r="AB99" s="36">
        <f t="shared" si="137"/>
        <v>0.10653984136442511</v>
      </c>
      <c r="AC99" s="23">
        <f t="shared" si="138"/>
        <v>9.7205583370666759E-2</v>
      </c>
      <c r="AD99" s="12">
        <f t="shared" si="139"/>
        <v>1.1944822063150118</v>
      </c>
      <c r="AF99" s="13"/>
    </row>
    <row r="100" spans="2:32" x14ac:dyDescent="0.25">
      <c r="B100" s="2"/>
      <c r="C100" s="13">
        <v>2</v>
      </c>
      <c r="D100" s="7">
        <v>72</v>
      </c>
      <c r="E100" s="2">
        <v>151</v>
      </c>
      <c r="F100" s="2">
        <f t="shared" si="140"/>
        <v>302</v>
      </c>
      <c r="G100" s="32">
        <f t="shared" si="141"/>
        <v>17.378147196982766</v>
      </c>
      <c r="H100" s="2">
        <f t="shared" si="129"/>
        <v>1.3888888888888888E-2</v>
      </c>
      <c r="I100" s="7">
        <v>125.7</v>
      </c>
      <c r="J100" s="26">
        <f t="shared" si="142"/>
        <v>19.046900202369244</v>
      </c>
      <c r="K100" s="2">
        <f t="shared" si="143"/>
        <v>1.1561810154525386E-2</v>
      </c>
      <c r="L100" s="2">
        <f t="shared" si="144"/>
        <v>7.6568279169042297E-5</v>
      </c>
      <c r="M100" s="2">
        <f t="shared" si="145"/>
        <v>8.7503302319993786E-3</v>
      </c>
      <c r="N100" s="2">
        <f t="shared" si="146"/>
        <v>0.11785113019775792</v>
      </c>
      <c r="O100" s="2">
        <f t="shared" si="147"/>
        <v>0.10752585807388558</v>
      </c>
      <c r="P100" s="2">
        <f t="shared" si="148"/>
        <v>1.7458333333333333</v>
      </c>
      <c r="Q100" s="2">
        <f t="shared" si="130"/>
        <v>0.23841059602649006</v>
      </c>
      <c r="R100" s="27">
        <f t="shared" si="131"/>
        <v>2.0480342879074178</v>
      </c>
      <c r="S100" s="30">
        <f t="shared" si="132"/>
        <v>1.4142135623730951</v>
      </c>
      <c r="T100" s="2">
        <f t="shared" si="133"/>
        <v>0.28639618138424822</v>
      </c>
      <c r="U100" s="33">
        <f t="shared" si="149"/>
        <v>1.8686001890898616</v>
      </c>
      <c r="V100">
        <f t="shared" si="152"/>
        <v>20</v>
      </c>
      <c r="W100" s="2">
        <f t="shared" si="134"/>
        <v>0.57279236276849643</v>
      </c>
      <c r="X100" s="15">
        <f t="shared" si="150"/>
        <v>1.3212998650319061</v>
      </c>
      <c r="Y100" s="2">
        <f t="shared" si="135"/>
        <v>2.4025457438345268</v>
      </c>
      <c r="Z100" s="34">
        <f t="shared" si="151"/>
        <v>1.5500147560054152</v>
      </c>
      <c r="AA100" s="2">
        <f t="shared" si="136"/>
        <v>0.83245033112582778</v>
      </c>
      <c r="AB100" s="36">
        <f t="shared" si="137"/>
        <v>0.11785113019775792</v>
      </c>
      <c r="AC100" s="23">
        <f t="shared" si="138"/>
        <v>0.10752585807388558</v>
      </c>
      <c r="AD100" s="12">
        <f t="shared" si="139"/>
        <v>1.3212998650319061</v>
      </c>
      <c r="AF100" s="13"/>
    </row>
    <row r="101" spans="2:32" x14ac:dyDescent="0.25">
      <c r="B101" s="2"/>
      <c r="C101" s="13">
        <v>5</v>
      </c>
      <c r="D101" s="7">
        <v>47</v>
      </c>
      <c r="E101" s="2">
        <v>151</v>
      </c>
      <c r="F101" s="2">
        <f t="shared" si="140"/>
        <v>755</v>
      </c>
      <c r="G101" s="32">
        <f t="shared" si="141"/>
        <v>27.477263328068172</v>
      </c>
      <c r="H101" s="2">
        <f t="shared" si="129"/>
        <v>2.1276595744680851E-2</v>
      </c>
      <c r="I101" s="7">
        <v>125.7</v>
      </c>
      <c r="J101" s="26">
        <f t="shared" si="142"/>
        <v>30.11579350270442</v>
      </c>
      <c r="K101" s="2">
        <f t="shared" si="143"/>
        <v>1.7711709172889955E-2</v>
      </c>
      <c r="L101" s="2">
        <f t="shared" si="144"/>
        <v>1.1729608723768182E-4</v>
      </c>
      <c r="M101" s="2">
        <f t="shared" si="145"/>
        <v>1.0830331815677755E-2</v>
      </c>
      <c r="N101" s="2">
        <f t="shared" si="146"/>
        <v>0.14586499149789456</v>
      </c>
      <c r="O101" s="2">
        <f t="shared" si="147"/>
        <v>0.13308534544753586</v>
      </c>
      <c r="P101" s="2">
        <f t="shared" si="148"/>
        <v>2.6744680851063829</v>
      </c>
      <c r="Q101" s="2">
        <f t="shared" si="130"/>
        <v>6.225165562913907E-2</v>
      </c>
      <c r="R101" s="27">
        <f t="shared" si="131"/>
        <v>4.0079707817340742</v>
      </c>
      <c r="S101" s="30">
        <f t="shared" si="132"/>
        <v>2.2360679774997898</v>
      </c>
      <c r="T101" s="2">
        <f t="shared" si="133"/>
        <v>7.4781225139220364E-2</v>
      </c>
      <c r="U101" s="33">
        <f t="shared" si="149"/>
        <v>3.6568210819688614</v>
      </c>
      <c r="V101" s="2">
        <f t="shared" ref="V101" si="153">V100</f>
        <v>20</v>
      </c>
      <c r="W101" s="2">
        <f t="shared" si="134"/>
        <v>0.37390612569610182</v>
      </c>
      <c r="X101" s="15">
        <f t="shared" si="150"/>
        <v>1.635380104167341</v>
      </c>
      <c r="Y101" s="2">
        <f t="shared" si="135"/>
        <v>6.0063643595863168</v>
      </c>
      <c r="Z101" s="34">
        <f t="shared" si="151"/>
        <v>2.4507885179236326</v>
      </c>
      <c r="AA101" s="2">
        <f t="shared" si="136"/>
        <v>0.83245033112582778</v>
      </c>
      <c r="AB101" s="36">
        <f t="shared" si="137"/>
        <v>0.14586499149789456</v>
      </c>
      <c r="AC101" s="23">
        <f t="shared" si="138"/>
        <v>0.13308534544753586</v>
      </c>
      <c r="AD101" s="12">
        <f t="shared" si="139"/>
        <v>1.635380104167341</v>
      </c>
      <c r="AF101" s="13"/>
    </row>
    <row r="102" spans="2:32" x14ac:dyDescent="0.25"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T102" s="29"/>
      <c r="U102" s="13"/>
      <c r="V102" s="13"/>
      <c r="W102" s="13"/>
      <c r="X102" s="13"/>
      <c r="Y102" s="13"/>
      <c r="Z102" s="13"/>
      <c r="AA102" s="13"/>
      <c r="AC102" s="13"/>
      <c r="AD102" s="13"/>
      <c r="AE102" s="13"/>
      <c r="AF102" s="13"/>
    </row>
    <row r="103" spans="2:32" x14ac:dyDescent="0.25"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T103" s="29"/>
      <c r="U103" s="13"/>
      <c r="V103" s="13"/>
      <c r="W103" s="13"/>
      <c r="X103" s="13"/>
      <c r="Y103" s="13"/>
      <c r="Z103" s="13"/>
      <c r="AA103" s="13"/>
      <c r="AC103" s="13"/>
      <c r="AD103" s="13"/>
      <c r="AE103" s="13"/>
      <c r="AF103" s="13"/>
    </row>
    <row r="104" spans="2:32" ht="18.75" x14ac:dyDescent="0.3">
      <c r="B104" s="2"/>
      <c r="D104" s="2"/>
      <c r="E104" s="2"/>
      <c r="F104" s="2"/>
      <c r="G104" s="2"/>
      <c r="H104" s="6"/>
      <c r="I104" s="2"/>
      <c r="J104" s="2"/>
      <c r="K104" s="2"/>
      <c r="L104" s="2"/>
      <c r="M104" s="2"/>
      <c r="N104" s="2"/>
      <c r="O104" s="2"/>
      <c r="P104" s="2"/>
      <c r="T104" s="29"/>
      <c r="U104" s="13"/>
      <c r="V104" s="13"/>
      <c r="W104" s="13"/>
      <c r="X104" s="13"/>
      <c r="Y104" s="13"/>
      <c r="Z104" s="13"/>
      <c r="AA104" s="13"/>
      <c r="AC104" s="13"/>
      <c r="AD104" s="13"/>
      <c r="AE104" s="13"/>
      <c r="AF104" s="13"/>
    </row>
    <row r="105" spans="2:32" x14ac:dyDescent="0.25">
      <c r="N105" s="2"/>
      <c r="O105" s="2"/>
      <c r="P105" s="2"/>
      <c r="T105" s="29"/>
      <c r="U105" s="13"/>
      <c r="V105" s="13"/>
      <c r="W105" s="13"/>
      <c r="X105" s="13"/>
      <c r="Y105" s="13"/>
      <c r="Z105" s="13"/>
      <c r="AA105" s="13"/>
      <c r="AC105" s="13"/>
      <c r="AD105" s="13"/>
      <c r="AE105" s="13"/>
      <c r="AF105" s="13"/>
    </row>
    <row r="106" spans="2:32" ht="21" x14ac:dyDescent="0.35">
      <c r="B106" s="17" t="s">
        <v>61</v>
      </c>
      <c r="C106" s="38" t="s">
        <v>39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13"/>
      <c r="AF106" s="13"/>
    </row>
    <row r="107" spans="2:32" x14ac:dyDescent="0.25">
      <c r="B107" s="18" t="s">
        <v>91</v>
      </c>
      <c r="C107" s="19" t="s">
        <v>37</v>
      </c>
      <c r="D107" s="2" t="s">
        <v>2</v>
      </c>
      <c r="E107" s="2" t="s">
        <v>21</v>
      </c>
      <c r="F107" s="2" t="s">
        <v>11</v>
      </c>
      <c r="G107" s="32" t="s">
        <v>22</v>
      </c>
      <c r="H107" s="2" t="s">
        <v>3</v>
      </c>
      <c r="I107" s="2" t="s">
        <v>23</v>
      </c>
      <c r="J107" s="26" t="s">
        <v>24</v>
      </c>
      <c r="K107" s="2" t="s">
        <v>25</v>
      </c>
      <c r="L107" s="1" t="s">
        <v>53</v>
      </c>
      <c r="M107" s="1" t="s">
        <v>71</v>
      </c>
      <c r="N107" s="2" t="s">
        <v>72</v>
      </c>
      <c r="O107" s="2" t="s">
        <v>27</v>
      </c>
      <c r="P107" s="2" t="s">
        <v>26</v>
      </c>
      <c r="Q107" s="13" t="s">
        <v>73</v>
      </c>
      <c r="R107" s="27" t="s">
        <v>74</v>
      </c>
      <c r="S107" s="30" t="s">
        <v>90</v>
      </c>
      <c r="T107" s="13" t="s">
        <v>76</v>
      </c>
      <c r="U107" s="33" t="s">
        <v>77</v>
      </c>
      <c r="V107" t="s">
        <v>78</v>
      </c>
      <c r="W107" s="13" t="s">
        <v>92</v>
      </c>
      <c r="X107" s="15" t="s">
        <v>79</v>
      </c>
      <c r="Y107" s="13" t="s">
        <v>93</v>
      </c>
      <c r="Z107" s="34" t="s">
        <v>81</v>
      </c>
      <c r="AA107" s="13" t="s">
        <v>91</v>
      </c>
      <c r="AB107" s="36" t="s">
        <v>72</v>
      </c>
      <c r="AC107" s="23" t="s">
        <v>27</v>
      </c>
      <c r="AD107" s="12" t="s">
        <v>83</v>
      </c>
      <c r="AF107" s="13"/>
    </row>
    <row r="108" spans="2:32" x14ac:dyDescent="0.25">
      <c r="B108" s="18">
        <f>Q108*C108</f>
        <v>0.8059602649006623</v>
      </c>
      <c r="C108" s="13">
        <v>0.05</v>
      </c>
      <c r="D108" s="7">
        <v>121.7</v>
      </c>
      <c r="E108" s="2">
        <v>151</v>
      </c>
      <c r="F108" s="2">
        <f>C108*E108</f>
        <v>7.5500000000000007</v>
      </c>
      <c r="G108" s="32">
        <f>F108^0.5</f>
        <v>2.7477263328068173</v>
      </c>
      <c r="H108" s="2">
        <f t="shared" ref="H108:H116" si="154">1/D108</f>
        <v>8.2169268693508633E-3</v>
      </c>
      <c r="I108" s="7">
        <v>121.7</v>
      </c>
      <c r="J108" s="26">
        <f>(F108*E108/I108)^0.5</f>
        <v>3.0606710828515129</v>
      </c>
      <c r="K108" s="2">
        <f>I108/(D108*E108)</f>
        <v>6.6225165562913907E-3</v>
      </c>
      <c r="L108" s="2">
        <f>K108/E108</f>
        <v>4.3857725538353582E-5</v>
      </c>
      <c r="M108" s="2">
        <f>L108^0.5</f>
        <v>6.6225165562913907E-3</v>
      </c>
      <c r="N108" s="2">
        <f>H108^0.5</f>
        <v>9.0647266198991702E-2</v>
      </c>
      <c r="O108" s="2">
        <f>K108^0.5</f>
        <v>8.1378845877115941E-2</v>
      </c>
      <c r="P108" s="2">
        <f>I108/D108</f>
        <v>1</v>
      </c>
      <c r="Q108" s="2">
        <f t="shared" ref="Q108:Q116" si="155">D108/F108</f>
        <v>16.119205298013245</v>
      </c>
      <c r="R108" s="27">
        <f t="shared" ref="R108:R116" si="156">1/Q108^0.5</f>
        <v>0.2490738803319188</v>
      </c>
      <c r="S108" s="30">
        <f t="shared" ref="S108:S116" si="157">C108^0.5</f>
        <v>0.22360679774997896</v>
      </c>
      <c r="T108" s="2">
        <f t="shared" ref="T108:T116" si="158">(Q108*E108)/I108</f>
        <v>20</v>
      </c>
      <c r="U108" s="33">
        <f>1/(T108)^0.5</f>
        <v>0.22360679774997896</v>
      </c>
      <c r="V108">
        <f>T108</f>
        <v>20</v>
      </c>
      <c r="W108" s="2">
        <f t="shared" ref="W108:W116" si="159">T108*C108</f>
        <v>1</v>
      </c>
      <c r="X108" s="15">
        <f>1/W108^0.5</f>
        <v>1</v>
      </c>
      <c r="Y108">
        <f t="shared" ref="Y108:Y116" si="160">C108/AA108</f>
        <v>6.203779786359901E-2</v>
      </c>
      <c r="Z108" s="34">
        <f>Y108^0.5</f>
        <v>0.2490738803319188</v>
      </c>
      <c r="AA108">
        <f t="shared" ref="AA108:AA116" si="161">I108/E108</f>
        <v>0.8059602649006623</v>
      </c>
      <c r="AB108" s="36">
        <f t="shared" ref="AB108:AB116" si="162">1/(D108^0.5)</f>
        <v>9.0647266198991702E-2</v>
      </c>
      <c r="AC108" s="23">
        <f t="shared" ref="AC108:AC116" si="163">K108^0.5</f>
        <v>8.1378845877115941E-2</v>
      </c>
      <c r="AD108" s="12">
        <f t="shared" ref="AD108:AD116" si="164">P108^0.5</f>
        <v>1</v>
      </c>
      <c r="AF108" s="13"/>
    </row>
    <row r="109" spans="2:32" x14ac:dyDescent="0.25">
      <c r="B109" s="2"/>
      <c r="C109" s="13">
        <v>0.1</v>
      </c>
      <c r="D109" s="7">
        <v>114.5</v>
      </c>
      <c r="E109" s="2">
        <v>151</v>
      </c>
      <c r="F109" s="2">
        <f t="shared" ref="F109:F116" si="165">C109*E109</f>
        <v>15.100000000000001</v>
      </c>
      <c r="G109" s="32">
        <f t="shared" ref="G109:G116" si="166">F109^0.5</f>
        <v>3.8858718455450898</v>
      </c>
      <c r="H109" s="2">
        <f t="shared" si="154"/>
        <v>8.7336244541484712E-3</v>
      </c>
      <c r="I109" s="7">
        <v>121.7</v>
      </c>
      <c r="J109" s="26">
        <f t="shared" ref="J109:J116" si="167">(F109*E109/I109)^0.5</f>
        <v>4.3284425553317565</v>
      </c>
      <c r="K109" s="2">
        <f t="shared" ref="K109:K116" si="168">I109/(D109*E109)</f>
        <v>7.0389542786084038E-3</v>
      </c>
      <c r="L109" s="2">
        <f t="shared" ref="L109:L116" si="169">K109/E109</f>
        <v>4.6615591249062276E-5</v>
      </c>
      <c r="M109" s="2">
        <f t="shared" ref="M109:M116" si="170">L109^0.5</f>
        <v>6.8275611494194822E-3</v>
      </c>
      <c r="N109" s="2">
        <f t="shared" ref="N109:N116" si="171">H109^0.5</f>
        <v>9.3453862703199553E-2</v>
      </c>
      <c r="O109" s="2">
        <f t="shared" ref="O109:O116" si="172">K109^0.5</f>
        <v>8.3898476020774077E-2</v>
      </c>
      <c r="P109" s="2">
        <f t="shared" ref="P109:P116" si="173">I109/D109</f>
        <v>1.0628820960698691</v>
      </c>
      <c r="Q109" s="2">
        <f t="shared" si="155"/>
        <v>7.5827814569536418</v>
      </c>
      <c r="R109" s="27">
        <f t="shared" si="156"/>
        <v>0.36314973393579947</v>
      </c>
      <c r="S109" s="30">
        <f t="shared" si="157"/>
        <v>0.31622776601683794</v>
      </c>
      <c r="T109" s="2">
        <f t="shared" si="158"/>
        <v>9.4083812654067369</v>
      </c>
      <c r="U109" s="33">
        <f t="shared" ref="U109:U116" si="174">1/(T109)^0.5</f>
        <v>0.32601872585326586</v>
      </c>
      <c r="V109">
        <f>V108</f>
        <v>20</v>
      </c>
      <c r="W109" s="2">
        <f t="shared" si="159"/>
        <v>0.94083812654067378</v>
      </c>
      <c r="X109" s="15">
        <f t="shared" ref="X109:X116" si="175">1/W109^0.5</f>
        <v>1.0309617335623418</v>
      </c>
      <c r="Y109" s="2">
        <f t="shared" si="160"/>
        <v>0.12407559572719802</v>
      </c>
      <c r="Z109" s="34">
        <f t="shared" ref="Z109:Z116" si="176">Y109^0.5</f>
        <v>0.35224365959829285</v>
      </c>
      <c r="AA109" s="2">
        <f t="shared" si="161"/>
        <v>0.8059602649006623</v>
      </c>
      <c r="AB109" s="36">
        <f t="shared" si="162"/>
        <v>9.3453862703199553E-2</v>
      </c>
      <c r="AC109" s="23">
        <f t="shared" si="163"/>
        <v>8.3898476020774077E-2</v>
      </c>
      <c r="AD109" s="12">
        <f t="shared" si="164"/>
        <v>1.0309617335623418</v>
      </c>
      <c r="AF109" s="13"/>
    </row>
    <row r="110" spans="2:32" x14ac:dyDescent="0.25">
      <c r="B110" s="2"/>
      <c r="C110" s="13">
        <v>0.2</v>
      </c>
      <c r="D110" s="7">
        <v>103.3</v>
      </c>
      <c r="E110" s="2">
        <v>151</v>
      </c>
      <c r="F110" s="2">
        <f>C110*E110</f>
        <v>30.200000000000003</v>
      </c>
      <c r="G110" s="32">
        <f t="shared" si="166"/>
        <v>5.4954526656136347</v>
      </c>
      <c r="H110" s="2">
        <f t="shared" si="154"/>
        <v>9.6805421103581795E-3</v>
      </c>
      <c r="I110" s="7">
        <v>121.7</v>
      </c>
      <c r="J110" s="26">
        <f t="shared" si="167"/>
        <v>6.1213421657030258</v>
      </c>
      <c r="K110" s="2">
        <f t="shared" si="168"/>
        <v>7.8021322836462955E-3</v>
      </c>
      <c r="L110" s="2">
        <f t="shared" si="169"/>
        <v>5.1669750222823151E-5</v>
      </c>
      <c r="M110" s="2">
        <f t="shared" si="170"/>
        <v>7.1881673758214032E-3</v>
      </c>
      <c r="N110" s="2">
        <f t="shared" si="171"/>
        <v>9.8389745961447519E-2</v>
      </c>
      <c r="O110" s="2">
        <f t="shared" si="172"/>
        <v>8.8329679517398313E-2</v>
      </c>
      <c r="P110" s="2">
        <f t="shared" si="173"/>
        <v>1.1781219748305907</v>
      </c>
      <c r="Q110" s="2">
        <f t="shared" si="155"/>
        <v>3.4205298013245029</v>
      </c>
      <c r="R110" s="27">
        <f t="shared" si="156"/>
        <v>0.54069619171288519</v>
      </c>
      <c r="S110" s="30">
        <f t="shared" si="157"/>
        <v>0.44721359549995793</v>
      </c>
      <c r="T110" s="2">
        <f t="shared" si="158"/>
        <v>4.2440427280197195</v>
      </c>
      <c r="U110" s="33">
        <f t="shared" si="174"/>
        <v>0.48541157275668467</v>
      </c>
      <c r="V110">
        <f t="shared" ref="V110:V113" si="177">V109</f>
        <v>20</v>
      </c>
      <c r="W110" s="2">
        <f t="shared" si="159"/>
        <v>0.84880854560394392</v>
      </c>
      <c r="X110" s="15">
        <f t="shared" si="175"/>
        <v>1.0854132737490318</v>
      </c>
      <c r="Y110" s="2">
        <f t="shared" si="160"/>
        <v>0.24815119145439604</v>
      </c>
      <c r="Z110" s="34">
        <f t="shared" si="176"/>
        <v>0.49814776066383759</v>
      </c>
      <c r="AA110" s="2">
        <f t="shared" si="161"/>
        <v>0.8059602649006623</v>
      </c>
      <c r="AB110" s="36">
        <f t="shared" si="162"/>
        <v>9.8389745961447519E-2</v>
      </c>
      <c r="AC110" s="23">
        <f t="shared" si="163"/>
        <v>8.8329679517398313E-2</v>
      </c>
      <c r="AD110" s="12">
        <f t="shared" si="164"/>
        <v>1.0854132737490318</v>
      </c>
      <c r="AF110" s="13"/>
    </row>
    <row r="111" spans="2:32" x14ac:dyDescent="0.25">
      <c r="B111" s="2"/>
      <c r="C111" s="13">
        <v>0.5</v>
      </c>
      <c r="D111" s="7">
        <v>94.8</v>
      </c>
      <c r="E111" s="2">
        <v>151</v>
      </c>
      <c r="F111" s="2">
        <f t="shared" si="165"/>
        <v>75.5</v>
      </c>
      <c r="G111" s="32">
        <f t="shared" si="166"/>
        <v>8.6890735984913832</v>
      </c>
      <c r="H111" s="2">
        <f t="shared" si="154"/>
        <v>1.0548523206751054E-2</v>
      </c>
      <c r="I111" s="7">
        <v>121.7</v>
      </c>
      <c r="J111" s="26">
        <f t="shared" si="167"/>
        <v>9.6786917904247005</v>
      </c>
      <c r="K111" s="2">
        <f t="shared" si="168"/>
        <v>8.5016905580238642E-3</v>
      </c>
      <c r="L111" s="2">
        <f t="shared" si="169"/>
        <v>5.6302586476979235E-5</v>
      </c>
      <c r="M111" s="2">
        <f t="shared" si="170"/>
        <v>7.5035049461554459E-3</v>
      </c>
      <c r="N111" s="2">
        <f t="shared" si="171"/>
        <v>0.10270600375222012</v>
      </c>
      <c r="O111" s="2">
        <f t="shared" si="172"/>
        <v>9.2204612455255533E-2</v>
      </c>
      <c r="P111" s="2">
        <f t="shared" si="173"/>
        <v>1.2837552742616034</v>
      </c>
      <c r="Q111" s="2">
        <f t="shared" si="155"/>
        <v>1.2556291390728476</v>
      </c>
      <c r="R111" s="27">
        <f t="shared" si="156"/>
        <v>0.89242002560997291</v>
      </c>
      <c r="S111" s="30">
        <f t="shared" si="157"/>
        <v>0.70710678118654757</v>
      </c>
      <c r="T111" s="2">
        <f t="shared" si="158"/>
        <v>1.5579293344289236</v>
      </c>
      <c r="U111" s="33">
        <f t="shared" si="174"/>
        <v>0.80117266374409057</v>
      </c>
      <c r="V111">
        <f t="shared" si="177"/>
        <v>20</v>
      </c>
      <c r="W111" s="2">
        <f t="shared" si="159"/>
        <v>0.77896466721446178</v>
      </c>
      <c r="X111" s="15">
        <f t="shared" si="175"/>
        <v>1.1330292468694723</v>
      </c>
      <c r="Y111" s="2">
        <f t="shared" si="160"/>
        <v>0.62037797863599009</v>
      </c>
      <c r="Z111" s="34">
        <f t="shared" si="176"/>
        <v>0.78764076750507916</v>
      </c>
      <c r="AA111" s="2">
        <f t="shared" si="161"/>
        <v>0.8059602649006623</v>
      </c>
      <c r="AB111" s="36">
        <f t="shared" si="162"/>
        <v>0.10270600375222014</v>
      </c>
      <c r="AC111" s="23">
        <f t="shared" si="163"/>
        <v>9.2204612455255533E-2</v>
      </c>
      <c r="AD111" s="12">
        <f t="shared" si="164"/>
        <v>1.1330292468694723</v>
      </c>
      <c r="AF111" s="13"/>
    </row>
    <row r="112" spans="2:32" x14ac:dyDescent="0.25">
      <c r="B112" s="2"/>
      <c r="C112" s="13">
        <v>1</v>
      </c>
      <c r="D112" s="7">
        <v>84.5</v>
      </c>
      <c r="E112" s="2">
        <v>151</v>
      </c>
      <c r="F112" s="2">
        <f t="shared" si="165"/>
        <v>151</v>
      </c>
      <c r="G112" s="32">
        <f t="shared" si="166"/>
        <v>12.288205727444508</v>
      </c>
      <c r="H112" s="2">
        <f t="shared" si="154"/>
        <v>1.1834319526627219E-2</v>
      </c>
      <c r="I112" s="7">
        <v>121.7</v>
      </c>
      <c r="J112" s="26">
        <f t="shared" si="167"/>
        <v>13.687737196047745</v>
      </c>
      <c r="K112" s="2">
        <f t="shared" si="168"/>
        <v>9.5379913005995531E-3</v>
      </c>
      <c r="L112" s="2">
        <f>K112/E112</f>
        <v>6.3165505301983791E-5</v>
      </c>
      <c r="M112" s="2">
        <f t="shared" si="170"/>
        <v>7.9476729488564008E-3</v>
      </c>
      <c r="N112" s="2">
        <f t="shared" si="171"/>
        <v>0.10878565864408424</v>
      </c>
      <c r="O112" s="2">
        <f t="shared" si="172"/>
        <v>9.7662640249993007E-2</v>
      </c>
      <c r="P112" s="2">
        <f t="shared" si="173"/>
        <v>1.4402366863905325</v>
      </c>
      <c r="Q112" s="2">
        <f t="shared" si="155"/>
        <v>0.55960264900662249</v>
      </c>
      <c r="R112" s="27">
        <f t="shared" si="156"/>
        <v>1.3367805536140589</v>
      </c>
      <c r="S112" s="30">
        <f t="shared" si="157"/>
        <v>1</v>
      </c>
      <c r="T112" s="2">
        <f t="shared" si="158"/>
        <v>0.69433032046014787</v>
      </c>
      <c r="U112" s="33">
        <f t="shared" si="174"/>
        <v>1.2000986152773165</v>
      </c>
      <c r="V112">
        <f t="shared" si="177"/>
        <v>20</v>
      </c>
      <c r="W112" s="2">
        <f t="shared" si="159"/>
        <v>0.69433032046014787</v>
      </c>
      <c r="X112" s="15">
        <f t="shared" si="175"/>
        <v>1.2000986152773165</v>
      </c>
      <c r="Y112" s="2">
        <f t="shared" si="160"/>
        <v>1.2407559572719802</v>
      </c>
      <c r="Z112" s="34">
        <f t="shared" si="176"/>
        <v>1.1138922556836366</v>
      </c>
      <c r="AA112" s="2">
        <f t="shared" si="161"/>
        <v>0.8059602649006623</v>
      </c>
      <c r="AB112" s="36">
        <f t="shared" si="162"/>
        <v>0.10878565864408424</v>
      </c>
      <c r="AC112" s="23">
        <f t="shared" si="163"/>
        <v>9.7662640249993007E-2</v>
      </c>
      <c r="AD112" s="12">
        <f t="shared" si="164"/>
        <v>1.2000986152773165</v>
      </c>
      <c r="AF112" s="13"/>
    </row>
    <row r="113" spans="2:32" x14ac:dyDescent="0.25">
      <c r="B113" s="2"/>
      <c r="C113" s="13">
        <v>2</v>
      </c>
      <c r="D113" s="7">
        <v>72.900000000000006</v>
      </c>
      <c r="E113" s="2">
        <v>151</v>
      </c>
      <c r="F113" s="2">
        <f t="shared" si="165"/>
        <v>302</v>
      </c>
      <c r="G113" s="32">
        <f t="shared" si="166"/>
        <v>17.378147196982766</v>
      </c>
      <c r="H113" s="2">
        <f t="shared" si="154"/>
        <v>1.3717421124828532E-2</v>
      </c>
      <c r="I113" s="7">
        <v>121.7</v>
      </c>
      <c r="J113" s="26">
        <f t="shared" si="167"/>
        <v>19.357383580849401</v>
      </c>
      <c r="K113" s="2">
        <f t="shared" si="168"/>
        <v>1.1055696363520743E-2</v>
      </c>
      <c r="L113" s="2">
        <f t="shared" si="169"/>
        <v>7.3216532208746649E-5</v>
      </c>
      <c r="M113" s="2">
        <f t="shared" si="170"/>
        <v>8.5566659516862435E-3</v>
      </c>
      <c r="N113" s="2">
        <f t="shared" si="171"/>
        <v>0.11712139482105108</v>
      </c>
      <c r="O113" s="2">
        <f t="shared" si="172"/>
        <v>0.10514607155534031</v>
      </c>
      <c r="P113" s="2">
        <f t="shared" si="173"/>
        <v>1.6694101508916324</v>
      </c>
      <c r="Q113" s="2">
        <f t="shared" si="155"/>
        <v>0.24139072847682122</v>
      </c>
      <c r="R113" s="27">
        <f t="shared" si="156"/>
        <v>2.0353528391161606</v>
      </c>
      <c r="S113" s="30">
        <f t="shared" si="157"/>
        <v>1.4142135623730951</v>
      </c>
      <c r="T113" s="2">
        <f t="shared" si="158"/>
        <v>0.29950698438783896</v>
      </c>
      <c r="U113" s="33">
        <f t="shared" si="174"/>
        <v>1.8272439086731866</v>
      </c>
      <c r="V113">
        <f t="shared" si="177"/>
        <v>20</v>
      </c>
      <c r="W113" s="2">
        <f t="shared" si="159"/>
        <v>0.59901396877567792</v>
      </c>
      <c r="X113" s="15">
        <f t="shared" si="175"/>
        <v>1.2920565587046227</v>
      </c>
      <c r="Y113" s="2">
        <f t="shared" si="160"/>
        <v>2.4815119145439604</v>
      </c>
      <c r="Z113" s="34">
        <f t="shared" si="176"/>
        <v>1.5752815350101583</v>
      </c>
      <c r="AA113" s="2">
        <f t="shared" si="161"/>
        <v>0.8059602649006623</v>
      </c>
      <c r="AB113" s="36">
        <f t="shared" si="162"/>
        <v>0.11712139482105108</v>
      </c>
      <c r="AC113" s="23">
        <f t="shared" si="163"/>
        <v>0.10514607155534031</v>
      </c>
      <c r="AD113" s="12">
        <f t="shared" si="164"/>
        <v>1.2920565587046229</v>
      </c>
      <c r="AF113" s="13"/>
    </row>
    <row r="114" spans="2:32" x14ac:dyDescent="0.25">
      <c r="B114" s="2"/>
      <c r="C114" s="13">
        <v>3</v>
      </c>
      <c r="D114" s="7">
        <v>65.099999999999994</v>
      </c>
      <c r="E114" s="2">
        <v>151</v>
      </c>
      <c r="F114" s="2">
        <f t="shared" si="165"/>
        <v>453</v>
      </c>
      <c r="G114" s="32">
        <f t="shared" si="166"/>
        <v>21.283796653792763</v>
      </c>
      <c r="H114" s="2">
        <f t="shared" si="154"/>
        <v>1.5360983102918589E-2</v>
      </c>
      <c r="I114" s="7">
        <v>121.7</v>
      </c>
      <c r="J114" s="26">
        <f t="shared" si="167"/>
        <v>23.707856264205059</v>
      </c>
      <c r="K114" s="2">
        <f t="shared" si="168"/>
        <v>1.2380342010762864E-2</v>
      </c>
      <c r="L114" s="2">
        <f t="shared" si="169"/>
        <v>8.1989019938826906E-5</v>
      </c>
      <c r="M114" s="2">
        <f t="shared" si="170"/>
        <v>9.0547788453847339E-3</v>
      </c>
      <c r="N114" s="2">
        <f t="shared" si="171"/>
        <v>0.12393943320395889</v>
      </c>
      <c r="O114" s="2">
        <f t="shared" si="172"/>
        <v>0.11126698526860006</v>
      </c>
      <c r="P114" s="2">
        <f t="shared" si="173"/>
        <v>1.8694316436251923</v>
      </c>
      <c r="Q114" s="2">
        <f t="shared" si="155"/>
        <v>0.14370860927152318</v>
      </c>
      <c r="R114" s="27">
        <f t="shared" si="156"/>
        <v>2.637901693699392</v>
      </c>
      <c r="S114" s="30">
        <f t="shared" si="157"/>
        <v>1.7320508075688772</v>
      </c>
      <c r="T114" s="2">
        <f t="shared" si="158"/>
        <v>0.17830731306491371</v>
      </c>
      <c r="U114" s="33">
        <f t="shared" si="174"/>
        <v>2.3681838887374385</v>
      </c>
      <c r="V114" s="2">
        <f t="shared" ref="V114:V116" si="178">V113</f>
        <v>20</v>
      </c>
      <c r="W114" s="2">
        <f t="shared" si="159"/>
        <v>0.53492193919474107</v>
      </c>
      <c r="X114" s="15">
        <f t="shared" si="175"/>
        <v>1.3672716056530949</v>
      </c>
      <c r="Y114" s="2">
        <f t="shared" si="160"/>
        <v>3.7222678718159408</v>
      </c>
      <c r="Z114" s="34">
        <f t="shared" si="176"/>
        <v>1.9293179810015613</v>
      </c>
      <c r="AA114" s="2">
        <f t="shared" si="161"/>
        <v>0.8059602649006623</v>
      </c>
      <c r="AB114" s="36">
        <f t="shared" si="162"/>
        <v>0.12393943320395891</v>
      </c>
      <c r="AC114" s="23">
        <f t="shared" si="163"/>
        <v>0.11126698526860006</v>
      </c>
      <c r="AD114" s="12">
        <f t="shared" si="164"/>
        <v>1.3672716056530949</v>
      </c>
      <c r="AF114" s="13"/>
    </row>
    <row r="115" spans="2:32" x14ac:dyDescent="0.25">
      <c r="B115" s="2"/>
      <c r="C115" s="13">
        <v>4</v>
      </c>
      <c r="D115" s="7">
        <v>61</v>
      </c>
      <c r="E115" s="2">
        <v>151</v>
      </c>
      <c r="F115" s="2">
        <f t="shared" si="165"/>
        <v>604</v>
      </c>
      <c r="G115" s="32">
        <f t="shared" si="166"/>
        <v>24.576411454889016</v>
      </c>
      <c r="H115" s="2">
        <f t="shared" si="154"/>
        <v>1.6393442622950821E-2</v>
      </c>
      <c r="I115" s="7">
        <v>121.7</v>
      </c>
      <c r="J115" s="26">
        <f t="shared" si="167"/>
        <v>27.375474392095491</v>
      </c>
      <c r="K115" s="2">
        <f t="shared" si="168"/>
        <v>1.321246335902725E-2</v>
      </c>
      <c r="L115" s="2">
        <f t="shared" si="169"/>
        <v>8.7499757344551327E-5</v>
      </c>
      <c r="M115" s="2">
        <f t="shared" si="170"/>
        <v>9.3541304964465475E-3</v>
      </c>
      <c r="N115" s="2">
        <f t="shared" si="171"/>
        <v>0.12803687993289598</v>
      </c>
      <c r="O115" s="2">
        <f t="shared" si="172"/>
        <v>0.11494547994169779</v>
      </c>
      <c r="P115" s="2">
        <f t="shared" si="173"/>
        <v>1.9950819672131148</v>
      </c>
      <c r="Q115" s="2">
        <f t="shared" si="155"/>
        <v>0.10099337748344371</v>
      </c>
      <c r="R115" s="27">
        <f t="shared" si="156"/>
        <v>3.1466870426310742</v>
      </c>
      <c r="S115" s="30">
        <f t="shared" si="157"/>
        <v>2</v>
      </c>
      <c r="T115" s="2">
        <f t="shared" si="158"/>
        <v>0.12530813475760066</v>
      </c>
      <c r="U115" s="33">
        <f t="shared" si="174"/>
        <v>2.8249474099268572</v>
      </c>
      <c r="V115" s="2">
        <f t="shared" si="178"/>
        <v>20</v>
      </c>
      <c r="W115" s="2">
        <f t="shared" si="159"/>
        <v>0.50123253903040266</v>
      </c>
      <c r="X115" s="15">
        <f t="shared" si="175"/>
        <v>1.4124737049634286</v>
      </c>
      <c r="Y115" s="2">
        <f t="shared" si="160"/>
        <v>4.9630238290879207</v>
      </c>
      <c r="Z115" s="34">
        <f t="shared" si="176"/>
        <v>2.2277845113672732</v>
      </c>
      <c r="AA115" s="2">
        <f t="shared" si="161"/>
        <v>0.8059602649006623</v>
      </c>
      <c r="AB115" s="36">
        <f t="shared" si="162"/>
        <v>0.12803687993289598</v>
      </c>
      <c r="AC115" s="23">
        <f t="shared" si="163"/>
        <v>0.11494547994169779</v>
      </c>
      <c r="AD115" s="12">
        <f t="shared" si="164"/>
        <v>1.4124737049634286</v>
      </c>
      <c r="AF115" s="13"/>
    </row>
    <row r="116" spans="2:32" x14ac:dyDescent="0.25">
      <c r="B116" s="2"/>
      <c r="C116" s="13">
        <v>5</v>
      </c>
      <c r="D116" s="7">
        <v>56.9</v>
      </c>
      <c r="E116" s="2">
        <v>151</v>
      </c>
      <c r="F116" s="2">
        <f t="shared" si="165"/>
        <v>755</v>
      </c>
      <c r="G116" s="32">
        <f t="shared" si="166"/>
        <v>27.477263328068172</v>
      </c>
      <c r="H116" s="2">
        <f t="shared" si="154"/>
        <v>1.7574692442882251E-2</v>
      </c>
      <c r="I116" s="7">
        <v>121.7</v>
      </c>
      <c r="J116" s="26">
        <f t="shared" si="167"/>
        <v>30.606710828515126</v>
      </c>
      <c r="K116" s="2">
        <f t="shared" si="168"/>
        <v>1.4164503776813046E-2</v>
      </c>
      <c r="L116" s="2">
        <f t="shared" si="169"/>
        <v>9.3804660773596333E-5</v>
      </c>
      <c r="M116" s="2">
        <f t="shared" si="170"/>
        <v>9.6852806244112685E-3</v>
      </c>
      <c r="N116" s="2">
        <f t="shared" si="171"/>
        <v>0.13256957585691467</v>
      </c>
      <c r="O116" s="2">
        <f t="shared" si="172"/>
        <v>0.11901472084079787</v>
      </c>
      <c r="P116" s="2">
        <f t="shared" si="173"/>
        <v>2.13884007029877</v>
      </c>
      <c r="Q116" s="2">
        <f t="shared" si="155"/>
        <v>7.5364238410596029E-2</v>
      </c>
      <c r="R116" s="27">
        <f t="shared" si="156"/>
        <v>3.6426491451107528</v>
      </c>
      <c r="S116" s="30">
        <f t="shared" si="157"/>
        <v>2.2360679774997898</v>
      </c>
      <c r="T116" s="2">
        <f t="shared" si="158"/>
        <v>9.3508627773212824E-2</v>
      </c>
      <c r="U116" s="33">
        <f t="shared" si="174"/>
        <v>3.2701988244591256</v>
      </c>
      <c r="V116" s="2">
        <f t="shared" si="178"/>
        <v>20</v>
      </c>
      <c r="W116" s="2">
        <f t="shared" si="159"/>
        <v>0.46754313886606413</v>
      </c>
      <c r="X116" s="15">
        <f t="shared" si="175"/>
        <v>1.4624773742861013</v>
      </c>
      <c r="Y116" s="2">
        <f t="shared" si="160"/>
        <v>6.2037797863599007</v>
      </c>
      <c r="Z116" s="34">
        <f t="shared" si="176"/>
        <v>2.490738803319188</v>
      </c>
      <c r="AA116" s="2">
        <f t="shared" si="161"/>
        <v>0.8059602649006623</v>
      </c>
      <c r="AB116" s="36">
        <f t="shared" si="162"/>
        <v>0.13256957585691467</v>
      </c>
      <c r="AC116" s="23">
        <f t="shared" si="163"/>
        <v>0.11901472084079787</v>
      </c>
      <c r="AD116" s="12">
        <f t="shared" si="164"/>
        <v>1.4624773742861015</v>
      </c>
      <c r="AF116" s="13"/>
    </row>
    <row r="117" spans="2:32" x14ac:dyDescent="0.25"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T117" s="29"/>
      <c r="U117" s="13"/>
      <c r="V117" s="13"/>
      <c r="W117" s="13"/>
      <c r="X117" s="13"/>
      <c r="Y117" s="13"/>
      <c r="Z117" s="13"/>
      <c r="AA117" s="13"/>
      <c r="AC117" s="13"/>
      <c r="AD117" s="13"/>
      <c r="AE117" s="13"/>
      <c r="AF117" s="13"/>
    </row>
    <row r="118" spans="2:32" x14ac:dyDescent="0.25"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T118" s="29"/>
      <c r="U118" s="13"/>
      <c r="V118" s="13"/>
      <c r="W118" s="13"/>
      <c r="X118" s="13"/>
      <c r="Y118" s="13"/>
      <c r="Z118" s="13"/>
      <c r="AA118" s="13"/>
      <c r="AC118" s="13"/>
      <c r="AD118" s="13"/>
      <c r="AE118" s="13"/>
      <c r="AF118" s="13"/>
    </row>
    <row r="119" spans="2:32" ht="18.75" x14ac:dyDescent="0.3">
      <c r="B119" s="2"/>
      <c r="D119" s="2"/>
      <c r="E119" s="2"/>
      <c r="F119" s="2"/>
      <c r="G119" s="2"/>
      <c r="H119" s="6"/>
      <c r="I119" s="2"/>
      <c r="J119" s="2"/>
      <c r="K119" s="2"/>
      <c r="L119" s="2"/>
      <c r="M119" s="2"/>
      <c r="N119" s="2"/>
      <c r="O119" s="2"/>
      <c r="P119" s="2"/>
      <c r="T119" s="29"/>
      <c r="U119" s="13"/>
      <c r="V119" s="13"/>
      <c r="W119" s="13"/>
      <c r="X119" s="13"/>
      <c r="Y119" s="13"/>
      <c r="Z119" s="13"/>
      <c r="AA119" s="13"/>
      <c r="AC119" s="13"/>
      <c r="AD119" s="13"/>
      <c r="AE119" s="13"/>
      <c r="AF119" s="13"/>
    </row>
    <row r="120" spans="2:32" x14ac:dyDescent="0.25">
      <c r="P120" s="2"/>
      <c r="T120" s="29"/>
      <c r="U120" s="13"/>
      <c r="V120" s="13"/>
      <c r="W120" s="13"/>
      <c r="X120" s="13"/>
      <c r="Y120" s="13"/>
      <c r="Z120" s="13"/>
      <c r="AA120" s="13"/>
      <c r="AC120" s="13"/>
      <c r="AD120" s="13"/>
      <c r="AE120" s="13"/>
      <c r="AF120" s="13"/>
    </row>
    <row r="121" spans="2:32" ht="21" x14ac:dyDescent="0.35">
      <c r="B121" s="17" t="s">
        <v>33</v>
      </c>
      <c r="C121" s="38" t="s">
        <v>40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13"/>
      <c r="AF121" s="13"/>
    </row>
    <row r="122" spans="2:32" x14ac:dyDescent="0.25">
      <c r="B122" s="18" t="s">
        <v>91</v>
      </c>
      <c r="C122" s="13" t="s">
        <v>37</v>
      </c>
      <c r="D122" s="2" t="s">
        <v>2</v>
      </c>
      <c r="E122" s="2" t="s">
        <v>21</v>
      </c>
      <c r="F122" s="2" t="s">
        <v>11</v>
      </c>
      <c r="G122" s="32" t="s">
        <v>22</v>
      </c>
      <c r="H122" s="2" t="s">
        <v>3</v>
      </c>
      <c r="I122" s="2" t="s">
        <v>23</v>
      </c>
      <c r="J122" s="26" t="s">
        <v>24</v>
      </c>
      <c r="K122" s="2" t="s">
        <v>25</v>
      </c>
      <c r="L122" s="1" t="s">
        <v>53</v>
      </c>
      <c r="M122" s="1" t="s">
        <v>71</v>
      </c>
      <c r="N122" s="2" t="s">
        <v>72</v>
      </c>
      <c r="O122" s="2" t="s">
        <v>27</v>
      </c>
      <c r="P122" s="2" t="s">
        <v>26</v>
      </c>
      <c r="Q122" s="13" t="s">
        <v>73</v>
      </c>
      <c r="R122" s="27" t="s">
        <v>74</v>
      </c>
      <c r="S122" s="30" t="s">
        <v>90</v>
      </c>
      <c r="T122" s="13" t="s">
        <v>76</v>
      </c>
      <c r="U122" s="33" t="s">
        <v>77</v>
      </c>
      <c r="V122" t="s">
        <v>78</v>
      </c>
      <c r="W122" s="13" t="s">
        <v>92</v>
      </c>
      <c r="X122" s="15" t="s">
        <v>79</v>
      </c>
      <c r="Y122" s="13" t="s">
        <v>93</v>
      </c>
      <c r="Z122" s="34" t="s">
        <v>81</v>
      </c>
      <c r="AA122" s="13" t="s">
        <v>91</v>
      </c>
      <c r="AB122" s="36" t="s">
        <v>72</v>
      </c>
      <c r="AC122" s="23" t="s">
        <v>27</v>
      </c>
      <c r="AD122" s="12" t="s">
        <v>83</v>
      </c>
      <c r="AF122" s="13"/>
    </row>
    <row r="123" spans="2:32" x14ac:dyDescent="0.25">
      <c r="B123" s="18">
        <f>Q123*C123</f>
        <v>0.79602649006622517</v>
      </c>
      <c r="C123" s="13">
        <v>0.05</v>
      </c>
      <c r="D123" s="7">
        <v>120.2</v>
      </c>
      <c r="E123" s="2">
        <v>151</v>
      </c>
      <c r="F123" s="2">
        <f>C123*E123</f>
        <v>7.5500000000000007</v>
      </c>
      <c r="G123" s="32">
        <f>F123^0.5</f>
        <v>2.7477263328068173</v>
      </c>
      <c r="H123" s="2">
        <f t="shared" ref="H123:H128" si="179">1/D123</f>
        <v>8.3194675540765387E-3</v>
      </c>
      <c r="I123" s="7">
        <v>120.2</v>
      </c>
      <c r="J123" s="26">
        <f>(F123*E123/I123)^0.5</f>
        <v>3.0797092370912158</v>
      </c>
      <c r="K123" s="2">
        <f>I123/(D123*E123)</f>
        <v>6.6225165562913907E-3</v>
      </c>
      <c r="L123" s="2">
        <f>K123/E123</f>
        <v>4.3857725538353582E-5</v>
      </c>
      <c r="M123" s="2">
        <f>L123^0.5</f>
        <v>6.6225165562913907E-3</v>
      </c>
      <c r="N123" s="2">
        <f>H123^0.5</f>
        <v>9.1211115298940063E-2</v>
      </c>
      <c r="O123" s="2">
        <f>K123^0.5</f>
        <v>8.1378845877115941E-2</v>
      </c>
      <c r="P123" s="2">
        <f>I123/D123</f>
        <v>1</v>
      </c>
      <c r="Q123" s="2">
        <f t="shared" ref="Q123:Q128" si="180">D123/F123</f>
        <v>15.920529801324502</v>
      </c>
      <c r="R123" s="27">
        <f t="shared" ref="R123:R128" si="181">1/Q123^0.5</f>
        <v>0.25062318335157635</v>
      </c>
      <c r="S123" s="30">
        <f t="shared" ref="S123:S128" si="182">C123^0.5</f>
        <v>0.22360679774997896</v>
      </c>
      <c r="T123" s="2">
        <f t="shared" ref="T123:T128" si="183">(Q123*E123)/I123</f>
        <v>20</v>
      </c>
      <c r="U123" s="33">
        <f>1/(T123)^0.5</f>
        <v>0.22360679774997896</v>
      </c>
      <c r="V123">
        <f>T123</f>
        <v>20</v>
      </c>
      <c r="W123" s="2">
        <f t="shared" ref="W123:W128" si="184">T123*C123</f>
        <v>1</v>
      </c>
      <c r="X123" s="15">
        <f>1/W123^0.5</f>
        <v>1</v>
      </c>
      <c r="Y123">
        <f t="shared" ref="Y123:Y128" si="185">C123/AA123</f>
        <v>6.281198003327787E-2</v>
      </c>
      <c r="Z123" s="34">
        <f>Y123^0.5</f>
        <v>0.25062318335157635</v>
      </c>
      <c r="AA123" s="13">
        <f t="shared" ref="AA123:AA128" si="186">I123/E123</f>
        <v>0.79602649006622517</v>
      </c>
      <c r="AB123" s="36">
        <f t="shared" ref="AB123:AB128" si="187">1/(D123^0.5)</f>
        <v>9.1211115298940063E-2</v>
      </c>
      <c r="AC123" s="23">
        <f t="shared" ref="AC123:AC128" si="188">K123^0.5</f>
        <v>8.1378845877115941E-2</v>
      </c>
      <c r="AD123" s="12">
        <f t="shared" ref="AD123:AD128" si="189">P123^0.5</f>
        <v>1</v>
      </c>
      <c r="AF123" s="13"/>
    </row>
    <row r="124" spans="2:32" x14ac:dyDescent="0.25">
      <c r="B124" s="2"/>
      <c r="C124" s="13">
        <v>0.1</v>
      </c>
      <c r="D124" s="7">
        <v>111.6</v>
      </c>
      <c r="E124" s="2">
        <v>151</v>
      </c>
      <c r="F124" s="2">
        <f t="shared" ref="F124:F128" si="190">C124*E124</f>
        <v>15.100000000000001</v>
      </c>
      <c r="G124" s="32">
        <f t="shared" ref="G124:G128" si="191">F124^0.5</f>
        <v>3.8858718455450898</v>
      </c>
      <c r="H124" s="2">
        <f t="shared" si="179"/>
        <v>8.9605734767025103E-3</v>
      </c>
      <c r="I124" s="7">
        <v>120.2</v>
      </c>
      <c r="J124" s="26">
        <f t="shared" ref="J124:J128" si="192">(F124*E124/I124)^0.5</f>
        <v>4.3553665712600953</v>
      </c>
      <c r="K124" s="2">
        <f t="shared" ref="K124:K128" si="193">I124/(D124*E124)</f>
        <v>7.1328538536400109E-3</v>
      </c>
      <c r="L124" s="2">
        <f t="shared" ref="L124:L128" si="194">K124/E124</f>
        <v>4.7237442739337822E-5</v>
      </c>
      <c r="M124" s="2">
        <f t="shared" ref="M124:M128" si="195">L124^0.5</f>
        <v>6.8729500754288785E-3</v>
      </c>
      <c r="N124" s="2">
        <f t="shared" ref="N124:N128" si="196">H124^0.5</f>
        <v>9.4660305707844145E-2</v>
      </c>
      <c r="O124" s="2">
        <f t="shared" ref="O124:O128" si="197">K124^0.5</f>
        <v>8.4456224481325295E-2</v>
      </c>
      <c r="P124" s="2">
        <f t="shared" ref="P124:P128" si="198">I124/D124</f>
        <v>1.0770609318996416</v>
      </c>
      <c r="Q124" s="2">
        <f t="shared" si="180"/>
        <v>7.3907284768211907</v>
      </c>
      <c r="R124" s="27">
        <f t="shared" si="181"/>
        <v>0.36783781684080269</v>
      </c>
      <c r="S124" s="30">
        <f t="shared" si="182"/>
        <v>0.31622776601683794</v>
      </c>
      <c r="T124" s="2">
        <f t="shared" si="183"/>
        <v>9.2845257903494147</v>
      </c>
      <c r="U124" s="33">
        <f t="shared" ref="U124:U128" si="199">1/(T124)^0.5</f>
        <v>0.32818606489301799</v>
      </c>
      <c r="V124">
        <f>V123</f>
        <v>20</v>
      </c>
      <c r="W124" s="2">
        <f t="shared" si="184"/>
        <v>0.92845257903494149</v>
      </c>
      <c r="X124" s="15">
        <f t="shared" ref="X124:X128" si="200">1/W124^0.5</f>
        <v>1.0378154613897608</v>
      </c>
      <c r="Y124" s="2">
        <f t="shared" si="185"/>
        <v>0.12562396006655574</v>
      </c>
      <c r="Z124" s="34">
        <f t="shared" ref="Z124:Z128" si="201">Y124^0.5</f>
        <v>0.35443470494091817</v>
      </c>
      <c r="AA124" s="13">
        <f t="shared" si="186"/>
        <v>0.79602649006622517</v>
      </c>
      <c r="AB124" s="36">
        <f t="shared" si="187"/>
        <v>9.4660305707844131E-2</v>
      </c>
      <c r="AC124" s="23">
        <f t="shared" si="188"/>
        <v>8.4456224481325295E-2</v>
      </c>
      <c r="AD124" s="12">
        <f t="shared" si="189"/>
        <v>1.0378154613897606</v>
      </c>
      <c r="AF124" s="13"/>
    </row>
    <row r="125" spans="2:32" x14ac:dyDescent="0.25">
      <c r="B125" s="2"/>
      <c r="C125" s="13">
        <v>0.2</v>
      </c>
      <c r="D125" s="7">
        <v>107.6</v>
      </c>
      <c r="E125" s="2">
        <v>151</v>
      </c>
      <c r="F125" s="2">
        <f t="shared" si="190"/>
        <v>30.200000000000003</v>
      </c>
      <c r="G125" s="32">
        <f t="shared" si="191"/>
        <v>5.4954526656136347</v>
      </c>
      <c r="H125" s="2">
        <f t="shared" si="179"/>
        <v>9.2936802973977699E-3</v>
      </c>
      <c r="I125" s="7">
        <v>120.2</v>
      </c>
      <c r="J125" s="26">
        <f t="shared" si="192"/>
        <v>6.1594184741824316</v>
      </c>
      <c r="K125" s="2">
        <f t="shared" si="193"/>
        <v>7.3980157069351788E-3</v>
      </c>
      <c r="L125" s="2">
        <f t="shared" si="194"/>
        <v>4.8993481502881976E-5</v>
      </c>
      <c r="M125" s="2">
        <f t="shared" si="195"/>
        <v>6.9995343775769809E-3</v>
      </c>
      <c r="N125" s="2">
        <f t="shared" si="196"/>
        <v>9.6403735909962374E-2</v>
      </c>
      <c r="O125" s="2">
        <f t="shared" si="197"/>
        <v>8.6011718427986189E-2</v>
      </c>
      <c r="P125" s="2">
        <f t="shared" si="198"/>
        <v>1.1171003717472119</v>
      </c>
      <c r="Q125" s="2">
        <f t="shared" si="180"/>
        <v>3.5629139072847678</v>
      </c>
      <c r="R125" s="27">
        <f t="shared" si="181"/>
        <v>0.52978216748151563</v>
      </c>
      <c r="S125" s="30">
        <f t="shared" si="182"/>
        <v>0.44721359549995793</v>
      </c>
      <c r="T125" s="2">
        <f t="shared" si="183"/>
        <v>4.4758735440931767</v>
      </c>
      <c r="U125" s="33">
        <f t="shared" si="199"/>
        <v>0.47267332730908612</v>
      </c>
      <c r="V125">
        <f t="shared" ref="V125:V128" si="202">V124</f>
        <v>20</v>
      </c>
      <c r="W125" s="2">
        <f t="shared" si="184"/>
        <v>0.89517470881863537</v>
      </c>
      <c r="X125" s="15">
        <f t="shared" si="200"/>
        <v>1.0569296910141244</v>
      </c>
      <c r="Y125" s="2">
        <f t="shared" si="185"/>
        <v>0.25124792013311148</v>
      </c>
      <c r="Z125" s="34">
        <f t="shared" si="201"/>
        <v>0.5012463667031527</v>
      </c>
      <c r="AA125" s="13">
        <f t="shared" si="186"/>
        <v>0.79602649006622517</v>
      </c>
      <c r="AB125" s="36">
        <f t="shared" si="187"/>
        <v>9.6403735909962374E-2</v>
      </c>
      <c r="AC125" s="23">
        <f t="shared" si="188"/>
        <v>8.6011718427986189E-2</v>
      </c>
      <c r="AD125" s="12">
        <f t="shared" si="189"/>
        <v>1.0569296910141242</v>
      </c>
      <c r="AF125" s="13"/>
    </row>
    <row r="126" spans="2:32" x14ac:dyDescent="0.25">
      <c r="B126" s="2"/>
      <c r="C126" s="13">
        <v>0.5</v>
      </c>
      <c r="D126" s="7">
        <v>99.2</v>
      </c>
      <c r="E126" s="2">
        <v>151</v>
      </c>
      <c r="F126" s="2">
        <f t="shared" si="190"/>
        <v>75.5</v>
      </c>
      <c r="G126" s="32">
        <f t="shared" si="191"/>
        <v>8.6890735984913832</v>
      </c>
      <c r="H126" s="2">
        <f t="shared" si="179"/>
        <v>1.0080645161290322E-2</v>
      </c>
      <c r="I126" s="7">
        <v>120.2</v>
      </c>
      <c r="J126" s="26">
        <f t="shared" si="192"/>
        <v>9.7388957202677542</v>
      </c>
      <c r="K126" s="2">
        <f t="shared" si="193"/>
        <v>8.0244605853450109E-3</v>
      </c>
      <c r="L126" s="2">
        <f t="shared" si="194"/>
        <v>5.3142123081755041E-5</v>
      </c>
      <c r="M126" s="2">
        <f t="shared" si="195"/>
        <v>7.2898644076385289E-3</v>
      </c>
      <c r="N126" s="2">
        <f t="shared" si="196"/>
        <v>0.10040241611281235</v>
      </c>
      <c r="O126" s="2">
        <f t="shared" si="197"/>
        <v>8.9579353566237627E-2</v>
      </c>
      <c r="P126" s="2">
        <f t="shared" si="198"/>
        <v>1.2116935483870968</v>
      </c>
      <c r="Q126" s="2">
        <f t="shared" si="180"/>
        <v>1.3139072847682121</v>
      </c>
      <c r="R126" s="27">
        <f t="shared" si="181"/>
        <v>0.87240398307058364</v>
      </c>
      <c r="S126" s="30">
        <f t="shared" si="182"/>
        <v>0.70710678118654757</v>
      </c>
      <c r="T126" s="2">
        <f t="shared" si="183"/>
        <v>1.6505823627287857</v>
      </c>
      <c r="U126" s="33">
        <f t="shared" si="199"/>
        <v>0.77836159604232036</v>
      </c>
      <c r="V126">
        <f t="shared" si="202"/>
        <v>20</v>
      </c>
      <c r="W126" s="2">
        <f t="shared" si="184"/>
        <v>0.82529118136439283</v>
      </c>
      <c r="X126" s="15">
        <f t="shared" si="200"/>
        <v>1.1007695255534178</v>
      </c>
      <c r="Y126" s="2">
        <f t="shared" si="185"/>
        <v>0.6281198003327787</v>
      </c>
      <c r="Z126" s="34">
        <f t="shared" si="201"/>
        <v>0.79254009383297364</v>
      </c>
      <c r="AA126" s="13">
        <f t="shared" si="186"/>
        <v>0.79602649006622517</v>
      </c>
      <c r="AB126" s="36">
        <f t="shared" si="187"/>
        <v>0.10040241611281236</v>
      </c>
      <c r="AC126" s="23">
        <f t="shared" si="188"/>
        <v>8.9579353566237627E-2</v>
      </c>
      <c r="AD126" s="12">
        <f t="shared" si="189"/>
        <v>1.100769525553418</v>
      </c>
      <c r="AF126" s="13"/>
    </row>
    <row r="127" spans="2:32" x14ac:dyDescent="0.25">
      <c r="B127" s="2"/>
      <c r="C127" s="13">
        <v>1</v>
      </c>
      <c r="D127" s="7">
        <v>88</v>
      </c>
      <c r="E127" s="2">
        <v>151</v>
      </c>
      <c r="F127" s="2">
        <f t="shared" si="190"/>
        <v>151</v>
      </c>
      <c r="G127" s="32">
        <f t="shared" si="191"/>
        <v>12.288205727444508</v>
      </c>
      <c r="H127" s="2">
        <f t="shared" si="179"/>
        <v>1.1363636363636364E-2</v>
      </c>
      <c r="I127" s="7">
        <v>120.2</v>
      </c>
      <c r="J127" s="26">
        <f t="shared" si="192"/>
        <v>13.772878410139951</v>
      </c>
      <c r="K127" s="2">
        <f t="shared" si="193"/>
        <v>9.0457555689343778E-3</v>
      </c>
      <c r="L127" s="2">
        <f>K127/E127</f>
        <v>5.9905666019432967E-5</v>
      </c>
      <c r="M127" s="2">
        <f t="shared" si="195"/>
        <v>7.7398750648465225E-3</v>
      </c>
      <c r="N127" s="2">
        <f t="shared" si="196"/>
        <v>0.10660035817780522</v>
      </c>
      <c r="O127" s="2">
        <f t="shared" si="197"/>
        <v>9.5109177101551978E-2</v>
      </c>
      <c r="P127" s="2">
        <f t="shared" si="198"/>
        <v>1.365909090909091</v>
      </c>
      <c r="Q127" s="2">
        <f t="shared" si="180"/>
        <v>0.58278145695364236</v>
      </c>
      <c r="R127" s="27">
        <f t="shared" si="181"/>
        <v>1.309927131908142</v>
      </c>
      <c r="S127" s="30">
        <f t="shared" si="182"/>
        <v>1</v>
      </c>
      <c r="T127" s="2">
        <f t="shared" si="183"/>
        <v>0.73211314475873546</v>
      </c>
      <c r="U127" s="33">
        <f t="shared" si="199"/>
        <v>1.1687211347918249</v>
      </c>
      <c r="V127">
        <f t="shared" si="202"/>
        <v>20</v>
      </c>
      <c r="W127" s="2">
        <f t="shared" si="184"/>
        <v>0.73211314475873546</v>
      </c>
      <c r="X127" s="15">
        <f t="shared" si="200"/>
        <v>1.1687211347918249</v>
      </c>
      <c r="Y127" s="2">
        <f t="shared" si="185"/>
        <v>1.2562396006655574</v>
      </c>
      <c r="Z127" s="34">
        <f t="shared" si="201"/>
        <v>1.1208209494230368</v>
      </c>
      <c r="AA127" s="13">
        <f t="shared" si="186"/>
        <v>0.79602649006622517</v>
      </c>
      <c r="AB127" s="36">
        <f t="shared" si="187"/>
        <v>0.10660035817780521</v>
      </c>
      <c r="AC127" s="23">
        <f t="shared" si="188"/>
        <v>9.5109177101551978E-2</v>
      </c>
      <c r="AD127" s="12">
        <f t="shared" si="189"/>
        <v>1.1687211347918249</v>
      </c>
      <c r="AF127" s="13"/>
    </row>
    <row r="128" spans="2:32" x14ac:dyDescent="0.25">
      <c r="B128" s="2"/>
      <c r="C128" s="13">
        <v>2</v>
      </c>
      <c r="D128" s="7">
        <v>54.4</v>
      </c>
      <c r="E128" s="2">
        <v>151</v>
      </c>
      <c r="F128" s="2">
        <f t="shared" si="190"/>
        <v>302</v>
      </c>
      <c r="G128" s="32">
        <f t="shared" si="191"/>
        <v>17.378147196982766</v>
      </c>
      <c r="H128" s="2">
        <f t="shared" si="179"/>
        <v>1.8382352941176471E-2</v>
      </c>
      <c r="I128" s="7">
        <v>120.2</v>
      </c>
      <c r="J128" s="26">
        <f t="shared" si="192"/>
        <v>19.477791440535508</v>
      </c>
      <c r="K128" s="2">
        <f t="shared" si="193"/>
        <v>1.4632839890923257E-2</v>
      </c>
      <c r="L128" s="2">
        <f t="shared" si="194"/>
        <v>9.6906224443200377E-5</v>
      </c>
      <c r="M128" s="2">
        <f t="shared" si="195"/>
        <v>9.8440959180211354E-3</v>
      </c>
      <c r="N128" s="2">
        <f t="shared" si="196"/>
        <v>0.1355815361366601</v>
      </c>
      <c r="O128" s="2">
        <f t="shared" si="197"/>
        <v>0.12096627584134041</v>
      </c>
      <c r="P128" s="2">
        <f t="shared" si="198"/>
        <v>2.2095588235294117</v>
      </c>
      <c r="Q128" s="2">
        <f t="shared" si="180"/>
        <v>0.18013245033112582</v>
      </c>
      <c r="R128" s="27">
        <f t="shared" si="181"/>
        <v>2.3561558921759178</v>
      </c>
      <c r="S128" s="30">
        <f t="shared" si="182"/>
        <v>1.4142135623730951</v>
      </c>
      <c r="T128" s="2">
        <f t="shared" si="183"/>
        <v>0.22628951747088186</v>
      </c>
      <c r="U128" s="33">
        <f t="shared" si="199"/>
        <v>2.1021697474416343</v>
      </c>
      <c r="V128">
        <f t="shared" si="202"/>
        <v>20</v>
      </c>
      <c r="W128" s="2">
        <f t="shared" si="184"/>
        <v>0.45257903494176371</v>
      </c>
      <c r="X128" s="15">
        <f t="shared" si="200"/>
        <v>1.4864584836211914</v>
      </c>
      <c r="Y128" s="2">
        <f t="shared" si="185"/>
        <v>2.5124792013311148</v>
      </c>
      <c r="Z128" s="34">
        <f t="shared" si="201"/>
        <v>1.5850801876659473</v>
      </c>
      <c r="AA128" s="13">
        <f t="shared" si="186"/>
        <v>0.79602649006622517</v>
      </c>
      <c r="AB128" s="36">
        <f t="shared" si="187"/>
        <v>0.1355815361366601</v>
      </c>
      <c r="AC128" s="23">
        <f t="shared" si="188"/>
        <v>0.12096627584134041</v>
      </c>
      <c r="AD128" s="12">
        <f t="shared" si="189"/>
        <v>1.4864584836211914</v>
      </c>
      <c r="AF128" s="13"/>
    </row>
    <row r="129" spans="2:32" x14ac:dyDescent="0.25">
      <c r="B129" s="2"/>
      <c r="D129" s="2"/>
      <c r="E129" s="2"/>
      <c r="F129" s="2"/>
      <c r="G129" s="13"/>
      <c r="H129" s="2"/>
      <c r="I129" s="2"/>
      <c r="J129" s="2"/>
      <c r="K129" s="2"/>
      <c r="L129" s="2"/>
      <c r="M129" s="2"/>
      <c r="N129" s="2"/>
      <c r="O129" s="2"/>
      <c r="P129" s="2"/>
      <c r="T129" s="2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</row>
    <row r="130" spans="2:32" x14ac:dyDescent="0.25"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T130" s="2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</row>
    <row r="131" spans="2:32" ht="18.75" x14ac:dyDescent="0.3">
      <c r="B131" s="2"/>
      <c r="D131" s="2"/>
      <c r="E131" s="2"/>
      <c r="F131" s="2"/>
      <c r="G131" s="2"/>
      <c r="H131" s="6"/>
      <c r="I131" s="2"/>
      <c r="J131" s="2"/>
      <c r="K131" s="2"/>
      <c r="L131" s="2"/>
      <c r="M131" s="2"/>
      <c r="N131" s="2"/>
      <c r="O131" s="2"/>
      <c r="P131" s="2"/>
      <c r="T131" s="2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</row>
    <row r="132" spans="2:32" x14ac:dyDescent="0.25">
      <c r="M132" s="2"/>
      <c r="N132" s="2"/>
      <c r="O132" s="2"/>
      <c r="P132" s="2"/>
      <c r="T132" s="29"/>
      <c r="U132" s="13"/>
      <c r="V132" s="13"/>
      <c r="W132" s="13"/>
      <c r="X132" s="13"/>
      <c r="Y132" s="13"/>
      <c r="Z132" s="13"/>
      <c r="AA132" s="13"/>
      <c r="AC132" s="13"/>
      <c r="AD132" s="13"/>
      <c r="AE132" s="13"/>
      <c r="AF132" s="13"/>
    </row>
    <row r="133" spans="2:32" ht="21" x14ac:dyDescent="0.35">
      <c r="B133" s="17" t="s">
        <v>35</v>
      </c>
      <c r="C133" s="38" t="s">
        <v>41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13"/>
      <c r="AF133" s="13"/>
    </row>
    <row r="134" spans="2:32" x14ac:dyDescent="0.25">
      <c r="B134" s="18" t="s">
        <v>91</v>
      </c>
      <c r="C134" s="13" t="s">
        <v>37</v>
      </c>
      <c r="D134" s="2" t="s">
        <v>2</v>
      </c>
      <c r="E134" s="2" t="s">
        <v>21</v>
      </c>
      <c r="F134" s="2" t="s">
        <v>11</v>
      </c>
      <c r="G134" s="32" t="s">
        <v>22</v>
      </c>
      <c r="H134" s="2" t="s">
        <v>3</v>
      </c>
      <c r="I134" s="2" t="s">
        <v>23</v>
      </c>
      <c r="J134" s="26" t="s">
        <v>24</v>
      </c>
      <c r="K134" s="2" t="s">
        <v>25</v>
      </c>
      <c r="L134" s="1" t="s">
        <v>53</v>
      </c>
      <c r="M134" s="1" t="s">
        <v>71</v>
      </c>
      <c r="N134" s="2" t="s">
        <v>72</v>
      </c>
      <c r="O134" s="2" t="s">
        <v>27</v>
      </c>
      <c r="P134" s="2" t="s">
        <v>26</v>
      </c>
      <c r="Q134" s="13" t="s">
        <v>73</v>
      </c>
      <c r="R134" s="27" t="s">
        <v>74</v>
      </c>
      <c r="S134" s="30" t="s">
        <v>90</v>
      </c>
      <c r="T134" s="13" t="s">
        <v>76</v>
      </c>
      <c r="U134" s="33" t="s">
        <v>77</v>
      </c>
      <c r="V134" t="s">
        <v>78</v>
      </c>
      <c r="W134" s="13" t="s">
        <v>92</v>
      </c>
      <c r="X134" s="15" t="s">
        <v>79</v>
      </c>
      <c r="Y134" s="13" t="s">
        <v>93</v>
      </c>
      <c r="Z134" s="34" t="s">
        <v>81</v>
      </c>
      <c r="AA134" s="13" t="s">
        <v>91</v>
      </c>
      <c r="AB134" s="36" t="s">
        <v>72</v>
      </c>
      <c r="AC134" s="23" t="s">
        <v>27</v>
      </c>
      <c r="AD134" s="12" t="s">
        <v>83</v>
      </c>
      <c r="AF134" s="13"/>
    </row>
    <row r="135" spans="2:32" x14ac:dyDescent="0.25">
      <c r="B135" s="18">
        <f>Q135*C135</f>
        <v>0.61125827814569533</v>
      </c>
      <c r="C135" s="13">
        <v>0.05</v>
      </c>
      <c r="D135" s="7">
        <v>92.3</v>
      </c>
      <c r="E135" s="2">
        <v>151</v>
      </c>
      <c r="F135" s="2">
        <f>C135*E135</f>
        <v>7.5500000000000007</v>
      </c>
      <c r="G135" s="32">
        <f>F135^0.5</f>
        <v>2.7477263328068173</v>
      </c>
      <c r="H135" s="2">
        <f t="shared" ref="H135:H142" si="203">1/D135</f>
        <v>1.0834236186348862E-2</v>
      </c>
      <c r="I135" s="7">
        <v>92.3</v>
      </c>
      <c r="J135" s="26">
        <f>(F135*E135/I135)^0.5</f>
        <v>3.5144801840737445</v>
      </c>
      <c r="K135" s="2">
        <f>I135/(D135*E135)</f>
        <v>6.6225165562913907E-3</v>
      </c>
      <c r="L135" s="2">
        <f>K135/E135</f>
        <v>4.3857725538353582E-5</v>
      </c>
      <c r="M135" s="2">
        <f>L135^0.5</f>
        <v>6.6225165562913907E-3</v>
      </c>
      <c r="N135" s="2">
        <f>H135^0.5</f>
        <v>0.10408763704854128</v>
      </c>
      <c r="O135" s="2">
        <f>K135^0.5</f>
        <v>8.1378845877115941E-2</v>
      </c>
      <c r="P135" s="2">
        <f>I135/D135</f>
        <v>1</v>
      </c>
      <c r="Q135" s="2">
        <f t="shared" ref="Q135:Q142" si="204">D135/F135</f>
        <v>12.225165562913906</v>
      </c>
      <c r="R135" s="27">
        <f t="shared" ref="R135:R142" si="205">1/Q135^0.5</f>
        <v>0.28600434123791535</v>
      </c>
      <c r="S135" s="30">
        <f t="shared" ref="S135:S142" si="206">C135^0.5</f>
        <v>0.22360679774997896</v>
      </c>
      <c r="T135" s="2">
        <f t="shared" ref="T135:T142" si="207">(Q135*E135)/I135</f>
        <v>19.999999999999996</v>
      </c>
      <c r="U135" s="33">
        <f>1/(T135)^0.5</f>
        <v>0.22360679774997899</v>
      </c>
      <c r="V135">
        <f>T135</f>
        <v>19.999999999999996</v>
      </c>
      <c r="W135" s="2">
        <f t="shared" ref="W135:W142" si="208">T135*C135</f>
        <v>0.99999999999999989</v>
      </c>
      <c r="X135" s="15">
        <f>1/W135^0.5</f>
        <v>1</v>
      </c>
      <c r="Y135">
        <f t="shared" ref="Y135:Y142" si="209">C135/AA135</f>
        <v>8.179848320693392E-2</v>
      </c>
      <c r="Z135" s="34">
        <f>Y135^0.5</f>
        <v>0.28600434123791535</v>
      </c>
      <c r="AA135">
        <f t="shared" ref="AA135:AA142" si="210">I135/E135</f>
        <v>0.61125827814569533</v>
      </c>
      <c r="AB135" s="36">
        <f t="shared" ref="AB135:AB142" si="211">1/(D135^0.5)</f>
        <v>0.10408763704854128</v>
      </c>
      <c r="AC135" s="23">
        <f t="shared" ref="AC135:AC142" si="212">K135^0.5</f>
        <v>8.1378845877115941E-2</v>
      </c>
      <c r="AD135" s="12">
        <f t="shared" ref="AD135:AD142" si="213">P135^0.5</f>
        <v>1</v>
      </c>
      <c r="AF135" s="13"/>
    </row>
    <row r="136" spans="2:32" x14ac:dyDescent="0.25">
      <c r="B136" s="2"/>
      <c r="C136" s="13">
        <v>0.1</v>
      </c>
      <c r="D136" s="7">
        <v>88.5</v>
      </c>
      <c r="E136" s="2">
        <v>151</v>
      </c>
      <c r="F136" s="2">
        <f t="shared" ref="F136:F142" si="214">C136*E136</f>
        <v>15.100000000000001</v>
      </c>
      <c r="G136" s="32">
        <f t="shared" ref="G136:G142" si="215">F136^0.5</f>
        <v>3.8858718455450898</v>
      </c>
      <c r="H136" s="2">
        <f t="shared" si="203"/>
        <v>1.1299435028248588E-2</v>
      </c>
      <c r="I136" s="7">
        <v>92.3</v>
      </c>
      <c r="J136" s="26">
        <f t="shared" ref="J136:J142" si="216">(F136*E136/I136)^0.5</f>
        <v>4.9702255410085812</v>
      </c>
      <c r="K136" s="2">
        <f t="shared" ref="K136:K142" si="217">I136/(D136*E136)</f>
        <v>6.9068731993863885E-3</v>
      </c>
      <c r="L136" s="2">
        <f t="shared" ref="L136:L142" si="218">K136/E136</f>
        <v>4.5740882115141646E-5</v>
      </c>
      <c r="M136" s="2">
        <f t="shared" ref="M136:M142" si="219">L136^0.5</f>
        <v>6.7632005822052654E-3</v>
      </c>
      <c r="N136" s="2">
        <f t="shared" ref="N136:N142" si="220">H136^0.5</f>
        <v>0.10629880069054677</v>
      </c>
      <c r="O136" s="2">
        <f t="shared" ref="O136:O142" si="221">K136^0.5</f>
        <v>8.3107600130110773E-2</v>
      </c>
      <c r="P136" s="2">
        <f t="shared" ref="P136:P142" si="222">I136/D136</f>
        <v>1.0429378531073445</v>
      </c>
      <c r="Q136" s="2">
        <f t="shared" si="204"/>
        <v>5.8609271523178803</v>
      </c>
      <c r="R136" s="27">
        <f t="shared" si="205"/>
        <v>0.41306351681860459</v>
      </c>
      <c r="S136" s="30">
        <f t="shared" si="206"/>
        <v>0.31622776601683794</v>
      </c>
      <c r="T136" s="2">
        <f t="shared" si="207"/>
        <v>9.5882990249187419</v>
      </c>
      <c r="U136" s="33">
        <f t="shared" ref="U136:U142" si="223">1/(T136)^0.5</f>
        <v>0.32294548349641694</v>
      </c>
      <c r="V136">
        <f>V135</f>
        <v>19.999999999999996</v>
      </c>
      <c r="W136" s="2">
        <f t="shared" si="208"/>
        <v>0.95882990249187428</v>
      </c>
      <c r="X136" s="15">
        <f t="shared" ref="X136:X142" si="224">1/W136^0.5</f>
        <v>1.0212432879129951</v>
      </c>
      <c r="Y136" s="2">
        <f t="shared" si="209"/>
        <v>0.16359696641386784</v>
      </c>
      <c r="Z136" s="34">
        <f t="shared" ref="Z136:Z142" si="225">Y136^0.5</f>
        <v>0.40447121827624255</v>
      </c>
      <c r="AA136" s="2">
        <f t="shared" si="210"/>
        <v>0.61125827814569533</v>
      </c>
      <c r="AB136" s="36">
        <f t="shared" si="211"/>
        <v>0.10629880069054679</v>
      </c>
      <c r="AC136" s="23">
        <f t="shared" si="212"/>
        <v>8.3107600130110773E-2</v>
      </c>
      <c r="AD136" s="12">
        <f t="shared" si="213"/>
        <v>1.0212432879129951</v>
      </c>
      <c r="AF136" s="13"/>
    </row>
    <row r="137" spans="2:32" x14ac:dyDescent="0.25">
      <c r="B137" s="2"/>
      <c r="C137" s="13">
        <v>0.2</v>
      </c>
      <c r="D137" s="7">
        <v>84.1</v>
      </c>
      <c r="E137" s="2">
        <v>151</v>
      </c>
      <c r="F137" s="2">
        <f t="shared" si="214"/>
        <v>30.200000000000003</v>
      </c>
      <c r="G137" s="32">
        <f t="shared" si="215"/>
        <v>5.4954526656136347</v>
      </c>
      <c r="H137" s="2">
        <f t="shared" si="203"/>
        <v>1.1890606420927468E-2</v>
      </c>
      <c r="I137" s="7">
        <v>92.3</v>
      </c>
      <c r="J137" s="26">
        <f t="shared" si="216"/>
        <v>7.028960368147489</v>
      </c>
      <c r="K137" s="2">
        <f t="shared" si="217"/>
        <v>7.268231606964274E-3</v>
      </c>
      <c r="L137" s="2">
        <f t="shared" si="218"/>
        <v>4.8133984152081283E-5</v>
      </c>
      <c r="M137" s="2">
        <f t="shared" si="219"/>
        <v>6.9378659652721223E-3</v>
      </c>
      <c r="N137" s="2">
        <f t="shared" si="220"/>
        <v>0.10904405724718549</v>
      </c>
      <c r="O137" s="2">
        <f t="shared" si="221"/>
        <v>8.5253924290699223E-2</v>
      </c>
      <c r="P137" s="2">
        <f t="shared" si="222"/>
        <v>1.0975029726516052</v>
      </c>
      <c r="Q137" s="2">
        <f t="shared" si="204"/>
        <v>2.7847682119205293</v>
      </c>
      <c r="R137" s="27">
        <f t="shared" si="205"/>
        <v>0.59924645506837126</v>
      </c>
      <c r="S137" s="30">
        <f t="shared" si="206"/>
        <v>0.44721359549995793</v>
      </c>
      <c r="T137" s="2">
        <f t="shared" si="207"/>
        <v>4.5557963163596957</v>
      </c>
      <c r="U137" s="33">
        <f t="shared" si="223"/>
        <v>0.46850890549734603</v>
      </c>
      <c r="V137">
        <f t="shared" ref="V137:V142" si="226">V136</f>
        <v>19.999999999999996</v>
      </c>
      <c r="W137" s="2">
        <f t="shared" si="208"/>
        <v>0.91115926327193919</v>
      </c>
      <c r="X137" s="15">
        <f t="shared" si="224"/>
        <v>1.0476177607560906</v>
      </c>
      <c r="Y137" s="2">
        <f t="shared" si="209"/>
        <v>0.32719393282773568</v>
      </c>
      <c r="Z137" s="34">
        <f t="shared" si="225"/>
        <v>0.5720086824758307</v>
      </c>
      <c r="AA137" s="2">
        <f t="shared" si="210"/>
        <v>0.61125827814569533</v>
      </c>
      <c r="AB137" s="36">
        <f t="shared" si="211"/>
        <v>0.10904405724718551</v>
      </c>
      <c r="AC137" s="23">
        <f t="shared" si="212"/>
        <v>8.5253924290699223E-2</v>
      </c>
      <c r="AD137" s="12">
        <f t="shared" si="213"/>
        <v>1.0476177607560906</v>
      </c>
      <c r="AF137" s="13"/>
    </row>
    <row r="138" spans="2:32" x14ac:dyDescent="0.25">
      <c r="B138" s="2"/>
      <c r="C138" s="13">
        <v>0.5</v>
      </c>
      <c r="D138" s="7">
        <v>76.099999999999994</v>
      </c>
      <c r="E138" s="2">
        <v>151</v>
      </c>
      <c r="F138" s="2">
        <f t="shared" si="214"/>
        <v>75.5</v>
      </c>
      <c r="G138" s="32">
        <f t="shared" si="215"/>
        <v>8.6890735984913832</v>
      </c>
      <c r="H138" s="2">
        <f t="shared" si="203"/>
        <v>1.314060446780552E-2</v>
      </c>
      <c r="I138" s="7">
        <v>92.3</v>
      </c>
      <c r="J138" s="26">
        <f t="shared" si="216"/>
        <v>11.113762173200856</v>
      </c>
      <c r="K138" s="2">
        <f t="shared" si="217"/>
        <v>8.0323032607844333E-3</v>
      </c>
      <c r="L138" s="2">
        <f t="shared" si="218"/>
        <v>5.3194061329698236E-5</v>
      </c>
      <c r="M138" s="2">
        <f t="shared" si="219"/>
        <v>7.2934258980055615E-3</v>
      </c>
      <c r="N138" s="2">
        <f t="shared" si="220"/>
        <v>0.11463247562451716</v>
      </c>
      <c r="O138" s="2">
        <f t="shared" si="221"/>
        <v>8.9623117892564039E-2</v>
      </c>
      <c r="P138" s="2">
        <f t="shared" si="222"/>
        <v>1.2128777923784495</v>
      </c>
      <c r="Q138" s="2">
        <f t="shared" si="204"/>
        <v>1.0079470198675495</v>
      </c>
      <c r="R138" s="27">
        <f t="shared" si="205"/>
        <v>0.99605001747869915</v>
      </c>
      <c r="S138" s="30">
        <f t="shared" si="206"/>
        <v>0.70710678118654757</v>
      </c>
      <c r="T138" s="2">
        <f t="shared" si="207"/>
        <v>1.6489707475622968</v>
      </c>
      <c r="U138" s="33">
        <f t="shared" si="223"/>
        <v>0.77874186749475893</v>
      </c>
      <c r="V138">
        <f t="shared" si="226"/>
        <v>19.999999999999996</v>
      </c>
      <c r="W138" s="2">
        <f t="shared" si="208"/>
        <v>0.82448537378114839</v>
      </c>
      <c r="X138" s="15">
        <f t="shared" si="224"/>
        <v>1.1013073105988398</v>
      </c>
      <c r="Y138" s="2">
        <f t="shared" si="209"/>
        <v>0.81798483206933914</v>
      </c>
      <c r="Z138" s="34">
        <f t="shared" si="225"/>
        <v>0.90442513900783361</v>
      </c>
      <c r="AA138" s="2">
        <f t="shared" si="210"/>
        <v>0.61125827814569533</v>
      </c>
      <c r="AB138" s="36">
        <f t="shared" si="211"/>
        <v>0.11463247562451714</v>
      </c>
      <c r="AC138" s="23">
        <f t="shared" si="212"/>
        <v>8.9623117892564039E-2</v>
      </c>
      <c r="AD138" s="12">
        <f t="shared" si="213"/>
        <v>1.1013073105988398</v>
      </c>
      <c r="AF138" s="13"/>
    </row>
    <row r="139" spans="2:32" x14ac:dyDescent="0.25">
      <c r="B139" s="2"/>
      <c r="C139" s="13">
        <v>1</v>
      </c>
      <c r="D139" s="7">
        <v>68.599999999999994</v>
      </c>
      <c r="E139" s="2">
        <v>151</v>
      </c>
      <c r="F139" s="2">
        <f t="shared" si="214"/>
        <v>151</v>
      </c>
      <c r="G139" s="32">
        <f t="shared" si="215"/>
        <v>12.288205727444508</v>
      </c>
      <c r="H139" s="2">
        <f t="shared" si="203"/>
        <v>1.457725947521866E-2</v>
      </c>
      <c r="I139" s="7">
        <v>92.3</v>
      </c>
      <c r="J139" s="26">
        <f t="shared" si="216"/>
        <v>15.717233194329733</v>
      </c>
      <c r="K139" s="2">
        <f t="shared" si="217"/>
        <v>8.9104705269051811E-3</v>
      </c>
      <c r="L139" s="2">
        <f>K139/E139</f>
        <v>5.9009738588776033E-5</v>
      </c>
      <c r="M139" s="2">
        <f t="shared" si="219"/>
        <v>7.6817796498452121E-3</v>
      </c>
      <c r="N139" s="2">
        <f t="shared" si="220"/>
        <v>0.1207363221040738</v>
      </c>
      <c r="O139" s="2">
        <f t="shared" si="221"/>
        <v>9.4395288690194604E-2</v>
      </c>
      <c r="P139" s="2">
        <f t="shared" si="222"/>
        <v>1.3454810495626823</v>
      </c>
      <c r="Q139" s="2">
        <f t="shared" si="204"/>
        <v>0.45430463576158936</v>
      </c>
      <c r="R139" s="27">
        <f t="shared" si="205"/>
        <v>1.4836327647898646</v>
      </c>
      <c r="S139" s="30">
        <f t="shared" si="206"/>
        <v>1</v>
      </c>
      <c r="T139" s="2">
        <f t="shared" si="207"/>
        <v>0.74322860238353194</v>
      </c>
      <c r="U139" s="33">
        <f t="shared" si="223"/>
        <v>1.1599487271266271</v>
      </c>
      <c r="V139">
        <f t="shared" si="226"/>
        <v>19.999999999999996</v>
      </c>
      <c r="W139" s="2">
        <f t="shared" si="208"/>
        <v>0.74322860238353194</v>
      </c>
      <c r="X139" s="15">
        <f t="shared" si="224"/>
        <v>1.1599487271266271</v>
      </c>
      <c r="Y139" s="2">
        <f t="shared" si="209"/>
        <v>1.6359696641386783</v>
      </c>
      <c r="Z139" s="34">
        <f t="shared" si="225"/>
        <v>1.2790502977360501</v>
      </c>
      <c r="AA139" s="2">
        <f t="shared" si="210"/>
        <v>0.61125827814569533</v>
      </c>
      <c r="AB139" s="36">
        <f t="shared" si="211"/>
        <v>0.1207363221040738</v>
      </c>
      <c r="AC139" s="23">
        <f t="shared" si="212"/>
        <v>9.4395288690194604E-2</v>
      </c>
      <c r="AD139" s="12">
        <f t="shared" si="213"/>
        <v>1.1599487271266271</v>
      </c>
      <c r="AF139" s="13"/>
    </row>
    <row r="140" spans="2:32" x14ac:dyDescent="0.25">
      <c r="B140" s="2"/>
      <c r="C140" s="13">
        <v>2</v>
      </c>
      <c r="D140" s="7">
        <v>53.9</v>
      </c>
      <c r="E140" s="2">
        <v>151</v>
      </c>
      <c r="F140" s="2">
        <f t="shared" si="214"/>
        <v>302</v>
      </c>
      <c r="G140" s="32">
        <f t="shared" si="215"/>
        <v>17.378147196982766</v>
      </c>
      <c r="H140" s="2">
        <f t="shared" si="203"/>
        <v>1.8552875695732839E-2</v>
      </c>
      <c r="I140" s="7">
        <v>92.3</v>
      </c>
      <c r="J140" s="26">
        <f t="shared" si="216"/>
        <v>22.227524346401712</v>
      </c>
      <c r="K140" s="2">
        <f t="shared" si="217"/>
        <v>1.1340598852424775E-2</v>
      </c>
      <c r="L140" s="2">
        <f t="shared" si="218"/>
        <v>7.5103303658442225E-5</v>
      </c>
      <c r="M140" s="2">
        <f t="shared" si="219"/>
        <v>8.6662162249993638E-3</v>
      </c>
      <c r="N140" s="2">
        <f t="shared" si="220"/>
        <v>0.13620894132079892</v>
      </c>
      <c r="O140" s="2">
        <f t="shared" si="221"/>
        <v>0.1064922478513097</v>
      </c>
      <c r="P140" s="2">
        <f t="shared" si="222"/>
        <v>1.712430426716141</v>
      </c>
      <c r="Q140" s="2">
        <f t="shared" si="204"/>
        <v>0.17847682119205296</v>
      </c>
      <c r="R140" s="27">
        <f t="shared" si="205"/>
        <v>2.3670590318180316</v>
      </c>
      <c r="S140" s="30">
        <f t="shared" si="206"/>
        <v>1.4142135623730951</v>
      </c>
      <c r="T140" s="2">
        <f t="shared" si="207"/>
        <v>0.29198266522210187</v>
      </c>
      <c r="U140" s="33">
        <f t="shared" si="223"/>
        <v>1.8506379584976314</v>
      </c>
      <c r="V140">
        <f t="shared" si="226"/>
        <v>19.999999999999996</v>
      </c>
      <c r="W140" s="2">
        <f t="shared" si="208"/>
        <v>0.58396533044420373</v>
      </c>
      <c r="X140" s="15">
        <f t="shared" si="224"/>
        <v>1.3085986499749038</v>
      </c>
      <c r="Y140" s="2">
        <f t="shared" si="209"/>
        <v>3.2719393282773566</v>
      </c>
      <c r="Z140" s="34">
        <f t="shared" si="225"/>
        <v>1.8088502780156672</v>
      </c>
      <c r="AA140" s="2">
        <f t="shared" si="210"/>
        <v>0.61125827814569533</v>
      </c>
      <c r="AB140" s="36">
        <f t="shared" si="211"/>
        <v>0.13620894132079889</v>
      </c>
      <c r="AC140" s="23">
        <f t="shared" si="212"/>
        <v>0.1064922478513097</v>
      </c>
      <c r="AD140" s="12">
        <f t="shared" si="213"/>
        <v>1.3085986499749038</v>
      </c>
      <c r="AF140" s="13"/>
    </row>
    <row r="141" spans="2:32" x14ac:dyDescent="0.25">
      <c r="B141" s="2"/>
      <c r="C141" s="13">
        <v>5</v>
      </c>
      <c r="D141" s="7">
        <v>23.7</v>
      </c>
      <c r="E141" s="2">
        <v>151</v>
      </c>
      <c r="F141" s="2">
        <f t="shared" si="214"/>
        <v>755</v>
      </c>
      <c r="G141" s="32">
        <f t="shared" si="215"/>
        <v>27.477263328068172</v>
      </c>
      <c r="H141" s="2">
        <f t="shared" si="203"/>
        <v>4.2194092827004218E-2</v>
      </c>
      <c r="I141" s="7">
        <v>92.3</v>
      </c>
      <c r="J141" s="26">
        <f t="shared" si="216"/>
        <v>35.144801840737443</v>
      </c>
      <c r="K141" s="2">
        <f t="shared" si="217"/>
        <v>2.5791488529354235E-2</v>
      </c>
      <c r="L141" s="2">
        <f t="shared" si="218"/>
        <v>1.7080455979704792E-4</v>
      </c>
      <c r="M141" s="2">
        <f t="shared" si="219"/>
        <v>1.3069221851244546E-2</v>
      </c>
      <c r="N141" s="2">
        <f t="shared" si="220"/>
        <v>0.20541200750444025</v>
      </c>
      <c r="O141" s="2">
        <f t="shared" si="221"/>
        <v>0.16059728680570615</v>
      </c>
      <c r="P141" s="2">
        <f t="shared" si="222"/>
        <v>3.8945147679324896</v>
      </c>
      <c r="Q141" s="2">
        <f t="shared" si="204"/>
        <v>3.1390728476821193E-2</v>
      </c>
      <c r="R141" s="27">
        <f t="shared" si="205"/>
        <v>5.6441598209466202</v>
      </c>
      <c r="S141" s="30">
        <f t="shared" si="206"/>
        <v>2.2360679774997898</v>
      </c>
      <c r="T141" s="2">
        <f t="shared" si="207"/>
        <v>5.1354279523293613E-2</v>
      </c>
      <c r="U141" s="33">
        <f t="shared" si="223"/>
        <v>4.4127739393336753</v>
      </c>
      <c r="V141">
        <f t="shared" si="226"/>
        <v>19.999999999999996</v>
      </c>
      <c r="W141" s="2">
        <f t="shared" si="208"/>
        <v>0.25677139761646806</v>
      </c>
      <c r="X141" s="15">
        <f t="shared" si="224"/>
        <v>1.9734524995379261</v>
      </c>
      <c r="Y141" s="2">
        <f t="shared" si="209"/>
        <v>8.1798483206933916</v>
      </c>
      <c r="Z141" s="34">
        <f t="shared" si="225"/>
        <v>2.8600434123791532</v>
      </c>
      <c r="AA141" s="2">
        <f t="shared" si="210"/>
        <v>0.61125827814569533</v>
      </c>
      <c r="AB141" s="36">
        <f t="shared" si="211"/>
        <v>0.20541200750444027</v>
      </c>
      <c r="AC141" s="23">
        <f t="shared" si="212"/>
        <v>0.16059728680570615</v>
      </c>
      <c r="AD141" s="12">
        <f t="shared" si="213"/>
        <v>1.9734524995379266</v>
      </c>
      <c r="AF141" s="13"/>
    </row>
    <row r="142" spans="2:32" x14ac:dyDescent="0.25">
      <c r="B142" s="2"/>
      <c r="C142" s="13">
        <v>10</v>
      </c>
      <c r="D142" s="7">
        <v>3.2</v>
      </c>
      <c r="E142" s="2">
        <v>151</v>
      </c>
      <c r="F142" s="2">
        <f t="shared" si="214"/>
        <v>1510</v>
      </c>
      <c r="G142" s="32">
        <f t="shared" si="215"/>
        <v>38.858718455450898</v>
      </c>
      <c r="H142" s="2">
        <f t="shared" si="203"/>
        <v>0.3125</v>
      </c>
      <c r="I142" s="7">
        <v>92.3</v>
      </c>
      <c r="J142" s="26">
        <f t="shared" si="216"/>
        <v>49.702255410085812</v>
      </c>
      <c r="K142" s="2">
        <f t="shared" si="217"/>
        <v>0.19101821192052978</v>
      </c>
      <c r="L142" s="2">
        <f t="shared" si="218"/>
        <v>1.265021270996886E-3</v>
      </c>
      <c r="M142" s="2">
        <f t="shared" si="219"/>
        <v>3.5567137514802706E-2</v>
      </c>
      <c r="N142" s="2">
        <f t="shared" si="220"/>
        <v>0.55901699437494745</v>
      </c>
      <c r="O142" s="2">
        <f t="shared" si="221"/>
        <v>0.43705630291820502</v>
      </c>
      <c r="P142" s="2">
        <f t="shared" si="222"/>
        <v>28.843749999999996</v>
      </c>
      <c r="Q142" s="2">
        <f t="shared" si="204"/>
        <v>2.119205298013245E-3</v>
      </c>
      <c r="R142" s="27">
        <f t="shared" si="205"/>
        <v>21.722683996228461</v>
      </c>
      <c r="S142" s="30">
        <f t="shared" si="206"/>
        <v>3.1622776601683795</v>
      </c>
      <c r="T142" s="2">
        <f t="shared" si="207"/>
        <v>3.466955579631636E-3</v>
      </c>
      <c r="U142" s="33">
        <f t="shared" si="223"/>
        <v>16.983447824278791</v>
      </c>
      <c r="V142">
        <f t="shared" si="226"/>
        <v>19.999999999999996</v>
      </c>
      <c r="W142" s="2">
        <f t="shared" si="208"/>
        <v>3.4669555796316358E-2</v>
      </c>
      <c r="X142" s="15">
        <f t="shared" si="224"/>
        <v>5.3706377647352088</v>
      </c>
      <c r="Y142" s="2">
        <f t="shared" si="209"/>
        <v>16.359696641386783</v>
      </c>
      <c r="Z142" s="34">
        <f t="shared" si="225"/>
        <v>4.0447121827624253</v>
      </c>
      <c r="AA142" s="2">
        <f t="shared" si="210"/>
        <v>0.61125827814569533</v>
      </c>
      <c r="AB142" s="36">
        <f t="shared" si="211"/>
        <v>0.55901699437494745</v>
      </c>
      <c r="AC142" s="23">
        <f t="shared" si="212"/>
        <v>0.43705630291820502</v>
      </c>
      <c r="AD142" s="12">
        <f t="shared" si="213"/>
        <v>5.3706377647352088</v>
      </c>
      <c r="AF142" s="13"/>
    </row>
    <row r="143" spans="2:32" x14ac:dyDescent="0.25"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S143" s="13"/>
      <c r="T143" s="29"/>
      <c r="U143" s="13"/>
      <c r="V143" s="13"/>
      <c r="W143" s="13"/>
      <c r="X143" s="13"/>
      <c r="Y143" s="13"/>
      <c r="Z143" s="13"/>
      <c r="AA143" s="13"/>
      <c r="AB143" s="2"/>
      <c r="AC143" s="13"/>
      <c r="AD143" s="13"/>
      <c r="AE143" s="13"/>
      <c r="AF143" s="13"/>
    </row>
    <row r="144" spans="2:32" x14ac:dyDescent="0.25"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S144" s="13"/>
      <c r="T144" s="29"/>
      <c r="U144" s="13"/>
      <c r="V144" s="13"/>
      <c r="W144" s="13"/>
      <c r="X144" s="13"/>
      <c r="Y144" s="13"/>
      <c r="Z144" s="13"/>
      <c r="AA144" s="13"/>
      <c r="AC144" s="13"/>
      <c r="AD144" s="13"/>
      <c r="AE144" s="13"/>
      <c r="AF144" s="13"/>
    </row>
    <row r="145" spans="2:32" ht="18.75" x14ac:dyDescent="0.3">
      <c r="B145" s="2"/>
      <c r="D145" s="2"/>
      <c r="E145" s="2"/>
      <c r="F145" s="2"/>
      <c r="G145" s="2"/>
      <c r="H145" s="6"/>
      <c r="I145" s="2"/>
      <c r="J145" s="2"/>
      <c r="K145" s="2"/>
      <c r="L145" s="2"/>
      <c r="M145" s="2"/>
      <c r="N145" s="2"/>
      <c r="O145" s="2"/>
      <c r="P145" s="2"/>
      <c r="S145" s="13"/>
      <c r="T145" s="29"/>
      <c r="U145" s="13"/>
      <c r="V145" s="13"/>
      <c r="W145" s="13"/>
      <c r="X145" s="13"/>
      <c r="Y145" s="13"/>
      <c r="Z145" s="13"/>
      <c r="AA145" s="13"/>
      <c r="AC145" s="13"/>
      <c r="AD145" s="13"/>
      <c r="AE145" s="13"/>
      <c r="AF145" s="13"/>
    </row>
    <row r="146" spans="2:32" x14ac:dyDescent="0.25">
      <c r="T146" s="29"/>
      <c r="U146" s="13"/>
      <c r="V146" s="13"/>
      <c r="W146" s="13"/>
      <c r="X146" s="13"/>
      <c r="Y146" s="13"/>
      <c r="Z146" s="13"/>
      <c r="AA146" s="13"/>
      <c r="AC146" s="13"/>
      <c r="AD146" s="13"/>
      <c r="AE146" s="13"/>
      <c r="AF146" s="13"/>
    </row>
    <row r="147" spans="2:32" ht="21" x14ac:dyDescent="0.35">
      <c r="B147" s="17" t="s">
        <v>38</v>
      </c>
      <c r="C147" s="38" t="s">
        <v>42</v>
      </c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13"/>
      <c r="AF147" s="13"/>
    </row>
    <row r="148" spans="2:32" x14ac:dyDescent="0.25">
      <c r="B148" s="18" t="s">
        <v>91</v>
      </c>
      <c r="C148" s="13" t="s">
        <v>37</v>
      </c>
      <c r="D148" s="2" t="s">
        <v>2</v>
      </c>
      <c r="E148" s="2" t="s">
        <v>21</v>
      </c>
      <c r="F148" s="2" t="s">
        <v>11</v>
      </c>
      <c r="G148" s="32" t="s">
        <v>22</v>
      </c>
      <c r="H148" s="2" t="s">
        <v>3</v>
      </c>
      <c r="I148" s="2" t="s">
        <v>23</v>
      </c>
      <c r="J148" s="26" t="s">
        <v>24</v>
      </c>
      <c r="K148" s="2" t="s">
        <v>25</v>
      </c>
      <c r="L148" s="1" t="s">
        <v>53</v>
      </c>
      <c r="M148" s="1" t="s">
        <v>71</v>
      </c>
      <c r="N148" s="2" t="s">
        <v>72</v>
      </c>
      <c r="O148" s="2" t="s">
        <v>27</v>
      </c>
      <c r="P148" s="2" t="s">
        <v>26</v>
      </c>
      <c r="Q148" s="13" t="s">
        <v>73</v>
      </c>
      <c r="R148" s="27" t="s">
        <v>74</v>
      </c>
      <c r="S148" s="30" t="s">
        <v>90</v>
      </c>
      <c r="T148" s="13" t="s">
        <v>76</v>
      </c>
      <c r="U148" s="33" t="s">
        <v>77</v>
      </c>
      <c r="V148" s="13" t="s">
        <v>78</v>
      </c>
      <c r="W148" s="13" t="s">
        <v>92</v>
      </c>
      <c r="X148" s="15" t="s">
        <v>79</v>
      </c>
      <c r="Y148" s="13" t="s">
        <v>93</v>
      </c>
      <c r="Z148" s="34" t="s">
        <v>81</v>
      </c>
      <c r="AA148" s="13" t="s">
        <v>91</v>
      </c>
      <c r="AB148" s="36" t="s">
        <v>72</v>
      </c>
      <c r="AC148" s="23" t="s">
        <v>27</v>
      </c>
      <c r="AD148" s="12" t="s">
        <v>83</v>
      </c>
      <c r="AF148" s="13"/>
    </row>
    <row r="149" spans="2:32" x14ac:dyDescent="0.25">
      <c r="B149" s="18">
        <f>Q149*C149</f>
        <v>0.76225165562913899</v>
      </c>
      <c r="C149" s="13">
        <v>0.05</v>
      </c>
      <c r="D149" s="7">
        <v>115.1</v>
      </c>
      <c r="E149" s="2">
        <v>151</v>
      </c>
      <c r="F149" s="2">
        <f>C149*E149</f>
        <v>7.5500000000000007</v>
      </c>
      <c r="G149" s="32">
        <f>F149^0.5</f>
        <v>2.7477263328068173</v>
      </c>
      <c r="H149" s="2">
        <f t="shared" ref="H149:H152" si="227">1/D149</f>
        <v>8.6880973066898355E-3</v>
      </c>
      <c r="I149" s="7">
        <v>115.1</v>
      </c>
      <c r="J149" s="26">
        <f>(F149*E149/I149)^0.5</f>
        <v>3.147199601946427</v>
      </c>
      <c r="K149" s="2">
        <f>I149/(D149*E149)</f>
        <v>6.6225165562913907E-3</v>
      </c>
      <c r="L149" s="2">
        <f>K149/E149</f>
        <v>4.3857725538353582E-5</v>
      </c>
      <c r="M149" s="2">
        <f>L149^0.5</f>
        <v>6.6225165562913907E-3</v>
      </c>
      <c r="N149" s="2">
        <f>H149^0.5</f>
        <v>9.3209963559105824E-2</v>
      </c>
      <c r="O149" s="2">
        <f>K149^0.5</f>
        <v>8.1378845877115941E-2</v>
      </c>
      <c r="P149" s="2">
        <f>I149/D149</f>
        <v>1</v>
      </c>
      <c r="Q149" s="2">
        <f>D149/F149</f>
        <v>15.24503311258278</v>
      </c>
      <c r="R149" s="27">
        <f>1/Q149^0.5</f>
        <v>0.2561154713513189</v>
      </c>
      <c r="S149" s="30">
        <f>C149^0.5</f>
        <v>0.22360679774997896</v>
      </c>
      <c r="T149" s="2">
        <f>(Q149*E149)/I149</f>
        <v>19.999999999999996</v>
      </c>
      <c r="U149" s="33">
        <f>1/(T149)^0.5</f>
        <v>0.22360679774997899</v>
      </c>
      <c r="V149">
        <f>T149</f>
        <v>19.999999999999996</v>
      </c>
      <c r="W149" s="2">
        <f>T149*C149</f>
        <v>0.99999999999999989</v>
      </c>
      <c r="X149" s="15">
        <f>1/W149^0.5</f>
        <v>1</v>
      </c>
      <c r="Y149">
        <f>C149/AA149</f>
        <v>6.5595134665508259E-2</v>
      </c>
      <c r="Z149" s="34">
        <f>Y149^0.5</f>
        <v>0.2561154713513189</v>
      </c>
      <c r="AA149">
        <f>I149/E149</f>
        <v>0.76225165562913899</v>
      </c>
      <c r="AB149" s="36">
        <f>1/(D149^0.5)</f>
        <v>9.3209963559105824E-2</v>
      </c>
      <c r="AC149" s="23">
        <f>K149^0.5</f>
        <v>8.1378845877115941E-2</v>
      </c>
      <c r="AD149" s="12">
        <f>P149^0.5</f>
        <v>1</v>
      </c>
      <c r="AF149" s="13"/>
    </row>
    <row r="150" spans="2:32" x14ac:dyDescent="0.25">
      <c r="B150" s="2"/>
      <c r="C150" s="13">
        <v>0.2</v>
      </c>
      <c r="D150" s="7">
        <v>93</v>
      </c>
      <c r="E150" s="2">
        <v>151</v>
      </c>
      <c r="F150" s="2">
        <f t="shared" ref="F150:F152" si="228">C150*E150</f>
        <v>30.200000000000003</v>
      </c>
      <c r="G150" s="32">
        <f t="shared" ref="G150:G152" si="229">F150^0.5</f>
        <v>5.4954526656136347</v>
      </c>
      <c r="H150" s="2">
        <f t="shared" si="227"/>
        <v>1.0752688172043012E-2</v>
      </c>
      <c r="I150" s="7">
        <v>115.1</v>
      </c>
      <c r="J150" s="26">
        <f t="shared" ref="J150:J152" si="230">(F150*E150/I150)^0.5</f>
        <v>6.294399203892854</v>
      </c>
      <c r="K150" s="2">
        <f t="shared" ref="K150:K152" si="231">I150/(D150*E150)</f>
        <v>8.1962543616036464E-3</v>
      </c>
      <c r="L150" s="2">
        <f t="shared" ref="L150:L152" si="232">K150/E150</f>
        <v>5.4279830209295672E-5</v>
      </c>
      <c r="M150" s="2">
        <f t="shared" ref="M150:M152" si="233">L150^0.5</f>
        <v>7.3674846595901148E-3</v>
      </c>
      <c r="N150" s="2">
        <f t="shared" ref="N150:N152" si="234">H150^0.5</f>
        <v>0.10369516947304253</v>
      </c>
      <c r="O150" s="2">
        <f t="shared" ref="O150:O152" si="235">K150^0.5</f>
        <v>9.0533167190834804E-2</v>
      </c>
      <c r="P150" s="2">
        <f t="shared" ref="P150:P152" si="236">I150/D150</f>
        <v>1.2376344086021505</v>
      </c>
      <c r="Q150" s="2">
        <f>D150/F150</f>
        <v>3.0794701986754962</v>
      </c>
      <c r="R150" s="27">
        <f>1/Q150^0.5</f>
        <v>0.56985189549188919</v>
      </c>
      <c r="S150" s="30">
        <f>C150^0.5</f>
        <v>0.44721359549995793</v>
      </c>
      <c r="T150" s="2">
        <f>(Q150*E150)/I150</f>
        <v>4.0399652476107732</v>
      </c>
      <c r="U150" s="33">
        <f t="shared" ref="U150:U152" si="237">1/(T150)^0.5</f>
        <v>0.49752073496531785</v>
      </c>
      <c r="V150">
        <f>V149</f>
        <v>19.999999999999996</v>
      </c>
      <c r="W150" s="2">
        <f>T150*C150</f>
        <v>0.80799304952215467</v>
      </c>
      <c r="X150" s="15">
        <f t="shared" ref="X150:X152" si="238">1/W150^0.5</f>
        <v>1.1124901835981074</v>
      </c>
      <c r="Y150" s="2">
        <f>C150/AA150</f>
        <v>0.26238053866203304</v>
      </c>
      <c r="Z150" s="34">
        <f t="shared" ref="Z150:Z152" si="239">Y150^0.5</f>
        <v>0.5122309427026378</v>
      </c>
      <c r="AA150" s="2">
        <f>I150/E150</f>
        <v>0.76225165562913899</v>
      </c>
      <c r="AB150" s="36">
        <f>1/(D150^0.5)</f>
        <v>0.10369516947304253</v>
      </c>
      <c r="AC150" s="23">
        <f>K150^0.5</f>
        <v>9.0533167190834804E-2</v>
      </c>
      <c r="AD150" s="12">
        <f>P150^0.5</f>
        <v>1.1124901835981074</v>
      </c>
      <c r="AF150" s="13"/>
    </row>
    <row r="151" spans="2:32" x14ac:dyDescent="0.25">
      <c r="B151" s="2"/>
      <c r="C151" s="13">
        <v>1</v>
      </c>
      <c r="D151" s="7">
        <v>76.900000000000006</v>
      </c>
      <c r="E151" s="2">
        <v>151</v>
      </c>
      <c r="F151" s="2">
        <f t="shared" si="228"/>
        <v>151</v>
      </c>
      <c r="G151" s="32">
        <f t="shared" si="229"/>
        <v>12.288205727444508</v>
      </c>
      <c r="H151" s="2">
        <f t="shared" si="227"/>
        <v>1.3003901170351105E-2</v>
      </c>
      <c r="I151" s="7">
        <v>115.1</v>
      </c>
      <c r="J151" s="26">
        <f t="shared" si="230"/>
        <v>14.07470449742498</v>
      </c>
      <c r="K151" s="2">
        <f t="shared" si="231"/>
        <v>9.9122451967378275E-3</v>
      </c>
      <c r="L151" s="2">
        <f t="shared" si="232"/>
        <v>6.5644007925416071E-5</v>
      </c>
      <c r="M151" s="2">
        <f t="shared" si="233"/>
        <v>8.1020989826967715E-3</v>
      </c>
      <c r="N151" s="2">
        <f t="shared" si="234"/>
        <v>0.11403464899034461</v>
      </c>
      <c r="O151" s="2">
        <f t="shared" si="235"/>
        <v>9.9560259123496794E-2</v>
      </c>
      <c r="P151" s="2">
        <f t="shared" si="236"/>
        <v>1.496749024707412</v>
      </c>
      <c r="Q151" s="2">
        <f>D151/F151</f>
        <v>0.50927152317880797</v>
      </c>
      <c r="R151" s="27">
        <f>1/Q151^0.5</f>
        <v>1.4012812268502768</v>
      </c>
      <c r="S151" s="30">
        <f>C151^0.5</f>
        <v>1</v>
      </c>
      <c r="T151" s="2">
        <f>(Q151*E151)/I151</f>
        <v>0.66811468288444842</v>
      </c>
      <c r="U151" s="33">
        <f t="shared" si="237"/>
        <v>1.2234169463872127</v>
      </c>
      <c r="V151">
        <f t="shared" ref="V151:V152" si="240">V150</f>
        <v>19.999999999999996</v>
      </c>
      <c r="W151" s="2">
        <f>T151*C151</f>
        <v>0.66811468288444842</v>
      </c>
      <c r="X151" s="15">
        <f t="shared" si="238"/>
        <v>1.2234169463872127</v>
      </c>
      <c r="Y151" s="2">
        <f>C151/AA151</f>
        <v>1.3119026933101652</v>
      </c>
      <c r="Z151" s="34">
        <f t="shared" si="239"/>
        <v>1.145383208061898</v>
      </c>
      <c r="AA151" s="2">
        <f>I151/E151</f>
        <v>0.76225165562913899</v>
      </c>
      <c r="AB151" s="36">
        <f>1/(D151^0.5)</f>
        <v>0.11403464899034461</v>
      </c>
      <c r="AC151" s="23">
        <f>K151^0.5</f>
        <v>9.9560259123496794E-2</v>
      </c>
      <c r="AD151" s="12">
        <f>P151^0.5</f>
        <v>1.2234169463872127</v>
      </c>
      <c r="AF151" s="13"/>
    </row>
    <row r="152" spans="2:32" x14ac:dyDescent="0.25">
      <c r="B152" s="2"/>
      <c r="C152" s="13">
        <v>2</v>
      </c>
      <c r="D152" s="7">
        <v>65</v>
      </c>
      <c r="E152" s="2">
        <v>151</v>
      </c>
      <c r="F152" s="2">
        <f t="shared" si="228"/>
        <v>302</v>
      </c>
      <c r="G152" s="32">
        <f t="shared" si="229"/>
        <v>17.378147196982766</v>
      </c>
      <c r="H152" s="2">
        <f t="shared" si="227"/>
        <v>1.5384615384615385E-2</v>
      </c>
      <c r="I152" s="7">
        <v>115.1</v>
      </c>
      <c r="J152" s="26">
        <f t="shared" si="230"/>
        <v>19.904637986652002</v>
      </c>
      <c r="K152" s="2">
        <f t="shared" si="231"/>
        <v>1.17269485481406E-2</v>
      </c>
      <c r="L152" s="2">
        <f t="shared" si="232"/>
        <v>7.7661910914838406E-5</v>
      </c>
      <c r="M152" s="2">
        <f t="shared" si="233"/>
        <v>8.8125995548894876E-3</v>
      </c>
      <c r="N152" s="2">
        <f t="shared" si="234"/>
        <v>0.12403473458920845</v>
      </c>
      <c r="O152" s="2">
        <f t="shared" si="235"/>
        <v>0.10829103632406793</v>
      </c>
      <c r="P152" s="2">
        <f t="shared" si="236"/>
        <v>1.7707692307692307</v>
      </c>
      <c r="Q152" s="2">
        <f>D152/F152</f>
        <v>0.21523178807947019</v>
      </c>
      <c r="R152" s="27">
        <f>1/Q152^0.5</f>
        <v>2.1554938752299546</v>
      </c>
      <c r="S152" s="30">
        <f>C152^0.5</f>
        <v>1.4142135623730951</v>
      </c>
      <c r="T152" s="2">
        <f>(Q152*E152)/I152</f>
        <v>0.28236316246741966</v>
      </c>
      <c r="U152" s="33">
        <f t="shared" si="237"/>
        <v>1.8818975693534601</v>
      </c>
      <c r="V152">
        <f t="shared" si="240"/>
        <v>19.999999999999996</v>
      </c>
      <c r="W152" s="2">
        <f>T152*C152</f>
        <v>0.56472632493483932</v>
      </c>
      <c r="X152" s="15">
        <f t="shared" si="238"/>
        <v>1.3307025327883126</v>
      </c>
      <c r="Y152" s="2">
        <f>C152/AA152</f>
        <v>2.6238053866203304</v>
      </c>
      <c r="Z152" s="34">
        <f t="shared" si="239"/>
        <v>1.6198164669555408</v>
      </c>
      <c r="AA152" s="2">
        <f>I152/E152</f>
        <v>0.76225165562913899</v>
      </c>
      <c r="AB152" s="36">
        <f>1/(D152^0.5)</f>
        <v>0.12403473458920847</v>
      </c>
      <c r="AC152" s="23">
        <f>K152^0.5</f>
        <v>0.10829103632406793</v>
      </c>
      <c r="AD152" s="12">
        <f>P152^0.5</f>
        <v>1.3307025327883129</v>
      </c>
      <c r="AF152" s="13"/>
    </row>
    <row r="153" spans="2:32" x14ac:dyDescent="0.25">
      <c r="B153" s="2"/>
      <c r="D153" s="7"/>
      <c r="E153" s="2"/>
      <c r="F153" s="2"/>
      <c r="G153" s="2"/>
      <c r="H153" s="2"/>
      <c r="I153" s="7"/>
      <c r="J153" s="2"/>
      <c r="K153" s="2"/>
      <c r="L153" s="2"/>
      <c r="M153" s="2"/>
      <c r="N153" s="2"/>
      <c r="O153" s="2"/>
      <c r="P153" s="2"/>
      <c r="Q153" s="2"/>
      <c r="R153" s="2"/>
      <c r="T153" s="2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</row>
    <row r="154" spans="2:32" ht="15.75" x14ac:dyDescent="0.25">
      <c r="B154" s="2"/>
      <c r="D154" s="5"/>
      <c r="E154" s="2"/>
      <c r="F154" s="2"/>
      <c r="G154" s="8"/>
      <c r="H154" s="1"/>
      <c r="I154" s="2"/>
      <c r="J154" s="2"/>
      <c r="K154" s="1"/>
      <c r="L154" s="2"/>
      <c r="M154" s="2"/>
      <c r="N154" s="2"/>
      <c r="O154" s="2"/>
      <c r="P154" s="2"/>
      <c r="Q154" s="2"/>
      <c r="R154" s="2"/>
      <c r="S154" s="2"/>
      <c r="T154" s="2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</row>
    <row r="155" spans="2:32" ht="25.5" x14ac:dyDescent="0.35">
      <c r="B155" s="41" t="s">
        <v>95</v>
      </c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13"/>
    </row>
    <row r="156" spans="2:32" ht="21" x14ac:dyDescent="0.35">
      <c r="B156" s="17" t="s">
        <v>62</v>
      </c>
      <c r="C156" s="38" t="s">
        <v>43</v>
      </c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13"/>
      <c r="AF156" s="13"/>
    </row>
    <row r="157" spans="2:32" x14ac:dyDescent="0.25">
      <c r="B157" s="18" t="s">
        <v>91</v>
      </c>
      <c r="C157" s="19" t="s">
        <v>37</v>
      </c>
      <c r="D157" s="5" t="s">
        <v>2</v>
      </c>
      <c r="E157" s="1" t="s">
        <v>21</v>
      </c>
      <c r="F157" s="1" t="s">
        <v>11</v>
      </c>
      <c r="G157" s="31" t="s">
        <v>22</v>
      </c>
      <c r="H157" s="1" t="s">
        <v>3</v>
      </c>
      <c r="I157" s="1" t="s">
        <v>23</v>
      </c>
      <c r="J157" s="25" t="s">
        <v>24</v>
      </c>
      <c r="K157" s="1" t="s">
        <v>25</v>
      </c>
      <c r="L157" s="1" t="s">
        <v>53</v>
      </c>
      <c r="M157" s="1" t="s">
        <v>71</v>
      </c>
      <c r="N157" s="2" t="s">
        <v>72</v>
      </c>
      <c r="O157" s="2" t="s">
        <v>27</v>
      </c>
      <c r="P157" s="2" t="s">
        <v>26</v>
      </c>
      <c r="Q157" s="13" t="s">
        <v>73</v>
      </c>
      <c r="R157" s="27" t="s">
        <v>74</v>
      </c>
      <c r="S157" s="30" t="s">
        <v>90</v>
      </c>
      <c r="T157" s="13" t="s">
        <v>76</v>
      </c>
      <c r="U157" s="33" t="s">
        <v>77</v>
      </c>
      <c r="V157" t="s">
        <v>78</v>
      </c>
      <c r="W157" s="13" t="s">
        <v>92</v>
      </c>
      <c r="X157" s="15" t="s">
        <v>79</v>
      </c>
      <c r="Y157" s="13" t="s">
        <v>93</v>
      </c>
      <c r="Z157" s="34" t="s">
        <v>81</v>
      </c>
      <c r="AA157" s="13" t="s">
        <v>91</v>
      </c>
      <c r="AB157" s="36" t="s">
        <v>72</v>
      </c>
      <c r="AC157" s="23" t="s">
        <v>27</v>
      </c>
      <c r="AD157" s="12" t="s">
        <v>83</v>
      </c>
      <c r="AF157" s="13"/>
    </row>
    <row r="158" spans="2:32" x14ac:dyDescent="0.25">
      <c r="B158" s="18">
        <f>Q158*C158</f>
        <v>0.67157275021026075</v>
      </c>
      <c r="C158" s="21">
        <v>0.1</v>
      </c>
      <c r="D158" s="5">
        <v>159.69999999999999</v>
      </c>
      <c r="E158" s="1">
        <v>237.8</v>
      </c>
      <c r="F158" s="1">
        <f t="shared" ref="F158:F164" si="241">C158*E158</f>
        <v>23.78</v>
      </c>
      <c r="G158" s="31">
        <f t="shared" ref="G158:G164" si="242">F158^0.5</f>
        <v>4.876474136094644</v>
      </c>
      <c r="H158" s="1">
        <f t="shared" ref="H158:H164" si="243">1/D158</f>
        <v>6.261740763932374E-3</v>
      </c>
      <c r="I158" s="5">
        <v>159.69999999999999</v>
      </c>
      <c r="J158" s="25">
        <f t="shared" ref="J158:J164" si="244">(F158*E158/I158)^0.5</f>
        <v>5.9505812874129331</v>
      </c>
      <c r="K158" s="2">
        <f>I158/(D158*E158)</f>
        <v>4.2052144659377629E-3</v>
      </c>
      <c r="L158" s="2">
        <f>K158/E158</f>
        <v>1.7683828704532222E-5</v>
      </c>
      <c r="M158" s="2">
        <f>L158^0.5</f>
        <v>4.2052144659377629E-3</v>
      </c>
      <c r="N158" s="2">
        <f>H158^0.5</f>
        <v>7.9131161775449585E-2</v>
      </c>
      <c r="O158" s="2">
        <f>K158^0.5</f>
        <v>6.4847624983015092E-2</v>
      </c>
      <c r="P158" s="2">
        <f>I158/D158</f>
        <v>1</v>
      </c>
      <c r="Q158" s="2">
        <f t="shared" ref="Q158:Q164" si="245">D158/F158</f>
        <v>6.7157275021026068</v>
      </c>
      <c r="R158" s="27">
        <f t="shared" ref="R158:R164" si="246">1/Q158^0.5</f>
        <v>0.38588106375710102</v>
      </c>
      <c r="S158" s="30">
        <f t="shared" ref="S158:S164" si="247">C158^0.5</f>
        <v>0.31622776601683794</v>
      </c>
      <c r="T158">
        <f t="shared" ref="T158:T164" si="248">(Q158*E158)/I158</f>
        <v>10</v>
      </c>
      <c r="U158" s="33">
        <f>1/(T158)^0.5</f>
        <v>0.31622776601683794</v>
      </c>
      <c r="V158">
        <f>T158</f>
        <v>10</v>
      </c>
      <c r="W158" s="2">
        <f t="shared" ref="W158:W164" si="249">T158*C158</f>
        <v>1</v>
      </c>
      <c r="X158" s="15">
        <f>1/W158^0.5</f>
        <v>1</v>
      </c>
      <c r="Y158">
        <f t="shared" ref="Y158:Y164" si="250">C158/AA158</f>
        <v>0.14890419536631186</v>
      </c>
      <c r="Z158" s="34">
        <f>Y158^0.5</f>
        <v>0.38588106375710102</v>
      </c>
      <c r="AA158">
        <f t="shared" ref="AA158:AA164" si="251">I158/E158</f>
        <v>0.67157275021026064</v>
      </c>
      <c r="AB158" s="36">
        <f t="shared" ref="AB158:AB164" si="252">1/(D158^0.5)</f>
        <v>7.9131161775449585E-2</v>
      </c>
      <c r="AC158" s="23">
        <f t="shared" ref="AC158:AC164" si="253">K158^0.5</f>
        <v>6.4847624983015092E-2</v>
      </c>
      <c r="AD158" s="12">
        <f t="shared" ref="AD158:AD164" si="254">P158^0.5</f>
        <v>1</v>
      </c>
      <c r="AF158" s="13"/>
    </row>
    <row r="159" spans="2:32" x14ac:dyDescent="0.25">
      <c r="B159" s="2"/>
      <c r="C159" s="21">
        <v>0.2</v>
      </c>
      <c r="D159" s="5">
        <v>155.5</v>
      </c>
      <c r="E159" s="1">
        <v>237.8</v>
      </c>
      <c r="F159" s="1">
        <f t="shared" si="241"/>
        <v>47.56</v>
      </c>
      <c r="G159" s="31">
        <f t="shared" si="242"/>
        <v>6.8963758598266676</v>
      </c>
      <c r="H159" s="1">
        <f t="shared" si="243"/>
        <v>6.4308681672025723E-3</v>
      </c>
      <c r="I159" s="5">
        <v>159.69999999999999</v>
      </c>
      <c r="J159" s="25">
        <f t="shared" si="244"/>
        <v>8.4153927606629235</v>
      </c>
      <c r="K159" s="2">
        <f t="shared" ref="K159:K164" si="255">I159/(D159*E159)</f>
        <v>4.3187958212878496E-3</v>
      </c>
      <c r="L159" s="2">
        <f t="shared" ref="L159:L160" si="256">K159/E159</f>
        <v>1.8161462663111227E-5</v>
      </c>
      <c r="M159" s="2">
        <f t="shared" ref="M159:M164" si="257">L159^0.5</f>
        <v>4.2616267625299178E-3</v>
      </c>
      <c r="N159" s="2">
        <f t="shared" ref="N159:N164" si="258">H159^0.5</f>
        <v>8.0192693976462545E-2</v>
      </c>
      <c r="O159" s="2">
        <f t="shared" ref="O159:O164" si="259">K159^0.5</f>
        <v>6.5717545764337928E-2</v>
      </c>
      <c r="P159" s="2">
        <f t="shared" ref="P159:P164" si="260">I159/D159</f>
        <v>1.0270096463022507</v>
      </c>
      <c r="Q159" s="2">
        <f t="shared" si="245"/>
        <v>3.2695542472666106</v>
      </c>
      <c r="R159" s="27">
        <f t="shared" si="246"/>
        <v>0.55303895887374366</v>
      </c>
      <c r="S159" s="30">
        <f t="shared" si="247"/>
        <v>0.44721359549995793</v>
      </c>
      <c r="T159" s="2">
        <f t="shared" si="248"/>
        <v>4.8685034439574206</v>
      </c>
      <c r="U159" s="33">
        <f t="shared" ref="U159:U164" si="261">1/(T159)^0.5</f>
        <v>0.45321289617623428</v>
      </c>
      <c r="V159">
        <f>V158</f>
        <v>10</v>
      </c>
      <c r="W159" s="2">
        <f t="shared" si="249"/>
        <v>0.97370068879148419</v>
      </c>
      <c r="X159" s="15">
        <f t="shared" ref="X159:X164" si="262">1/W159^0.5</f>
        <v>1.0134148441296145</v>
      </c>
      <c r="Y159" s="2">
        <f t="shared" si="250"/>
        <v>0.29780839073262372</v>
      </c>
      <c r="Z159" s="34">
        <f t="shared" ref="Z159:Z164" si="263">Y159^0.5</f>
        <v>0.54571823382824924</v>
      </c>
      <c r="AA159" s="2">
        <f t="shared" si="251"/>
        <v>0.67157275021026064</v>
      </c>
      <c r="AB159" s="36">
        <f t="shared" si="252"/>
        <v>8.0192693976462545E-2</v>
      </c>
      <c r="AC159" s="23">
        <f t="shared" si="253"/>
        <v>6.5717545764337928E-2</v>
      </c>
      <c r="AD159" s="12">
        <f t="shared" si="254"/>
        <v>1.0134148441296145</v>
      </c>
      <c r="AF159" s="13"/>
    </row>
    <row r="160" spans="2:32" x14ac:dyDescent="0.25">
      <c r="B160" s="2"/>
      <c r="C160" s="21">
        <v>0.5</v>
      </c>
      <c r="D160" s="5">
        <v>149.69999999999999</v>
      </c>
      <c r="E160" s="1">
        <v>237.8</v>
      </c>
      <c r="F160" s="1">
        <f t="shared" si="241"/>
        <v>118.9</v>
      </c>
      <c r="G160" s="31">
        <f t="shared" si="242"/>
        <v>10.904127658827184</v>
      </c>
      <c r="H160" s="1">
        <f t="shared" si="243"/>
        <v>6.6800267201068807E-3</v>
      </c>
      <c r="I160" s="5">
        <v>159.69999999999999</v>
      </c>
      <c r="J160" s="25">
        <f t="shared" si="244"/>
        <v>13.305904264293531</v>
      </c>
      <c r="K160" s="2">
        <f t="shared" si="255"/>
        <v>4.4861239159002054E-3</v>
      </c>
      <c r="L160" s="2">
        <f t="shared" si="256"/>
        <v>1.8865113187132908E-5</v>
      </c>
      <c r="M160" s="2">
        <f t="shared" si="257"/>
        <v>4.3433988059045315E-3</v>
      </c>
      <c r="N160" s="2">
        <f t="shared" si="258"/>
        <v>8.1731430429834523E-2</v>
      </c>
      <c r="O160" s="2">
        <f t="shared" si="259"/>
        <v>6.6978533246856084E-2</v>
      </c>
      <c r="P160" s="2">
        <f t="shared" si="260"/>
        <v>1.0668002672010688</v>
      </c>
      <c r="Q160" s="2">
        <f t="shared" si="245"/>
        <v>1.2590412111017661</v>
      </c>
      <c r="R160" s="27">
        <f t="shared" si="246"/>
        <v>0.89120995114546842</v>
      </c>
      <c r="S160" s="30">
        <f t="shared" si="247"/>
        <v>0.70710678118654757</v>
      </c>
      <c r="T160" s="2">
        <f t="shared" si="248"/>
        <v>1.8747651847213525</v>
      </c>
      <c r="U160" s="33">
        <f t="shared" si="261"/>
        <v>0.73034247692471943</v>
      </c>
      <c r="V160">
        <f t="shared" ref="V160:V164" si="264">V159</f>
        <v>10</v>
      </c>
      <c r="W160" s="2">
        <f t="shared" si="249"/>
        <v>0.93738259236067623</v>
      </c>
      <c r="X160" s="15">
        <f t="shared" si="262"/>
        <v>1.0328602360440975</v>
      </c>
      <c r="Y160" s="2">
        <f t="shared" si="250"/>
        <v>0.74452097683155927</v>
      </c>
      <c r="Z160" s="34">
        <f t="shared" si="263"/>
        <v>0.86285628979080831</v>
      </c>
      <c r="AA160" s="2">
        <f t="shared" si="251"/>
        <v>0.67157275021026064</v>
      </c>
      <c r="AB160" s="36">
        <f t="shared" si="252"/>
        <v>8.1731430429834523E-2</v>
      </c>
      <c r="AC160" s="23">
        <f t="shared" si="253"/>
        <v>6.6978533246856084E-2</v>
      </c>
      <c r="AD160" s="12">
        <f t="shared" si="254"/>
        <v>1.0328602360440975</v>
      </c>
      <c r="AF160" s="13"/>
    </row>
    <row r="161" spans="2:32" x14ac:dyDescent="0.25">
      <c r="B161" s="2"/>
      <c r="C161" s="21">
        <v>1</v>
      </c>
      <c r="D161" s="5">
        <v>144.4</v>
      </c>
      <c r="E161" s="1">
        <v>237.8</v>
      </c>
      <c r="F161" s="1">
        <f t="shared" si="241"/>
        <v>237.8</v>
      </c>
      <c r="G161" s="31">
        <f t="shared" si="242"/>
        <v>15.420765220960989</v>
      </c>
      <c r="H161" s="1">
        <f t="shared" si="243"/>
        <v>6.9252077562326868E-3</v>
      </c>
      <c r="I161" s="5">
        <v>159.69999999999999</v>
      </c>
      <c r="J161" s="25">
        <f t="shared" si="244"/>
        <v>18.817390270201912</v>
      </c>
      <c r="K161" s="2">
        <f t="shared" si="255"/>
        <v>4.650780818630614E-3</v>
      </c>
      <c r="L161" s="2">
        <f>K161/E161</f>
        <v>1.9557530776411327E-5</v>
      </c>
      <c r="M161" s="2">
        <f t="shared" si="257"/>
        <v>4.4223897133123993E-3</v>
      </c>
      <c r="N161" s="2">
        <f t="shared" si="258"/>
        <v>8.3217833162325769E-2</v>
      </c>
      <c r="O161" s="2">
        <f t="shared" si="259"/>
        <v>6.8196633484583491E-2</v>
      </c>
      <c r="P161" s="2">
        <f t="shared" si="260"/>
        <v>1.1059556786703599</v>
      </c>
      <c r="Q161" s="2">
        <f t="shared" si="245"/>
        <v>0.60723296888141298</v>
      </c>
      <c r="R161" s="27">
        <f t="shared" si="246"/>
        <v>1.2832826673933271</v>
      </c>
      <c r="S161" s="30">
        <f t="shared" si="247"/>
        <v>1</v>
      </c>
      <c r="T161" s="2">
        <f t="shared" si="248"/>
        <v>0.90419536631183484</v>
      </c>
      <c r="U161" s="33">
        <f t="shared" si="261"/>
        <v>1.0516442738256886</v>
      </c>
      <c r="V161">
        <f t="shared" si="264"/>
        <v>10</v>
      </c>
      <c r="W161" s="2">
        <f t="shared" si="249"/>
        <v>0.90419536631183484</v>
      </c>
      <c r="X161" s="15">
        <f t="shared" si="262"/>
        <v>1.0516442738256886</v>
      </c>
      <c r="Y161" s="2">
        <f t="shared" si="250"/>
        <v>1.4890419536631185</v>
      </c>
      <c r="Z161" s="34">
        <f t="shared" si="263"/>
        <v>1.2202630674010906</v>
      </c>
      <c r="AA161" s="2">
        <f t="shared" si="251"/>
        <v>0.67157275021026064</v>
      </c>
      <c r="AB161" s="36">
        <f t="shared" si="252"/>
        <v>8.3217833162325769E-2</v>
      </c>
      <c r="AC161" s="23">
        <f t="shared" si="253"/>
        <v>6.8196633484583491E-2</v>
      </c>
      <c r="AD161" s="12">
        <f t="shared" si="254"/>
        <v>1.0516442738256886</v>
      </c>
      <c r="AF161" s="13"/>
    </row>
    <row r="162" spans="2:32" x14ac:dyDescent="0.25">
      <c r="B162" s="2"/>
      <c r="C162" s="21">
        <v>3</v>
      </c>
      <c r="D162" s="5">
        <v>137</v>
      </c>
      <c r="E162" s="1">
        <v>237.8</v>
      </c>
      <c r="F162" s="1">
        <f t="shared" si="241"/>
        <v>713.40000000000009</v>
      </c>
      <c r="G162" s="31">
        <f t="shared" si="242"/>
        <v>26.709548854295537</v>
      </c>
      <c r="H162" s="1">
        <f t="shared" si="243"/>
        <v>7.2992700729927005E-3</v>
      </c>
      <c r="I162" s="5">
        <v>159.69999999999999</v>
      </c>
      <c r="J162" s="25">
        <f t="shared" si="244"/>
        <v>32.59267601384196</v>
      </c>
      <c r="K162" s="2">
        <f t="shared" si="255"/>
        <v>4.9019908774471576E-3</v>
      </c>
      <c r="L162" s="2">
        <f t="shared" ref="L162:L164" si="265">K162/E162</f>
        <v>2.0613922949735732E-5</v>
      </c>
      <c r="M162" s="2">
        <f t="shared" si="257"/>
        <v>4.540255824260978E-3</v>
      </c>
      <c r="N162" s="2">
        <f t="shared" si="258"/>
        <v>8.5435765771676095E-2</v>
      </c>
      <c r="O162" s="2">
        <f t="shared" si="259"/>
        <v>7.001421910902926E-2</v>
      </c>
      <c r="P162" s="2">
        <f t="shared" si="260"/>
        <v>1.1656934306569342</v>
      </c>
      <c r="Q162" s="2">
        <f t="shared" si="245"/>
        <v>0.19203812727782449</v>
      </c>
      <c r="R162" s="27">
        <f t="shared" si="246"/>
        <v>2.2819507597827333</v>
      </c>
      <c r="S162" s="30">
        <f t="shared" si="247"/>
        <v>1.7320508075688772</v>
      </c>
      <c r="T162" s="2">
        <f t="shared" si="248"/>
        <v>0.2859528282195784</v>
      </c>
      <c r="U162" s="33">
        <f t="shared" si="261"/>
        <v>1.8700482057879693</v>
      </c>
      <c r="V162">
        <f t="shared" si="264"/>
        <v>10</v>
      </c>
      <c r="W162" s="2">
        <f t="shared" si="249"/>
        <v>0.85785848465873515</v>
      </c>
      <c r="X162" s="15">
        <f t="shared" si="262"/>
        <v>1.0796728350092606</v>
      </c>
      <c r="Y162" s="2">
        <f t="shared" si="250"/>
        <v>4.4671258609893556</v>
      </c>
      <c r="Z162" s="34">
        <f t="shared" si="263"/>
        <v>2.1135576313385345</v>
      </c>
      <c r="AA162" s="2">
        <f t="shared" si="251"/>
        <v>0.67157275021026064</v>
      </c>
      <c r="AB162" s="36">
        <f t="shared" si="252"/>
        <v>8.5435765771676095E-2</v>
      </c>
      <c r="AC162" s="23">
        <f t="shared" si="253"/>
        <v>7.001421910902926E-2</v>
      </c>
      <c r="AD162" s="12">
        <f t="shared" si="254"/>
        <v>1.0796728350092606</v>
      </c>
      <c r="AF162" s="13"/>
    </row>
    <row r="163" spans="2:32" x14ac:dyDescent="0.25">
      <c r="B163" s="2"/>
      <c r="C163" s="21">
        <v>5</v>
      </c>
      <c r="D163" s="5">
        <v>133.30000000000001</v>
      </c>
      <c r="E163" s="1">
        <v>237.8</v>
      </c>
      <c r="F163" s="1">
        <f t="shared" si="241"/>
        <v>1189</v>
      </c>
      <c r="G163" s="31">
        <f t="shared" si="242"/>
        <v>34.481879299133332</v>
      </c>
      <c r="H163" s="1">
        <f t="shared" si="243"/>
        <v>7.5018754688672157E-3</v>
      </c>
      <c r="I163" s="5">
        <v>159.69999999999999</v>
      </c>
      <c r="J163" s="25">
        <f t="shared" si="244"/>
        <v>42.076963803314612</v>
      </c>
      <c r="K163" s="2">
        <f t="shared" si="255"/>
        <v>5.0380551403620445E-3</v>
      </c>
      <c r="L163" s="2">
        <f t="shared" si="265"/>
        <v>2.1186102356442576E-5</v>
      </c>
      <c r="M163" s="2">
        <f t="shared" si="257"/>
        <v>4.6028363382204429E-3</v>
      </c>
      <c r="N163" s="2">
        <f t="shared" si="258"/>
        <v>8.6613367726161156E-2</v>
      </c>
      <c r="O163" s="2">
        <f t="shared" si="259"/>
        <v>7.0979258522205241E-2</v>
      </c>
      <c r="P163" s="2">
        <f t="shared" si="260"/>
        <v>1.1980495123780943</v>
      </c>
      <c r="Q163" s="2">
        <f t="shared" si="245"/>
        <v>0.11211101766190076</v>
      </c>
      <c r="R163" s="27">
        <f t="shared" si="246"/>
        <v>2.9865916916249398</v>
      </c>
      <c r="S163" s="30">
        <f t="shared" si="247"/>
        <v>2.2360679774997898</v>
      </c>
      <c r="T163" s="2">
        <f t="shared" si="248"/>
        <v>0.16693800876643711</v>
      </c>
      <c r="U163" s="33">
        <f t="shared" si="261"/>
        <v>2.447498225104662</v>
      </c>
      <c r="V163">
        <f t="shared" si="264"/>
        <v>10</v>
      </c>
      <c r="W163" s="2">
        <f t="shared" si="249"/>
        <v>0.83469004383218559</v>
      </c>
      <c r="X163" s="15">
        <f t="shared" si="262"/>
        <v>1.0945544812288213</v>
      </c>
      <c r="Y163" s="2">
        <f t="shared" si="250"/>
        <v>7.4452097683155927</v>
      </c>
      <c r="Z163" s="34">
        <f t="shared" si="263"/>
        <v>2.7285911691412461</v>
      </c>
      <c r="AA163" s="2">
        <f t="shared" si="251"/>
        <v>0.67157275021026064</v>
      </c>
      <c r="AB163" s="36">
        <f t="shared" si="252"/>
        <v>8.6613367726161156E-2</v>
      </c>
      <c r="AC163" s="23">
        <f t="shared" si="253"/>
        <v>7.0979258522205241E-2</v>
      </c>
      <c r="AD163" s="12">
        <f t="shared" si="254"/>
        <v>1.0945544812288215</v>
      </c>
      <c r="AF163" s="13"/>
    </row>
    <row r="164" spans="2:32" x14ac:dyDescent="0.25">
      <c r="B164" s="2"/>
      <c r="C164" s="21">
        <v>10</v>
      </c>
      <c r="D164" s="5">
        <v>123</v>
      </c>
      <c r="E164" s="1">
        <v>237.8</v>
      </c>
      <c r="F164" s="1">
        <f t="shared" si="241"/>
        <v>2378</v>
      </c>
      <c r="G164" s="31">
        <f t="shared" si="242"/>
        <v>48.764741360946438</v>
      </c>
      <c r="H164" s="1">
        <f t="shared" si="243"/>
        <v>8.130081300813009E-3</v>
      </c>
      <c r="I164" s="5">
        <v>159.69999999999999</v>
      </c>
      <c r="J164" s="25">
        <f t="shared" si="244"/>
        <v>59.505812874129333</v>
      </c>
      <c r="K164" s="2">
        <f t="shared" si="255"/>
        <v>5.459941058620005E-3</v>
      </c>
      <c r="L164" s="2">
        <f t="shared" si="265"/>
        <v>2.2960223122876387E-5</v>
      </c>
      <c r="M164" s="2">
        <f t="shared" si="257"/>
        <v>4.7916827026501232E-3</v>
      </c>
      <c r="N164" s="2">
        <f t="shared" si="258"/>
        <v>9.016696346674323E-2</v>
      </c>
      <c r="O164" s="2">
        <f t="shared" si="259"/>
        <v>7.3891413970907371E-2</v>
      </c>
      <c r="P164" s="2">
        <f t="shared" si="260"/>
        <v>1.2983739837398374</v>
      </c>
      <c r="Q164" s="2">
        <f t="shared" si="245"/>
        <v>5.1724137931034482E-2</v>
      </c>
      <c r="R164" s="27">
        <f t="shared" si="246"/>
        <v>4.3969686527576402</v>
      </c>
      <c r="S164" s="30">
        <f t="shared" si="247"/>
        <v>3.1622776601683795</v>
      </c>
      <c r="T164" s="2">
        <f t="shared" si="248"/>
        <v>7.7019411396368198E-2</v>
      </c>
      <c r="U164" s="33">
        <f t="shared" si="261"/>
        <v>3.6032956910859224</v>
      </c>
      <c r="V164">
        <f t="shared" si="264"/>
        <v>10</v>
      </c>
      <c r="W164" s="2">
        <f t="shared" si="249"/>
        <v>0.77019411396368198</v>
      </c>
      <c r="X164" s="15">
        <f t="shared" si="262"/>
        <v>1.1394621466901993</v>
      </c>
      <c r="Y164" s="2">
        <f t="shared" si="250"/>
        <v>14.890419536631185</v>
      </c>
      <c r="Z164" s="34">
        <f t="shared" si="263"/>
        <v>3.8588106375710103</v>
      </c>
      <c r="AA164" s="2">
        <f t="shared" si="251"/>
        <v>0.67157275021026064</v>
      </c>
      <c r="AB164" s="36">
        <f t="shared" si="252"/>
        <v>9.016696346674323E-2</v>
      </c>
      <c r="AC164" s="23">
        <f t="shared" si="253"/>
        <v>7.3891413970907371E-2</v>
      </c>
      <c r="AD164" s="12">
        <f t="shared" si="254"/>
        <v>1.1394621466901993</v>
      </c>
      <c r="AF164" s="13"/>
    </row>
    <row r="165" spans="2:32" x14ac:dyDescent="0.25"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2:32" x14ac:dyDescent="0.25"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2:32" x14ac:dyDescent="0.25"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2:32" x14ac:dyDescent="0.25">
      <c r="Q168" s="2"/>
      <c r="R168" s="2"/>
      <c r="S168" s="2"/>
      <c r="T168" s="2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2:32" ht="21" x14ac:dyDescent="0.35">
      <c r="B169" s="17" t="s">
        <v>63</v>
      </c>
      <c r="C169" s="38" t="s">
        <v>44</v>
      </c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13"/>
      <c r="AF169" s="13"/>
    </row>
    <row r="170" spans="2:32" x14ac:dyDescent="0.25">
      <c r="B170" s="18" t="s">
        <v>91</v>
      </c>
      <c r="C170" s="21" t="s">
        <v>37</v>
      </c>
      <c r="D170" s="5" t="s">
        <v>2</v>
      </c>
      <c r="E170" s="1" t="s">
        <v>21</v>
      </c>
      <c r="F170" s="1" t="s">
        <v>11</v>
      </c>
      <c r="G170" s="31" t="s">
        <v>22</v>
      </c>
      <c r="H170" s="1" t="s">
        <v>3</v>
      </c>
      <c r="I170" s="1" t="s">
        <v>23</v>
      </c>
      <c r="J170" s="25" t="s">
        <v>24</v>
      </c>
      <c r="K170" s="1" t="s">
        <v>25</v>
      </c>
      <c r="L170" s="1" t="s">
        <v>53</v>
      </c>
      <c r="M170" s="1" t="s">
        <v>71</v>
      </c>
      <c r="N170" s="2" t="s">
        <v>72</v>
      </c>
      <c r="O170" s="2" t="s">
        <v>27</v>
      </c>
      <c r="P170" s="2" t="s">
        <v>26</v>
      </c>
      <c r="Q170" s="13" t="s">
        <v>73</v>
      </c>
      <c r="R170" s="27" t="s">
        <v>74</v>
      </c>
      <c r="S170" s="30" t="s">
        <v>90</v>
      </c>
      <c r="T170" s="13" t="s">
        <v>76</v>
      </c>
      <c r="U170" s="33" t="s">
        <v>77</v>
      </c>
      <c r="V170" t="s">
        <v>78</v>
      </c>
      <c r="W170" s="13" t="s">
        <v>92</v>
      </c>
      <c r="X170" s="15" t="s">
        <v>79</v>
      </c>
      <c r="Y170" s="13" t="s">
        <v>93</v>
      </c>
      <c r="Z170" s="34" t="s">
        <v>81</v>
      </c>
      <c r="AA170" s="13" t="s">
        <v>91</v>
      </c>
      <c r="AB170" s="36" t="s">
        <v>72</v>
      </c>
      <c r="AC170" s="23" t="s">
        <v>27</v>
      </c>
      <c r="AD170" s="12" t="s">
        <v>83</v>
      </c>
      <c r="AF170" s="13"/>
    </row>
    <row r="171" spans="2:32" x14ac:dyDescent="0.25">
      <c r="B171" s="18">
        <f>Q171*C171</f>
        <v>0.65387858347386185</v>
      </c>
      <c r="C171" s="21">
        <v>0.1</v>
      </c>
      <c r="D171" s="5">
        <v>155.1</v>
      </c>
      <c r="E171" s="1">
        <v>237.2</v>
      </c>
      <c r="F171" s="1">
        <f t="shared" ref="F171:F177" si="266">C171*E171</f>
        <v>23.72</v>
      </c>
      <c r="G171" s="31">
        <f t="shared" ref="G171:G177" si="267">F171^0.5</f>
        <v>4.8703182647543679</v>
      </c>
      <c r="H171" s="1">
        <f t="shared" ref="H171:H177" si="268">1/D171</f>
        <v>6.4474532559638947E-3</v>
      </c>
      <c r="I171" s="5">
        <v>155.1</v>
      </c>
      <c r="J171" s="25">
        <f t="shared" ref="J171:J177" si="269">(F171*E171/I171)^0.5</f>
        <v>6.022943453171643</v>
      </c>
      <c r="K171" s="2">
        <f>I171/(D171*E171)</f>
        <v>4.2158516020236094E-3</v>
      </c>
      <c r="L171" s="2">
        <f>K171/E171</f>
        <v>1.7773404730285033E-5</v>
      </c>
      <c r="M171" s="2">
        <f>L171^0.5</f>
        <v>4.2158516020236094E-3</v>
      </c>
      <c r="N171" s="2">
        <f>H171^0.5</f>
        <v>8.0296035119823292E-2</v>
      </c>
      <c r="O171" s="2">
        <f>K171^0.5</f>
        <v>6.4929589572271351E-2</v>
      </c>
      <c r="P171" s="2">
        <f>I171/D171</f>
        <v>1</v>
      </c>
      <c r="Q171" s="2">
        <f t="shared" ref="Q171:Q177" si="270">D171/F171</f>
        <v>6.5387858347386176</v>
      </c>
      <c r="R171" s="27">
        <f t="shared" ref="R171:R177" si="271">1/Q171^0.5</f>
        <v>0.39106724643143354</v>
      </c>
      <c r="S171" s="30">
        <f t="shared" ref="S171:S177" si="272">C171^0.5</f>
        <v>0.31622776601683794</v>
      </c>
      <c r="T171">
        <f t="shared" ref="T171:T177" si="273">(Q171*E171)/I171</f>
        <v>10</v>
      </c>
      <c r="U171" s="33">
        <f>1/(T171)^0.5</f>
        <v>0.31622776601683794</v>
      </c>
      <c r="V171">
        <f>T171</f>
        <v>10</v>
      </c>
      <c r="W171" s="2">
        <f t="shared" ref="W171:W177" si="274">T171*C171</f>
        <v>1</v>
      </c>
      <c r="X171" s="15">
        <f>1/W171^0.5</f>
        <v>1</v>
      </c>
      <c r="Y171">
        <f t="shared" ref="Y171:Y177" si="275">C171/AA171</f>
        <v>0.15293359123146358</v>
      </c>
      <c r="Z171" s="34">
        <f>Y171^0.5</f>
        <v>0.39106724643143354</v>
      </c>
      <c r="AA171">
        <f t="shared" ref="AA171:AA177" si="276">I171/E171</f>
        <v>0.65387858347386174</v>
      </c>
      <c r="AB171" s="36">
        <f t="shared" ref="AB171:AB177" si="277">1/(D171^0.5)</f>
        <v>8.0296035119823292E-2</v>
      </c>
      <c r="AC171" s="23">
        <f t="shared" ref="AC171:AC177" si="278">K171^0.5</f>
        <v>6.4929589572271351E-2</v>
      </c>
      <c r="AD171" s="12">
        <f t="shared" ref="AD171:AD177" si="279">P171^0.5</f>
        <v>1</v>
      </c>
      <c r="AF171" s="13"/>
    </row>
    <row r="172" spans="2:32" x14ac:dyDescent="0.25">
      <c r="B172" s="2"/>
      <c r="C172" s="21">
        <v>0.5</v>
      </c>
      <c r="D172" s="5">
        <v>150.30000000000001</v>
      </c>
      <c r="E172" s="1">
        <v>237.2</v>
      </c>
      <c r="F172" s="1">
        <f t="shared" si="266"/>
        <v>118.6</v>
      </c>
      <c r="G172" s="31">
        <f t="shared" si="267"/>
        <v>10.890362712049585</v>
      </c>
      <c r="H172" s="1">
        <f t="shared" si="268"/>
        <v>6.6533599467731202E-3</v>
      </c>
      <c r="I172" s="5">
        <v>155.1</v>
      </c>
      <c r="J172" s="25">
        <f t="shared" si="269"/>
        <v>13.467710985929116</v>
      </c>
      <c r="K172" s="2">
        <f t="shared" ref="K172:K177" si="280">I172/(D172*E172)</f>
        <v>4.3504895773377357E-3</v>
      </c>
      <c r="L172" s="2">
        <f t="shared" ref="L172:L173" si="281">K172/E172</f>
        <v>1.8341018454206306E-5</v>
      </c>
      <c r="M172" s="2">
        <f t="shared" ref="M172:M177" si="282">L172^0.5</f>
        <v>4.2826415276329523E-3</v>
      </c>
      <c r="N172" s="2">
        <f t="shared" ref="N172:N177" si="283">H172^0.5</f>
        <v>8.1568130705399394E-2</v>
      </c>
      <c r="O172" s="2">
        <f t="shared" ref="O172:O177" si="284">K172^0.5</f>
        <v>6.5958241163161221E-2</v>
      </c>
      <c r="P172" s="2">
        <f t="shared" ref="P172:P177" si="285">I172/D172</f>
        <v>1.0319361277445109</v>
      </c>
      <c r="Q172" s="2">
        <f t="shared" si="270"/>
        <v>1.2672849915682969</v>
      </c>
      <c r="R172" s="27">
        <f t="shared" si="271"/>
        <v>0.88830652912566843</v>
      </c>
      <c r="S172" s="30">
        <f t="shared" si="272"/>
        <v>0.70710678118654757</v>
      </c>
      <c r="T172">
        <f t="shared" si="273"/>
        <v>1.9381044487427468</v>
      </c>
      <c r="U172" s="33">
        <f t="shared" ref="U172:U177" si="286">1/(T172)^0.5</f>
        <v>0.71830917011566509</v>
      </c>
      <c r="V172">
        <f>V171</f>
        <v>10</v>
      </c>
      <c r="W172" s="2">
        <f t="shared" si="274"/>
        <v>0.96905222437137339</v>
      </c>
      <c r="X172" s="15">
        <f t="shared" ref="X172:X177" si="287">1/W172^0.5</f>
        <v>1.0158425703545362</v>
      </c>
      <c r="Y172" s="2">
        <f t="shared" si="275"/>
        <v>0.76466795615731786</v>
      </c>
      <c r="Z172" s="34">
        <f t="shared" ref="Z172:Z177" si="288">Y172^0.5</f>
        <v>0.87445294679434749</v>
      </c>
      <c r="AA172" s="2">
        <f t="shared" si="276"/>
        <v>0.65387858347386174</v>
      </c>
      <c r="AB172" s="36">
        <f t="shared" si="277"/>
        <v>8.1568130705399394E-2</v>
      </c>
      <c r="AC172" s="23">
        <f t="shared" si="278"/>
        <v>6.5958241163161221E-2</v>
      </c>
      <c r="AD172" s="12">
        <f t="shared" si="279"/>
        <v>1.0158425703545362</v>
      </c>
      <c r="AF172" s="13"/>
    </row>
    <row r="173" spans="2:32" x14ac:dyDescent="0.25">
      <c r="B173" s="2"/>
      <c r="C173" s="21">
        <v>1</v>
      </c>
      <c r="D173" s="5">
        <v>143.4</v>
      </c>
      <c r="E173" s="1">
        <v>237.2</v>
      </c>
      <c r="F173" s="1">
        <f t="shared" si="266"/>
        <v>237.2</v>
      </c>
      <c r="G173" s="31">
        <f t="shared" si="267"/>
        <v>15.401298646542765</v>
      </c>
      <c r="H173" s="1">
        <f t="shared" si="268"/>
        <v>6.9735006973500697E-3</v>
      </c>
      <c r="I173" s="5">
        <v>155.1</v>
      </c>
      <c r="J173" s="25">
        <f t="shared" si="269"/>
        <v>19.046219530422082</v>
      </c>
      <c r="K173" s="2">
        <f t="shared" si="280"/>
        <v>4.5598227578372503E-3</v>
      </c>
      <c r="L173" s="2">
        <f t="shared" si="281"/>
        <v>1.9223536078571882E-5</v>
      </c>
      <c r="M173" s="2">
        <f t="shared" si="282"/>
        <v>4.3844653127344821E-3</v>
      </c>
      <c r="N173" s="2">
        <f t="shared" si="283"/>
        <v>8.350748886986166E-2</v>
      </c>
      <c r="O173" s="2">
        <f t="shared" si="284"/>
        <v>6.7526459686831283E-2</v>
      </c>
      <c r="P173" s="2">
        <f t="shared" si="285"/>
        <v>1.0815899581589958</v>
      </c>
      <c r="Q173" s="2">
        <f t="shared" si="270"/>
        <v>0.60455311973018555</v>
      </c>
      <c r="R173" s="27">
        <f t="shared" si="271"/>
        <v>1.2861237753075854</v>
      </c>
      <c r="S173" s="30">
        <f t="shared" si="272"/>
        <v>1</v>
      </c>
      <c r="T173">
        <f t="shared" si="273"/>
        <v>0.92456479690522253</v>
      </c>
      <c r="U173" s="33">
        <f t="shared" si="286"/>
        <v>1.0399951721806191</v>
      </c>
      <c r="V173">
        <f t="shared" ref="V173:V177" si="289">V172</f>
        <v>10</v>
      </c>
      <c r="W173" s="2">
        <f t="shared" si="274"/>
        <v>0.92456479690522253</v>
      </c>
      <c r="X173" s="15">
        <f t="shared" si="287"/>
        <v>1.0399951721806191</v>
      </c>
      <c r="Y173" s="2">
        <f t="shared" si="275"/>
        <v>1.5293359123146357</v>
      </c>
      <c r="Z173" s="34">
        <f t="shared" si="288"/>
        <v>1.2366632170136846</v>
      </c>
      <c r="AA173" s="2">
        <f t="shared" si="276"/>
        <v>0.65387858347386174</v>
      </c>
      <c r="AB173" s="36">
        <f t="shared" si="277"/>
        <v>8.350748886986166E-2</v>
      </c>
      <c r="AC173" s="23">
        <f t="shared" si="278"/>
        <v>6.7526459686831283E-2</v>
      </c>
      <c r="AD173" s="12">
        <f t="shared" si="279"/>
        <v>1.0399951721806193</v>
      </c>
      <c r="AF173" s="13"/>
    </row>
    <row r="174" spans="2:32" x14ac:dyDescent="0.25">
      <c r="B174" s="2"/>
      <c r="C174" s="21">
        <v>3</v>
      </c>
      <c r="D174" s="5">
        <v>136.30000000000001</v>
      </c>
      <c r="E174" s="1">
        <v>237.2</v>
      </c>
      <c r="F174" s="1">
        <f t="shared" si="266"/>
        <v>711.59999999999991</v>
      </c>
      <c r="G174" s="31">
        <f t="shared" si="267"/>
        <v>26.675831758353851</v>
      </c>
      <c r="H174" s="1">
        <f t="shared" si="268"/>
        <v>7.3367571533382242E-3</v>
      </c>
      <c r="I174" s="5">
        <v>155.1</v>
      </c>
      <c r="J174" s="25">
        <f t="shared" si="269"/>
        <v>32.989019918801688</v>
      </c>
      <c r="K174" s="2">
        <f t="shared" si="280"/>
        <v>4.7973483747165199E-3</v>
      </c>
      <c r="L174" s="2">
        <f>K174/E174</f>
        <v>2.0224908831013998E-5</v>
      </c>
      <c r="M174" s="2">
        <f t="shared" si="282"/>
        <v>4.4972112281962025E-3</v>
      </c>
      <c r="N174" s="2">
        <f t="shared" si="283"/>
        <v>8.5654872326903997E-2</v>
      </c>
      <c r="O174" s="2">
        <f t="shared" si="284"/>
        <v>6.9262893202035103E-2</v>
      </c>
      <c r="P174" s="2">
        <f t="shared" si="285"/>
        <v>1.1379310344827585</v>
      </c>
      <c r="Q174" s="2">
        <f t="shared" si="270"/>
        <v>0.19154019111860601</v>
      </c>
      <c r="R174" s="27">
        <f t="shared" si="271"/>
        <v>2.2849149634757699</v>
      </c>
      <c r="S174" s="30">
        <f t="shared" si="272"/>
        <v>1.7320508075688772</v>
      </c>
      <c r="T174">
        <f t="shared" si="273"/>
        <v>0.29292929292929298</v>
      </c>
      <c r="U174" s="33">
        <f t="shared" si="286"/>
        <v>1.8476452861543191</v>
      </c>
      <c r="V174">
        <f t="shared" si="289"/>
        <v>10</v>
      </c>
      <c r="W174" s="2">
        <f t="shared" si="274"/>
        <v>0.8787878787878789</v>
      </c>
      <c r="X174" s="15">
        <f t="shared" si="287"/>
        <v>1.0667385033281391</v>
      </c>
      <c r="Y174" s="2">
        <f t="shared" si="275"/>
        <v>4.588007736943907</v>
      </c>
      <c r="Z174" s="34">
        <f t="shared" si="288"/>
        <v>2.1419635237192782</v>
      </c>
      <c r="AA174" s="2">
        <f t="shared" si="276"/>
        <v>0.65387858347386174</v>
      </c>
      <c r="AB174" s="36">
        <f t="shared" si="277"/>
        <v>8.5654872326903997E-2</v>
      </c>
      <c r="AC174" s="23">
        <f t="shared" si="278"/>
        <v>6.9262893202035103E-2</v>
      </c>
      <c r="AD174" s="12">
        <f t="shared" si="279"/>
        <v>1.0667385033281391</v>
      </c>
      <c r="AF174" s="13"/>
    </row>
    <row r="175" spans="2:32" x14ac:dyDescent="0.25">
      <c r="B175" s="2"/>
      <c r="C175" s="21">
        <v>5</v>
      </c>
      <c r="D175" s="5">
        <v>125.1</v>
      </c>
      <c r="E175" s="1">
        <v>237.2</v>
      </c>
      <c r="F175" s="1">
        <f t="shared" si="266"/>
        <v>1186</v>
      </c>
      <c r="G175" s="31">
        <f t="shared" si="267"/>
        <v>34.438350715445125</v>
      </c>
      <c r="H175" s="1">
        <f t="shared" si="268"/>
        <v>7.9936051159072742E-3</v>
      </c>
      <c r="I175" s="5">
        <v>155.1</v>
      </c>
      <c r="J175" s="25">
        <f t="shared" si="269"/>
        <v>42.588641584407902</v>
      </c>
      <c r="K175" s="2">
        <f t="shared" si="280"/>
        <v>5.2268471900388629E-3</v>
      </c>
      <c r="L175" s="2">
        <f t="shared" ref="L175:L177" si="290">K175/E175</f>
        <v>2.2035612099657938E-5</v>
      </c>
      <c r="M175" s="2">
        <f t="shared" si="282"/>
        <v>4.6942104873618461E-3</v>
      </c>
      <c r="N175" s="2">
        <f t="shared" si="283"/>
        <v>8.9406963464303352E-2</v>
      </c>
      <c r="O175" s="2">
        <f t="shared" si="284"/>
        <v>7.2296937625592847E-2</v>
      </c>
      <c r="P175" s="2">
        <f t="shared" si="285"/>
        <v>1.2398081534772183</v>
      </c>
      <c r="Q175" s="2">
        <f t="shared" si="270"/>
        <v>0.10548060708263068</v>
      </c>
      <c r="R175" s="27">
        <f t="shared" si="271"/>
        <v>3.0790283641866676</v>
      </c>
      <c r="S175" s="30">
        <f t="shared" si="272"/>
        <v>2.2360679774997898</v>
      </c>
      <c r="T175">
        <f t="shared" si="273"/>
        <v>0.16131528046421661</v>
      </c>
      <c r="U175" s="33">
        <f t="shared" si="286"/>
        <v>2.4897872936028276</v>
      </c>
      <c r="V175">
        <f t="shared" si="289"/>
        <v>10</v>
      </c>
      <c r="W175" s="2">
        <f t="shared" si="274"/>
        <v>0.80657640232108307</v>
      </c>
      <c r="X175" s="15">
        <f t="shared" si="287"/>
        <v>1.1134667276022299</v>
      </c>
      <c r="Y175" s="2">
        <f t="shared" si="275"/>
        <v>7.646679561573178</v>
      </c>
      <c r="Z175" s="34">
        <f t="shared" si="288"/>
        <v>2.7652630185161731</v>
      </c>
      <c r="AA175" s="2">
        <f t="shared" si="276"/>
        <v>0.65387858347386174</v>
      </c>
      <c r="AB175" s="36">
        <f t="shared" si="277"/>
        <v>8.9406963464303352E-2</v>
      </c>
      <c r="AC175" s="23">
        <f t="shared" si="278"/>
        <v>7.2296937625592847E-2</v>
      </c>
      <c r="AD175" s="12">
        <f t="shared" si="279"/>
        <v>1.1134667276022299</v>
      </c>
      <c r="AF175" s="13"/>
    </row>
    <row r="176" spans="2:32" x14ac:dyDescent="0.25">
      <c r="B176" s="2"/>
      <c r="C176" s="21">
        <v>7</v>
      </c>
      <c r="D176" s="5">
        <v>116.8</v>
      </c>
      <c r="E176" s="1">
        <v>237.2</v>
      </c>
      <c r="F176" s="1">
        <f t="shared" si="266"/>
        <v>1660.3999999999999</v>
      </c>
      <c r="G176" s="31">
        <f t="shared" si="267"/>
        <v>40.748006086187821</v>
      </c>
      <c r="H176" s="1">
        <f t="shared" si="268"/>
        <v>8.5616438356164379E-3</v>
      </c>
      <c r="I176" s="5">
        <v>155.1</v>
      </c>
      <c r="J176" s="25">
        <f t="shared" si="269"/>
        <v>50.391560293438232</v>
      </c>
      <c r="K176" s="2">
        <f t="shared" si="280"/>
        <v>5.598275543440597E-3</v>
      </c>
      <c r="L176" s="2">
        <f t="shared" si="290"/>
        <v>2.360149891838363E-5</v>
      </c>
      <c r="M176" s="2">
        <f t="shared" si="282"/>
        <v>4.858137391880105E-3</v>
      </c>
      <c r="N176" s="2">
        <f t="shared" si="283"/>
        <v>9.2529151274700655E-2</v>
      </c>
      <c r="O176" s="2">
        <f t="shared" si="284"/>
        <v>7.4821624838281864E-2</v>
      </c>
      <c r="P176" s="2">
        <f t="shared" si="285"/>
        <v>1.3279109589041096</v>
      </c>
      <c r="Q176" s="2">
        <f t="shared" si="270"/>
        <v>7.0344495302336787E-2</v>
      </c>
      <c r="R176" s="27">
        <f t="shared" si="271"/>
        <v>3.7703784192912959</v>
      </c>
      <c r="S176" s="30">
        <f t="shared" si="272"/>
        <v>2.6457513110645907</v>
      </c>
      <c r="T176">
        <f t="shared" si="273"/>
        <v>0.10758036289951185</v>
      </c>
      <c r="U176" s="33">
        <f t="shared" si="286"/>
        <v>3.048832024288771</v>
      </c>
      <c r="V176">
        <f t="shared" si="289"/>
        <v>10</v>
      </c>
      <c r="W176" s="2">
        <f t="shared" si="274"/>
        <v>0.75306254029658293</v>
      </c>
      <c r="X176" s="15">
        <f t="shared" si="287"/>
        <v>1.1523501893539609</v>
      </c>
      <c r="Y176" s="2">
        <f t="shared" si="275"/>
        <v>10.70535138620245</v>
      </c>
      <c r="Z176" s="34">
        <f t="shared" si="288"/>
        <v>3.2719033277593104</v>
      </c>
      <c r="AA176" s="2">
        <f t="shared" si="276"/>
        <v>0.65387858347386174</v>
      </c>
      <c r="AB176" s="36">
        <f t="shared" si="277"/>
        <v>9.2529151274700655E-2</v>
      </c>
      <c r="AC176" s="23">
        <f t="shared" si="278"/>
        <v>7.4821624838281864E-2</v>
      </c>
      <c r="AD176" s="12">
        <f t="shared" si="279"/>
        <v>1.1523501893539609</v>
      </c>
      <c r="AF176" s="13"/>
    </row>
    <row r="177" spans="2:32" x14ac:dyDescent="0.25">
      <c r="B177" s="2"/>
      <c r="C177" s="21">
        <v>10</v>
      </c>
      <c r="D177" s="5">
        <v>112.3</v>
      </c>
      <c r="E177" s="1">
        <v>237.2</v>
      </c>
      <c r="F177" s="1">
        <f t="shared" si="266"/>
        <v>2372</v>
      </c>
      <c r="G177" s="31">
        <f t="shared" si="267"/>
        <v>48.703182647543684</v>
      </c>
      <c r="H177" s="1">
        <f t="shared" si="268"/>
        <v>8.9047195013357075E-3</v>
      </c>
      <c r="I177" s="5">
        <v>155.1</v>
      </c>
      <c r="J177" s="25">
        <f t="shared" si="269"/>
        <v>60.229434531716436</v>
      </c>
      <c r="K177" s="2">
        <f t="shared" si="280"/>
        <v>5.8226053737654654E-3</v>
      </c>
      <c r="L177" s="2">
        <f t="shared" si="290"/>
        <v>2.4547240192940411E-5</v>
      </c>
      <c r="M177" s="2">
        <f t="shared" si="282"/>
        <v>4.9545171503326546E-3</v>
      </c>
      <c r="N177" s="2">
        <f t="shared" si="283"/>
        <v>9.4364821312476962E-2</v>
      </c>
      <c r="O177" s="2">
        <f t="shared" si="284"/>
        <v>7.630599828169124E-2</v>
      </c>
      <c r="P177" s="2">
        <f t="shared" si="285"/>
        <v>1.3811219946571682</v>
      </c>
      <c r="Q177" s="2">
        <f t="shared" si="270"/>
        <v>4.7344013490725124E-2</v>
      </c>
      <c r="R177" s="27">
        <f t="shared" si="271"/>
        <v>4.5958671278843886</v>
      </c>
      <c r="S177" s="30">
        <f t="shared" si="272"/>
        <v>3.1622776601683795</v>
      </c>
      <c r="T177">
        <f t="shared" si="273"/>
        <v>7.2404900064474531E-2</v>
      </c>
      <c r="U177" s="33">
        <f t="shared" si="286"/>
        <v>3.7163449714163628</v>
      </c>
      <c r="V177">
        <f t="shared" si="289"/>
        <v>10</v>
      </c>
      <c r="W177" s="2">
        <f t="shared" si="274"/>
        <v>0.72404900064474531</v>
      </c>
      <c r="X177" s="15">
        <f t="shared" si="287"/>
        <v>1.1752114680589056</v>
      </c>
      <c r="Y177" s="2">
        <f t="shared" si="275"/>
        <v>15.293359123146356</v>
      </c>
      <c r="Z177" s="34">
        <f t="shared" si="288"/>
        <v>3.9106724643143354</v>
      </c>
      <c r="AA177" s="2">
        <f t="shared" si="276"/>
        <v>0.65387858347386174</v>
      </c>
      <c r="AB177" s="36">
        <f t="shared" si="277"/>
        <v>9.4364821312476976E-2</v>
      </c>
      <c r="AC177" s="23">
        <f t="shared" si="278"/>
        <v>7.630599828169124E-2</v>
      </c>
      <c r="AD177" s="12">
        <f t="shared" si="279"/>
        <v>1.1752114680589056</v>
      </c>
      <c r="AF177" s="13"/>
    </row>
    <row r="178" spans="2:32" x14ac:dyDescent="0.25"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2:32" x14ac:dyDescent="0.25"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2:32" ht="15.75" x14ac:dyDescent="0.25">
      <c r="B180" s="2"/>
      <c r="D180" s="2"/>
      <c r="E180" s="2"/>
      <c r="F180" s="2"/>
      <c r="G180" s="8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2:32" x14ac:dyDescent="0.25">
      <c r="G181" s="1" t="s">
        <v>46</v>
      </c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2:32" ht="21" x14ac:dyDescent="0.35">
      <c r="B182" s="17" t="s">
        <v>64</v>
      </c>
      <c r="C182" s="38" t="s">
        <v>45</v>
      </c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13"/>
      <c r="AF182" s="13"/>
    </row>
    <row r="183" spans="2:32" x14ac:dyDescent="0.25">
      <c r="B183" s="18" t="s">
        <v>91</v>
      </c>
      <c r="C183" s="21" t="s">
        <v>37</v>
      </c>
      <c r="D183" s="5" t="s">
        <v>2</v>
      </c>
      <c r="E183" s="1" t="s">
        <v>21</v>
      </c>
      <c r="F183" s="1" t="s">
        <v>11</v>
      </c>
      <c r="G183" s="31" t="s">
        <v>22</v>
      </c>
      <c r="H183" s="1" t="s">
        <v>3</v>
      </c>
      <c r="I183" s="1" t="s">
        <v>23</v>
      </c>
      <c r="J183" s="25" t="s">
        <v>24</v>
      </c>
      <c r="K183" s="1" t="s">
        <v>25</v>
      </c>
      <c r="L183" s="1" t="s">
        <v>53</v>
      </c>
      <c r="M183" s="1" t="s">
        <v>71</v>
      </c>
      <c r="N183" s="2" t="s">
        <v>72</v>
      </c>
      <c r="O183" s="2" t="s">
        <v>27</v>
      </c>
      <c r="P183" s="2" t="s">
        <v>26</v>
      </c>
      <c r="Q183" s="13" t="s">
        <v>73</v>
      </c>
      <c r="R183" s="28" t="s">
        <v>74</v>
      </c>
      <c r="S183" s="30" t="s">
        <v>90</v>
      </c>
      <c r="T183" s="13" t="s">
        <v>76</v>
      </c>
      <c r="U183" s="33" t="s">
        <v>77</v>
      </c>
      <c r="V183" t="s">
        <v>78</v>
      </c>
      <c r="W183" s="13" t="s">
        <v>92</v>
      </c>
      <c r="X183" s="15" t="s">
        <v>79</v>
      </c>
      <c r="Y183" s="13" t="s">
        <v>93</v>
      </c>
      <c r="Z183" s="34" t="s">
        <v>81</v>
      </c>
      <c r="AA183" s="13" t="s">
        <v>91</v>
      </c>
      <c r="AB183" s="36" t="s">
        <v>72</v>
      </c>
      <c r="AC183" s="23" t="s">
        <v>27</v>
      </c>
      <c r="AD183" s="12" t="s">
        <v>83</v>
      </c>
      <c r="AF183" s="13"/>
    </row>
    <row r="184" spans="2:32" x14ac:dyDescent="0.25">
      <c r="B184" s="18">
        <f>Q184*C184</f>
        <v>0.73998330550918201</v>
      </c>
      <c r="C184" s="21">
        <v>0.1</v>
      </c>
      <c r="D184" s="5">
        <v>177.3</v>
      </c>
      <c r="E184" s="1">
        <v>239.6</v>
      </c>
      <c r="F184" s="1">
        <f t="shared" ref="F184:F190" si="291">C184*E184</f>
        <v>23.96</v>
      </c>
      <c r="G184" s="31">
        <f t="shared" ref="G184:G190" si="292">F184^0.5</f>
        <v>4.8948953002081668</v>
      </c>
      <c r="H184" s="1">
        <f t="shared" ref="H184:H190" si="293">1/D184</f>
        <v>5.6401579244218835E-3</v>
      </c>
      <c r="I184" s="5">
        <v>177.3</v>
      </c>
      <c r="J184" s="25">
        <f t="shared" ref="J184:J190" si="294">(F184*E184/I184)^0.5</f>
        <v>5.690264392367717</v>
      </c>
      <c r="K184" s="2">
        <f>I184/(D184*E184)</f>
        <v>4.1736227045075123E-3</v>
      </c>
      <c r="L184" s="2">
        <f>K184/E184</f>
        <v>1.7419126479580604E-5</v>
      </c>
      <c r="M184" s="2">
        <f>L184^0.5</f>
        <v>4.1736227045075123E-3</v>
      </c>
      <c r="N184" s="2">
        <f>H184^0.5</f>
        <v>7.5100984843222154E-2</v>
      </c>
      <c r="O184" s="2">
        <f>K184^0.5</f>
        <v>6.4603581204972782E-2</v>
      </c>
      <c r="P184" s="2">
        <f>I184/D184</f>
        <v>1</v>
      </c>
      <c r="Q184" s="2">
        <f t="shared" ref="Q184:Q190" si="295">D184/F184</f>
        <v>7.3998330550918201</v>
      </c>
      <c r="R184" s="27">
        <f t="shared" ref="R184:R190" si="296">1/Q184^0.5</f>
        <v>0.36761145775009291</v>
      </c>
      <c r="S184" s="30">
        <f t="shared" ref="S184:S190" si="297">C184^0.5</f>
        <v>0.31622776601683794</v>
      </c>
      <c r="T184" s="2">
        <f t="shared" ref="T184:T190" si="298">(Q184*E184)/I184</f>
        <v>10</v>
      </c>
      <c r="U184" s="33">
        <f>1/(T184)^0.5</f>
        <v>0.31622776601683794</v>
      </c>
      <c r="V184">
        <f>T184</f>
        <v>10</v>
      </c>
      <c r="W184" s="2">
        <f t="shared" ref="W184:W190" si="299">T184*C184</f>
        <v>1</v>
      </c>
      <c r="X184" s="15">
        <f>1/W184^0.5</f>
        <v>1</v>
      </c>
      <c r="Y184">
        <f t="shared" ref="Y184:Y190" si="300">C184/AA184</f>
        <v>0.13513818386914833</v>
      </c>
      <c r="Z184" s="34">
        <f>Y184^0.5</f>
        <v>0.36761145775009291</v>
      </c>
      <c r="AA184">
        <f t="shared" ref="AA184:AA190" si="301">I184/E184</f>
        <v>0.73998330550918201</v>
      </c>
      <c r="AB184" s="36">
        <f t="shared" ref="AB184:AB190" si="302">1/(D184^0.5)</f>
        <v>7.5100984843222154E-2</v>
      </c>
      <c r="AC184" s="23">
        <f t="shared" ref="AC184:AC190" si="303">K184^0.5</f>
        <v>6.4603581204972782E-2</v>
      </c>
      <c r="AD184" s="12">
        <f t="shared" ref="AD184:AD190" si="304">P184^0.5</f>
        <v>1</v>
      </c>
      <c r="AF184" s="13"/>
    </row>
    <row r="185" spans="2:32" x14ac:dyDescent="0.25">
      <c r="B185" s="2"/>
      <c r="C185" s="21">
        <v>0.2</v>
      </c>
      <c r="D185" s="5">
        <v>172.7</v>
      </c>
      <c r="E185" s="1">
        <v>239.6</v>
      </c>
      <c r="F185" s="1">
        <f t="shared" si="291"/>
        <v>47.92</v>
      </c>
      <c r="G185" s="31">
        <f t="shared" si="292"/>
        <v>6.922427319950712</v>
      </c>
      <c r="H185" s="1">
        <f t="shared" si="293"/>
        <v>5.7903879559930522E-3</v>
      </c>
      <c r="I185" s="5">
        <v>177.3</v>
      </c>
      <c r="J185" s="25">
        <f t="shared" si="294"/>
        <v>8.0472490771751239</v>
      </c>
      <c r="K185" s="2">
        <f t="shared" ref="K185:K190" si="305">I185/(D185*E185)</f>
        <v>4.2847904198562948E-3</v>
      </c>
      <c r="L185" s="2">
        <f t="shared" ref="L185:L186" si="306">K185/E185</f>
        <v>1.788309858036851E-5</v>
      </c>
      <c r="M185" s="2">
        <f t="shared" ref="M185:M190" si="307">L185^0.5</f>
        <v>4.22884128105661E-3</v>
      </c>
      <c r="N185" s="2">
        <f t="shared" ref="N185:N190" si="308">H185^0.5</f>
        <v>7.60945987307447E-2</v>
      </c>
      <c r="O185" s="2">
        <f t="shared" ref="O185:O190" si="309">K185^0.5</f>
        <v>6.5458310548442158E-2</v>
      </c>
      <c r="P185" s="2">
        <f t="shared" ref="P185:P190" si="310">I185/D185</f>
        <v>1.0266357845975682</v>
      </c>
      <c r="Q185" s="2">
        <f t="shared" si="295"/>
        <v>3.6039232053422365</v>
      </c>
      <c r="R185" s="27">
        <f t="shared" si="296"/>
        <v>0.52675932915439383</v>
      </c>
      <c r="S185" s="30">
        <f t="shared" si="297"/>
        <v>0.44721359549995793</v>
      </c>
      <c r="T185" s="2">
        <f t="shared" si="298"/>
        <v>4.8702763677382954</v>
      </c>
      <c r="U185" s="33">
        <f t="shared" ref="U185:U190" si="311">1/(T185)^0.5</f>
        <v>0.45313039725835391</v>
      </c>
      <c r="V185">
        <f>V184</f>
        <v>10</v>
      </c>
      <c r="W185" s="2">
        <f t="shared" si="299"/>
        <v>0.97405527354765908</v>
      </c>
      <c r="X185" s="15">
        <f t="shared" ref="X185:X190" si="312">1/W185^0.5</f>
        <v>1.0132303709411639</v>
      </c>
      <c r="Y185" s="2">
        <f t="shared" si="300"/>
        <v>0.27027636773829666</v>
      </c>
      <c r="Z185" s="34">
        <f t="shared" ref="Z185:Z190" si="313">Y185^0.5</f>
        <v>0.51988110923392539</v>
      </c>
      <c r="AA185" s="2">
        <f t="shared" si="301"/>
        <v>0.73998330550918201</v>
      </c>
      <c r="AB185" s="36">
        <f t="shared" si="302"/>
        <v>7.60945987307447E-2</v>
      </c>
      <c r="AC185" s="23">
        <f t="shared" si="303"/>
        <v>6.5458310548442158E-2</v>
      </c>
      <c r="AD185" s="12">
        <f t="shared" si="304"/>
        <v>1.0132303709411636</v>
      </c>
      <c r="AF185" s="13"/>
    </row>
    <row r="186" spans="2:32" x14ac:dyDescent="0.25">
      <c r="B186" s="2"/>
      <c r="C186" s="21">
        <v>0.5</v>
      </c>
      <c r="D186" s="5">
        <v>166.8</v>
      </c>
      <c r="E186" s="1">
        <v>239.6</v>
      </c>
      <c r="F186" s="1">
        <f t="shared" si="291"/>
        <v>119.8</v>
      </c>
      <c r="G186" s="31">
        <f t="shared" si="292"/>
        <v>10.945318634009702</v>
      </c>
      <c r="H186" s="1">
        <f t="shared" si="293"/>
        <v>5.9952038369304557E-3</v>
      </c>
      <c r="I186" s="5">
        <v>177.3</v>
      </c>
      <c r="J186" s="25">
        <f t="shared" si="294"/>
        <v>12.723817991280749</v>
      </c>
      <c r="K186" s="2">
        <f t="shared" si="305"/>
        <v>4.4363507524531297E-3</v>
      </c>
      <c r="L186" s="2">
        <f t="shared" si="306"/>
        <v>1.851565422559737E-5</v>
      </c>
      <c r="M186" s="2">
        <f t="shared" si="307"/>
        <v>4.3029820154861639E-3</v>
      </c>
      <c r="N186" s="2">
        <f t="shared" si="308"/>
        <v>7.742870163531386E-2</v>
      </c>
      <c r="O186" s="2">
        <f t="shared" si="309"/>
        <v>6.6605936315415087E-2</v>
      </c>
      <c r="P186" s="2">
        <f t="shared" si="310"/>
        <v>1.0629496402877698</v>
      </c>
      <c r="Q186" s="2">
        <f t="shared" si="295"/>
        <v>1.3923205342237064</v>
      </c>
      <c r="R186" s="27">
        <f t="shared" si="296"/>
        <v>0.84748181081617824</v>
      </c>
      <c r="S186" s="30">
        <f t="shared" si="297"/>
        <v>0.70710678118654757</v>
      </c>
      <c r="T186" s="2">
        <f t="shared" si="298"/>
        <v>1.8815566835871405</v>
      </c>
      <c r="U186" s="33">
        <f t="shared" si="311"/>
        <v>0.72902319588877618</v>
      </c>
      <c r="V186">
        <f t="shared" ref="V186:V190" si="314">V185</f>
        <v>10</v>
      </c>
      <c r="W186" s="2">
        <f t="shared" si="299"/>
        <v>0.94077834179357023</v>
      </c>
      <c r="X186" s="15">
        <f t="shared" si="312"/>
        <v>1.0309944909104849</v>
      </c>
      <c r="Y186" s="2">
        <f t="shared" si="300"/>
        <v>0.67569091934574166</v>
      </c>
      <c r="Z186" s="34">
        <f t="shared" si="313"/>
        <v>0.82200420883699965</v>
      </c>
      <c r="AA186" s="2">
        <f t="shared" si="301"/>
        <v>0.73998330550918201</v>
      </c>
      <c r="AB186" s="36">
        <f t="shared" si="302"/>
        <v>7.742870163531386E-2</v>
      </c>
      <c r="AC186" s="23">
        <f t="shared" si="303"/>
        <v>6.6605936315415087E-2</v>
      </c>
      <c r="AD186" s="12">
        <f t="shared" si="304"/>
        <v>1.0309944909104849</v>
      </c>
      <c r="AF186" s="13"/>
    </row>
    <row r="187" spans="2:32" x14ac:dyDescent="0.25">
      <c r="B187" s="2"/>
      <c r="C187" s="21">
        <v>1</v>
      </c>
      <c r="D187" s="5">
        <v>160</v>
      </c>
      <c r="E187" s="1">
        <v>239.6</v>
      </c>
      <c r="F187" s="1">
        <f t="shared" si="291"/>
        <v>239.6</v>
      </c>
      <c r="G187" s="31">
        <f t="shared" si="292"/>
        <v>15.479018056711478</v>
      </c>
      <c r="H187" s="1">
        <f t="shared" si="293"/>
        <v>6.2500000000000003E-3</v>
      </c>
      <c r="I187" s="5">
        <v>177.3</v>
      </c>
      <c r="J187" s="25">
        <f t="shared" si="294"/>
        <v>17.994195968436028</v>
      </c>
      <c r="K187" s="2">
        <f t="shared" si="305"/>
        <v>4.6248956594323876E-3</v>
      </c>
      <c r="L187" s="2">
        <f>K187/E187</f>
        <v>1.9302569530185256E-5</v>
      </c>
      <c r="M187" s="2">
        <f t="shared" si="307"/>
        <v>4.3934689631526082E-3</v>
      </c>
      <c r="N187" s="2">
        <f t="shared" si="308"/>
        <v>7.9056941504209485E-2</v>
      </c>
      <c r="O187" s="2">
        <f t="shared" si="309"/>
        <v>6.800658541224068E-2</v>
      </c>
      <c r="P187" s="2">
        <f t="shared" si="310"/>
        <v>1.108125</v>
      </c>
      <c r="Q187" s="2">
        <f t="shared" si="295"/>
        <v>0.667779632721202</v>
      </c>
      <c r="R187" s="27">
        <f t="shared" si="296"/>
        <v>1.2237238250520417</v>
      </c>
      <c r="S187" s="30">
        <f t="shared" si="297"/>
        <v>1</v>
      </c>
      <c r="T187" s="2">
        <f t="shared" si="298"/>
        <v>0.90242526790750133</v>
      </c>
      <c r="U187" s="33">
        <f t="shared" si="311"/>
        <v>1.0526751635713649</v>
      </c>
      <c r="V187">
        <f t="shared" si="314"/>
        <v>10</v>
      </c>
      <c r="W187" s="2">
        <f t="shared" si="299"/>
        <v>0.90242526790750133</v>
      </c>
      <c r="X187" s="15">
        <f t="shared" si="312"/>
        <v>1.0526751635713649</v>
      </c>
      <c r="Y187" s="2">
        <f t="shared" si="300"/>
        <v>1.3513818386914833</v>
      </c>
      <c r="Z187" s="34">
        <f t="shared" si="313"/>
        <v>1.1624895004650508</v>
      </c>
      <c r="AA187" s="2">
        <f t="shared" si="301"/>
        <v>0.73998330550918201</v>
      </c>
      <c r="AB187" s="36">
        <f t="shared" si="302"/>
        <v>7.9056941504209485E-2</v>
      </c>
      <c r="AC187" s="23">
        <f t="shared" si="303"/>
        <v>6.800658541224068E-2</v>
      </c>
      <c r="AD187" s="12">
        <f t="shared" si="304"/>
        <v>1.0526751635713649</v>
      </c>
      <c r="AF187" s="13"/>
    </row>
    <row r="188" spans="2:32" x14ac:dyDescent="0.25">
      <c r="B188" s="2"/>
      <c r="C188" s="21">
        <v>2</v>
      </c>
      <c r="D188" s="5">
        <v>152.30000000000001</v>
      </c>
      <c r="E188" s="1">
        <v>239.6</v>
      </c>
      <c r="F188" s="1">
        <f t="shared" si="291"/>
        <v>479.2</v>
      </c>
      <c r="G188" s="31">
        <f t="shared" si="292"/>
        <v>21.890637268019404</v>
      </c>
      <c r="H188" s="1">
        <f t="shared" si="293"/>
        <v>6.5659881812212733E-3</v>
      </c>
      <c r="I188" s="5">
        <v>177.3</v>
      </c>
      <c r="J188" s="25">
        <f t="shared" si="294"/>
        <v>25.447635982561497</v>
      </c>
      <c r="K188" s="2">
        <f t="shared" si="305"/>
        <v>4.8587216382743404E-3</v>
      </c>
      <c r="L188" s="2">
        <f t="shared" ref="L188:L190" si="315">K188/E188</f>
        <v>2.0278470944383725E-5</v>
      </c>
      <c r="M188" s="2">
        <f t="shared" si="307"/>
        <v>4.5031623271189905E-3</v>
      </c>
      <c r="N188" s="2">
        <f t="shared" si="308"/>
        <v>8.103078539185754E-2</v>
      </c>
      <c r="O188" s="2">
        <f t="shared" si="309"/>
        <v>6.970453097377774E-2</v>
      </c>
      <c r="P188" s="2">
        <f t="shared" si="310"/>
        <v>1.1641497045305318</v>
      </c>
      <c r="Q188" s="2">
        <f t="shared" si="295"/>
        <v>0.31782136894824708</v>
      </c>
      <c r="R188" s="27">
        <f t="shared" si="296"/>
        <v>1.7738155305558789</v>
      </c>
      <c r="S188" s="30">
        <f t="shared" si="297"/>
        <v>1.4142135623730951</v>
      </c>
      <c r="T188" s="2">
        <f t="shared" si="298"/>
        <v>0.42949802594472647</v>
      </c>
      <c r="U188" s="33">
        <f t="shared" si="311"/>
        <v>1.5258766034843916</v>
      </c>
      <c r="V188">
        <f t="shared" si="314"/>
        <v>10</v>
      </c>
      <c r="W188" s="2">
        <f t="shared" si="299"/>
        <v>0.85899605188945294</v>
      </c>
      <c r="X188" s="15">
        <f t="shared" si="312"/>
        <v>1.0789576935777101</v>
      </c>
      <c r="Y188" s="2">
        <f t="shared" si="300"/>
        <v>2.7027636773829666</v>
      </c>
      <c r="Z188" s="34">
        <f t="shared" si="313"/>
        <v>1.6440084176739993</v>
      </c>
      <c r="AA188" s="2">
        <f t="shared" si="301"/>
        <v>0.73998330550918201</v>
      </c>
      <c r="AB188" s="36">
        <f t="shared" si="302"/>
        <v>8.103078539185754E-2</v>
      </c>
      <c r="AC188" s="23">
        <f t="shared" si="303"/>
        <v>6.970453097377774E-2</v>
      </c>
      <c r="AD188" s="12">
        <f t="shared" si="304"/>
        <v>1.0789576935777101</v>
      </c>
      <c r="AF188" s="13"/>
    </row>
    <row r="189" spans="2:32" x14ac:dyDescent="0.25">
      <c r="B189" s="2"/>
      <c r="C189" s="21">
        <v>3</v>
      </c>
      <c r="D189" s="5">
        <v>147.30000000000001</v>
      </c>
      <c r="E189" s="1">
        <v>239.6</v>
      </c>
      <c r="F189" s="1">
        <f t="shared" si="291"/>
        <v>718.8</v>
      </c>
      <c r="G189" s="31">
        <f t="shared" si="292"/>
        <v>26.810445725500351</v>
      </c>
      <c r="H189" s="1">
        <f t="shared" si="293"/>
        <v>6.7888662593346902E-3</v>
      </c>
      <c r="I189" s="5">
        <v>177.3</v>
      </c>
      <c r="J189" s="25">
        <f t="shared" si="294"/>
        <v>31.166861658682254</v>
      </c>
      <c r="K189" s="2">
        <f t="shared" si="305"/>
        <v>5.0236476952422405E-3</v>
      </c>
      <c r="L189" s="2">
        <f t="shared" si="315"/>
        <v>2.0966810080309851E-5</v>
      </c>
      <c r="M189" s="2">
        <f t="shared" si="307"/>
        <v>4.5789529458501593E-3</v>
      </c>
      <c r="N189" s="2">
        <f t="shared" si="308"/>
        <v>8.2394576637875208E-2</v>
      </c>
      <c r="O189" s="2">
        <f t="shared" si="309"/>
        <v>7.0877695329646828E-2</v>
      </c>
      <c r="P189" s="2">
        <f t="shared" si="310"/>
        <v>1.2036659877800406</v>
      </c>
      <c r="Q189" s="2">
        <f t="shared" si="295"/>
        <v>0.20492487479131891</v>
      </c>
      <c r="R189" s="27">
        <f t="shared" si="296"/>
        <v>2.2090353250253321</v>
      </c>
      <c r="S189" s="30">
        <f t="shared" si="297"/>
        <v>1.7320508075688772</v>
      </c>
      <c r="T189" s="2">
        <f t="shared" si="298"/>
        <v>0.27693175408911452</v>
      </c>
      <c r="U189" s="33">
        <f t="shared" si="311"/>
        <v>1.900262603784046</v>
      </c>
      <c r="V189">
        <f t="shared" si="314"/>
        <v>10</v>
      </c>
      <c r="W189" s="2">
        <f t="shared" si="299"/>
        <v>0.83079526226734357</v>
      </c>
      <c r="X189" s="15">
        <f t="shared" si="312"/>
        <v>1.0971171258256982</v>
      </c>
      <c r="Y189" s="2">
        <f t="shared" si="300"/>
        <v>4.05414551607445</v>
      </c>
      <c r="Z189" s="34">
        <f t="shared" si="313"/>
        <v>2.013490878070832</v>
      </c>
      <c r="AA189" s="2">
        <f t="shared" si="301"/>
        <v>0.73998330550918201</v>
      </c>
      <c r="AB189" s="36">
        <f t="shared" si="302"/>
        <v>8.2394576637875208E-2</v>
      </c>
      <c r="AC189" s="23">
        <f t="shared" si="303"/>
        <v>7.0877695329646828E-2</v>
      </c>
      <c r="AD189" s="12">
        <f t="shared" si="304"/>
        <v>1.097117125825698</v>
      </c>
      <c r="AF189" s="13"/>
    </row>
    <row r="190" spans="2:32" x14ac:dyDescent="0.25">
      <c r="B190" s="2"/>
      <c r="C190" s="21">
        <v>5</v>
      </c>
      <c r="D190" s="5">
        <v>137.69999999999999</v>
      </c>
      <c r="E190" s="1">
        <v>239.6</v>
      </c>
      <c r="F190" s="1">
        <f t="shared" si="291"/>
        <v>1198</v>
      </c>
      <c r="G190" s="31">
        <f t="shared" si="292"/>
        <v>34.612136599753562</v>
      </c>
      <c r="H190" s="1">
        <f t="shared" si="293"/>
        <v>7.2621641249092234E-3</v>
      </c>
      <c r="I190" s="5">
        <v>177.3</v>
      </c>
      <c r="J190" s="25">
        <f t="shared" si="294"/>
        <v>40.23624538587562</v>
      </c>
      <c r="K190" s="2">
        <f t="shared" si="305"/>
        <v>5.3738802143005237E-3</v>
      </c>
      <c r="L190" s="2">
        <f t="shared" si="315"/>
        <v>2.2428548473708361E-5</v>
      </c>
      <c r="M190" s="2">
        <f t="shared" si="307"/>
        <v>4.7358788491375457E-3</v>
      </c>
      <c r="N190" s="2">
        <f t="shared" si="308"/>
        <v>8.5218332094152277E-2</v>
      </c>
      <c r="O190" s="2">
        <f t="shared" si="309"/>
        <v>7.3306754220198042E-2</v>
      </c>
      <c r="P190" s="2">
        <f t="shared" si="310"/>
        <v>1.2875816993464053</v>
      </c>
      <c r="Q190" s="2">
        <f t="shared" si="295"/>
        <v>0.11494156928213689</v>
      </c>
      <c r="R190" s="27">
        <f t="shared" si="296"/>
        <v>2.9495885512459612</v>
      </c>
      <c r="S190" s="30">
        <f t="shared" si="297"/>
        <v>2.2360679774997898</v>
      </c>
      <c r="T190" s="2">
        <f t="shared" si="298"/>
        <v>0.15532994923857865</v>
      </c>
      <c r="U190" s="33">
        <f t="shared" si="311"/>
        <v>2.5373033907540554</v>
      </c>
      <c r="V190">
        <f t="shared" si="314"/>
        <v>10</v>
      </c>
      <c r="W190" s="2">
        <f t="shared" si="299"/>
        <v>0.77664974619289329</v>
      </c>
      <c r="X190" s="15">
        <f t="shared" si="312"/>
        <v>1.1347165722533559</v>
      </c>
      <c r="Y190" s="2">
        <f t="shared" si="300"/>
        <v>6.7569091934574166</v>
      </c>
      <c r="Z190" s="34">
        <f t="shared" si="313"/>
        <v>2.5994055461696268</v>
      </c>
      <c r="AA190" s="2">
        <f t="shared" si="301"/>
        <v>0.73998330550918201</v>
      </c>
      <c r="AB190" s="36">
        <f t="shared" si="302"/>
        <v>8.5218332094152277E-2</v>
      </c>
      <c r="AC190" s="23">
        <f t="shared" si="303"/>
        <v>7.3306754220198042E-2</v>
      </c>
      <c r="AD190" s="12">
        <f t="shared" si="304"/>
        <v>1.1347165722533559</v>
      </c>
      <c r="AF190" s="13"/>
    </row>
    <row r="191" spans="2:32" x14ac:dyDescent="0.25"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9"/>
      <c r="U191" s="13"/>
      <c r="V191" s="13"/>
      <c r="W191" s="13"/>
      <c r="X191" s="13"/>
      <c r="Y191" s="13"/>
      <c r="Z191" s="13"/>
      <c r="AA191" s="13"/>
      <c r="AC191" s="13"/>
      <c r="AD191" s="13"/>
      <c r="AE191" s="13"/>
      <c r="AF191" s="13"/>
    </row>
    <row r="192" spans="2:32" x14ac:dyDescent="0.25"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9"/>
      <c r="U192" s="13"/>
      <c r="V192" s="13"/>
      <c r="W192" s="13"/>
      <c r="X192" s="13"/>
      <c r="Y192" s="13"/>
      <c r="Z192" s="13"/>
      <c r="AA192" s="13"/>
      <c r="AC192" s="13"/>
      <c r="AD192" s="13"/>
      <c r="AE192" s="13"/>
      <c r="AF192" s="13"/>
    </row>
    <row r="193" spans="2:32" ht="15.75" x14ac:dyDescent="0.25">
      <c r="B193" s="2"/>
      <c r="D193" s="2"/>
      <c r="E193" s="2"/>
      <c r="F193" s="2"/>
      <c r="G193" s="8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9"/>
      <c r="U193" s="13"/>
      <c r="V193" s="13"/>
      <c r="W193" s="13"/>
      <c r="X193" s="13"/>
      <c r="Y193" s="13"/>
      <c r="Z193" s="13"/>
      <c r="AA193" s="13"/>
      <c r="AC193" s="13"/>
      <c r="AD193" s="13"/>
      <c r="AE193" s="13"/>
      <c r="AF193" s="13"/>
    </row>
    <row r="194" spans="2:32" x14ac:dyDescent="0.25">
      <c r="N194" s="2"/>
      <c r="O194" s="2"/>
      <c r="P194" s="2"/>
      <c r="Q194" s="2"/>
      <c r="R194" s="2"/>
      <c r="S194" s="2"/>
      <c r="T194" s="29"/>
      <c r="U194" s="13"/>
      <c r="V194" s="13"/>
      <c r="W194" s="13"/>
      <c r="X194" s="13"/>
      <c r="Y194" s="13"/>
      <c r="Z194" s="13"/>
      <c r="AA194" s="13"/>
      <c r="AC194" s="13"/>
      <c r="AD194" s="13"/>
      <c r="AE194" s="13"/>
      <c r="AF194" s="13"/>
    </row>
    <row r="195" spans="2:32" ht="21" x14ac:dyDescent="0.35">
      <c r="B195" s="17" t="s">
        <v>65</v>
      </c>
      <c r="C195" s="38" t="s">
        <v>47</v>
      </c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13"/>
      <c r="AF195" s="13"/>
    </row>
    <row r="196" spans="2:32" x14ac:dyDescent="0.25">
      <c r="B196" s="18" t="s">
        <v>91</v>
      </c>
      <c r="C196" s="21" t="s">
        <v>37</v>
      </c>
      <c r="D196" s="5" t="s">
        <v>2</v>
      </c>
      <c r="E196" s="1" t="s">
        <v>21</v>
      </c>
      <c r="F196" s="1" t="s">
        <v>11</v>
      </c>
      <c r="G196" s="31" t="s">
        <v>22</v>
      </c>
      <c r="H196" s="1" t="s">
        <v>3</v>
      </c>
      <c r="I196" s="1" t="s">
        <v>23</v>
      </c>
      <c r="J196" s="25" t="s">
        <v>24</v>
      </c>
      <c r="K196" s="1" t="s">
        <v>25</v>
      </c>
      <c r="L196" s="1" t="s">
        <v>53</v>
      </c>
      <c r="M196" s="1" t="s">
        <v>71</v>
      </c>
      <c r="N196" s="2" t="s">
        <v>72</v>
      </c>
      <c r="O196" s="2" t="s">
        <v>27</v>
      </c>
      <c r="P196" s="2" t="s">
        <v>26</v>
      </c>
      <c r="Q196" s="13" t="s">
        <v>73</v>
      </c>
      <c r="R196" s="27" t="s">
        <v>74</v>
      </c>
      <c r="S196" s="30" t="s">
        <v>90</v>
      </c>
      <c r="T196" s="13" t="s">
        <v>76</v>
      </c>
      <c r="U196" s="33" t="s">
        <v>77</v>
      </c>
      <c r="V196" t="s">
        <v>78</v>
      </c>
      <c r="W196" s="13" t="s">
        <v>92</v>
      </c>
      <c r="X196" s="15" t="s">
        <v>79</v>
      </c>
      <c r="Y196" s="13" t="s">
        <v>93</v>
      </c>
      <c r="Z196" s="34" t="s">
        <v>81</v>
      </c>
      <c r="AA196" s="13" t="s">
        <v>91</v>
      </c>
      <c r="AB196" s="36" t="s">
        <v>72</v>
      </c>
      <c r="AC196" s="23" t="s">
        <v>27</v>
      </c>
      <c r="AD196" s="12" t="s">
        <v>83</v>
      </c>
      <c r="AF196" s="13"/>
    </row>
    <row r="197" spans="2:32" x14ac:dyDescent="0.25">
      <c r="B197" s="18">
        <f>Q197*C197</f>
        <v>0.92263374485596705</v>
      </c>
      <c r="C197" s="21">
        <v>0.1</v>
      </c>
      <c r="D197" s="5">
        <v>112.1</v>
      </c>
      <c r="E197" s="1">
        <v>121.5</v>
      </c>
      <c r="F197" s="1">
        <f t="shared" ref="F197:F203" si="316">C197*E197</f>
        <v>12.15</v>
      </c>
      <c r="G197" s="31">
        <f t="shared" ref="G197:G203" si="317">F197^0.5</f>
        <v>3.4856850115866753</v>
      </c>
      <c r="H197" s="1">
        <f t="shared" ref="H197:H203" si="318">1/D197</f>
        <v>8.9206066012488851E-3</v>
      </c>
      <c r="I197" s="5">
        <v>112.1</v>
      </c>
      <c r="J197" s="25">
        <f t="shared" ref="J197:J203" si="319">(F197*E197/I197)^0.5</f>
        <v>3.6288872233687059</v>
      </c>
      <c r="K197" s="2">
        <f>I197/(D197*E197)</f>
        <v>8.2304526748971183E-3</v>
      </c>
      <c r="L197" s="2">
        <f>K197/E197</f>
        <v>6.7740351233721143E-5</v>
      </c>
      <c r="M197" s="2">
        <f>L197^0.5</f>
        <v>8.2304526748971183E-3</v>
      </c>
      <c r="N197" s="2">
        <f>H197^0.5</f>
        <v>9.4448962944274226E-2</v>
      </c>
      <c r="O197" s="2">
        <f>K197^0.5</f>
        <v>9.0721842325302893E-2</v>
      </c>
      <c r="P197" s="2">
        <f>I197/D197</f>
        <v>1</v>
      </c>
      <c r="Q197" s="2">
        <f t="shared" ref="Q197:Q203" si="320">D197/F197</f>
        <v>9.2263374485596703</v>
      </c>
      <c r="R197" s="27">
        <f t="shared" ref="R197:R203" si="321">1/Q197^0.5</f>
        <v>0.32921933449476193</v>
      </c>
      <c r="S197" s="30">
        <f t="shared" ref="S197:S203" si="322">C197^0.5</f>
        <v>0.31622776601683794</v>
      </c>
      <c r="T197" s="2">
        <f t="shared" ref="T197:T203" si="323">(Q197*E197)/I197</f>
        <v>10</v>
      </c>
      <c r="U197" s="33">
        <f>1/(T197)^0.5</f>
        <v>0.31622776601683794</v>
      </c>
      <c r="V197">
        <f>T197</f>
        <v>10</v>
      </c>
      <c r="W197" s="2">
        <f t="shared" ref="W197:W203" si="324">T197*C197</f>
        <v>1</v>
      </c>
      <c r="X197" s="15">
        <f>1/W197^0.5</f>
        <v>1</v>
      </c>
      <c r="Y197">
        <f t="shared" ref="Y197:Y203" si="325">C197/AA197</f>
        <v>0.10838537020517396</v>
      </c>
      <c r="Z197" s="34">
        <f>Y197^0.5</f>
        <v>0.32921933449476193</v>
      </c>
      <c r="AA197">
        <f t="shared" ref="AA197:AA203" si="326">I197/E197</f>
        <v>0.92263374485596705</v>
      </c>
      <c r="AB197" s="36">
        <f t="shared" ref="AB197:AB203" si="327">1/(D197^0.5)</f>
        <v>9.4448962944274226E-2</v>
      </c>
      <c r="AC197" s="23">
        <f t="shared" ref="AC197:AC203" si="328">K197^0.5</f>
        <v>9.0721842325302893E-2</v>
      </c>
      <c r="AD197" s="12">
        <f t="shared" ref="AD197:AD203" si="329">P197^0.5</f>
        <v>1</v>
      </c>
      <c r="AF197" s="13"/>
    </row>
    <row r="198" spans="2:32" x14ac:dyDescent="0.25">
      <c r="B198" s="2"/>
      <c r="C198" s="21">
        <v>0.2</v>
      </c>
      <c r="D198" s="5">
        <v>110.4</v>
      </c>
      <c r="E198" s="1">
        <v>121.5</v>
      </c>
      <c r="F198" s="1">
        <f t="shared" si="316"/>
        <v>24.3</v>
      </c>
      <c r="G198" s="31">
        <f t="shared" si="317"/>
        <v>4.9295030175464953</v>
      </c>
      <c r="H198" s="1">
        <f t="shared" si="318"/>
        <v>9.057971014492754E-3</v>
      </c>
      <c r="I198" s="5">
        <v>112.1</v>
      </c>
      <c r="J198" s="25">
        <f t="shared" si="319"/>
        <v>5.1320215276104673</v>
      </c>
      <c r="K198" s="2">
        <f t="shared" ref="K198:K203" si="330">I198/(D198*E198)</f>
        <v>8.3571897178982522E-3</v>
      </c>
      <c r="L198" s="2">
        <f t="shared" ref="L198:L199" si="331">K198/E198</f>
        <v>6.8783454468298371E-5</v>
      </c>
      <c r="M198" s="2">
        <f t="shared" ref="M198:M203" si="332">L198^0.5</f>
        <v>8.2935791108723605E-3</v>
      </c>
      <c r="N198" s="2">
        <f t="shared" ref="N198:N203" si="333">H198^0.5</f>
        <v>9.5173373453360133E-2</v>
      </c>
      <c r="O198" s="2">
        <f t="shared" ref="O198:O203" si="334">K198^0.5</f>
        <v>9.1417666333692041E-2</v>
      </c>
      <c r="P198" s="2">
        <f t="shared" ref="P198:P203" si="335">I198/D198</f>
        <v>1.0153985507246375</v>
      </c>
      <c r="Q198" s="2">
        <f t="shared" si="320"/>
        <v>4.5432098765432096</v>
      </c>
      <c r="R198" s="27">
        <f t="shared" si="321"/>
        <v>0.46915743162841822</v>
      </c>
      <c r="S198" s="30">
        <f t="shared" si="322"/>
        <v>0.44721359549995793</v>
      </c>
      <c r="T198" s="2">
        <f t="shared" si="323"/>
        <v>4.9241748438893849</v>
      </c>
      <c r="U198" s="33">
        <f t="shared" ref="U198:U203" si="336">1/(T198)^0.5</f>
        <v>0.45064366204899353</v>
      </c>
      <c r="V198">
        <f>V197</f>
        <v>10</v>
      </c>
      <c r="W198" s="2">
        <f t="shared" si="324"/>
        <v>0.98483496877787702</v>
      </c>
      <c r="X198" s="15">
        <f t="shared" ref="X198:X203" si="337">1/W198^0.5</f>
        <v>1.0076698619709916</v>
      </c>
      <c r="Y198" s="2">
        <f t="shared" si="325"/>
        <v>0.21677074041034791</v>
      </c>
      <c r="Z198" s="34">
        <f t="shared" ref="Z198:Z203" si="338">Y198^0.5</f>
        <v>0.46558644783793685</v>
      </c>
      <c r="AA198" s="2">
        <f t="shared" si="326"/>
        <v>0.92263374485596705</v>
      </c>
      <c r="AB198" s="36">
        <f t="shared" si="327"/>
        <v>9.5173373453360119E-2</v>
      </c>
      <c r="AC198" s="23">
        <f t="shared" si="328"/>
        <v>9.1417666333692041E-2</v>
      </c>
      <c r="AD198" s="12">
        <f t="shared" si="329"/>
        <v>1.0076698619709916</v>
      </c>
      <c r="AF198" s="13"/>
    </row>
    <row r="199" spans="2:32" x14ac:dyDescent="0.25">
      <c r="B199" s="2"/>
      <c r="C199" s="21">
        <v>0.5</v>
      </c>
      <c r="D199" s="5">
        <v>108.6</v>
      </c>
      <c r="E199" s="1">
        <v>121.5</v>
      </c>
      <c r="F199" s="1">
        <f t="shared" si="316"/>
        <v>60.75</v>
      </c>
      <c r="G199" s="31">
        <f t="shared" si="317"/>
        <v>7.794228634059948</v>
      </c>
      <c r="H199" s="1">
        <f t="shared" si="318"/>
        <v>9.2081031307550652E-3</v>
      </c>
      <c r="I199" s="5">
        <v>112.1</v>
      </c>
      <c r="J199" s="25">
        <f t="shared" si="319"/>
        <v>8.114438514132889</v>
      </c>
      <c r="K199" s="2">
        <f t="shared" si="330"/>
        <v>8.4957066745484991E-3</v>
      </c>
      <c r="L199" s="2">
        <f t="shared" si="331"/>
        <v>6.9923511724679003E-5</v>
      </c>
      <c r="M199" s="2">
        <f t="shared" si="332"/>
        <v>8.3620279672265516E-3</v>
      </c>
      <c r="N199" s="2">
        <f t="shared" si="333"/>
        <v>9.5958861658291178E-2</v>
      </c>
      <c r="O199" s="2">
        <f t="shared" si="334"/>
        <v>9.2172157805643778E-2</v>
      </c>
      <c r="P199" s="2">
        <f t="shared" si="335"/>
        <v>1.0322283609576428</v>
      </c>
      <c r="Q199" s="2">
        <f t="shared" si="320"/>
        <v>1.7876543209876543</v>
      </c>
      <c r="R199" s="27">
        <f t="shared" si="321"/>
        <v>0.74792530722885031</v>
      </c>
      <c r="S199" s="30">
        <f t="shared" si="322"/>
        <v>0.70710678118654757</v>
      </c>
      <c r="T199" s="2">
        <f t="shared" si="323"/>
        <v>1.9375557537912578</v>
      </c>
      <c r="U199" s="33">
        <f t="shared" si="336"/>
        <v>0.71841087163184092</v>
      </c>
      <c r="V199">
        <f t="shared" ref="V199:V203" si="339">V198</f>
        <v>10</v>
      </c>
      <c r="W199" s="2">
        <f t="shared" si="324"/>
        <v>0.96877787689562889</v>
      </c>
      <c r="X199" s="15">
        <f t="shared" si="337"/>
        <v>1.0159863980180259</v>
      </c>
      <c r="Y199" s="2">
        <f t="shared" si="325"/>
        <v>0.54192685102586979</v>
      </c>
      <c r="Z199" s="34">
        <f t="shared" si="338"/>
        <v>0.73615681143752909</v>
      </c>
      <c r="AA199" s="2">
        <f t="shared" si="326"/>
        <v>0.92263374485596705</v>
      </c>
      <c r="AB199" s="36">
        <f t="shared" si="327"/>
        <v>9.5958861658291178E-2</v>
      </c>
      <c r="AC199" s="23">
        <f t="shared" si="328"/>
        <v>9.2172157805643778E-2</v>
      </c>
      <c r="AD199" s="12">
        <f t="shared" si="329"/>
        <v>1.0159863980180259</v>
      </c>
      <c r="AF199" s="13"/>
    </row>
    <row r="200" spans="2:32" x14ac:dyDescent="0.25">
      <c r="B200" s="2"/>
      <c r="C200" s="21">
        <v>1</v>
      </c>
      <c r="D200" s="5">
        <v>107.2</v>
      </c>
      <c r="E200" s="1">
        <v>121.5</v>
      </c>
      <c r="F200" s="1">
        <f t="shared" si="316"/>
        <v>121.5</v>
      </c>
      <c r="G200" s="31">
        <f t="shared" si="317"/>
        <v>11.022703842524301</v>
      </c>
      <c r="H200" s="1">
        <f t="shared" si="318"/>
        <v>9.3283582089552231E-3</v>
      </c>
      <c r="I200" s="5">
        <v>112.1</v>
      </c>
      <c r="J200" s="25">
        <f t="shared" si="319"/>
        <v>11.475548997729318</v>
      </c>
      <c r="K200" s="2">
        <f t="shared" si="330"/>
        <v>8.606658067686259E-3</v>
      </c>
      <c r="L200" s="2">
        <f>K200/E200</f>
        <v>7.0836691915113242E-5</v>
      </c>
      <c r="M200" s="2">
        <f t="shared" si="332"/>
        <v>8.4164536424264375E-3</v>
      </c>
      <c r="N200" s="2">
        <f t="shared" si="333"/>
        <v>9.6583426160781971E-2</v>
      </c>
      <c r="O200" s="2">
        <f t="shared" si="334"/>
        <v>9.2772075904801549E-2</v>
      </c>
      <c r="P200" s="2">
        <f t="shared" si="335"/>
        <v>1.0457089552238805</v>
      </c>
      <c r="Q200" s="2">
        <f t="shared" si="320"/>
        <v>0.8823045267489712</v>
      </c>
      <c r="R200" s="27">
        <f t="shared" si="321"/>
        <v>1.0646105026666135</v>
      </c>
      <c r="S200" s="30">
        <f t="shared" si="322"/>
        <v>1</v>
      </c>
      <c r="T200" s="2">
        <f t="shared" si="323"/>
        <v>0.95628902765388057</v>
      </c>
      <c r="U200" s="33">
        <f t="shared" si="336"/>
        <v>1.0225991175548121</v>
      </c>
      <c r="V200">
        <f t="shared" si="339"/>
        <v>10</v>
      </c>
      <c r="W200" s="2">
        <f t="shared" si="324"/>
        <v>0.95628902765388057</v>
      </c>
      <c r="X200" s="15">
        <f t="shared" si="337"/>
        <v>1.0225991175548121</v>
      </c>
      <c r="Y200" s="2">
        <f t="shared" si="325"/>
        <v>1.0838537020517396</v>
      </c>
      <c r="Z200" s="34">
        <f t="shared" si="338"/>
        <v>1.0410829467682869</v>
      </c>
      <c r="AA200" s="2">
        <f t="shared" si="326"/>
        <v>0.92263374485596705</v>
      </c>
      <c r="AB200" s="36">
        <f t="shared" si="327"/>
        <v>9.6583426160781971E-2</v>
      </c>
      <c r="AC200" s="23">
        <f t="shared" si="328"/>
        <v>9.2772075904801549E-2</v>
      </c>
      <c r="AD200" s="12">
        <f t="shared" si="329"/>
        <v>1.0225991175548121</v>
      </c>
      <c r="AF200" s="13"/>
    </row>
    <row r="201" spans="2:32" x14ac:dyDescent="0.25">
      <c r="B201" s="2"/>
      <c r="C201" s="21">
        <v>2</v>
      </c>
      <c r="D201" s="5">
        <v>105.1</v>
      </c>
      <c r="E201" s="1">
        <v>121.5</v>
      </c>
      <c r="F201" s="1">
        <f t="shared" si="316"/>
        <v>243</v>
      </c>
      <c r="G201" s="31">
        <f t="shared" si="317"/>
        <v>15.588457268119896</v>
      </c>
      <c r="H201" s="1">
        <f t="shared" si="318"/>
        <v>9.5147478591817315E-3</v>
      </c>
      <c r="I201" s="5">
        <v>112.1</v>
      </c>
      <c r="J201" s="25">
        <f t="shared" si="319"/>
        <v>16.228877028265778</v>
      </c>
      <c r="K201" s="2">
        <f t="shared" si="330"/>
        <v>8.778627448677136E-3</v>
      </c>
      <c r="L201" s="2">
        <f t="shared" ref="L201:L203" si="340">K201/E201</f>
        <v>7.2252077766890013E-5</v>
      </c>
      <c r="M201" s="2">
        <f t="shared" si="332"/>
        <v>8.5001222207030658E-3</v>
      </c>
      <c r="N201" s="2">
        <f t="shared" si="333"/>
        <v>9.7543569030365762E-2</v>
      </c>
      <c r="O201" s="2">
        <f t="shared" si="334"/>
        <v>9.3694329864069878E-2</v>
      </c>
      <c r="P201" s="2">
        <f t="shared" si="335"/>
        <v>1.0666032350142722</v>
      </c>
      <c r="Q201" s="2">
        <f t="shared" si="320"/>
        <v>0.43251028806584357</v>
      </c>
      <c r="R201" s="27">
        <f t="shared" si="321"/>
        <v>1.5205537576097603</v>
      </c>
      <c r="S201" s="30">
        <f t="shared" si="322"/>
        <v>1.4142135623730951</v>
      </c>
      <c r="T201" s="2">
        <f t="shared" si="323"/>
        <v>0.46877787689562889</v>
      </c>
      <c r="U201" s="33">
        <f t="shared" si="336"/>
        <v>1.4605500573511832</v>
      </c>
      <c r="V201">
        <f t="shared" si="339"/>
        <v>10</v>
      </c>
      <c r="W201" s="2">
        <f t="shared" si="324"/>
        <v>0.93755575379125777</v>
      </c>
      <c r="X201" s="15">
        <f t="shared" si="337"/>
        <v>1.0327648498154225</v>
      </c>
      <c r="Y201" s="2">
        <f t="shared" si="325"/>
        <v>2.1677074041034792</v>
      </c>
      <c r="Z201" s="34">
        <f t="shared" si="338"/>
        <v>1.4723136228750582</v>
      </c>
      <c r="AA201" s="2">
        <f t="shared" si="326"/>
        <v>0.92263374485596705</v>
      </c>
      <c r="AB201" s="36">
        <f t="shared" si="327"/>
        <v>9.7543569030365762E-2</v>
      </c>
      <c r="AC201" s="23">
        <f t="shared" si="328"/>
        <v>9.3694329864069878E-2</v>
      </c>
      <c r="AD201" s="12">
        <f t="shared" si="329"/>
        <v>1.0327648498154225</v>
      </c>
      <c r="AF201" s="13"/>
    </row>
    <row r="202" spans="2:32" x14ac:dyDescent="0.25">
      <c r="B202" s="2"/>
      <c r="C202" s="21">
        <v>5</v>
      </c>
      <c r="D202" s="5">
        <v>99</v>
      </c>
      <c r="E202" s="1">
        <v>121.5</v>
      </c>
      <c r="F202" s="1">
        <f t="shared" si="316"/>
        <v>607.5</v>
      </c>
      <c r="G202" s="31">
        <f t="shared" si="317"/>
        <v>24.647515087732476</v>
      </c>
      <c r="H202" s="1">
        <f t="shared" si="318"/>
        <v>1.0101010101010102E-2</v>
      </c>
      <c r="I202" s="5">
        <v>112.1</v>
      </c>
      <c r="J202" s="25">
        <f t="shared" si="319"/>
        <v>25.660107638052335</v>
      </c>
      <c r="K202" s="2">
        <f t="shared" si="330"/>
        <v>9.3195327763228985E-3</v>
      </c>
      <c r="L202" s="2">
        <f t="shared" si="340"/>
        <v>7.6703973467678172E-5</v>
      </c>
      <c r="M202" s="2">
        <f t="shared" si="332"/>
        <v>8.7580804670702918E-3</v>
      </c>
      <c r="N202" s="2">
        <f t="shared" si="333"/>
        <v>0.10050378152592121</v>
      </c>
      <c r="O202" s="2">
        <f t="shared" si="334"/>
        <v>9.6537727217512734E-2</v>
      </c>
      <c r="P202" s="2">
        <f t="shared" si="335"/>
        <v>1.1323232323232322</v>
      </c>
      <c r="Q202" s="2">
        <f t="shared" si="320"/>
        <v>0.16296296296296298</v>
      </c>
      <c r="R202" s="27">
        <f t="shared" si="321"/>
        <v>2.477168471534311</v>
      </c>
      <c r="S202" s="30">
        <f t="shared" si="322"/>
        <v>2.2360679774997898</v>
      </c>
      <c r="T202" s="2">
        <f t="shared" si="323"/>
        <v>0.17662801070472794</v>
      </c>
      <c r="U202" s="33">
        <f t="shared" si="336"/>
        <v>2.3794150881290475</v>
      </c>
      <c r="V202">
        <f t="shared" si="339"/>
        <v>10</v>
      </c>
      <c r="W202" s="2">
        <f t="shared" si="324"/>
        <v>0.88314005352363978</v>
      </c>
      <c r="X202" s="15">
        <f t="shared" si="337"/>
        <v>1.0641067767490404</v>
      </c>
      <c r="Y202" s="2">
        <f t="shared" si="325"/>
        <v>5.4192685102586982</v>
      </c>
      <c r="Z202" s="34">
        <f t="shared" si="338"/>
        <v>2.3279322391896846</v>
      </c>
      <c r="AA202" s="2">
        <f t="shared" si="326"/>
        <v>0.92263374485596705</v>
      </c>
      <c r="AB202" s="36">
        <f t="shared" si="327"/>
        <v>0.10050378152592121</v>
      </c>
      <c r="AC202" s="23">
        <f t="shared" si="328"/>
        <v>9.6537727217512734E-2</v>
      </c>
      <c r="AD202" s="12">
        <f t="shared" si="329"/>
        <v>1.0641067767490404</v>
      </c>
      <c r="AF202" s="13"/>
    </row>
    <row r="203" spans="2:32" x14ac:dyDescent="0.25">
      <c r="B203" s="2"/>
      <c r="C203" s="21">
        <v>10</v>
      </c>
      <c r="D203" s="5">
        <v>92</v>
      </c>
      <c r="E203" s="1">
        <v>121.5</v>
      </c>
      <c r="F203" s="1">
        <f t="shared" si="316"/>
        <v>1215</v>
      </c>
      <c r="G203" s="31">
        <f t="shared" si="317"/>
        <v>34.856850115866749</v>
      </c>
      <c r="H203" s="1">
        <f t="shared" si="318"/>
        <v>1.0869565217391304E-2</v>
      </c>
      <c r="I203" s="5">
        <v>112.1</v>
      </c>
      <c r="J203" s="25">
        <f t="shared" si="319"/>
        <v>36.288872233687059</v>
      </c>
      <c r="K203" s="2">
        <f t="shared" si="330"/>
        <v>1.0028627661477902E-2</v>
      </c>
      <c r="L203" s="2">
        <f t="shared" si="340"/>
        <v>8.2540145361958045E-5</v>
      </c>
      <c r="M203" s="2">
        <f t="shared" si="332"/>
        <v>9.0851607229568612E-3</v>
      </c>
      <c r="N203" s="2">
        <f t="shared" si="333"/>
        <v>0.10425720702853739</v>
      </c>
      <c r="O203" s="2">
        <f t="shared" si="334"/>
        <v>0.10014303601088746</v>
      </c>
      <c r="P203" s="2">
        <f t="shared" si="335"/>
        <v>1.2184782608695652</v>
      </c>
      <c r="Q203" s="2">
        <f t="shared" si="320"/>
        <v>7.5720164609053495E-2</v>
      </c>
      <c r="R203" s="27">
        <f t="shared" si="321"/>
        <v>3.6340778388926172</v>
      </c>
      <c r="S203" s="30">
        <f t="shared" si="322"/>
        <v>3.1622776601683795</v>
      </c>
      <c r="T203" s="2">
        <f t="shared" si="323"/>
        <v>8.2069580731489733E-2</v>
      </c>
      <c r="U203" s="33">
        <f t="shared" si="336"/>
        <v>3.4906707963793511</v>
      </c>
      <c r="V203">
        <f t="shared" si="339"/>
        <v>10</v>
      </c>
      <c r="W203" s="2">
        <f t="shared" si="324"/>
        <v>0.82069580731489733</v>
      </c>
      <c r="X203" s="15">
        <f t="shared" si="337"/>
        <v>1.1038470278392587</v>
      </c>
      <c r="Y203" s="2">
        <f t="shared" si="325"/>
        <v>10.838537020517396</v>
      </c>
      <c r="Z203" s="34">
        <f t="shared" si="338"/>
        <v>3.2921933449476195</v>
      </c>
      <c r="AA203" s="2">
        <f t="shared" si="326"/>
        <v>0.92263374485596705</v>
      </c>
      <c r="AB203" s="36">
        <f t="shared" si="327"/>
        <v>0.10425720702853739</v>
      </c>
      <c r="AC203" s="23">
        <f t="shared" si="328"/>
        <v>0.10014303601088746</v>
      </c>
      <c r="AD203" s="12">
        <f t="shared" si="329"/>
        <v>1.1038470278392587</v>
      </c>
      <c r="AF203" s="13"/>
    </row>
    <row r="204" spans="2:32" x14ac:dyDescent="0.25">
      <c r="B204" s="2"/>
      <c r="D204" s="5"/>
      <c r="E204" s="2"/>
      <c r="F204" s="2"/>
      <c r="G204" s="2"/>
      <c r="H204" s="1"/>
      <c r="I204" s="2"/>
      <c r="J204" s="2"/>
      <c r="K204" s="1"/>
      <c r="L204" s="2"/>
      <c r="M204" s="2"/>
      <c r="N204" s="2"/>
      <c r="O204" s="2"/>
      <c r="P204" s="2"/>
      <c r="Q204" s="2"/>
      <c r="R204" s="2"/>
      <c r="S204" s="2"/>
      <c r="T204" s="29"/>
      <c r="U204" s="13"/>
      <c r="V204" s="13"/>
      <c r="W204" s="13"/>
      <c r="X204" s="13"/>
      <c r="Y204" s="13"/>
      <c r="Z204" s="13"/>
      <c r="AA204" s="13"/>
      <c r="AC204" s="13"/>
      <c r="AD204" s="13"/>
      <c r="AE204" s="13"/>
      <c r="AF204" s="13"/>
    </row>
    <row r="205" spans="2:32" x14ac:dyDescent="0.25"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9"/>
      <c r="U205" s="13"/>
      <c r="V205" s="13"/>
      <c r="W205" s="13"/>
      <c r="X205" s="13"/>
      <c r="Y205" s="13"/>
      <c r="Z205" s="13"/>
      <c r="AA205" s="13"/>
      <c r="AC205" s="13"/>
      <c r="AD205" s="13"/>
      <c r="AE205" s="13"/>
      <c r="AF205" s="13"/>
    </row>
    <row r="206" spans="2:32" ht="15.75" x14ac:dyDescent="0.25">
      <c r="B206" s="2"/>
      <c r="C206" s="21"/>
      <c r="D206" s="5"/>
      <c r="E206" s="1"/>
      <c r="F206" s="1"/>
      <c r="G206" s="9"/>
      <c r="H206" s="1"/>
      <c r="I206" s="5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9"/>
      <c r="U206" s="13"/>
      <c r="V206" s="13"/>
      <c r="W206" s="13"/>
      <c r="X206" s="13"/>
      <c r="Y206" s="13"/>
      <c r="Z206" s="13"/>
      <c r="AA206" s="13"/>
      <c r="AC206" s="13"/>
      <c r="AD206" s="13"/>
      <c r="AE206" s="13"/>
      <c r="AF206" s="13"/>
    </row>
    <row r="207" spans="2:32" x14ac:dyDescent="0.25">
      <c r="W207" s="13"/>
      <c r="X207" s="13"/>
      <c r="Y207" s="13"/>
      <c r="Z207" s="13"/>
      <c r="AA207" s="13"/>
      <c r="AC207" s="13"/>
      <c r="AD207" s="13"/>
      <c r="AE207" s="13"/>
      <c r="AF207" s="13"/>
    </row>
    <row r="208" spans="2:32" ht="21" x14ac:dyDescent="0.3">
      <c r="B208" s="17" t="s">
        <v>66</v>
      </c>
      <c r="C208" s="39" t="s">
        <v>48</v>
      </c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13"/>
      <c r="AF208" s="13"/>
    </row>
    <row r="209" spans="1:32" x14ac:dyDescent="0.25">
      <c r="B209" s="18" t="s">
        <v>91</v>
      </c>
      <c r="C209" s="21" t="s">
        <v>49</v>
      </c>
      <c r="D209" s="5" t="s">
        <v>2</v>
      </c>
      <c r="E209" s="1" t="s">
        <v>21</v>
      </c>
      <c r="F209" s="1" t="s">
        <v>11</v>
      </c>
      <c r="G209" s="31" t="s">
        <v>22</v>
      </c>
      <c r="H209" s="1" t="s">
        <v>3</v>
      </c>
      <c r="I209" s="1" t="s">
        <v>23</v>
      </c>
      <c r="J209" s="25" t="s">
        <v>24</v>
      </c>
      <c r="K209" s="1" t="s">
        <v>25</v>
      </c>
      <c r="L209" s="1" t="s">
        <v>53</v>
      </c>
      <c r="M209" s="1" t="s">
        <v>71</v>
      </c>
      <c r="N209" s="2" t="s">
        <v>72</v>
      </c>
      <c r="O209" s="2" t="s">
        <v>27</v>
      </c>
      <c r="P209" s="2" t="s">
        <v>26</v>
      </c>
      <c r="Q209" s="13" t="s">
        <v>73</v>
      </c>
      <c r="R209" s="27" t="s">
        <v>74</v>
      </c>
      <c r="S209" s="30" t="s">
        <v>90</v>
      </c>
      <c r="T209" s="13" t="s">
        <v>76</v>
      </c>
      <c r="U209" s="33" t="s">
        <v>77</v>
      </c>
      <c r="V209" t="s">
        <v>78</v>
      </c>
      <c r="W209" s="13" t="s">
        <v>92</v>
      </c>
      <c r="X209" s="15" t="s">
        <v>79</v>
      </c>
      <c r="Y209" s="13" t="s">
        <v>93</v>
      </c>
      <c r="Z209" s="34" t="s">
        <v>81</v>
      </c>
      <c r="AA209" s="13" t="s">
        <v>91</v>
      </c>
      <c r="AB209" s="36" t="s">
        <v>72</v>
      </c>
      <c r="AC209" s="23" t="s">
        <v>27</v>
      </c>
      <c r="AD209" s="12" t="s">
        <v>83</v>
      </c>
      <c r="AF209" s="13"/>
    </row>
    <row r="210" spans="1:32" x14ac:dyDescent="0.25">
      <c r="B210" s="18">
        <f>Q210*C210</f>
        <v>0.9736625514403292</v>
      </c>
      <c r="C210" s="21">
        <v>0.1</v>
      </c>
      <c r="D210" s="5">
        <v>118.3</v>
      </c>
      <c r="E210" s="1">
        <v>121.5</v>
      </c>
      <c r="F210" s="1">
        <f>C210*E210</f>
        <v>12.15</v>
      </c>
      <c r="G210" s="31">
        <f>F210^0.5</f>
        <v>3.4856850115866753</v>
      </c>
      <c r="H210" s="1">
        <f>1/D210</f>
        <v>8.4530853761623E-3</v>
      </c>
      <c r="I210" s="5">
        <v>118.3</v>
      </c>
      <c r="J210" s="25">
        <f>(F210*E210/I210)^0.5</f>
        <v>3.5325141131247006</v>
      </c>
      <c r="K210" s="2">
        <f>I210/(D210*E210)</f>
        <v>8.23045267489712E-3</v>
      </c>
      <c r="L210" s="2">
        <f>K210/E210</f>
        <v>6.7740351233721156E-5</v>
      </c>
      <c r="M210" s="2">
        <f>L210^0.5</f>
        <v>8.23045267489712E-3</v>
      </c>
      <c r="N210" s="2">
        <f>H210^0.5</f>
        <v>9.194066225649182E-2</v>
      </c>
      <c r="O210" s="2">
        <f>K210^0.5</f>
        <v>9.0721842325302893E-2</v>
      </c>
      <c r="P210" s="2">
        <f>I210/D210</f>
        <v>1</v>
      </c>
      <c r="Q210" s="2">
        <f>D210/F210</f>
        <v>9.7366255144032916</v>
      </c>
      <c r="R210" s="27">
        <f>1/Q210^0.5</f>
        <v>0.32047618838280628</v>
      </c>
      <c r="S210" s="30">
        <f>C210^0.5</f>
        <v>0.31622776601683794</v>
      </c>
      <c r="T210" s="2">
        <f>(Q210*E210)/I210</f>
        <v>10</v>
      </c>
      <c r="U210" s="33">
        <f>1/(T210)^0.5</f>
        <v>0.31622776601683794</v>
      </c>
      <c r="V210">
        <f>T210</f>
        <v>10</v>
      </c>
      <c r="W210" s="2">
        <f>T210*C210</f>
        <v>1</v>
      </c>
      <c r="X210" s="15">
        <f>1/W210^0.5</f>
        <v>1</v>
      </c>
      <c r="Y210">
        <f>C210/AA210</f>
        <v>0.10270498732037195</v>
      </c>
      <c r="Z210" s="34">
        <f>Y210^0.5</f>
        <v>0.32047618838280628</v>
      </c>
      <c r="AA210">
        <f>I210/E210</f>
        <v>0.9736625514403292</v>
      </c>
      <c r="AB210" s="36">
        <f>1/(D210^0.5)</f>
        <v>9.194066225649182E-2</v>
      </c>
      <c r="AC210" s="23">
        <f>K210^0.5</f>
        <v>9.0721842325302893E-2</v>
      </c>
      <c r="AD210" s="12">
        <f>P210^0.5</f>
        <v>1</v>
      </c>
      <c r="AF210" s="13"/>
    </row>
    <row r="211" spans="1:32" x14ac:dyDescent="0.25">
      <c r="B211" s="2"/>
      <c r="C211" s="21">
        <v>0.2</v>
      </c>
      <c r="D211" s="5">
        <v>116.4</v>
      </c>
      <c r="E211" s="1">
        <v>121.5</v>
      </c>
      <c r="F211" s="1">
        <f>C211*E211</f>
        <v>24.3</v>
      </c>
      <c r="G211" s="31">
        <f>F211^0.5</f>
        <v>4.9295030175464953</v>
      </c>
      <c r="H211" s="1">
        <f>1/D211</f>
        <v>8.5910652920962189E-3</v>
      </c>
      <c r="I211" s="5">
        <v>118.3</v>
      </c>
      <c r="J211" s="25">
        <f>(F211*E211/I211)^0.5</f>
        <v>4.9957293680553176</v>
      </c>
      <c r="K211" s="2">
        <f t="shared" ref="K211:K213" si="341">I211/(D211*E211)</f>
        <v>8.3647985518928627E-3</v>
      </c>
      <c r="L211" s="2">
        <f t="shared" ref="L211:L212" si="342">K211/E211</f>
        <v>6.8846078616402164E-5</v>
      </c>
      <c r="M211" s="2">
        <f t="shared" ref="M211:M214" si="343">L211^0.5</f>
        <v>8.2973537116602519E-3</v>
      </c>
      <c r="N211" s="2">
        <f t="shared" ref="N211:N214" si="344">H211^0.5</f>
        <v>9.2687999720008088E-2</v>
      </c>
      <c r="O211" s="2">
        <f t="shared" ref="O211:O214" si="345">K211^0.5</f>
        <v>9.1459272640300737E-2</v>
      </c>
      <c r="P211" s="2">
        <f t="shared" ref="P211:P214" si="346">I211/D211</f>
        <v>1.0163230240549828</v>
      </c>
      <c r="Q211" s="2">
        <f>D211/F211</f>
        <v>4.7901234567901234</v>
      </c>
      <c r="R211" s="27">
        <f>1/Q211^0.5</f>
        <v>0.45690577431012858</v>
      </c>
      <c r="S211" s="30">
        <f>C211^0.5</f>
        <v>0.44721359549995793</v>
      </c>
      <c r="T211" s="2">
        <f>(Q211*E211)/I211</f>
        <v>4.919695688926458</v>
      </c>
      <c r="U211" s="33">
        <f t="shared" ref="U211:U214" si="347">1/(T211)^0.5</f>
        <v>0.45084876046297007</v>
      </c>
      <c r="V211">
        <f>V210</f>
        <v>10</v>
      </c>
      <c r="W211" s="2">
        <f>T211*C211</f>
        <v>0.98393913778529163</v>
      </c>
      <c r="X211" s="15">
        <f t="shared" ref="X211:X214" si="348">1/W211^0.5</f>
        <v>1.0081284759667206</v>
      </c>
      <c r="Y211" s="2">
        <f>C211/AA211</f>
        <v>0.2054099746407439</v>
      </c>
      <c r="Z211" s="34">
        <f t="shared" ref="Z211:Z214" si="349">Y211^0.5</f>
        <v>0.45322177202859959</v>
      </c>
      <c r="AA211" s="2">
        <f>I211/E211</f>
        <v>0.9736625514403292</v>
      </c>
      <c r="AB211" s="36">
        <f>1/(D211^0.5)</f>
        <v>9.2687999720008088E-2</v>
      </c>
      <c r="AC211" s="23">
        <f>K211^0.5</f>
        <v>9.1459272640300737E-2</v>
      </c>
      <c r="AD211" s="12">
        <f>P211^0.5</f>
        <v>1.0081284759667206</v>
      </c>
      <c r="AF211" s="13"/>
    </row>
    <row r="212" spans="1:32" x14ac:dyDescent="0.25">
      <c r="B212" s="2"/>
      <c r="C212" s="21">
        <v>0.4</v>
      </c>
      <c r="D212" s="5">
        <v>114.4</v>
      </c>
      <c r="E212" s="1">
        <v>121.5</v>
      </c>
      <c r="F212" s="1">
        <f>C212*E212</f>
        <v>48.6</v>
      </c>
      <c r="G212" s="31">
        <f>F212^0.5</f>
        <v>6.9713700231733506</v>
      </c>
      <c r="H212" s="1">
        <f>1/D212</f>
        <v>8.7412587412587402E-3</v>
      </c>
      <c r="I212" s="5">
        <v>118.3</v>
      </c>
      <c r="J212" s="25">
        <f>(F212*E212/I212)^0.5</f>
        <v>7.0650282262494013</v>
      </c>
      <c r="K212" s="2">
        <f t="shared" si="341"/>
        <v>8.511036288814066E-3</v>
      </c>
      <c r="L212" s="2">
        <f t="shared" si="342"/>
        <v>7.0049681389416183E-5</v>
      </c>
      <c r="M212" s="2">
        <f t="shared" si="343"/>
        <v>8.3695687696210604E-3</v>
      </c>
      <c r="N212" s="2">
        <f t="shared" si="344"/>
        <v>9.3494699000845713E-2</v>
      </c>
      <c r="O212" s="2">
        <f t="shared" si="345"/>
        <v>9.2255277837173452E-2</v>
      </c>
      <c r="P212" s="2">
        <f t="shared" si="346"/>
        <v>1.0340909090909089</v>
      </c>
      <c r="Q212" s="2">
        <f>D212/F212</f>
        <v>2.3539094650205761</v>
      </c>
      <c r="R212" s="27">
        <f>1/Q212^0.5</f>
        <v>0.65178614194011131</v>
      </c>
      <c r="S212" s="30">
        <f>C212^0.5</f>
        <v>0.63245553203367588</v>
      </c>
      <c r="T212" s="2">
        <f>(Q212*E212)/I212</f>
        <v>2.4175824175824174</v>
      </c>
      <c r="U212" s="33">
        <f t="shared" si="347"/>
        <v>0.64314567839359971</v>
      </c>
      <c r="V212">
        <f t="shared" ref="V212:V214" si="350">V211</f>
        <v>10</v>
      </c>
      <c r="W212" s="2">
        <f>T212*C212</f>
        <v>0.96703296703296704</v>
      </c>
      <c r="X212" s="15">
        <f t="shared" si="348"/>
        <v>1.0169026055089587</v>
      </c>
      <c r="Y212" s="2">
        <f>C212/AA212</f>
        <v>0.4108199492814878</v>
      </c>
      <c r="Z212" s="34">
        <f t="shared" si="349"/>
        <v>0.64095237676561256</v>
      </c>
      <c r="AA212" s="2">
        <f>I212/E212</f>
        <v>0.9736625514403292</v>
      </c>
      <c r="AB212" s="36">
        <f>1/(D212^0.5)</f>
        <v>9.3494699000845713E-2</v>
      </c>
      <c r="AC212" s="23">
        <f>K212^0.5</f>
        <v>9.2255277837173452E-2</v>
      </c>
      <c r="AD212" s="12">
        <f>P212^0.5</f>
        <v>1.0169026055089587</v>
      </c>
      <c r="AF212" s="13"/>
    </row>
    <row r="213" spans="1:32" x14ac:dyDescent="0.25">
      <c r="B213" s="2"/>
      <c r="C213" s="21">
        <v>0.7</v>
      </c>
      <c r="D213" s="5">
        <v>112.5</v>
      </c>
      <c r="E213" s="1">
        <v>121.5</v>
      </c>
      <c r="F213" s="1">
        <f>C213*E213</f>
        <v>85.05</v>
      </c>
      <c r="G213" s="31">
        <f>F213^0.5</f>
        <v>9.2222556893636387</v>
      </c>
      <c r="H213" s="1">
        <f>1/D213</f>
        <v>8.8888888888888889E-3</v>
      </c>
      <c r="I213" s="5">
        <v>118.3</v>
      </c>
      <c r="J213" s="25">
        <f>(F213*E213/I213)^0.5</f>
        <v>9.3461538461538449</v>
      </c>
      <c r="K213" s="2">
        <f t="shared" si="341"/>
        <v>8.6547782350251488E-3</v>
      </c>
      <c r="L213" s="2">
        <f>K213/E213</f>
        <v>7.1232742675104098E-5</v>
      </c>
      <c r="M213" s="2">
        <f t="shared" si="343"/>
        <v>8.4399492104576136E-3</v>
      </c>
      <c r="N213" s="2">
        <f t="shared" si="344"/>
        <v>9.4280904158206336E-2</v>
      </c>
      <c r="O213" s="2">
        <f t="shared" si="345"/>
        <v>9.3031060592821083E-2</v>
      </c>
      <c r="P213" s="2">
        <f t="shared" si="346"/>
        <v>1.0515555555555556</v>
      </c>
      <c r="Q213" s="2">
        <f>D213/F213</f>
        <v>1.3227513227513228</v>
      </c>
      <c r="R213" s="27">
        <f>1/Q213^0.5</f>
        <v>0.8694826047713663</v>
      </c>
      <c r="S213" s="30">
        <f>C213^0.5</f>
        <v>0.83666002653407556</v>
      </c>
      <c r="T213" s="2">
        <f>(Q213*E213)/I213</f>
        <v>1.3585315783117982</v>
      </c>
      <c r="U213" s="33">
        <f t="shared" si="347"/>
        <v>0.85795622783967762</v>
      </c>
      <c r="V213">
        <f t="shared" si="350"/>
        <v>10</v>
      </c>
      <c r="W213" s="2">
        <f>T213*C213</f>
        <v>0.95097210481825867</v>
      </c>
      <c r="X213" s="15">
        <f t="shared" si="348"/>
        <v>1.0254538290706001</v>
      </c>
      <c r="Y213" s="2">
        <f>C213/AA213</f>
        <v>0.71893491124260356</v>
      </c>
      <c r="Z213" s="34">
        <f t="shared" si="349"/>
        <v>0.84790029557879243</v>
      </c>
      <c r="AA213" s="2">
        <f>I213/E213</f>
        <v>0.9736625514403292</v>
      </c>
      <c r="AB213" s="36">
        <f>1/(D213^0.5)</f>
        <v>9.4280904158206336E-2</v>
      </c>
      <c r="AC213" s="23">
        <f>K213^0.5</f>
        <v>9.3031060592821083E-2</v>
      </c>
      <c r="AD213" s="12">
        <f>P213^0.5</f>
        <v>1.0254538290706001</v>
      </c>
      <c r="AF213" s="13"/>
    </row>
    <row r="214" spans="1:32" x14ac:dyDescent="0.25">
      <c r="B214" s="2"/>
      <c r="C214" s="21">
        <v>1</v>
      </c>
      <c r="D214" s="5">
        <v>111</v>
      </c>
      <c r="E214" s="1">
        <v>121.5</v>
      </c>
      <c r="F214" s="1">
        <f>C214*E214</f>
        <v>121.5</v>
      </c>
      <c r="G214" s="31">
        <f>F214^0.5</f>
        <v>11.022703842524301</v>
      </c>
      <c r="H214" s="1">
        <f>1/D214</f>
        <v>9.0090090090090089E-3</v>
      </c>
      <c r="I214" s="5">
        <v>118.3</v>
      </c>
      <c r="J214" s="25">
        <f>(F214*E214/I214)^0.5</f>
        <v>11.170790464163757</v>
      </c>
      <c r="K214" s="1">
        <f>1/(D214/I214)</f>
        <v>1.0657657657657658</v>
      </c>
      <c r="L214" s="2">
        <f t="shared" ref="L214" si="351">K214/E214</f>
        <v>8.7717346976606235E-3</v>
      </c>
      <c r="M214" s="2">
        <f t="shared" si="343"/>
        <v>9.3657539459782002E-2</v>
      </c>
      <c r="N214" s="2">
        <f t="shared" si="344"/>
        <v>9.4915799575249898E-2</v>
      </c>
      <c r="O214" s="2">
        <f t="shared" si="345"/>
        <v>1.0323593200847105</v>
      </c>
      <c r="P214" s="2">
        <f t="shared" si="346"/>
        <v>1.0657657657657658</v>
      </c>
      <c r="Q214" s="2">
        <f>D214/F214</f>
        <v>0.9135802469135802</v>
      </c>
      <c r="R214" s="27">
        <f>1/Q214^0.5</f>
        <v>1.0462287486943735</v>
      </c>
      <c r="S214" s="30">
        <f>C214^0.5</f>
        <v>1</v>
      </c>
      <c r="T214" s="2">
        <f>(Q214*E214)/I214</f>
        <v>0.93829247675401528</v>
      </c>
      <c r="U214" s="33">
        <f t="shared" si="347"/>
        <v>1.0323593200847105</v>
      </c>
      <c r="V214">
        <f t="shared" si="350"/>
        <v>10</v>
      </c>
      <c r="W214" s="2">
        <f>T214*C214</f>
        <v>0.93829247675401528</v>
      </c>
      <c r="X214" s="15">
        <f t="shared" si="348"/>
        <v>1.0323593200847105</v>
      </c>
      <c r="Y214" s="2">
        <f>C214/AA214</f>
        <v>1.0270498732037194</v>
      </c>
      <c r="Z214" s="34">
        <f t="shared" si="349"/>
        <v>1.0134346911388614</v>
      </c>
      <c r="AA214" s="2">
        <f>I214/E214</f>
        <v>0.9736625514403292</v>
      </c>
      <c r="AB214" s="36">
        <f>1/(D214^0.5)</f>
        <v>9.4915799575249898E-2</v>
      </c>
      <c r="AC214" s="23">
        <f>K214^0.5</f>
        <v>1.0323593200847105</v>
      </c>
      <c r="AD214" s="12">
        <f>P214^0.5</f>
        <v>1.0323593200847105</v>
      </c>
      <c r="AF214" s="13"/>
    </row>
    <row r="215" spans="1:32" x14ac:dyDescent="0.25"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9"/>
      <c r="U215" s="13"/>
      <c r="V215" s="13"/>
      <c r="W215" s="13"/>
      <c r="X215" s="13"/>
      <c r="Y215" s="13"/>
      <c r="Z215" s="13"/>
      <c r="AA215" s="13"/>
      <c r="AC215" s="13"/>
      <c r="AD215" s="13"/>
      <c r="AE215" s="13"/>
      <c r="AF215" s="13"/>
    </row>
    <row r="216" spans="1:32" x14ac:dyDescent="0.25"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9"/>
      <c r="U216" s="13"/>
      <c r="V216" s="13"/>
      <c r="W216" s="13"/>
      <c r="X216" s="13"/>
      <c r="Y216" s="13"/>
      <c r="Z216" s="13"/>
      <c r="AA216" s="13"/>
      <c r="AC216" s="13"/>
      <c r="AD216" s="13"/>
      <c r="AE216" s="13"/>
      <c r="AF216" s="13"/>
    </row>
    <row r="217" spans="1:32" x14ac:dyDescent="0.25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9"/>
      <c r="U217" s="13"/>
      <c r="V217" s="13"/>
      <c r="W217" s="13"/>
      <c r="X217" s="13"/>
      <c r="Y217" s="13"/>
      <c r="Z217" s="13"/>
      <c r="AA217" s="13"/>
      <c r="AC217" s="13"/>
      <c r="AD217" s="13"/>
      <c r="AE217" s="13"/>
      <c r="AF217" s="13"/>
    </row>
    <row r="218" spans="1:32" x14ac:dyDescent="0.25">
      <c r="B218" s="2"/>
      <c r="C218" s="14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9"/>
      <c r="U218" s="13"/>
      <c r="V218" s="13"/>
      <c r="W218" s="13"/>
      <c r="X218" s="13"/>
      <c r="Y218" s="13"/>
      <c r="Z218" s="13"/>
      <c r="AA218" s="13"/>
      <c r="AC218" s="13"/>
      <c r="AD218" s="13"/>
      <c r="AE218" s="13"/>
      <c r="AF218" s="13"/>
    </row>
    <row r="219" spans="1:32" ht="21" x14ac:dyDescent="0.35">
      <c r="B219" s="17" t="s">
        <v>67</v>
      </c>
      <c r="C219" s="40" t="s">
        <v>96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13"/>
      <c r="AF219" s="13"/>
    </row>
    <row r="220" spans="1:32" x14ac:dyDescent="0.25">
      <c r="A220" s="18" t="s">
        <v>91</v>
      </c>
      <c r="B220" s="2"/>
      <c r="C220" s="19" t="s">
        <v>37</v>
      </c>
      <c r="D220" s="2" t="s">
        <v>1</v>
      </c>
      <c r="E220" s="2" t="s">
        <v>2</v>
      </c>
      <c r="F220" s="2" t="s">
        <v>3</v>
      </c>
      <c r="G220" s="32" t="s">
        <v>4</v>
      </c>
      <c r="H220" s="2" t="s">
        <v>25</v>
      </c>
      <c r="I220" s="26" t="s">
        <v>24</v>
      </c>
      <c r="J220" s="1" t="s">
        <v>53</v>
      </c>
      <c r="K220" s="1" t="s">
        <v>71</v>
      </c>
      <c r="L220" s="2" t="s">
        <v>72</v>
      </c>
      <c r="M220" s="2" t="s">
        <v>27</v>
      </c>
      <c r="N220" s="2" t="s">
        <v>26</v>
      </c>
      <c r="O220" s="13" t="s">
        <v>73</v>
      </c>
      <c r="P220" s="27" t="s">
        <v>74</v>
      </c>
      <c r="Q220" s="2" t="s">
        <v>84</v>
      </c>
      <c r="R220" s="2" t="s">
        <v>85</v>
      </c>
      <c r="S220" s="30" t="s">
        <v>90</v>
      </c>
      <c r="T220" s="13" t="s">
        <v>76</v>
      </c>
      <c r="U220" s="33" t="s">
        <v>77</v>
      </c>
      <c r="V220" t="s">
        <v>78</v>
      </c>
      <c r="W220" s="13" t="s">
        <v>92</v>
      </c>
      <c r="X220" s="15" t="s">
        <v>79</v>
      </c>
      <c r="Y220" s="13" t="s">
        <v>93</v>
      </c>
      <c r="Z220" s="34" t="s">
        <v>81</v>
      </c>
      <c r="AA220" s="13" t="s">
        <v>91</v>
      </c>
      <c r="AB220" s="36" t="s">
        <v>72</v>
      </c>
      <c r="AC220" s="23" t="s">
        <v>27</v>
      </c>
      <c r="AD220" s="12" t="s">
        <v>83</v>
      </c>
      <c r="AF220" s="13"/>
    </row>
    <row r="221" spans="1:32" x14ac:dyDescent="0.25">
      <c r="A221" s="18">
        <f>O221*C221</f>
        <v>0.28512396694214875</v>
      </c>
      <c r="B221" s="2">
        <f>121/5</f>
        <v>24.2</v>
      </c>
      <c r="C221" s="13">
        <f>D221/121</f>
        <v>0.19999999999999998</v>
      </c>
      <c r="D221" s="2">
        <f>121/5</f>
        <v>24.2</v>
      </c>
      <c r="E221" s="2">
        <v>34.5</v>
      </c>
      <c r="F221" s="2">
        <f t="shared" ref="F221:F226" si="352">1/E221</f>
        <v>2.8985507246376812E-2</v>
      </c>
      <c r="G221" s="32">
        <f>D221^0.5</f>
        <v>4.919349550499537</v>
      </c>
      <c r="H221" s="2">
        <f>34.5/(E221*121)</f>
        <v>8.2644628099173556E-3</v>
      </c>
      <c r="I221" s="26">
        <f t="shared" ref="I221:I226" si="353">(D221*121/34.5)^0.5</f>
        <v>9.2127825502852598</v>
      </c>
      <c r="J221" s="2">
        <f>H221/121.5</f>
        <v>6.8020270040472069E-5</v>
      </c>
      <c r="K221" s="2">
        <f>J221^0.5</f>
        <v>8.2474402113911719E-3</v>
      </c>
      <c r="L221" s="2">
        <f>F221^0.5</f>
        <v>0.17025130615174972</v>
      </c>
      <c r="M221" s="2">
        <f>H221^0.5</f>
        <v>9.0909090909090912E-2</v>
      </c>
      <c r="N221" s="2">
        <f>34.5/E221</f>
        <v>1</v>
      </c>
      <c r="O221" s="2">
        <f t="shared" ref="O221:O226" si="354">E221/D221</f>
        <v>1.4256198347107438</v>
      </c>
      <c r="P221" s="27">
        <f t="shared" ref="P221:P226" si="355">1/O221^0.5</f>
        <v>0.83752568638956904</v>
      </c>
      <c r="Q221" s="2">
        <v>34.5</v>
      </c>
      <c r="R221" s="2">
        <v>121</v>
      </c>
      <c r="S221" s="30">
        <f t="shared" ref="S221:S226" si="356">C221^0.5</f>
        <v>0.44721359549995793</v>
      </c>
      <c r="T221" s="2">
        <f t="shared" ref="T221:T226" si="357">(O221*121)/Q221</f>
        <v>5</v>
      </c>
      <c r="U221" s="33">
        <f>1/(T221)^0.5</f>
        <v>0.44721359549995793</v>
      </c>
      <c r="V221">
        <f>T221</f>
        <v>5</v>
      </c>
      <c r="W221" s="2">
        <f t="shared" ref="W221:W226" si="358">T221*C221</f>
        <v>0.99999999999999989</v>
      </c>
      <c r="X221" s="15">
        <f>1/W221^0.5</f>
        <v>1</v>
      </c>
      <c r="Y221">
        <f t="shared" ref="Y221:Y226" si="359">C221/AA221</f>
        <v>0.70144927536231882</v>
      </c>
      <c r="Z221" s="34">
        <f>Y221^0.5</f>
        <v>0.83752568638956904</v>
      </c>
      <c r="AA221">
        <f t="shared" ref="AA221:AA226" si="360">Q221/R221</f>
        <v>0.28512396694214875</v>
      </c>
      <c r="AB221" s="36">
        <f t="shared" ref="AB221:AB226" si="361">F221^0.5</f>
        <v>0.17025130615174972</v>
      </c>
      <c r="AC221" s="23">
        <f t="shared" ref="AC221:AC226" si="362">H221^0.5</f>
        <v>9.0909090909090912E-2</v>
      </c>
      <c r="AD221" s="12">
        <f t="shared" ref="AD221:AD226" si="363">N221^0.5</f>
        <v>1</v>
      </c>
      <c r="AF221" s="13"/>
    </row>
    <row r="222" spans="1:32" x14ac:dyDescent="0.25">
      <c r="B222" s="2"/>
      <c r="C222" s="13">
        <f t="shared" ref="C222:C226" si="364">D222/121</f>
        <v>1.2</v>
      </c>
      <c r="D222" s="2">
        <f>1.2*121</f>
        <v>145.19999999999999</v>
      </c>
      <c r="E222" s="2">
        <v>30.5</v>
      </c>
      <c r="F222" s="2">
        <f t="shared" si="352"/>
        <v>3.2786885245901641E-2</v>
      </c>
      <c r="G222" s="32">
        <f t="shared" ref="G222:G226" si="365">D222^0.5</f>
        <v>12.049896265113654</v>
      </c>
      <c r="H222" s="2">
        <f t="shared" ref="H222:H226" si="366">34.5/(E222*121)</f>
        <v>9.3483267849884845E-3</v>
      </c>
      <c r="I222" s="26">
        <f t="shared" si="353"/>
        <v>22.56661635941559</v>
      </c>
      <c r="J222" s="2">
        <f t="shared" ref="J222:J226" si="367">H222/121.5</f>
        <v>7.6940961193320865E-5</v>
      </c>
      <c r="K222" s="2">
        <f t="shared" ref="K222:K226" si="368">J222^0.5</f>
        <v>8.7715996940877818E-3</v>
      </c>
      <c r="L222" s="2">
        <f t="shared" ref="L222:L226" si="369">F222^0.5</f>
        <v>0.18107149208503706</v>
      </c>
      <c r="M222" s="2">
        <f t="shared" ref="M222:M226" si="370">H222^0.5</f>
        <v>9.6686745653106379E-2</v>
      </c>
      <c r="N222" s="2">
        <f t="shared" ref="N222:N226" si="371">34.5/E222</f>
        <v>1.1311475409836065</v>
      </c>
      <c r="O222" s="2">
        <f t="shared" si="354"/>
        <v>0.2100550964187328</v>
      </c>
      <c r="P222" s="27">
        <f t="shared" si="355"/>
        <v>2.1818926961940446</v>
      </c>
      <c r="Q222" s="2">
        <v>34.5</v>
      </c>
      <c r="R222" s="2">
        <v>121</v>
      </c>
      <c r="S222" s="30">
        <f t="shared" si="356"/>
        <v>1.0954451150103321</v>
      </c>
      <c r="T222" s="2">
        <f t="shared" si="357"/>
        <v>0.73671497584541068</v>
      </c>
      <c r="U222" s="33">
        <f t="shared" ref="U222:U226" si="372">1/(T222)^0.5</f>
        <v>1.1650652553313603</v>
      </c>
      <c r="V222">
        <f>V221</f>
        <v>5</v>
      </c>
      <c r="W222" s="2">
        <f t="shared" si="358"/>
        <v>0.88405797101449279</v>
      </c>
      <c r="X222" s="15">
        <f t="shared" ref="X222:X226" si="373">1/W222^0.5</f>
        <v>1.0635542021841702</v>
      </c>
      <c r="Y222" s="2">
        <f t="shared" si="359"/>
        <v>4.2086956521739127</v>
      </c>
      <c r="Z222" s="34">
        <f t="shared" ref="Z222:Z226" si="374">Y222^0.5</f>
        <v>2.0515105781286902</v>
      </c>
      <c r="AA222" s="2">
        <f t="shared" si="360"/>
        <v>0.28512396694214875</v>
      </c>
      <c r="AB222" s="36">
        <f t="shared" si="361"/>
        <v>0.18107149208503706</v>
      </c>
      <c r="AC222" s="23">
        <f t="shared" si="362"/>
        <v>9.6686745653106379E-2</v>
      </c>
      <c r="AD222" s="12">
        <f t="shared" si="363"/>
        <v>1.06355420218417</v>
      </c>
      <c r="AF222" s="13"/>
    </row>
    <row r="223" spans="1:32" x14ac:dyDescent="0.25">
      <c r="B223" s="2"/>
      <c r="C223" s="13">
        <f t="shared" si="364"/>
        <v>2.2999999999999998</v>
      </c>
      <c r="D223" s="2">
        <f>2.3*121</f>
        <v>278.29999999999995</v>
      </c>
      <c r="E223" s="2">
        <v>28.5</v>
      </c>
      <c r="F223" s="2">
        <f t="shared" si="352"/>
        <v>3.5087719298245612E-2</v>
      </c>
      <c r="G223" s="32">
        <f t="shared" si="365"/>
        <v>16.682325976913411</v>
      </c>
      <c r="H223" s="2">
        <f t="shared" si="366"/>
        <v>1.0004349717268378E-2</v>
      </c>
      <c r="I223" s="26">
        <f t="shared" si="353"/>
        <v>31.242065659406492</v>
      </c>
      <c r="J223" s="2">
        <f t="shared" si="367"/>
        <v>8.2340326891097756E-5</v>
      </c>
      <c r="K223" s="2">
        <f t="shared" si="368"/>
        <v>9.0741570898402318E-3</v>
      </c>
      <c r="L223" s="2">
        <f t="shared" si="369"/>
        <v>0.1873171623163388</v>
      </c>
      <c r="M223" s="2">
        <f t="shared" si="370"/>
        <v>0.10002174622185106</v>
      </c>
      <c r="N223" s="2">
        <f t="shared" si="371"/>
        <v>1.2105263157894737</v>
      </c>
      <c r="O223" s="2">
        <f t="shared" si="354"/>
        <v>0.10240747394897594</v>
      </c>
      <c r="P223" s="27">
        <f t="shared" si="355"/>
        <v>3.1248859628315642</v>
      </c>
      <c r="Q223" s="2">
        <v>34.5</v>
      </c>
      <c r="R223" s="2">
        <v>121</v>
      </c>
      <c r="S223" s="30">
        <f t="shared" si="356"/>
        <v>1.51657508881031</v>
      </c>
      <c r="T223" s="2">
        <f t="shared" si="357"/>
        <v>0.35916824196597358</v>
      </c>
      <c r="U223" s="33">
        <f t="shared" si="372"/>
        <v>1.6685953752530267</v>
      </c>
      <c r="V223">
        <f t="shared" ref="V223:V226" si="375">V222</f>
        <v>5</v>
      </c>
      <c r="W223" s="2">
        <f t="shared" si="358"/>
        <v>0.82608695652173914</v>
      </c>
      <c r="X223" s="15">
        <f t="shared" si="373"/>
        <v>1.1002392084403616</v>
      </c>
      <c r="Y223" s="2">
        <f t="shared" si="359"/>
        <v>8.0666666666666664</v>
      </c>
      <c r="Z223" s="34">
        <f t="shared" si="374"/>
        <v>2.8401877872187722</v>
      </c>
      <c r="AA223" s="2">
        <f t="shared" si="360"/>
        <v>0.28512396694214875</v>
      </c>
      <c r="AB223" s="36">
        <f t="shared" si="361"/>
        <v>0.1873171623163388</v>
      </c>
      <c r="AC223" s="23">
        <f t="shared" si="362"/>
        <v>0.10002174622185106</v>
      </c>
      <c r="AD223" s="12">
        <f t="shared" si="363"/>
        <v>1.1002392084403616</v>
      </c>
      <c r="AF223" s="13"/>
    </row>
    <row r="224" spans="1:32" x14ac:dyDescent="0.25">
      <c r="B224" s="2"/>
      <c r="C224" s="13">
        <f t="shared" si="364"/>
        <v>5.8</v>
      </c>
      <c r="D224" s="2">
        <f>5.8*121</f>
        <v>701.8</v>
      </c>
      <c r="E224" s="2">
        <v>25.5</v>
      </c>
      <c r="F224" s="2">
        <f t="shared" si="352"/>
        <v>3.9215686274509803E-2</v>
      </c>
      <c r="G224" s="32">
        <f t="shared" si="365"/>
        <v>26.491508073343049</v>
      </c>
      <c r="H224" s="2">
        <f t="shared" si="366"/>
        <v>1.118133203694701E-2</v>
      </c>
      <c r="I224" s="26">
        <f t="shared" si="353"/>
        <v>49.612352365579042</v>
      </c>
      <c r="J224" s="2">
        <f t="shared" si="367"/>
        <v>9.202742417240337E-5</v>
      </c>
      <c r="K224" s="2">
        <f t="shared" si="368"/>
        <v>9.5930925239154953E-3</v>
      </c>
      <c r="L224" s="2">
        <f t="shared" si="369"/>
        <v>0.19802950859533486</v>
      </c>
      <c r="M224" s="2">
        <f t="shared" si="370"/>
        <v>0.10574181782505448</v>
      </c>
      <c r="N224" s="2">
        <f t="shared" si="371"/>
        <v>1.3529411764705883</v>
      </c>
      <c r="O224" s="2">
        <f t="shared" si="354"/>
        <v>3.6335138216015958E-2</v>
      </c>
      <c r="P224" s="27">
        <f t="shared" si="355"/>
        <v>5.2461003257134706</v>
      </c>
      <c r="Q224" s="2">
        <v>34.5</v>
      </c>
      <c r="R224" s="2">
        <v>121</v>
      </c>
      <c r="S224" s="30">
        <f t="shared" si="356"/>
        <v>2.4083189157584592</v>
      </c>
      <c r="T224" s="2">
        <f t="shared" si="357"/>
        <v>0.12743628185907047</v>
      </c>
      <c r="U224" s="33">
        <f t="shared" si="372"/>
        <v>2.8012602206024009</v>
      </c>
      <c r="V224">
        <f t="shared" si="375"/>
        <v>5</v>
      </c>
      <c r="W224" s="2">
        <f t="shared" si="358"/>
        <v>0.73913043478260865</v>
      </c>
      <c r="X224" s="15">
        <f t="shared" si="373"/>
        <v>1.1631599960755994</v>
      </c>
      <c r="Y224" s="2">
        <f t="shared" si="359"/>
        <v>20.342028985507245</v>
      </c>
      <c r="Z224" s="34">
        <f t="shared" si="374"/>
        <v>4.5102138514162764</v>
      </c>
      <c r="AA224" s="2">
        <f t="shared" si="360"/>
        <v>0.28512396694214875</v>
      </c>
      <c r="AB224" s="36">
        <f t="shared" si="361"/>
        <v>0.19802950859533486</v>
      </c>
      <c r="AC224" s="23">
        <f t="shared" si="362"/>
        <v>0.10574181782505448</v>
      </c>
      <c r="AD224" s="12">
        <f t="shared" si="363"/>
        <v>1.1631599960755994</v>
      </c>
      <c r="AF224" s="13"/>
    </row>
    <row r="225" spans="2:32" x14ac:dyDescent="0.25">
      <c r="B225" s="2"/>
      <c r="C225" s="13">
        <f t="shared" si="364"/>
        <v>11.6</v>
      </c>
      <c r="D225" s="2">
        <f>11.6*121</f>
        <v>1403.6</v>
      </c>
      <c r="E225" s="2">
        <v>22.5</v>
      </c>
      <c r="F225" s="2">
        <f t="shared" si="352"/>
        <v>4.4444444444444446E-2</v>
      </c>
      <c r="G225" s="32">
        <f t="shared" si="365"/>
        <v>37.464650005038081</v>
      </c>
      <c r="H225" s="2">
        <f t="shared" si="366"/>
        <v>1.2672176308539946E-2</v>
      </c>
      <c r="I225" s="26">
        <f t="shared" si="353"/>
        <v>70.162461576634783</v>
      </c>
      <c r="J225" s="2">
        <f t="shared" si="367"/>
        <v>1.042977473953905E-4</v>
      </c>
      <c r="K225" s="2">
        <f t="shared" si="368"/>
        <v>1.021262686067549E-2</v>
      </c>
      <c r="L225" s="2">
        <f t="shared" si="369"/>
        <v>0.21081851067789195</v>
      </c>
      <c r="M225" s="2">
        <f t="shared" si="370"/>
        <v>0.11257076133943461</v>
      </c>
      <c r="N225" s="2">
        <f t="shared" si="371"/>
        <v>1.5333333333333334</v>
      </c>
      <c r="O225" s="2">
        <f t="shared" si="354"/>
        <v>1.6030208036477631E-2</v>
      </c>
      <c r="P225" s="27">
        <f t="shared" si="355"/>
        <v>7.8982417171306061</v>
      </c>
      <c r="Q225" s="2">
        <v>34.5</v>
      </c>
      <c r="R225" s="2">
        <v>121</v>
      </c>
      <c r="S225" s="30">
        <f t="shared" si="356"/>
        <v>3.40587727318528</v>
      </c>
      <c r="T225" s="2">
        <f t="shared" si="357"/>
        <v>5.622188905547227E-2</v>
      </c>
      <c r="U225" s="33">
        <f t="shared" si="372"/>
        <v>4.2174241743825895</v>
      </c>
      <c r="V225">
        <f t="shared" si="375"/>
        <v>5</v>
      </c>
      <c r="W225" s="2">
        <f t="shared" si="358"/>
        <v>0.65217391304347827</v>
      </c>
      <c r="X225" s="15">
        <f t="shared" si="373"/>
        <v>1.2382783747337807</v>
      </c>
      <c r="Y225" s="2">
        <f t="shared" si="359"/>
        <v>40.684057971014489</v>
      </c>
      <c r="Z225" s="34">
        <f t="shared" si="374"/>
        <v>6.37840559787589</v>
      </c>
      <c r="AA225" s="2">
        <f t="shared" si="360"/>
        <v>0.28512396694214875</v>
      </c>
      <c r="AB225" s="36">
        <f t="shared" si="361"/>
        <v>0.21081851067789195</v>
      </c>
      <c r="AC225" s="23">
        <f t="shared" si="362"/>
        <v>0.11257076133943461</v>
      </c>
      <c r="AD225" s="12">
        <f t="shared" si="363"/>
        <v>1.2382783747337807</v>
      </c>
      <c r="AF225" s="13"/>
    </row>
    <row r="226" spans="2:32" x14ac:dyDescent="0.25">
      <c r="B226" s="2"/>
      <c r="C226" s="13">
        <f t="shared" si="364"/>
        <v>18</v>
      </c>
      <c r="D226" s="2">
        <f>18*121</f>
        <v>2178</v>
      </c>
      <c r="E226" s="2">
        <v>20</v>
      </c>
      <c r="F226" s="2">
        <f t="shared" si="352"/>
        <v>0.05</v>
      </c>
      <c r="G226" s="32">
        <f t="shared" si="365"/>
        <v>46.669047558312137</v>
      </c>
      <c r="H226" s="2">
        <f t="shared" si="366"/>
        <v>1.4256198347107438E-2</v>
      </c>
      <c r="I226" s="26">
        <f t="shared" si="353"/>
        <v>87.400129340268435</v>
      </c>
      <c r="J226" s="2">
        <f t="shared" si="367"/>
        <v>1.173349658198143E-4</v>
      </c>
      <c r="K226" s="2">
        <f t="shared" si="368"/>
        <v>1.0832126560367281E-2</v>
      </c>
      <c r="L226" s="2">
        <f t="shared" si="369"/>
        <v>0.22360679774997896</v>
      </c>
      <c r="M226" s="2">
        <f t="shared" si="370"/>
        <v>0.11939932305966998</v>
      </c>
      <c r="N226" s="2">
        <f t="shared" si="371"/>
        <v>1.7250000000000001</v>
      </c>
      <c r="O226" s="2">
        <f t="shared" si="354"/>
        <v>9.1827364554637279E-3</v>
      </c>
      <c r="P226" s="27">
        <f t="shared" si="355"/>
        <v>10.435516278555653</v>
      </c>
      <c r="Q226" s="2">
        <v>34.5</v>
      </c>
      <c r="R226" s="2">
        <v>121</v>
      </c>
      <c r="S226" s="30">
        <f t="shared" si="356"/>
        <v>4.2426406871192848</v>
      </c>
      <c r="T226" s="2">
        <f t="shared" si="357"/>
        <v>3.2206119162640906E-2</v>
      </c>
      <c r="U226" s="33">
        <f t="shared" si="372"/>
        <v>5.5722526863020123</v>
      </c>
      <c r="V226">
        <f t="shared" si="375"/>
        <v>5</v>
      </c>
      <c r="W226" s="2">
        <f t="shared" si="358"/>
        <v>0.57971014492753636</v>
      </c>
      <c r="X226" s="15">
        <f t="shared" si="373"/>
        <v>1.3133925536563695</v>
      </c>
      <c r="Y226" s="2">
        <f t="shared" si="359"/>
        <v>63.130434782608695</v>
      </c>
      <c r="Z226" s="34">
        <f t="shared" si="374"/>
        <v>7.9454663036607673</v>
      </c>
      <c r="AA226" s="2">
        <f t="shared" si="360"/>
        <v>0.28512396694214875</v>
      </c>
      <c r="AB226" s="36">
        <f t="shared" si="361"/>
        <v>0.22360679774997896</v>
      </c>
      <c r="AC226" s="23">
        <f t="shared" si="362"/>
        <v>0.11939932305966998</v>
      </c>
      <c r="AD226" s="12">
        <f t="shared" si="363"/>
        <v>1.3133925536563698</v>
      </c>
      <c r="AF226" s="13"/>
    </row>
    <row r="227" spans="2:32" x14ac:dyDescent="0.25"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9"/>
      <c r="U227" s="13"/>
      <c r="V227" s="13"/>
      <c r="W227" s="13"/>
      <c r="X227" s="13"/>
      <c r="Y227" s="13"/>
      <c r="Z227" s="13"/>
      <c r="AA227" s="13"/>
      <c r="AC227" s="13"/>
      <c r="AD227" s="13"/>
      <c r="AE227" s="13"/>
      <c r="AF227" s="13"/>
    </row>
    <row r="228" spans="2:32" x14ac:dyDescent="0.25">
      <c r="T228" s="29"/>
      <c r="U228" s="13"/>
      <c r="V228" s="13"/>
      <c r="W228" s="13"/>
      <c r="X228" s="13"/>
      <c r="Y228" s="13"/>
      <c r="Z228" s="13"/>
      <c r="AA228" s="13"/>
      <c r="AC228" s="13"/>
      <c r="AD228" s="13"/>
      <c r="AE228" s="13"/>
      <c r="AF228" s="13"/>
    </row>
    <row r="229" spans="2:32" ht="15.75" x14ac:dyDescent="0.25">
      <c r="B229" s="2"/>
      <c r="D229" s="2"/>
      <c r="E229" s="2"/>
      <c r="F229" s="2"/>
      <c r="G229" s="8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9"/>
      <c r="U229" s="13"/>
      <c r="V229" s="13"/>
      <c r="W229" s="13"/>
      <c r="X229" s="13"/>
      <c r="Y229" s="13"/>
      <c r="Z229" s="13"/>
      <c r="AA229" s="13"/>
      <c r="AC229" s="13"/>
      <c r="AD229" s="13"/>
      <c r="AE229" s="13"/>
      <c r="AF229" s="13"/>
    </row>
    <row r="230" spans="2:32" x14ac:dyDescent="0.25"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9"/>
      <c r="U230" s="13"/>
      <c r="V230" s="13"/>
      <c r="W230" s="13"/>
      <c r="X230" s="13"/>
      <c r="Y230" s="13"/>
      <c r="Z230" s="13"/>
      <c r="AA230" s="13"/>
      <c r="AC230" s="13"/>
      <c r="AD230" s="13"/>
      <c r="AE230" s="13"/>
      <c r="AF230" s="13"/>
    </row>
    <row r="231" spans="2:32" x14ac:dyDescent="0.25"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9"/>
      <c r="U231" s="13"/>
      <c r="V231" s="13"/>
      <c r="W231" s="13"/>
      <c r="X231" s="13"/>
      <c r="Y231" s="13"/>
      <c r="Z231" s="13"/>
      <c r="AA231" s="13"/>
      <c r="AC231" s="13"/>
      <c r="AD231" s="13"/>
      <c r="AE231" s="13"/>
      <c r="AF231" s="13"/>
    </row>
    <row r="232" spans="2:32" x14ac:dyDescent="0.25"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9"/>
      <c r="U232" s="13"/>
      <c r="V232" s="13"/>
      <c r="W232" s="13"/>
      <c r="X232" s="13"/>
      <c r="Y232" s="13"/>
      <c r="Z232" s="13"/>
      <c r="AA232" s="13"/>
      <c r="AC232" s="13"/>
      <c r="AD232" s="13"/>
      <c r="AE232" s="13"/>
      <c r="AF232" s="13"/>
    </row>
    <row r="233" spans="2:32" ht="25.5" x14ac:dyDescent="0.35">
      <c r="B233" s="41" t="s">
        <v>97</v>
      </c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13"/>
    </row>
    <row r="234" spans="2:32" ht="21" x14ac:dyDescent="0.35">
      <c r="B234" s="17" t="s">
        <v>69</v>
      </c>
      <c r="C234" s="38" t="s">
        <v>50</v>
      </c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13"/>
      <c r="AF234" s="13"/>
    </row>
    <row r="235" spans="2:32" x14ac:dyDescent="0.25">
      <c r="B235" s="18" t="s">
        <v>91</v>
      </c>
      <c r="C235" s="21" t="s">
        <v>37</v>
      </c>
      <c r="D235" s="5" t="s">
        <v>2</v>
      </c>
      <c r="E235" s="1" t="s">
        <v>21</v>
      </c>
      <c r="F235" s="1" t="s">
        <v>11</v>
      </c>
      <c r="G235" s="31" t="s">
        <v>22</v>
      </c>
      <c r="H235" s="1" t="s">
        <v>3</v>
      </c>
      <c r="I235" s="1" t="s">
        <v>23</v>
      </c>
      <c r="J235" s="25" t="s">
        <v>24</v>
      </c>
      <c r="K235" s="1" t="s">
        <v>25</v>
      </c>
      <c r="L235" s="1" t="s">
        <v>53</v>
      </c>
      <c r="M235" s="1" t="s">
        <v>71</v>
      </c>
      <c r="N235" s="2" t="s">
        <v>72</v>
      </c>
      <c r="O235" s="2" t="s">
        <v>27</v>
      </c>
      <c r="P235" s="2" t="s">
        <v>26</v>
      </c>
      <c r="Q235" s="13" t="s">
        <v>73</v>
      </c>
      <c r="R235" s="27" t="s">
        <v>74</v>
      </c>
      <c r="S235" s="30" t="s">
        <v>90</v>
      </c>
      <c r="T235" s="13" t="s">
        <v>76</v>
      </c>
      <c r="U235" s="33" t="s">
        <v>77</v>
      </c>
      <c r="V235" t="s">
        <v>78</v>
      </c>
      <c r="W235" s="13" t="s">
        <v>92</v>
      </c>
      <c r="X235" s="15" t="s">
        <v>79</v>
      </c>
      <c r="Y235" s="13" t="s">
        <v>93</v>
      </c>
      <c r="Z235" s="34" t="s">
        <v>81</v>
      </c>
      <c r="AA235" s="13" t="s">
        <v>91</v>
      </c>
      <c r="AB235" s="36" t="s">
        <v>72</v>
      </c>
      <c r="AC235" s="23" t="s">
        <v>27</v>
      </c>
      <c r="AD235" s="12" t="s">
        <v>83</v>
      </c>
      <c r="AF235" s="13"/>
    </row>
    <row r="236" spans="2:32" x14ac:dyDescent="0.25">
      <c r="B236" s="18">
        <f>Q236*C236</f>
        <v>0.97959183673469397</v>
      </c>
      <c r="C236" s="21">
        <v>0.5</v>
      </c>
      <c r="D236" s="5">
        <v>115.2</v>
      </c>
      <c r="E236" s="1">
        <v>117.6</v>
      </c>
      <c r="F236" s="1">
        <f>C236*E236</f>
        <v>58.8</v>
      </c>
      <c r="G236" s="31">
        <f>F236^0.5</f>
        <v>7.6681158050723255</v>
      </c>
      <c r="H236" s="1">
        <f>1/D236</f>
        <v>8.6805555555555559E-3</v>
      </c>
      <c r="I236" s="5">
        <v>117.1</v>
      </c>
      <c r="J236" s="25">
        <f>(F236*E236/I236)^0.5</f>
        <v>7.6844692376055637</v>
      </c>
      <c r="K236" s="2">
        <f>I236/(D236*E236)</f>
        <v>8.6436484315948591E-3</v>
      </c>
      <c r="L236" s="2">
        <f>K236/E236</f>
        <v>7.3500411833289623E-5</v>
      </c>
      <c r="M236" s="2">
        <f>L236^0.5</f>
        <v>8.5732381183126847E-3</v>
      </c>
      <c r="N236" s="2">
        <f>H236^0.5</f>
        <v>9.3169499062491237E-2</v>
      </c>
      <c r="O236" s="2">
        <f>K236^0.5</f>
        <v>9.2971223674827783E-2</v>
      </c>
      <c r="P236" s="2">
        <f>I236/D236</f>
        <v>1.0164930555555556</v>
      </c>
      <c r="Q236" s="2">
        <f>D236/F236</f>
        <v>1.9591836734693879</v>
      </c>
      <c r="R236" s="27">
        <f>1/Q236^0.5</f>
        <v>0.71443450831176025</v>
      </c>
      <c r="S236" s="30">
        <f t="shared" ref="S236:S244" si="376">C236^0.5</f>
        <v>0.70710678118654757</v>
      </c>
      <c r="T236" s="2">
        <f t="shared" ref="T236:T244" si="377">(Q236*E236)/I236</f>
        <v>1.9675491033304868</v>
      </c>
      <c r="U236" s="33">
        <f>1/(T236)^0.5</f>
        <v>0.71291410967786129</v>
      </c>
      <c r="V236">
        <f>T236</f>
        <v>1.9675491033304868</v>
      </c>
      <c r="W236" s="2">
        <f t="shared" ref="W236:W244" si="378">T236*C236</f>
        <v>0.98377455166524341</v>
      </c>
      <c r="X236" s="15">
        <f>1/W236^0.5</f>
        <v>1.0082128027135717</v>
      </c>
      <c r="Y236">
        <f t="shared" ref="Y236:Y244" si="379">C236/AA236</f>
        <v>0.50213492741246801</v>
      </c>
      <c r="Z236" s="34">
        <f>Y236^0.5</f>
        <v>0.7086147948021323</v>
      </c>
      <c r="AA236">
        <f t="shared" ref="AA236:AA244" si="380">I236/E236</f>
        <v>0.99574829931972786</v>
      </c>
      <c r="AB236" s="36">
        <f t="shared" ref="AB236:AB244" si="381">1/(D236^0.5)</f>
        <v>9.3169499062491237E-2</v>
      </c>
      <c r="AC236" s="23">
        <f t="shared" ref="AC236:AC244" si="382">K236^0.5</f>
        <v>9.2971223674827783E-2</v>
      </c>
      <c r="AD236" s="12">
        <f t="shared" ref="AD236:AD244" si="383">P236^0.5</f>
        <v>1.0082128027135717</v>
      </c>
      <c r="AF236" s="13"/>
    </row>
    <row r="237" spans="2:32" x14ac:dyDescent="0.25">
      <c r="B237" s="2"/>
      <c r="C237" s="21">
        <v>1</v>
      </c>
      <c r="D237" s="5">
        <v>117.1</v>
      </c>
      <c r="E237" s="1">
        <v>117.6</v>
      </c>
      <c r="F237" s="1">
        <f t="shared" ref="F237:F244" si="384">C237*E237</f>
        <v>117.6</v>
      </c>
      <c r="G237" s="31">
        <f t="shared" ref="G237:G244" si="385">F237^0.5</f>
        <v>10.844353369380768</v>
      </c>
      <c r="H237" s="1">
        <f>1/D237</f>
        <v>8.539709649871904E-3</v>
      </c>
      <c r="I237" s="5">
        <v>117.1</v>
      </c>
      <c r="J237" s="25">
        <f t="shared" ref="J237:J244" si="386">(F237*E237/I237)^0.5</f>
        <v>10.867480615460625</v>
      </c>
      <c r="K237" s="2">
        <f t="shared" ref="K237:K244" si="387">I237/(D237*E237)</f>
        <v>8.5034013605442185E-3</v>
      </c>
      <c r="L237" s="2">
        <f t="shared" ref="L237:L238" si="388">K237/E237</f>
        <v>7.2307834698505258E-5</v>
      </c>
      <c r="M237" s="2">
        <f t="shared" ref="M237:M244" si="389">L237^0.5</f>
        <v>8.5034013605442185E-3</v>
      </c>
      <c r="N237" s="2">
        <f t="shared" ref="N237:N244" si="390">H237^0.5</f>
        <v>9.2410549451195798E-2</v>
      </c>
      <c r="O237" s="2">
        <f t="shared" ref="O237:O244" si="391">K237^0.5</f>
        <v>9.2213889195414692E-2</v>
      </c>
      <c r="P237" s="2">
        <f t="shared" ref="P237:P244" si="392">I237/D237</f>
        <v>1</v>
      </c>
      <c r="Q237" s="2">
        <f t="shared" ref="Q237:Q244" si="393">D237/F237</f>
        <v>0.99574829931972786</v>
      </c>
      <c r="R237" s="27">
        <f t="shared" ref="R237:R244" si="394">1/Q237^0.5</f>
        <v>1.0021326533074033</v>
      </c>
      <c r="S237" s="30">
        <f t="shared" si="376"/>
        <v>1</v>
      </c>
      <c r="T237" s="2">
        <f t="shared" si="377"/>
        <v>1</v>
      </c>
      <c r="U237" s="33">
        <f t="shared" ref="U237:U244" si="395">1/(T237)^0.5</f>
        <v>1</v>
      </c>
      <c r="V237">
        <f>V236</f>
        <v>1.9675491033304868</v>
      </c>
      <c r="W237" s="2">
        <f t="shared" si="378"/>
        <v>1</v>
      </c>
      <c r="X237" s="15">
        <f t="shared" ref="X237:X244" si="396">1/W237^0.5</f>
        <v>1</v>
      </c>
      <c r="Y237" s="2">
        <f t="shared" si="379"/>
        <v>1.004269854824936</v>
      </c>
      <c r="Z237" s="34">
        <f t="shared" ref="Z237:Z244" si="397">Y237^0.5</f>
        <v>1.0021326533074033</v>
      </c>
      <c r="AA237" s="2">
        <f t="shared" si="380"/>
        <v>0.99574829931972786</v>
      </c>
      <c r="AB237" s="36">
        <f t="shared" si="381"/>
        <v>9.2410549451195798E-2</v>
      </c>
      <c r="AC237" s="23">
        <f t="shared" si="382"/>
        <v>9.2213889195414692E-2</v>
      </c>
      <c r="AD237" s="12">
        <f t="shared" si="383"/>
        <v>1</v>
      </c>
      <c r="AF237" s="13"/>
    </row>
    <row r="238" spans="2:32" x14ac:dyDescent="0.25">
      <c r="B238" s="2"/>
      <c r="C238" s="21">
        <v>2</v>
      </c>
      <c r="D238" s="5">
        <v>114.8</v>
      </c>
      <c r="E238" s="1">
        <v>117.6</v>
      </c>
      <c r="F238" s="1">
        <f t="shared" si="384"/>
        <v>235.2</v>
      </c>
      <c r="G238" s="31">
        <f t="shared" si="385"/>
        <v>15.336231610144651</v>
      </c>
      <c r="H238" s="1">
        <f>1/D238</f>
        <v>8.7108013937282226E-3</v>
      </c>
      <c r="I238" s="5">
        <v>117.1</v>
      </c>
      <c r="J238" s="25">
        <f t="shared" si="386"/>
        <v>15.368938475211127</v>
      </c>
      <c r="K238" s="2">
        <f t="shared" si="387"/>
        <v>8.6737656735167926E-3</v>
      </c>
      <c r="L238" s="2">
        <f t="shared" si="388"/>
        <v>7.3756510829224437E-5</v>
      </c>
      <c r="M238" s="2">
        <f t="shared" si="389"/>
        <v>8.5881610854259393E-3</v>
      </c>
      <c r="N238" s="2">
        <f t="shared" si="390"/>
        <v>9.3331674118319677E-2</v>
      </c>
      <c r="O238" s="2">
        <f t="shared" si="391"/>
        <v>9.3133053603523558E-2</v>
      </c>
      <c r="P238" s="2">
        <f t="shared" si="392"/>
        <v>1.0200348432055748</v>
      </c>
      <c r="Q238" s="2">
        <f t="shared" si="393"/>
        <v>0.48809523809523808</v>
      </c>
      <c r="R238" s="27">
        <f t="shared" si="394"/>
        <v>1.4313561708410938</v>
      </c>
      <c r="S238" s="30">
        <f t="shared" si="376"/>
        <v>1.4142135623730951</v>
      </c>
      <c r="T238" s="2">
        <f t="shared" si="377"/>
        <v>0.49017933390264734</v>
      </c>
      <c r="U238" s="33">
        <f t="shared" si="395"/>
        <v>1.4283100806236542</v>
      </c>
      <c r="V238">
        <f t="shared" ref="V238:V244" si="398">V237</f>
        <v>1.9675491033304868</v>
      </c>
      <c r="W238" s="2">
        <f t="shared" si="378"/>
        <v>0.98035866780529468</v>
      </c>
      <c r="X238" s="15">
        <f t="shared" si="396"/>
        <v>1.0099677436460903</v>
      </c>
      <c r="Y238" s="2">
        <f t="shared" si="379"/>
        <v>2.0085397096498721</v>
      </c>
      <c r="Z238" s="34">
        <f t="shared" si="397"/>
        <v>1.4172295896042646</v>
      </c>
      <c r="AA238" s="2">
        <f t="shared" si="380"/>
        <v>0.99574829931972786</v>
      </c>
      <c r="AB238" s="36">
        <f t="shared" si="381"/>
        <v>9.3331674118319677E-2</v>
      </c>
      <c r="AC238" s="23">
        <f t="shared" si="382"/>
        <v>9.3133053603523558E-2</v>
      </c>
      <c r="AD238" s="12">
        <f t="shared" si="383"/>
        <v>1.0099677436460903</v>
      </c>
      <c r="AF238" s="13"/>
    </row>
    <row r="239" spans="2:32" x14ac:dyDescent="0.25">
      <c r="B239" s="2"/>
      <c r="C239" s="21">
        <v>5</v>
      </c>
      <c r="D239" s="5">
        <v>111.7</v>
      </c>
      <c r="E239" s="1">
        <v>117.6</v>
      </c>
      <c r="F239" s="1">
        <f t="shared" si="384"/>
        <v>588</v>
      </c>
      <c r="G239" s="31">
        <f t="shared" si="385"/>
        <v>24.248711305964282</v>
      </c>
      <c r="H239" s="1">
        <f>1/D239</f>
        <v>8.9525514771709933E-3</v>
      </c>
      <c r="I239" s="5">
        <v>117.1</v>
      </c>
      <c r="J239" s="25">
        <f t="shared" si="386"/>
        <v>24.300425400331214</v>
      </c>
      <c r="K239" s="2">
        <f t="shared" si="387"/>
        <v>8.9144879079653336E-3</v>
      </c>
      <c r="L239" s="2">
        <f>K239/E239</f>
        <v>7.5803468605147394E-5</v>
      </c>
      <c r="M239" s="2">
        <f t="shared" si="389"/>
        <v>8.7065187420201067E-3</v>
      </c>
      <c r="N239" s="2">
        <f t="shared" si="390"/>
        <v>9.4617923657048159E-2</v>
      </c>
      <c r="O239" s="2">
        <f t="shared" si="391"/>
        <v>9.4416565855602555E-2</v>
      </c>
      <c r="P239" s="2">
        <f t="shared" si="392"/>
        <v>1.0483437779767233</v>
      </c>
      <c r="Q239" s="2">
        <f t="shared" si="393"/>
        <v>0.18996598639455783</v>
      </c>
      <c r="R239" s="27">
        <f t="shared" si="394"/>
        <v>2.2943627151295289</v>
      </c>
      <c r="S239" s="30">
        <f t="shared" si="376"/>
        <v>2.2360679774997898</v>
      </c>
      <c r="T239" s="2">
        <f t="shared" si="377"/>
        <v>0.19077711357813834</v>
      </c>
      <c r="U239" s="33">
        <f t="shared" si="395"/>
        <v>2.289480047933071</v>
      </c>
      <c r="V239">
        <f t="shared" si="398"/>
        <v>1.9675491033304868</v>
      </c>
      <c r="W239" s="2">
        <f t="shared" si="378"/>
        <v>0.95388556789069168</v>
      </c>
      <c r="X239" s="15">
        <f t="shared" si="396"/>
        <v>1.0238866040615648</v>
      </c>
      <c r="Y239" s="2">
        <f t="shared" si="379"/>
        <v>5.0213492741246801</v>
      </c>
      <c r="Z239" s="34">
        <f t="shared" si="397"/>
        <v>2.2408367352675831</v>
      </c>
      <c r="AA239" s="2">
        <f t="shared" si="380"/>
        <v>0.99574829931972786</v>
      </c>
      <c r="AB239" s="36">
        <f t="shared" si="381"/>
        <v>9.4617923657048159E-2</v>
      </c>
      <c r="AC239" s="23">
        <f t="shared" si="382"/>
        <v>9.4416565855602555E-2</v>
      </c>
      <c r="AD239" s="12">
        <f t="shared" si="383"/>
        <v>1.0238866040615646</v>
      </c>
      <c r="AF239" s="13"/>
    </row>
    <row r="240" spans="2:32" x14ac:dyDescent="0.25">
      <c r="B240" s="2"/>
      <c r="C240" s="21">
        <v>10</v>
      </c>
      <c r="D240" s="2">
        <v>107.3</v>
      </c>
      <c r="E240" s="1">
        <v>117.6</v>
      </c>
      <c r="F240" s="1">
        <f t="shared" si="384"/>
        <v>1176</v>
      </c>
      <c r="G240" s="31">
        <f t="shared" si="385"/>
        <v>34.292856398964496</v>
      </c>
      <c r="H240" s="1">
        <f t="shared" ref="H240:H244" si="399">1/D240</f>
        <v>9.3196644920782862E-3</v>
      </c>
      <c r="I240" s="5">
        <v>117.1</v>
      </c>
      <c r="J240" s="25">
        <f t="shared" si="386"/>
        <v>34.365991172584046</v>
      </c>
      <c r="K240" s="2">
        <f t="shared" si="387"/>
        <v>9.2800400682174072E-3</v>
      </c>
      <c r="L240" s="2">
        <f t="shared" ref="L240:L244" si="400">K240/E240</f>
        <v>7.8911905341984761E-5</v>
      </c>
      <c r="M240" s="2">
        <f t="shared" si="389"/>
        <v>8.8832373232951931E-3</v>
      </c>
      <c r="N240" s="2">
        <f t="shared" si="390"/>
        <v>9.6538409413446866E-2</v>
      </c>
      <c r="O240" s="2">
        <f t="shared" si="391"/>
        <v>9.6332964597885221E-2</v>
      </c>
      <c r="P240" s="2">
        <f t="shared" si="392"/>
        <v>1.0913327120223673</v>
      </c>
      <c r="Q240" s="2">
        <f t="shared" si="393"/>
        <v>9.1241496598639449E-2</v>
      </c>
      <c r="R240" s="27">
        <f t="shared" si="394"/>
        <v>3.3105778109997752</v>
      </c>
      <c r="S240" s="30">
        <f t="shared" si="376"/>
        <v>3.1622776601683795</v>
      </c>
      <c r="T240" s="2">
        <f t="shared" si="377"/>
        <v>9.1631084543125532E-2</v>
      </c>
      <c r="U240" s="33">
        <f t="shared" si="395"/>
        <v>3.3035325214418085</v>
      </c>
      <c r="V240">
        <f t="shared" si="398"/>
        <v>1.9675491033304868</v>
      </c>
      <c r="W240" s="2">
        <f t="shared" si="378"/>
        <v>0.91631084543125529</v>
      </c>
      <c r="X240" s="15">
        <f t="shared" si="396"/>
        <v>1.0446687092195148</v>
      </c>
      <c r="Y240" s="2">
        <f t="shared" si="379"/>
        <v>10.04269854824936</v>
      </c>
      <c r="Z240" s="34">
        <f t="shared" si="397"/>
        <v>3.1690217020792648</v>
      </c>
      <c r="AA240" s="2">
        <f t="shared" si="380"/>
        <v>0.99574829931972786</v>
      </c>
      <c r="AB240" s="36">
        <f t="shared" si="381"/>
        <v>9.6538409413446866E-2</v>
      </c>
      <c r="AC240" s="23">
        <f t="shared" si="382"/>
        <v>9.6332964597885221E-2</v>
      </c>
      <c r="AD240" s="12">
        <f t="shared" si="383"/>
        <v>1.0446687092195148</v>
      </c>
      <c r="AF240" s="13"/>
    </row>
    <row r="241" spans="2:32" x14ac:dyDescent="0.25">
      <c r="B241" s="2"/>
      <c r="C241" s="21">
        <v>20</v>
      </c>
      <c r="D241" s="5">
        <v>100.6</v>
      </c>
      <c r="E241" s="1">
        <v>117.6</v>
      </c>
      <c r="F241" s="1">
        <f t="shared" si="384"/>
        <v>2352</v>
      </c>
      <c r="G241" s="31">
        <f t="shared" si="385"/>
        <v>48.497422611928563</v>
      </c>
      <c r="H241" s="1">
        <f t="shared" si="399"/>
        <v>9.9403578528827041E-3</v>
      </c>
      <c r="I241" s="5">
        <v>117.1</v>
      </c>
      <c r="J241" s="25">
        <f t="shared" si="386"/>
        <v>48.600850800662428</v>
      </c>
      <c r="K241" s="2">
        <f t="shared" si="387"/>
        <v>9.8980944266374542E-3</v>
      </c>
      <c r="L241" s="2">
        <f t="shared" si="400"/>
        <v>8.416746961426407E-5</v>
      </c>
      <c r="M241" s="2">
        <f t="shared" si="389"/>
        <v>9.1742830572347223E-3</v>
      </c>
      <c r="N241" s="2">
        <f t="shared" si="390"/>
        <v>9.9701343285247185E-2</v>
      </c>
      <c r="O241" s="2">
        <f t="shared" si="391"/>
        <v>9.9489167383376237E-2</v>
      </c>
      <c r="P241" s="2">
        <f t="shared" si="392"/>
        <v>1.1640159045725647</v>
      </c>
      <c r="Q241" s="2">
        <f t="shared" si="393"/>
        <v>4.277210884353741E-2</v>
      </c>
      <c r="R241" s="27">
        <f t="shared" si="394"/>
        <v>4.835258180281599</v>
      </c>
      <c r="S241" s="30">
        <f t="shared" si="376"/>
        <v>4.4721359549995796</v>
      </c>
      <c r="T241" s="2">
        <f t="shared" si="377"/>
        <v>4.2954739538855674E-2</v>
      </c>
      <c r="U241" s="33">
        <f t="shared" si="395"/>
        <v>4.8249681959004969</v>
      </c>
      <c r="V241">
        <f t="shared" si="398"/>
        <v>1.9675491033304868</v>
      </c>
      <c r="W241" s="2">
        <f t="shared" si="378"/>
        <v>0.85909479077711348</v>
      </c>
      <c r="X241" s="15">
        <f t="shared" si="396"/>
        <v>1.0788956875308033</v>
      </c>
      <c r="Y241" s="2">
        <f t="shared" si="379"/>
        <v>20.085397096498721</v>
      </c>
      <c r="Z241" s="34">
        <f t="shared" si="397"/>
        <v>4.4816734705351662</v>
      </c>
      <c r="AA241" s="2">
        <f t="shared" si="380"/>
        <v>0.99574829931972786</v>
      </c>
      <c r="AB241" s="36">
        <f t="shared" si="381"/>
        <v>9.9701343285247185E-2</v>
      </c>
      <c r="AC241" s="23">
        <f t="shared" si="382"/>
        <v>9.9489167383376237E-2</v>
      </c>
      <c r="AD241" s="12">
        <f t="shared" si="383"/>
        <v>1.0788956875308033</v>
      </c>
      <c r="AF241" s="13"/>
    </row>
    <row r="242" spans="2:32" x14ac:dyDescent="0.25">
      <c r="B242" s="2"/>
      <c r="C242" s="21">
        <v>50</v>
      </c>
      <c r="D242" s="5">
        <v>88.3</v>
      </c>
      <c r="E242" s="1">
        <v>117.6</v>
      </c>
      <c r="F242" s="1">
        <f t="shared" si="384"/>
        <v>5880</v>
      </c>
      <c r="G242" s="31">
        <f t="shared" si="385"/>
        <v>76.681158050723255</v>
      </c>
      <c r="H242" s="1">
        <f t="shared" si="399"/>
        <v>1.1325028312570783E-2</v>
      </c>
      <c r="I242" s="5">
        <v>117.1</v>
      </c>
      <c r="J242" s="25">
        <f t="shared" si="386"/>
        <v>76.844692376055647</v>
      </c>
      <c r="K242" s="2">
        <f t="shared" si="387"/>
        <v>1.1276877681990123E-2</v>
      </c>
      <c r="L242" s="2">
        <f t="shared" si="400"/>
        <v>9.5891817023725551E-5</v>
      </c>
      <c r="M242" s="2">
        <f t="shared" si="389"/>
        <v>9.7924367255410715E-3</v>
      </c>
      <c r="N242" s="2">
        <f t="shared" si="390"/>
        <v>0.10641911629294233</v>
      </c>
      <c r="O242" s="2">
        <f t="shared" si="391"/>
        <v>0.10619264419906929</v>
      </c>
      <c r="P242" s="2">
        <f t="shared" si="392"/>
        <v>1.3261608154020386</v>
      </c>
      <c r="Q242" s="2">
        <f t="shared" si="393"/>
        <v>1.5017006802721089E-2</v>
      </c>
      <c r="R242" s="27">
        <f t="shared" si="394"/>
        <v>8.1603410760774082</v>
      </c>
      <c r="S242" s="30">
        <f t="shared" si="376"/>
        <v>7.0710678118654755</v>
      </c>
      <c r="T242" s="2">
        <f t="shared" si="377"/>
        <v>1.5081127241673783E-2</v>
      </c>
      <c r="U242" s="33">
        <f t="shared" si="395"/>
        <v>8.1429749336530524</v>
      </c>
      <c r="V242">
        <f t="shared" si="398"/>
        <v>1.9675491033304868</v>
      </c>
      <c r="W242" s="2">
        <f t="shared" si="378"/>
        <v>0.7540563620836892</v>
      </c>
      <c r="X242" s="15">
        <f t="shared" si="396"/>
        <v>1.1515905589236299</v>
      </c>
      <c r="Y242" s="2">
        <f t="shared" si="379"/>
        <v>50.213492741246796</v>
      </c>
      <c r="Z242" s="34">
        <f t="shared" si="397"/>
        <v>7.0861479480213223</v>
      </c>
      <c r="AA242" s="2">
        <f t="shared" si="380"/>
        <v>0.99574829931972786</v>
      </c>
      <c r="AB242" s="36">
        <f t="shared" si="381"/>
        <v>0.10641911629294233</v>
      </c>
      <c r="AC242" s="23">
        <f t="shared" si="382"/>
        <v>0.10619264419906929</v>
      </c>
      <c r="AD242" s="12">
        <f t="shared" si="383"/>
        <v>1.1515905589236299</v>
      </c>
      <c r="AF242" s="13"/>
    </row>
    <row r="243" spans="2:32" x14ac:dyDescent="0.25">
      <c r="B243" s="2"/>
      <c r="C243" s="21">
        <v>100</v>
      </c>
      <c r="D243" s="5">
        <v>84.2</v>
      </c>
      <c r="E243" s="1">
        <v>117.6</v>
      </c>
      <c r="F243" s="1">
        <f t="shared" si="384"/>
        <v>11760</v>
      </c>
      <c r="G243" s="31">
        <f t="shared" si="385"/>
        <v>108.44353369380767</v>
      </c>
      <c r="H243" s="1">
        <f t="shared" si="399"/>
        <v>1.1876484560570071E-2</v>
      </c>
      <c r="I243" s="5">
        <v>117.1</v>
      </c>
      <c r="J243" s="25">
        <f t="shared" si="386"/>
        <v>108.67480615460627</v>
      </c>
      <c r="K243" s="2">
        <f t="shared" si="387"/>
        <v>1.1825989303084653E-2</v>
      </c>
      <c r="L243" s="2">
        <f t="shared" si="400"/>
        <v>1.005611335296314E-4</v>
      </c>
      <c r="M243" s="2">
        <f t="shared" si="389"/>
        <v>1.0028017427668911E-2</v>
      </c>
      <c r="N243" s="2">
        <f t="shared" si="390"/>
        <v>0.10897928500669322</v>
      </c>
      <c r="O243" s="2">
        <f t="shared" si="391"/>
        <v>0.10874736457995041</v>
      </c>
      <c r="P243" s="2">
        <f t="shared" si="392"/>
        <v>1.3907363420427552</v>
      </c>
      <c r="Q243" s="2">
        <f t="shared" si="393"/>
        <v>7.1598639455782319E-3</v>
      </c>
      <c r="R243" s="27">
        <f t="shared" si="394"/>
        <v>11.818098765550404</v>
      </c>
      <c r="S243" s="30">
        <f t="shared" si="376"/>
        <v>10</v>
      </c>
      <c r="T243" s="2">
        <f t="shared" si="377"/>
        <v>7.1904355251921435E-3</v>
      </c>
      <c r="U243" s="33">
        <f t="shared" si="395"/>
        <v>11.79294849493864</v>
      </c>
      <c r="V243">
        <f t="shared" si="398"/>
        <v>1.9675491033304868</v>
      </c>
      <c r="W243" s="2">
        <f t="shared" si="378"/>
        <v>0.71904355251921437</v>
      </c>
      <c r="X243" s="15">
        <f t="shared" si="396"/>
        <v>1.179294849493864</v>
      </c>
      <c r="Y243" s="2">
        <f t="shared" si="379"/>
        <v>100.42698548249359</v>
      </c>
      <c r="Z243" s="34">
        <f t="shared" si="397"/>
        <v>10.021326533074031</v>
      </c>
      <c r="AA243" s="2">
        <f t="shared" si="380"/>
        <v>0.99574829931972786</v>
      </c>
      <c r="AB243" s="36">
        <f t="shared" si="381"/>
        <v>0.10897928500669321</v>
      </c>
      <c r="AC243" s="23">
        <f t="shared" si="382"/>
        <v>0.10874736457995041</v>
      </c>
      <c r="AD243" s="12">
        <f t="shared" si="383"/>
        <v>1.179294849493864</v>
      </c>
      <c r="AF243" s="13"/>
    </row>
    <row r="244" spans="2:32" x14ac:dyDescent="0.25">
      <c r="B244" s="2"/>
      <c r="C244" s="21">
        <v>200</v>
      </c>
      <c r="D244" s="5">
        <v>69.7</v>
      </c>
      <c r="E244" s="1">
        <v>117.6</v>
      </c>
      <c r="F244" s="1">
        <f t="shared" si="384"/>
        <v>23520</v>
      </c>
      <c r="G244" s="31">
        <f t="shared" si="385"/>
        <v>153.36231610144651</v>
      </c>
      <c r="H244" s="1">
        <f t="shared" si="399"/>
        <v>1.4347202295552367E-2</v>
      </c>
      <c r="I244" s="5">
        <v>117.1</v>
      </c>
      <c r="J244" s="25">
        <f t="shared" si="386"/>
        <v>153.68938475211129</v>
      </c>
      <c r="K244" s="2">
        <f t="shared" si="387"/>
        <v>1.4286202285792367E-2</v>
      </c>
      <c r="L244" s="2">
        <f t="shared" si="400"/>
        <v>1.2148131195401673E-4</v>
      </c>
      <c r="M244" s="2">
        <f t="shared" si="389"/>
        <v>1.1021856102944582E-2</v>
      </c>
      <c r="N244" s="2">
        <f t="shared" si="390"/>
        <v>0.11977980754514664</v>
      </c>
      <c r="O244" s="2">
        <f t="shared" si="391"/>
        <v>0.11952490236679705</v>
      </c>
      <c r="P244" s="2">
        <f t="shared" si="392"/>
        <v>1.6800573888091821</v>
      </c>
      <c r="Q244" s="2">
        <f t="shared" si="393"/>
        <v>2.96343537414966E-3</v>
      </c>
      <c r="R244" s="27">
        <f t="shared" si="394"/>
        <v>18.369708707309208</v>
      </c>
      <c r="S244" s="30">
        <f t="shared" si="376"/>
        <v>14.142135623730951</v>
      </c>
      <c r="T244" s="2">
        <f t="shared" si="377"/>
        <v>2.9760888129803588E-3</v>
      </c>
      <c r="U244" s="33">
        <f t="shared" si="395"/>
        <v>18.33061585877126</v>
      </c>
      <c r="V244">
        <f t="shared" si="398"/>
        <v>1.9675491033304868</v>
      </c>
      <c r="W244" s="2">
        <f t="shared" si="378"/>
        <v>0.59521776259607173</v>
      </c>
      <c r="X244" s="15">
        <f t="shared" si="396"/>
        <v>1.2961702777062829</v>
      </c>
      <c r="Y244" s="2">
        <f t="shared" si="379"/>
        <v>200.85397096498718</v>
      </c>
      <c r="Z244" s="34">
        <f t="shared" si="397"/>
        <v>14.172295896042645</v>
      </c>
      <c r="AA244" s="2">
        <f t="shared" si="380"/>
        <v>0.99574829931972786</v>
      </c>
      <c r="AB244" s="36">
        <f t="shared" si="381"/>
        <v>0.11977980754514664</v>
      </c>
      <c r="AC244" s="23">
        <f t="shared" si="382"/>
        <v>0.11952490236679705</v>
      </c>
      <c r="AD244" s="12">
        <f t="shared" si="383"/>
        <v>1.2961702777062827</v>
      </c>
      <c r="AF244" s="13"/>
    </row>
    <row r="245" spans="2:32" x14ac:dyDescent="0.25"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9"/>
      <c r="U245" s="13"/>
      <c r="V245" s="13"/>
      <c r="W245" s="13"/>
      <c r="X245" s="13"/>
      <c r="Y245" s="13"/>
      <c r="Z245" s="13"/>
      <c r="AA245" s="13"/>
      <c r="AC245" s="13"/>
      <c r="AD245" s="13"/>
      <c r="AE245" s="13"/>
      <c r="AF245" s="13"/>
    </row>
    <row r="246" spans="2:32" x14ac:dyDescent="0.25"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9"/>
      <c r="U246" s="13"/>
      <c r="V246" s="13"/>
      <c r="W246" s="13"/>
      <c r="X246" s="13"/>
      <c r="Y246" s="13"/>
      <c r="Z246" s="13"/>
      <c r="AA246" s="13"/>
      <c r="AC246" s="13"/>
      <c r="AD246" s="13"/>
      <c r="AE246" s="13"/>
      <c r="AF246" s="13"/>
    </row>
    <row r="247" spans="2:32" x14ac:dyDescent="0.25"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9"/>
      <c r="U247" s="13"/>
      <c r="V247" s="13"/>
      <c r="W247" s="13"/>
      <c r="X247" s="13"/>
      <c r="Y247" s="13"/>
      <c r="Z247" s="13"/>
      <c r="AA247" s="13"/>
      <c r="AC247" s="13"/>
      <c r="AD247" s="13"/>
      <c r="AE247" s="13"/>
      <c r="AF247" s="13"/>
    </row>
    <row r="248" spans="2:32" x14ac:dyDescent="0.25">
      <c r="T248" s="29"/>
      <c r="U248" s="13"/>
      <c r="V248" s="13"/>
      <c r="W248" s="13"/>
      <c r="X248" s="13"/>
      <c r="Y248" s="13"/>
      <c r="Z248" s="13"/>
      <c r="AA248" s="13"/>
      <c r="AC248" s="13"/>
      <c r="AD248" s="13"/>
      <c r="AE248" s="13"/>
      <c r="AF248" s="13"/>
    </row>
    <row r="249" spans="2:32" ht="21" x14ac:dyDescent="0.35">
      <c r="B249" s="17" t="s">
        <v>70</v>
      </c>
      <c r="C249" s="38" t="s">
        <v>51</v>
      </c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13"/>
      <c r="AF249" s="13"/>
    </row>
    <row r="250" spans="2:32" x14ac:dyDescent="0.25">
      <c r="B250" s="18" t="s">
        <v>91</v>
      </c>
      <c r="C250" s="21" t="s">
        <v>37</v>
      </c>
      <c r="D250" s="5" t="s">
        <v>2</v>
      </c>
      <c r="E250" s="1" t="s">
        <v>21</v>
      </c>
      <c r="F250" s="1" t="s">
        <v>11</v>
      </c>
      <c r="G250" s="31" t="s">
        <v>22</v>
      </c>
      <c r="H250" s="1" t="s">
        <v>3</v>
      </c>
      <c r="I250" s="1" t="s">
        <v>23</v>
      </c>
      <c r="J250" s="25" t="s">
        <v>24</v>
      </c>
      <c r="K250" s="1" t="s">
        <v>25</v>
      </c>
      <c r="L250" s="1" t="s">
        <v>53</v>
      </c>
      <c r="M250" s="1" t="s">
        <v>71</v>
      </c>
      <c r="N250" s="2" t="s">
        <v>72</v>
      </c>
      <c r="O250" s="2" t="s">
        <v>27</v>
      </c>
      <c r="P250" s="2" t="s">
        <v>26</v>
      </c>
      <c r="Q250" s="13" t="s">
        <v>73</v>
      </c>
      <c r="R250" s="27" t="s">
        <v>74</v>
      </c>
      <c r="S250" s="30" t="s">
        <v>90</v>
      </c>
      <c r="T250" s="13" t="s">
        <v>76</v>
      </c>
      <c r="U250" s="33" t="s">
        <v>77</v>
      </c>
      <c r="V250" t="s">
        <v>78</v>
      </c>
      <c r="W250" s="13" t="s">
        <v>92</v>
      </c>
      <c r="X250" s="15" t="s">
        <v>79</v>
      </c>
      <c r="Y250" s="13" t="s">
        <v>93</v>
      </c>
      <c r="Z250" s="34" t="s">
        <v>81</v>
      </c>
      <c r="AA250" s="13" t="s">
        <v>91</v>
      </c>
      <c r="AB250" s="36" t="s">
        <v>72</v>
      </c>
      <c r="AC250" s="23" t="s">
        <v>27</v>
      </c>
      <c r="AD250" s="12" t="s">
        <v>83</v>
      </c>
      <c r="AF250" s="13"/>
    </row>
    <row r="251" spans="2:32" x14ac:dyDescent="0.25">
      <c r="B251" s="18">
        <f>Q251*C251</f>
        <v>0.97789115646258506</v>
      </c>
      <c r="C251" s="21">
        <v>0.5</v>
      </c>
      <c r="D251" s="5">
        <v>115</v>
      </c>
      <c r="E251" s="1">
        <v>117.6</v>
      </c>
      <c r="F251" s="1">
        <f>C251*E251</f>
        <v>58.8</v>
      </c>
      <c r="G251" s="31">
        <f>F251^0.5</f>
        <v>7.6681158050723255</v>
      </c>
      <c r="H251" s="1">
        <f t="shared" ref="H251:H257" si="401">1/D251</f>
        <v>8.6956521739130436E-3</v>
      </c>
      <c r="I251" s="5">
        <v>115</v>
      </c>
      <c r="J251" s="25">
        <f>(F251*E251/I251)^0.5</f>
        <v>7.7543143671344552</v>
      </c>
      <c r="K251" s="2">
        <f>I251/(D251*E251)</f>
        <v>8.5034013605442185E-3</v>
      </c>
      <c r="L251" s="2">
        <f>K251/E251</f>
        <v>7.2307834698505258E-5</v>
      </c>
      <c r="M251" s="2">
        <f>L251^0.5</f>
        <v>8.5034013605442185E-3</v>
      </c>
      <c r="N251" s="2">
        <f>H251^0.5</f>
        <v>9.3250480824031381E-2</v>
      </c>
      <c r="O251" s="2">
        <f>K251^0.5</f>
        <v>9.2213889195414692E-2</v>
      </c>
      <c r="P251" s="2">
        <f>I251/D251</f>
        <v>1</v>
      </c>
      <c r="Q251" s="2">
        <f>D251/F251</f>
        <v>1.9557823129251701</v>
      </c>
      <c r="R251" s="27">
        <f>1/Q251^0.5</f>
        <v>0.7150554858373489</v>
      </c>
      <c r="S251" s="30">
        <f t="shared" ref="S251:S257" si="402">C251^0.5</f>
        <v>0.70710678118654757</v>
      </c>
      <c r="T251" s="2">
        <f t="shared" ref="T251:T257" si="403">(Q251*E251)/I251</f>
        <v>2</v>
      </c>
      <c r="U251" s="33">
        <f>1/(T251)^0.5</f>
        <v>0.70710678118654746</v>
      </c>
      <c r="V251">
        <f>T251</f>
        <v>2</v>
      </c>
      <c r="W251" s="2">
        <f t="shared" ref="W251:W257" si="404">T251*C251</f>
        <v>1</v>
      </c>
      <c r="X251" s="15">
        <f>1/W251^0.5</f>
        <v>1</v>
      </c>
      <c r="Y251">
        <f t="shared" ref="Y251:Y257" si="405">C251/AA251</f>
        <v>0.51130434782608691</v>
      </c>
      <c r="Z251" s="34">
        <f>Y251^0.5</f>
        <v>0.71505548583734879</v>
      </c>
      <c r="AA251">
        <f t="shared" ref="AA251:AA257" si="406">I251/E251</f>
        <v>0.97789115646258506</v>
      </c>
      <c r="AB251" s="36">
        <f t="shared" ref="AB251:AB257" si="407">1/(D251^0.5)</f>
        <v>9.3250480824031381E-2</v>
      </c>
      <c r="AC251" s="23">
        <f t="shared" ref="AC251:AC257" si="408">K251^0.5</f>
        <v>9.2213889195414692E-2</v>
      </c>
      <c r="AD251" s="12">
        <f t="shared" ref="AD251:AD257" si="409">P251^0.5</f>
        <v>1</v>
      </c>
      <c r="AF251" s="13"/>
    </row>
    <row r="252" spans="2:32" x14ac:dyDescent="0.25">
      <c r="B252" s="2"/>
      <c r="C252" s="21">
        <v>1</v>
      </c>
      <c r="D252" s="5">
        <v>114</v>
      </c>
      <c r="E252" s="1">
        <v>117.6</v>
      </c>
      <c r="F252" s="1">
        <f t="shared" ref="F252:F257" si="410">C252*E252</f>
        <v>117.6</v>
      </c>
      <c r="G252" s="31">
        <f t="shared" ref="G252:G257" si="411">F252^0.5</f>
        <v>10.844353369380768</v>
      </c>
      <c r="H252" s="1">
        <f t="shared" si="401"/>
        <v>8.771929824561403E-3</v>
      </c>
      <c r="I252" s="5">
        <v>115</v>
      </c>
      <c r="J252" s="25">
        <f t="shared" ref="J252:J257" si="412">(F252*E252/I252)^0.5</f>
        <v>10.96625654490609</v>
      </c>
      <c r="K252" s="2">
        <f t="shared" ref="K252:K257" si="413">I252/(D252*E252)</f>
        <v>8.577992600548992E-3</v>
      </c>
      <c r="L252" s="2">
        <f t="shared" ref="L252:L253" si="414">K252/E252</f>
        <v>7.2942113950246531E-5</v>
      </c>
      <c r="M252" s="2">
        <f t="shared" ref="M252:M257" si="415">L252^0.5</f>
        <v>8.5406155486736739E-3</v>
      </c>
      <c r="N252" s="2">
        <f t="shared" ref="N252:N257" si="416">H252^0.5</f>
        <v>9.3658581158169399E-2</v>
      </c>
      <c r="O252" s="2">
        <f t="shared" ref="O252:O257" si="417">K252^0.5</f>
        <v>9.2617453001845138E-2</v>
      </c>
      <c r="P252" s="2">
        <f t="shared" ref="P252:P257" si="418">I252/D252</f>
        <v>1.0087719298245614</v>
      </c>
      <c r="Q252" s="2">
        <f t="shared" ref="Q252:Q257" si="419">D252/F252</f>
        <v>0.96938775510204089</v>
      </c>
      <c r="R252" s="27">
        <f t="shared" ref="R252:R257" si="420">1/Q252^0.5</f>
        <v>1.0156667501540164</v>
      </c>
      <c r="S252" s="30">
        <f t="shared" si="402"/>
        <v>1</v>
      </c>
      <c r="T252" s="2">
        <f t="shared" si="403"/>
        <v>0.99130434782608701</v>
      </c>
      <c r="U252" s="33">
        <f t="shared" ref="U252:U257" si="421">1/(T252)^0.5</f>
        <v>1.0043763885240242</v>
      </c>
      <c r="V252">
        <f>V251</f>
        <v>2</v>
      </c>
      <c r="W252" s="2">
        <f t="shared" si="404"/>
        <v>0.99130434782608701</v>
      </c>
      <c r="X252" s="15">
        <f t="shared" ref="X252:X257" si="422">1/W252^0.5</f>
        <v>1.0043763885240242</v>
      </c>
      <c r="Y252" s="2">
        <f t="shared" si="405"/>
        <v>1.0226086956521738</v>
      </c>
      <c r="Z252" s="34">
        <f t="shared" ref="Z252:Z257" si="423">Y252^0.5</f>
        <v>1.0112411659204612</v>
      </c>
      <c r="AA252" s="2">
        <f t="shared" si="406"/>
        <v>0.97789115646258506</v>
      </c>
      <c r="AB252" s="36">
        <f t="shared" si="407"/>
        <v>9.3658581158169399E-2</v>
      </c>
      <c r="AC252" s="23">
        <f t="shared" si="408"/>
        <v>9.2617453001845138E-2</v>
      </c>
      <c r="AD252" s="12">
        <f t="shared" si="409"/>
        <v>1.004376388524024</v>
      </c>
      <c r="AF252" s="13"/>
    </row>
    <row r="253" spans="2:32" x14ac:dyDescent="0.25">
      <c r="B253" s="2"/>
      <c r="C253" s="21">
        <v>2</v>
      </c>
      <c r="D253" s="5">
        <v>113</v>
      </c>
      <c r="E253" s="1">
        <v>117.6</v>
      </c>
      <c r="F253" s="1">
        <f t="shared" si="410"/>
        <v>235.2</v>
      </c>
      <c r="G253" s="31">
        <f t="shared" si="411"/>
        <v>15.336231610144651</v>
      </c>
      <c r="H253" s="1">
        <f t="shared" si="401"/>
        <v>8.8495575221238937E-3</v>
      </c>
      <c r="I253" s="5">
        <v>115</v>
      </c>
      <c r="J253" s="25">
        <f t="shared" si="412"/>
        <v>15.50862873426891</v>
      </c>
      <c r="K253" s="2">
        <f t="shared" si="413"/>
        <v>8.6539040394919033E-3</v>
      </c>
      <c r="L253" s="2">
        <f t="shared" si="414"/>
        <v>7.3587619383434555E-5</v>
      </c>
      <c r="M253" s="2">
        <f t="shared" si="415"/>
        <v>8.5783226439342178E-3</v>
      </c>
      <c r="N253" s="2">
        <f t="shared" si="416"/>
        <v>9.4072086838359728E-2</v>
      </c>
      <c r="O253" s="2">
        <f>K253^0.5</f>
        <v>9.3026362067383364E-2</v>
      </c>
      <c r="P253" s="2">
        <f t="shared" si="418"/>
        <v>1.0176991150442478</v>
      </c>
      <c r="Q253" s="2">
        <f t="shared" si="419"/>
        <v>0.48044217687074831</v>
      </c>
      <c r="R253" s="27">
        <f t="shared" si="420"/>
        <v>1.442711311802725</v>
      </c>
      <c r="S253" s="30">
        <f t="shared" si="402"/>
        <v>1.4142135623730951</v>
      </c>
      <c r="T253" s="2">
        <f t="shared" si="403"/>
        <v>0.49130434782608695</v>
      </c>
      <c r="U253" s="33">
        <f t="shared" si="421"/>
        <v>1.4266738345145662</v>
      </c>
      <c r="V253">
        <f t="shared" ref="V253:V257" si="424">V252</f>
        <v>2</v>
      </c>
      <c r="W253" s="2">
        <f t="shared" si="404"/>
        <v>0.9826086956521739</v>
      </c>
      <c r="X253" s="15">
        <f t="shared" si="422"/>
        <v>1.008810742926664</v>
      </c>
      <c r="Y253" s="2">
        <f t="shared" si="405"/>
        <v>2.0452173913043477</v>
      </c>
      <c r="Z253" s="34">
        <f t="shared" si="423"/>
        <v>1.4301109716746976</v>
      </c>
      <c r="AA253" s="2">
        <f t="shared" si="406"/>
        <v>0.97789115646258506</v>
      </c>
      <c r="AB253" s="36">
        <f t="shared" si="407"/>
        <v>9.4072086838359728E-2</v>
      </c>
      <c r="AC253" s="23">
        <f t="shared" si="408"/>
        <v>9.3026362067383364E-2</v>
      </c>
      <c r="AD253" s="12">
        <f t="shared" si="409"/>
        <v>1.008810742926664</v>
      </c>
      <c r="AF253" s="13"/>
    </row>
    <row r="254" spans="2:32" x14ac:dyDescent="0.25">
      <c r="B254" s="2"/>
      <c r="C254" s="21">
        <v>5</v>
      </c>
      <c r="D254" s="5">
        <v>109.2</v>
      </c>
      <c r="E254" s="1">
        <v>117.6</v>
      </c>
      <c r="F254" s="1">
        <f t="shared" si="410"/>
        <v>588</v>
      </c>
      <c r="G254" s="31">
        <f t="shared" si="411"/>
        <v>24.248711305964282</v>
      </c>
      <c r="H254" s="1">
        <f t="shared" si="401"/>
        <v>9.1575091575091579E-3</v>
      </c>
      <c r="I254" s="5">
        <v>115</v>
      </c>
      <c r="J254" s="25">
        <f t="shared" si="412"/>
        <v>24.521295093111991</v>
      </c>
      <c r="K254" s="2">
        <f t="shared" si="413"/>
        <v>8.9550472203533422E-3</v>
      </c>
      <c r="L254" s="2">
        <f>K254/E254</f>
        <v>7.6148360717290324E-5</v>
      </c>
      <c r="M254" s="2">
        <f t="shared" si="415"/>
        <v>8.7263028091678282E-3</v>
      </c>
      <c r="N254" s="2">
        <f t="shared" si="416"/>
        <v>9.5694875293869094E-2</v>
      </c>
      <c r="O254" s="2">
        <f t="shared" si="417"/>
        <v>9.4631111270835983E-2</v>
      </c>
      <c r="P254" s="2">
        <f t="shared" si="418"/>
        <v>1.0531135531135531</v>
      </c>
      <c r="Q254" s="2">
        <f t="shared" si="419"/>
        <v>0.18571428571428572</v>
      </c>
      <c r="R254" s="27">
        <f t="shared" si="420"/>
        <v>2.3204774044612857</v>
      </c>
      <c r="S254" s="30">
        <f t="shared" si="402"/>
        <v>2.2360679774997898</v>
      </c>
      <c r="T254" s="2">
        <f t="shared" si="403"/>
        <v>0.18991304347826088</v>
      </c>
      <c r="U254" s="33">
        <f t="shared" si="421"/>
        <v>2.2946824977690845</v>
      </c>
      <c r="V254">
        <f t="shared" si="424"/>
        <v>2</v>
      </c>
      <c r="W254" s="2">
        <f t="shared" si="404"/>
        <v>0.94956521739130439</v>
      </c>
      <c r="X254" s="15">
        <f t="shared" si="422"/>
        <v>1.0262132103581365</v>
      </c>
      <c r="Y254" s="2">
        <f t="shared" si="405"/>
        <v>5.1130434782608694</v>
      </c>
      <c r="Z254" s="34">
        <f t="shared" si="423"/>
        <v>2.2612039886442949</v>
      </c>
      <c r="AA254" s="2">
        <f t="shared" si="406"/>
        <v>0.97789115646258506</v>
      </c>
      <c r="AB254" s="36">
        <f t="shared" si="407"/>
        <v>9.5694875293869094E-2</v>
      </c>
      <c r="AC254" s="23">
        <f t="shared" si="408"/>
        <v>9.4631111270835983E-2</v>
      </c>
      <c r="AD254" s="12">
        <f t="shared" si="409"/>
        <v>1.0262132103581365</v>
      </c>
      <c r="AF254" s="13"/>
    </row>
    <row r="255" spans="2:32" x14ac:dyDescent="0.25">
      <c r="B255" s="2"/>
      <c r="C255" s="21">
        <v>10</v>
      </c>
      <c r="D255" s="5">
        <v>105</v>
      </c>
      <c r="E255" s="1">
        <v>117.6</v>
      </c>
      <c r="F255" s="1">
        <f t="shared" si="410"/>
        <v>1176</v>
      </c>
      <c r="G255" s="31">
        <f t="shared" si="411"/>
        <v>34.292856398964496</v>
      </c>
      <c r="H255" s="1">
        <f t="shared" si="401"/>
        <v>9.5238095238095247E-3</v>
      </c>
      <c r="I255" s="5">
        <v>115</v>
      </c>
      <c r="J255" s="25">
        <f t="shared" si="412"/>
        <v>34.678348087631804</v>
      </c>
      <c r="K255" s="2">
        <f t="shared" si="413"/>
        <v>9.3132491091674763E-3</v>
      </c>
      <c r="L255" s="2">
        <f t="shared" ref="L255:L257" si="425">K255/E255</f>
        <v>7.9194295145981942E-5</v>
      </c>
      <c r="M255" s="2">
        <f t="shared" si="415"/>
        <v>8.8991176610932581E-3</v>
      </c>
      <c r="N255" s="2">
        <f t="shared" si="416"/>
        <v>9.7590007294853329E-2</v>
      </c>
      <c r="O255" s="2">
        <f t="shared" si="417"/>
        <v>9.650517659259257E-2</v>
      </c>
      <c r="P255" s="2">
        <f t="shared" si="418"/>
        <v>1.0952380952380953</v>
      </c>
      <c r="Q255" s="2">
        <f t="shared" si="419"/>
        <v>8.9285714285714288E-2</v>
      </c>
      <c r="R255" s="27">
        <f t="shared" si="420"/>
        <v>3.3466401061363023</v>
      </c>
      <c r="S255" s="30">
        <f t="shared" si="402"/>
        <v>3.1622776601683795</v>
      </c>
      <c r="T255" s="2">
        <f t="shared" si="403"/>
        <v>9.1304347826086957E-2</v>
      </c>
      <c r="U255" s="33">
        <f t="shared" si="421"/>
        <v>3.3094381626464862</v>
      </c>
      <c r="V255">
        <f t="shared" si="424"/>
        <v>2</v>
      </c>
      <c r="W255" s="2">
        <f t="shared" si="404"/>
        <v>0.91304347826086962</v>
      </c>
      <c r="X255" s="15">
        <f t="shared" si="422"/>
        <v>1.046536236944567</v>
      </c>
      <c r="Y255" s="2">
        <f t="shared" si="405"/>
        <v>10.226086956521739</v>
      </c>
      <c r="Z255" s="34">
        <f t="shared" si="423"/>
        <v>3.1978253480329002</v>
      </c>
      <c r="AA255" s="2">
        <f t="shared" si="406"/>
        <v>0.97789115646258506</v>
      </c>
      <c r="AB255" s="36">
        <f t="shared" si="407"/>
        <v>9.7590007294853329E-2</v>
      </c>
      <c r="AC255" s="23">
        <f t="shared" si="408"/>
        <v>9.650517659259257E-2</v>
      </c>
      <c r="AD255" s="12">
        <f t="shared" si="409"/>
        <v>1.0465362369445672</v>
      </c>
      <c r="AF255" s="13"/>
    </row>
    <row r="256" spans="2:32" x14ac:dyDescent="0.25">
      <c r="B256" s="2"/>
      <c r="C256" s="21">
        <v>20</v>
      </c>
      <c r="D256" s="5">
        <v>97</v>
      </c>
      <c r="E256" s="1">
        <v>117.6</v>
      </c>
      <c r="F256" s="1">
        <f t="shared" si="410"/>
        <v>2352</v>
      </c>
      <c r="G256" s="31">
        <f t="shared" si="411"/>
        <v>48.497422611928563</v>
      </c>
      <c r="H256" s="1">
        <f t="shared" si="401"/>
        <v>1.0309278350515464E-2</v>
      </c>
      <c r="I256" s="5">
        <v>115</v>
      </c>
      <c r="J256" s="25">
        <f t="shared" si="412"/>
        <v>49.042590186223983</v>
      </c>
      <c r="K256" s="2">
        <f t="shared" si="413"/>
        <v>1.0081352128480259E-2</v>
      </c>
      <c r="L256" s="2">
        <f t="shared" si="425"/>
        <v>8.572578340544438E-5</v>
      </c>
      <c r="M256" s="2">
        <f t="shared" si="415"/>
        <v>9.2588219231954337E-3</v>
      </c>
      <c r="N256" s="2">
        <f t="shared" si="416"/>
        <v>0.1015346165133619</v>
      </c>
      <c r="O256" s="2">
        <f t="shared" si="417"/>
        <v>0.10040593671930091</v>
      </c>
      <c r="P256" s="2">
        <f t="shared" si="418"/>
        <v>1.1855670103092784</v>
      </c>
      <c r="Q256" s="2">
        <f t="shared" si="419"/>
        <v>4.1241496598639453E-2</v>
      </c>
      <c r="R256" s="27">
        <f t="shared" si="420"/>
        <v>4.9241672067886135</v>
      </c>
      <c r="S256" s="30">
        <f t="shared" si="402"/>
        <v>4.4721359549995796</v>
      </c>
      <c r="T256" s="2">
        <f t="shared" si="403"/>
        <v>4.2173913043478256E-2</v>
      </c>
      <c r="U256" s="33">
        <f t="shared" si="421"/>
        <v>4.8694291458224921</v>
      </c>
      <c r="V256">
        <f t="shared" si="424"/>
        <v>2</v>
      </c>
      <c r="W256" s="2">
        <f t="shared" si="404"/>
        <v>0.84347826086956512</v>
      </c>
      <c r="X256" s="15">
        <f t="shared" si="422"/>
        <v>1.0888374581677829</v>
      </c>
      <c r="Y256" s="2">
        <f t="shared" si="405"/>
        <v>20.452173913043477</v>
      </c>
      <c r="Z256" s="34">
        <f t="shared" si="423"/>
        <v>4.5224079772885899</v>
      </c>
      <c r="AA256" s="2">
        <f t="shared" si="406"/>
        <v>0.97789115646258506</v>
      </c>
      <c r="AB256" s="36">
        <f t="shared" si="407"/>
        <v>0.10153461651336192</v>
      </c>
      <c r="AC256" s="23">
        <f t="shared" si="408"/>
        <v>0.10040593671930091</v>
      </c>
      <c r="AD256" s="12">
        <f t="shared" si="409"/>
        <v>1.0888374581677829</v>
      </c>
      <c r="AF256" s="13"/>
    </row>
    <row r="257" spans="2:32" x14ac:dyDescent="0.25">
      <c r="B257" s="2"/>
      <c r="C257" s="21">
        <v>30</v>
      </c>
      <c r="D257" s="5">
        <v>93</v>
      </c>
      <c r="E257" s="1">
        <v>117.6</v>
      </c>
      <c r="F257" s="1">
        <f t="shared" si="410"/>
        <v>3528</v>
      </c>
      <c r="G257" s="31">
        <f t="shared" si="411"/>
        <v>59.396969619669989</v>
      </c>
      <c r="H257" s="1">
        <f t="shared" si="401"/>
        <v>1.0752688172043012E-2</v>
      </c>
      <c r="I257" s="5">
        <v>115</v>
      </c>
      <c r="J257" s="25">
        <f t="shared" si="412"/>
        <v>60.064660810337301</v>
      </c>
      <c r="K257" s="2">
        <f t="shared" si="413"/>
        <v>1.0514958671640699E-2</v>
      </c>
      <c r="L257" s="2">
        <f t="shared" si="425"/>
        <v>8.9412913874495749E-5</v>
      </c>
      <c r="M257" s="2">
        <f t="shared" si="415"/>
        <v>9.4558401992893126E-3</v>
      </c>
      <c r="N257" s="2">
        <f t="shared" si="416"/>
        <v>0.10369516947304253</v>
      </c>
      <c r="O257" s="2">
        <f t="shared" si="417"/>
        <v>0.10254247252548916</v>
      </c>
      <c r="P257" s="2">
        <f t="shared" si="418"/>
        <v>1.2365591397849462</v>
      </c>
      <c r="Q257" s="2">
        <f t="shared" si="419"/>
        <v>2.6360544217687076E-2</v>
      </c>
      <c r="R257" s="27">
        <f t="shared" si="420"/>
        <v>6.1591788308968383</v>
      </c>
      <c r="S257" s="30">
        <f t="shared" si="402"/>
        <v>5.4772255750516612</v>
      </c>
      <c r="T257" s="2">
        <f t="shared" si="403"/>
        <v>2.6956521739130435E-2</v>
      </c>
      <c r="U257" s="33">
        <f t="shared" si="421"/>
        <v>6.090712125322324</v>
      </c>
      <c r="V257">
        <f t="shared" si="424"/>
        <v>2</v>
      </c>
      <c r="W257" s="2">
        <f t="shared" si="404"/>
        <v>0.80869565217391304</v>
      </c>
      <c r="X257" s="15">
        <f t="shared" si="422"/>
        <v>1.1120068074364231</v>
      </c>
      <c r="Y257" s="2">
        <f t="shared" si="405"/>
        <v>30.678260869565218</v>
      </c>
      <c r="Z257" s="34">
        <f t="shared" si="423"/>
        <v>5.5387959765246109</v>
      </c>
      <c r="AA257" s="2">
        <f t="shared" si="406"/>
        <v>0.97789115646258506</v>
      </c>
      <c r="AB257" s="36">
        <f t="shared" si="407"/>
        <v>0.10369516947304253</v>
      </c>
      <c r="AC257" s="23">
        <f t="shared" si="408"/>
        <v>0.10254247252548916</v>
      </c>
      <c r="AD257" s="12">
        <f t="shared" si="409"/>
        <v>1.1120068074364231</v>
      </c>
      <c r="AF257" s="13"/>
    </row>
    <row r="258" spans="2:32" x14ac:dyDescent="0.25"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9"/>
      <c r="U258" s="13"/>
      <c r="V258" s="13"/>
      <c r="W258" s="13"/>
      <c r="X258" s="13"/>
      <c r="Y258" s="13"/>
      <c r="Z258" s="13"/>
      <c r="AA258" s="13"/>
      <c r="AC258" s="13"/>
      <c r="AD258" s="13"/>
      <c r="AE258" s="13"/>
      <c r="AF258" s="13"/>
    </row>
    <row r="259" spans="2:32" x14ac:dyDescent="0.25"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9"/>
      <c r="U259" s="13"/>
      <c r="V259" s="13"/>
      <c r="W259" s="13"/>
      <c r="X259" s="13"/>
      <c r="Y259" s="13"/>
      <c r="Z259" s="13"/>
      <c r="AA259" s="13"/>
      <c r="AC259" s="13"/>
      <c r="AD259" s="13"/>
      <c r="AE259" s="13"/>
      <c r="AF259" s="13"/>
    </row>
    <row r="260" spans="2:32" ht="15.75" x14ac:dyDescent="0.25">
      <c r="B260" s="2"/>
      <c r="D260" s="2"/>
      <c r="E260" s="2"/>
      <c r="F260" s="2"/>
      <c r="G260" s="8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9"/>
      <c r="U260" s="13"/>
      <c r="V260" s="13"/>
      <c r="W260" s="13"/>
      <c r="X260" s="13"/>
      <c r="Y260" s="13"/>
      <c r="Z260" s="13"/>
      <c r="AA260" s="13"/>
      <c r="AC260" s="13"/>
      <c r="AD260" s="13"/>
      <c r="AE260" s="13"/>
      <c r="AF260" s="13"/>
    </row>
    <row r="261" spans="2:32" x14ac:dyDescent="0.25">
      <c r="Q261" s="2"/>
      <c r="R261" s="2"/>
      <c r="S261" s="2"/>
      <c r="T261" s="29"/>
      <c r="U261" s="13"/>
      <c r="V261" s="13"/>
      <c r="W261" s="13"/>
      <c r="X261" s="13"/>
      <c r="Y261" s="13"/>
      <c r="Z261" s="13"/>
      <c r="AA261" s="13"/>
      <c r="AC261" s="13"/>
      <c r="AD261" s="13"/>
      <c r="AE261" s="13"/>
      <c r="AF261" s="13"/>
    </row>
    <row r="262" spans="2:32" ht="21" x14ac:dyDescent="0.35">
      <c r="B262" s="17" t="s">
        <v>68</v>
      </c>
      <c r="C262" s="38" t="s">
        <v>52</v>
      </c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13"/>
      <c r="AF262" s="13"/>
    </row>
    <row r="263" spans="2:32" x14ac:dyDescent="0.25">
      <c r="B263" s="18" t="s">
        <v>91</v>
      </c>
      <c r="C263" s="21" t="s">
        <v>37</v>
      </c>
      <c r="D263" s="5" t="s">
        <v>2</v>
      </c>
      <c r="E263" s="1" t="s">
        <v>21</v>
      </c>
      <c r="F263" s="1" t="s">
        <v>11</v>
      </c>
      <c r="G263" s="31" t="s">
        <v>22</v>
      </c>
      <c r="H263" s="1" t="s">
        <v>3</v>
      </c>
      <c r="I263" s="1" t="s">
        <v>23</v>
      </c>
      <c r="J263" s="25" t="s">
        <v>24</v>
      </c>
      <c r="K263" s="1" t="s">
        <v>25</v>
      </c>
      <c r="L263" s="1" t="s">
        <v>53</v>
      </c>
      <c r="M263" s="1" t="s">
        <v>71</v>
      </c>
      <c r="N263" s="2" t="s">
        <v>72</v>
      </c>
      <c r="O263" s="2" t="s">
        <v>27</v>
      </c>
      <c r="P263" s="2" t="s">
        <v>26</v>
      </c>
      <c r="Q263" s="13" t="s">
        <v>73</v>
      </c>
      <c r="R263" s="27" t="s">
        <v>74</v>
      </c>
      <c r="S263" s="30" t="s">
        <v>90</v>
      </c>
      <c r="T263" s="13" t="s">
        <v>76</v>
      </c>
      <c r="U263" s="33" t="s">
        <v>77</v>
      </c>
      <c r="V263" t="s">
        <v>78</v>
      </c>
      <c r="W263" s="13" t="s">
        <v>92</v>
      </c>
      <c r="X263" s="15" t="s">
        <v>79</v>
      </c>
      <c r="Y263" s="13" t="s">
        <v>93</v>
      </c>
      <c r="Z263" s="34" t="s">
        <v>81</v>
      </c>
      <c r="AA263" s="13" t="s">
        <v>91</v>
      </c>
      <c r="AB263" s="36" t="s">
        <v>72</v>
      </c>
      <c r="AC263" s="23" t="s">
        <v>27</v>
      </c>
      <c r="AD263" s="12" t="s">
        <v>83</v>
      </c>
      <c r="AF263" s="13"/>
    </row>
    <row r="264" spans="2:32" x14ac:dyDescent="0.25">
      <c r="B264" s="18">
        <f>Q264*C264</f>
        <v>0.95663265306122458</v>
      </c>
      <c r="C264" s="21">
        <v>1</v>
      </c>
      <c r="D264" s="5">
        <v>112.5</v>
      </c>
      <c r="E264" s="1">
        <v>117.6</v>
      </c>
      <c r="F264" s="1">
        <f>C264*E264</f>
        <v>117.6</v>
      </c>
      <c r="G264" s="31">
        <f>F264^0.5</f>
        <v>10.844353369380768</v>
      </c>
      <c r="H264" s="1">
        <f t="shared" ref="H264:H271" si="426">1/D264</f>
        <v>8.8888888888888889E-3</v>
      </c>
      <c r="I264" s="5">
        <v>112.5</v>
      </c>
      <c r="J264" s="25">
        <f>(F264*E264/I264)^0.5</f>
        <v>11.087434329005065</v>
      </c>
      <c r="K264" s="2">
        <f>I264/(D264*E264)</f>
        <v>8.5034013605442185E-3</v>
      </c>
      <c r="L264" s="2">
        <f>K264/E264</f>
        <v>7.2307834698505258E-5</v>
      </c>
      <c r="M264" s="2">
        <f>L264^0.5</f>
        <v>8.5034013605442185E-3</v>
      </c>
      <c r="N264" s="2">
        <f>H264^0.5</f>
        <v>9.4280904158206336E-2</v>
      </c>
      <c r="O264" s="2">
        <f>K264^0.5</f>
        <v>9.2213889195414692E-2</v>
      </c>
      <c r="P264" s="2">
        <f>I264/D264</f>
        <v>1</v>
      </c>
      <c r="Q264" s="2">
        <f>D264/F264</f>
        <v>0.95663265306122458</v>
      </c>
      <c r="R264" s="27">
        <f>1/Q264^0.5</f>
        <v>1.02241544067631</v>
      </c>
      <c r="S264" s="30">
        <f t="shared" ref="S264:S271" si="427">C264^0.5</f>
        <v>1</v>
      </c>
      <c r="T264" s="2">
        <f t="shared" ref="T264:T271" si="428">(Q264*E264)/I264</f>
        <v>1</v>
      </c>
      <c r="U264" s="33">
        <f>1/(T264)^0.5</f>
        <v>1</v>
      </c>
      <c r="V264">
        <f>T264</f>
        <v>1</v>
      </c>
      <c r="W264" s="2">
        <f t="shared" ref="W264:W271" si="429">T264*C264</f>
        <v>1</v>
      </c>
      <c r="X264" s="15">
        <f>1/W264^0.5</f>
        <v>1</v>
      </c>
      <c r="Y264">
        <f t="shared" ref="Y264:Y271" si="430">C264/AA264</f>
        <v>1.0453333333333332</v>
      </c>
      <c r="Z264" s="34">
        <f>Y264^0.5</f>
        <v>1.02241544067631</v>
      </c>
      <c r="AA264">
        <f t="shared" ref="AA264:AA271" si="431">I264/E264</f>
        <v>0.95663265306122458</v>
      </c>
      <c r="AB264" s="36">
        <f t="shared" ref="AB264:AB271" si="432">1/(D264^0.5)</f>
        <v>9.4280904158206336E-2</v>
      </c>
      <c r="AC264" s="23">
        <f t="shared" ref="AC264:AC271" si="433">K264^0.5</f>
        <v>9.2213889195414692E-2</v>
      </c>
      <c r="AD264" s="12">
        <f t="shared" ref="AD264:AD271" si="434">P264^0.5</f>
        <v>1</v>
      </c>
      <c r="AF264" s="13"/>
    </row>
    <row r="265" spans="2:32" x14ac:dyDescent="0.25">
      <c r="B265" s="2"/>
      <c r="C265" s="21">
        <v>2</v>
      </c>
      <c r="D265" s="5">
        <v>110.6</v>
      </c>
      <c r="E265" s="1">
        <v>117.6</v>
      </c>
      <c r="F265" s="1">
        <f t="shared" ref="F265:F271" si="435">C265*E265</f>
        <v>235.2</v>
      </c>
      <c r="G265" s="31">
        <f t="shared" ref="G265:G271" si="436">F265^0.5</f>
        <v>15.336231610144651</v>
      </c>
      <c r="H265" s="1">
        <f t="shared" si="426"/>
        <v>9.0415913200723331E-3</v>
      </c>
      <c r="I265" s="5">
        <v>112.5</v>
      </c>
      <c r="J265" s="25">
        <f t="shared" ref="J265:J271" si="437">(F265*E265/I265)^0.5</f>
        <v>15.68</v>
      </c>
      <c r="K265" s="2">
        <f t="shared" ref="K265:K271" si="438">I265/(D265*E265)</f>
        <v>8.6494814924161344E-3</v>
      </c>
      <c r="L265" s="2">
        <f t="shared" ref="L265:L266" si="439">K265/E265</f>
        <v>7.3550012690613397E-5</v>
      </c>
      <c r="M265" s="2">
        <f t="shared" ref="M265:M271" si="440">L265^0.5</f>
        <v>8.5761304030788493E-3</v>
      </c>
      <c r="N265" s="2">
        <f t="shared" ref="N265:N271" si="441">H265^0.5</f>
        <v>9.5087282641120485E-2</v>
      </c>
      <c r="O265" s="2">
        <f t="shared" ref="O265:O271" si="442">K265^0.5</f>
        <v>9.3002588632876956E-2</v>
      </c>
      <c r="P265" s="2">
        <f t="shared" ref="P265:P271" si="443">I265/D265</f>
        <v>1.0171790235081375</v>
      </c>
      <c r="Q265" s="2">
        <f t="shared" ref="Q265:Q271" si="444">D265/F265</f>
        <v>0.47023809523809523</v>
      </c>
      <c r="R265" s="27">
        <f t="shared" ref="R265:R271" si="445">1/Q265^0.5</f>
        <v>1.4582805897635107</v>
      </c>
      <c r="S265" s="30">
        <f t="shared" si="427"/>
        <v>1.4142135623730951</v>
      </c>
      <c r="T265" s="2">
        <f t="shared" si="428"/>
        <v>0.49155555555555552</v>
      </c>
      <c r="U265" s="33">
        <f t="shared" ref="U265:U271" si="446">1/(T265)^0.5</f>
        <v>1.4263092396168073</v>
      </c>
      <c r="V265">
        <f>V264</f>
        <v>1</v>
      </c>
      <c r="W265" s="2">
        <f t="shared" si="429"/>
        <v>0.98311111111111105</v>
      </c>
      <c r="X265" s="15">
        <f t="shared" ref="X265:X271" si="447">1/W265^0.5</f>
        <v>1.0085529354020728</v>
      </c>
      <c r="Y265" s="2">
        <f t="shared" si="430"/>
        <v>2.0906666666666665</v>
      </c>
      <c r="Z265" s="34">
        <f t="shared" ref="Z265:Z271" si="448">Y265^0.5</f>
        <v>1.4459137825841022</v>
      </c>
      <c r="AA265" s="2">
        <f t="shared" si="431"/>
        <v>0.95663265306122458</v>
      </c>
      <c r="AB265" s="36">
        <f t="shared" si="432"/>
        <v>9.5087282641120485E-2</v>
      </c>
      <c r="AC265" s="23">
        <f t="shared" si="433"/>
        <v>9.3002588632876956E-2</v>
      </c>
      <c r="AD265" s="12">
        <f t="shared" si="434"/>
        <v>1.0085529354020728</v>
      </c>
      <c r="AF265" s="13"/>
    </row>
    <row r="266" spans="2:32" x14ac:dyDescent="0.25">
      <c r="B266" s="2"/>
      <c r="C266" s="21">
        <v>5</v>
      </c>
      <c r="D266" s="5">
        <v>107.2</v>
      </c>
      <c r="E266" s="1">
        <v>117.6</v>
      </c>
      <c r="F266" s="1">
        <f t="shared" si="435"/>
        <v>588</v>
      </c>
      <c r="G266" s="31">
        <f t="shared" si="436"/>
        <v>24.248711305964282</v>
      </c>
      <c r="H266" s="1">
        <f t="shared" si="426"/>
        <v>9.3283582089552231E-3</v>
      </c>
      <c r="I266" s="5">
        <v>112.5</v>
      </c>
      <c r="J266" s="25">
        <f t="shared" si="437"/>
        <v>24.792256855720094</v>
      </c>
      <c r="K266" s="2">
        <f t="shared" si="438"/>
        <v>8.923812062138289E-3</v>
      </c>
      <c r="L266" s="2">
        <f t="shared" si="439"/>
        <v>7.588275563042763E-5</v>
      </c>
      <c r="M266" s="2">
        <f t="shared" si="440"/>
        <v>8.7110708658825423E-3</v>
      </c>
      <c r="N266" s="2">
        <f t="shared" si="441"/>
        <v>9.6583426160781971E-2</v>
      </c>
      <c r="O266" s="2">
        <f t="shared" si="442"/>
        <v>9.4465930695347991E-2</v>
      </c>
      <c r="P266" s="2">
        <f t="shared" si="443"/>
        <v>1.0494402985074627</v>
      </c>
      <c r="Q266" s="2">
        <f t="shared" si="444"/>
        <v>0.18231292517006803</v>
      </c>
      <c r="R266" s="27">
        <f t="shared" si="445"/>
        <v>2.3420236179137204</v>
      </c>
      <c r="S266" s="30">
        <f t="shared" si="427"/>
        <v>2.2360679774997898</v>
      </c>
      <c r="T266" s="2">
        <f t="shared" si="428"/>
        <v>0.19057777777777776</v>
      </c>
      <c r="U266" s="33">
        <f t="shared" si="446"/>
        <v>2.2906770816807231</v>
      </c>
      <c r="V266">
        <f t="shared" ref="V266:V271" si="449">V265</f>
        <v>1</v>
      </c>
      <c r="W266" s="2">
        <f t="shared" si="429"/>
        <v>0.95288888888888879</v>
      </c>
      <c r="X266" s="15">
        <f t="shared" si="447"/>
        <v>1.0244219338277871</v>
      </c>
      <c r="Y266" s="2">
        <f t="shared" si="430"/>
        <v>5.2266666666666666</v>
      </c>
      <c r="Z266" s="34">
        <f t="shared" si="448"/>
        <v>2.2861904265976327</v>
      </c>
      <c r="AA266" s="2">
        <f t="shared" si="431"/>
        <v>0.95663265306122458</v>
      </c>
      <c r="AB266" s="36">
        <f t="shared" si="432"/>
        <v>9.6583426160781971E-2</v>
      </c>
      <c r="AC266" s="23">
        <f t="shared" si="433"/>
        <v>9.4465930695347991E-2</v>
      </c>
      <c r="AD266" s="12">
        <f t="shared" si="434"/>
        <v>1.0244219338277869</v>
      </c>
      <c r="AF266" s="13"/>
    </row>
    <row r="267" spans="2:32" x14ac:dyDescent="0.25">
      <c r="B267" s="2"/>
      <c r="C267" s="21">
        <v>10</v>
      </c>
      <c r="D267" s="5">
        <v>103.2</v>
      </c>
      <c r="E267" s="1">
        <v>117.6</v>
      </c>
      <c r="F267" s="1">
        <f t="shared" si="435"/>
        <v>1176</v>
      </c>
      <c r="G267" s="31">
        <f t="shared" si="436"/>
        <v>34.292856398964496</v>
      </c>
      <c r="H267" s="1">
        <f t="shared" si="426"/>
        <v>9.6899224806201549E-3</v>
      </c>
      <c r="I267" s="5">
        <v>112.5</v>
      </c>
      <c r="J267" s="25">
        <f t="shared" si="437"/>
        <v>35.061545887196701</v>
      </c>
      <c r="K267" s="2">
        <f t="shared" si="438"/>
        <v>9.2696962505932606E-3</v>
      </c>
      <c r="L267" s="2">
        <f>K267/E267</f>
        <v>7.8823947709126373E-5</v>
      </c>
      <c r="M267" s="2">
        <f t="shared" si="440"/>
        <v>8.8782851784072799E-3</v>
      </c>
      <c r="N267" s="2">
        <f t="shared" si="441"/>
        <v>9.8437403869769721E-2</v>
      </c>
      <c r="O267" s="2">
        <f t="shared" si="442"/>
        <v>9.6279261788784307E-2</v>
      </c>
      <c r="P267" s="2">
        <f t="shared" si="443"/>
        <v>1.0901162790697674</v>
      </c>
      <c r="Q267" s="2">
        <f t="shared" si="444"/>
        <v>8.7755102040816324E-2</v>
      </c>
      <c r="R267" s="27">
        <f t="shared" si="445"/>
        <v>3.3756997551928847</v>
      </c>
      <c r="S267" s="30">
        <f t="shared" si="427"/>
        <v>3.1622776601683795</v>
      </c>
      <c r="T267" s="2">
        <f t="shared" si="428"/>
        <v>9.173333333333332E-2</v>
      </c>
      <c r="U267" s="33">
        <f t="shared" si="446"/>
        <v>3.3016908987210898</v>
      </c>
      <c r="V267">
        <f t="shared" si="449"/>
        <v>1</v>
      </c>
      <c r="W267" s="2">
        <f t="shared" si="429"/>
        <v>0.91733333333333322</v>
      </c>
      <c r="X267" s="15">
        <f t="shared" si="447"/>
        <v>1.0440863369806961</v>
      </c>
      <c r="Y267" s="2">
        <f t="shared" si="430"/>
        <v>10.453333333333333</v>
      </c>
      <c r="Z267" s="34">
        <f t="shared" si="448"/>
        <v>3.2331615074619044</v>
      </c>
      <c r="AA267" s="2">
        <f t="shared" si="431"/>
        <v>0.95663265306122458</v>
      </c>
      <c r="AB267" s="36">
        <f t="shared" si="432"/>
        <v>9.8437403869769721E-2</v>
      </c>
      <c r="AC267" s="23">
        <f t="shared" si="433"/>
        <v>9.6279261788784307E-2</v>
      </c>
      <c r="AD267" s="12">
        <f t="shared" si="434"/>
        <v>1.0440863369806959</v>
      </c>
      <c r="AF267" s="13"/>
    </row>
    <row r="268" spans="2:32" x14ac:dyDescent="0.25">
      <c r="B268" s="2"/>
      <c r="C268" s="21">
        <v>20</v>
      </c>
      <c r="D268" s="5">
        <v>94.6</v>
      </c>
      <c r="E268" s="1">
        <v>117.6</v>
      </c>
      <c r="F268" s="1">
        <f t="shared" si="435"/>
        <v>2352</v>
      </c>
      <c r="G268" s="31">
        <f t="shared" si="436"/>
        <v>48.497422611928563</v>
      </c>
      <c r="H268" s="1">
        <f t="shared" si="426"/>
        <v>1.0570824524312896E-2</v>
      </c>
      <c r="I268" s="5">
        <v>112.5</v>
      </c>
      <c r="J268" s="25">
        <f t="shared" si="437"/>
        <v>49.584513711440188</v>
      </c>
      <c r="K268" s="2">
        <f t="shared" si="438"/>
        <v>1.0112395909738104E-2</v>
      </c>
      <c r="L268" s="2">
        <f t="shared" ref="L268:L271" si="450">K268/E268</f>
        <v>8.5989761137228785E-5</v>
      </c>
      <c r="M268" s="2">
        <f t="shared" si="440"/>
        <v>9.2730664365801227E-3</v>
      </c>
      <c r="N268" s="2">
        <f t="shared" si="441"/>
        <v>0.10281451514408312</v>
      </c>
      <c r="O268" s="2">
        <f t="shared" si="442"/>
        <v>0.10056040925601936</v>
      </c>
      <c r="P268" s="2">
        <f t="shared" si="443"/>
        <v>1.1892177589852009</v>
      </c>
      <c r="Q268" s="2">
        <f t="shared" si="444"/>
        <v>4.0221088435374149E-2</v>
      </c>
      <c r="R268" s="27">
        <f t="shared" si="445"/>
        <v>4.9862389915831287</v>
      </c>
      <c r="S268" s="30">
        <f t="shared" si="427"/>
        <v>4.4721359549995796</v>
      </c>
      <c r="T268" s="2">
        <f t="shared" si="428"/>
        <v>4.204444444444444E-2</v>
      </c>
      <c r="U268" s="33">
        <f t="shared" si="446"/>
        <v>4.8769206657176634</v>
      </c>
      <c r="V268">
        <f t="shared" si="449"/>
        <v>1</v>
      </c>
      <c r="W268" s="2">
        <f t="shared" si="429"/>
        <v>0.8408888888888888</v>
      </c>
      <c r="X268" s="15">
        <f t="shared" si="447"/>
        <v>1.0905126129418223</v>
      </c>
      <c r="Y268" s="2">
        <f t="shared" si="430"/>
        <v>20.906666666666666</v>
      </c>
      <c r="Z268" s="34">
        <f t="shared" si="448"/>
        <v>4.5723808531952654</v>
      </c>
      <c r="AA268" s="2">
        <f t="shared" si="431"/>
        <v>0.95663265306122458</v>
      </c>
      <c r="AB268" s="36">
        <f t="shared" si="432"/>
        <v>0.10281451514408313</v>
      </c>
      <c r="AC268" s="23">
        <f t="shared" si="433"/>
        <v>0.10056040925601936</v>
      </c>
      <c r="AD268" s="12">
        <f t="shared" si="434"/>
        <v>1.0905126129418223</v>
      </c>
      <c r="AF268" s="13"/>
    </row>
    <row r="269" spans="2:32" x14ac:dyDescent="0.25">
      <c r="B269" s="2"/>
      <c r="C269" s="21">
        <v>30</v>
      </c>
      <c r="D269" s="5">
        <v>85.1</v>
      </c>
      <c r="E269" s="1">
        <v>117.6</v>
      </c>
      <c r="F269" s="1">
        <f t="shared" si="435"/>
        <v>3528</v>
      </c>
      <c r="G269" s="31">
        <f t="shared" si="436"/>
        <v>59.396969619669989</v>
      </c>
      <c r="H269" s="1">
        <f t="shared" si="426"/>
        <v>1.1750881316098707E-2</v>
      </c>
      <c r="I269" s="5">
        <v>112.5</v>
      </c>
      <c r="J269" s="25">
        <f t="shared" si="437"/>
        <v>60.728378868532296</v>
      </c>
      <c r="K269" s="2">
        <f t="shared" si="438"/>
        <v>1.1241276769227081E-2</v>
      </c>
      <c r="L269" s="2">
        <f t="shared" si="450"/>
        <v>9.5589088173699674E-5</v>
      </c>
      <c r="M269" s="2">
        <f t="shared" si="440"/>
        <v>9.776967227811479E-3</v>
      </c>
      <c r="N269" s="2">
        <f t="shared" si="441"/>
        <v>0.10840148207519447</v>
      </c>
      <c r="O269" s="2">
        <f t="shared" si="442"/>
        <v>0.10602488749924274</v>
      </c>
      <c r="P269" s="2">
        <f t="shared" si="443"/>
        <v>1.3219741480611047</v>
      </c>
      <c r="Q269" s="2">
        <f t="shared" si="444"/>
        <v>2.4121315192743763E-2</v>
      </c>
      <c r="R269" s="27">
        <f t="shared" si="445"/>
        <v>6.4387195375475272</v>
      </c>
      <c r="S269" s="30">
        <f t="shared" si="427"/>
        <v>5.4772255750516612</v>
      </c>
      <c r="T269" s="2">
        <f t="shared" si="428"/>
        <v>2.5214814814814811E-2</v>
      </c>
      <c r="U269" s="33">
        <f t="shared" si="446"/>
        <v>6.2975570217214498</v>
      </c>
      <c r="V269">
        <f t="shared" si="449"/>
        <v>1</v>
      </c>
      <c r="W269" s="2">
        <f t="shared" si="429"/>
        <v>0.75644444444444436</v>
      </c>
      <c r="X269" s="15">
        <f t="shared" si="447"/>
        <v>1.1497713459906298</v>
      </c>
      <c r="Y269" s="2">
        <f t="shared" si="430"/>
        <v>31.359999999999996</v>
      </c>
      <c r="Z269" s="34">
        <f t="shared" si="448"/>
        <v>5.6</v>
      </c>
      <c r="AA269" s="2">
        <f t="shared" si="431"/>
        <v>0.95663265306122458</v>
      </c>
      <c r="AB269" s="36">
        <f t="shared" si="432"/>
        <v>0.10840148207519447</v>
      </c>
      <c r="AC269" s="23">
        <f t="shared" si="433"/>
        <v>0.10602488749924274</v>
      </c>
      <c r="AD269" s="12">
        <f t="shared" si="434"/>
        <v>1.1497713459906298</v>
      </c>
      <c r="AF269" s="13"/>
    </row>
    <row r="270" spans="2:32" x14ac:dyDescent="0.25">
      <c r="B270" s="2"/>
      <c r="C270" s="21">
        <v>40</v>
      </c>
      <c r="D270" s="5">
        <v>74.099999999999994</v>
      </c>
      <c r="E270" s="1">
        <v>117.6</v>
      </c>
      <c r="F270" s="1">
        <f t="shared" si="435"/>
        <v>4704</v>
      </c>
      <c r="G270" s="31">
        <f t="shared" si="436"/>
        <v>68.585712797928991</v>
      </c>
      <c r="H270" s="1">
        <f t="shared" si="426"/>
        <v>1.3495276653171391E-2</v>
      </c>
      <c r="I270" s="5">
        <v>112.5</v>
      </c>
      <c r="J270" s="25">
        <f t="shared" si="437"/>
        <v>70.123091774393401</v>
      </c>
      <c r="K270" s="2">
        <f t="shared" si="438"/>
        <v>1.2910022308518553E-2</v>
      </c>
      <c r="L270" s="2">
        <f t="shared" si="450"/>
        <v>1.0977910126291287E-4</v>
      </c>
      <c r="M270" s="2">
        <f t="shared" si="440"/>
        <v>1.0477552255317693E-2</v>
      </c>
      <c r="N270" s="2">
        <f t="shared" si="441"/>
        <v>0.11616917255955381</v>
      </c>
      <c r="O270" s="2">
        <f t="shared" si="442"/>
        <v>0.11362227910281747</v>
      </c>
      <c r="P270" s="2">
        <f t="shared" si="443"/>
        <v>1.5182186234817814</v>
      </c>
      <c r="Q270" s="2">
        <f t="shared" si="444"/>
        <v>1.5752551020408161E-2</v>
      </c>
      <c r="R270" s="27">
        <f t="shared" si="445"/>
        <v>7.9675455051426107</v>
      </c>
      <c r="S270" s="30">
        <f t="shared" si="427"/>
        <v>6.324555320336759</v>
      </c>
      <c r="T270" s="2">
        <f t="shared" si="428"/>
        <v>1.6466666666666664E-2</v>
      </c>
      <c r="U270" s="33">
        <f t="shared" si="446"/>
        <v>7.7928650019919674</v>
      </c>
      <c r="V270">
        <f t="shared" si="449"/>
        <v>1</v>
      </c>
      <c r="W270" s="2">
        <f t="shared" si="429"/>
        <v>0.65866666666666651</v>
      </c>
      <c r="X270" s="15">
        <f t="shared" si="447"/>
        <v>1.2321601452253605</v>
      </c>
      <c r="Y270" s="2">
        <f t="shared" si="430"/>
        <v>41.813333333333333</v>
      </c>
      <c r="Z270" s="34">
        <f t="shared" si="448"/>
        <v>6.4663230149238089</v>
      </c>
      <c r="AA270" s="2">
        <f t="shared" si="431"/>
        <v>0.95663265306122458</v>
      </c>
      <c r="AB270" s="36">
        <f t="shared" si="432"/>
        <v>0.11616917255955382</v>
      </c>
      <c r="AC270" s="23">
        <f t="shared" si="433"/>
        <v>0.11362227910281747</v>
      </c>
      <c r="AD270" s="12">
        <f t="shared" si="434"/>
        <v>1.2321601452253605</v>
      </c>
      <c r="AF270" s="13"/>
    </row>
    <row r="271" spans="2:32" x14ac:dyDescent="0.25">
      <c r="B271" s="2"/>
      <c r="C271" s="21">
        <v>50</v>
      </c>
      <c r="D271" s="5">
        <v>61.1</v>
      </c>
      <c r="E271" s="1">
        <v>117.6</v>
      </c>
      <c r="F271" s="1">
        <f t="shared" si="435"/>
        <v>5880</v>
      </c>
      <c r="G271" s="31">
        <f t="shared" si="436"/>
        <v>76.681158050723255</v>
      </c>
      <c r="H271" s="1">
        <f t="shared" si="426"/>
        <v>1.6366612111292964E-2</v>
      </c>
      <c r="I271" s="5">
        <v>112.5</v>
      </c>
      <c r="J271" s="25">
        <f t="shared" si="437"/>
        <v>78.400000000000006</v>
      </c>
      <c r="K271" s="2">
        <f t="shared" si="438"/>
        <v>1.5656835565650156E-2</v>
      </c>
      <c r="L271" s="2">
        <f t="shared" si="450"/>
        <v>1.3313635685076664E-4</v>
      </c>
      <c r="M271" s="2">
        <f t="shared" si="440"/>
        <v>1.1538472899425063E-2</v>
      </c>
      <c r="N271" s="2">
        <f t="shared" si="441"/>
        <v>0.12793206052938005</v>
      </c>
      <c r="O271" s="2">
        <f t="shared" si="442"/>
        <v>0.12512727746438887</v>
      </c>
      <c r="P271" s="2">
        <f t="shared" si="443"/>
        <v>1.8412438625204581</v>
      </c>
      <c r="Q271" s="2">
        <f t="shared" si="444"/>
        <v>1.0391156462585035E-2</v>
      </c>
      <c r="R271" s="27">
        <f t="shared" si="445"/>
        <v>9.8099785532080848</v>
      </c>
      <c r="S271" s="30">
        <f t="shared" si="427"/>
        <v>7.0710678118654755</v>
      </c>
      <c r="T271" s="2">
        <f t="shared" si="428"/>
        <v>1.0862222222222223E-2</v>
      </c>
      <c r="U271" s="33">
        <f t="shared" si="446"/>
        <v>9.5949045397035029</v>
      </c>
      <c r="V271">
        <f t="shared" si="449"/>
        <v>1</v>
      </c>
      <c r="W271" s="2">
        <f t="shared" si="429"/>
        <v>0.5431111111111111</v>
      </c>
      <c r="X271" s="15">
        <f t="shared" si="447"/>
        <v>1.3569244129723874</v>
      </c>
      <c r="Y271" s="2">
        <f t="shared" si="430"/>
        <v>52.266666666666659</v>
      </c>
      <c r="Z271" s="34">
        <f t="shared" si="448"/>
        <v>7.2295689129205112</v>
      </c>
      <c r="AA271" s="2">
        <f t="shared" si="431"/>
        <v>0.95663265306122458</v>
      </c>
      <c r="AB271" s="36">
        <f t="shared" si="432"/>
        <v>0.12793206052938005</v>
      </c>
      <c r="AC271" s="23">
        <f t="shared" si="433"/>
        <v>0.12512727746438887</v>
      </c>
      <c r="AD271" s="12">
        <f t="shared" si="434"/>
        <v>1.3569244129723874</v>
      </c>
      <c r="AF271" s="13"/>
    </row>
    <row r="272" spans="2:32" x14ac:dyDescent="0.25"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9"/>
      <c r="U272" s="13"/>
      <c r="V272" s="13"/>
      <c r="W272" s="13"/>
      <c r="X272" s="13"/>
      <c r="Y272" s="13"/>
      <c r="Z272" s="13"/>
      <c r="AA272" s="13"/>
      <c r="AC272" s="13"/>
      <c r="AD272" s="13"/>
      <c r="AE272" s="13"/>
      <c r="AF272" s="13"/>
    </row>
    <row r="273" spans="2:32" x14ac:dyDescent="0.25"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9"/>
      <c r="U273" s="13"/>
      <c r="V273" s="13"/>
      <c r="W273" s="13"/>
      <c r="X273" s="13"/>
      <c r="Y273" s="13"/>
      <c r="Z273" s="13"/>
      <c r="AA273" s="13"/>
      <c r="AC273" s="13"/>
      <c r="AD273" s="13"/>
      <c r="AE273" s="13"/>
      <c r="AF273" s="13"/>
    </row>
    <row r="274" spans="2:32" x14ac:dyDescent="0.25">
      <c r="T274" s="29"/>
      <c r="U274" s="13"/>
      <c r="V274" s="13"/>
      <c r="W274" s="13"/>
      <c r="X274" s="13"/>
      <c r="Y274" s="13"/>
      <c r="Z274" s="13"/>
      <c r="AA274" s="13"/>
    </row>
    <row r="275" spans="2:32" x14ac:dyDescent="0.25">
      <c r="T275" s="29"/>
      <c r="U275" s="13"/>
      <c r="V275" s="13"/>
      <c r="W275" s="13"/>
      <c r="X275" s="13"/>
      <c r="Y275" s="13"/>
      <c r="Z275" s="13"/>
      <c r="AA275" s="13"/>
    </row>
    <row r="276" spans="2:32" x14ac:dyDescent="0.25">
      <c r="T276" s="29"/>
      <c r="U276" s="13"/>
      <c r="V276" s="13"/>
      <c r="W276" s="13"/>
      <c r="X276" s="13"/>
      <c r="Y276" s="13"/>
      <c r="Z276" s="13"/>
      <c r="AA276" s="13"/>
    </row>
    <row r="277" spans="2:32" x14ac:dyDescent="0.25">
      <c r="T277" s="29"/>
      <c r="U277" s="13"/>
      <c r="V277" s="13"/>
      <c r="W277" s="13"/>
      <c r="X277" s="13"/>
      <c r="Y277" s="13"/>
      <c r="Z277" s="13"/>
      <c r="AA277" s="13"/>
    </row>
    <row r="278" spans="2:32" x14ac:dyDescent="0.25">
      <c r="T278" s="29"/>
      <c r="U278" s="13"/>
      <c r="V278" s="13"/>
      <c r="W278" s="13"/>
      <c r="X278" s="13"/>
      <c r="Y278" s="13"/>
      <c r="Z278" s="13"/>
      <c r="AA278" s="13"/>
    </row>
    <row r="279" spans="2:32" x14ac:dyDescent="0.25">
      <c r="T279" s="29"/>
      <c r="U279" s="13"/>
      <c r="V279" s="13"/>
      <c r="W279" s="13"/>
      <c r="X279" s="13"/>
      <c r="Y279" s="13"/>
      <c r="Z279" s="13"/>
      <c r="AA279" s="13"/>
    </row>
    <row r="280" spans="2:32" x14ac:dyDescent="0.25">
      <c r="T280" s="29"/>
      <c r="U280" s="13"/>
      <c r="V280" s="13"/>
      <c r="W280" s="13"/>
      <c r="X280" s="13"/>
      <c r="Y280" s="13"/>
      <c r="Z280" s="13"/>
      <c r="AA280" s="13"/>
    </row>
    <row r="281" spans="2:32" x14ac:dyDescent="0.25">
      <c r="T281" s="29"/>
      <c r="U281" s="13"/>
      <c r="V281" s="13"/>
      <c r="W281" s="13"/>
      <c r="X281" s="13"/>
      <c r="Y281" s="13"/>
      <c r="Z281" s="13"/>
      <c r="AA281" s="13"/>
    </row>
    <row r="282" spans="2:32" x14ac:dyDescent="0.25">
      <c r="T282" s="29"/>
      <c r="U282" s="13"/>
      <c r="V282" s="13"/>
      <c r="W282" s="13"/>
      <c r="X282" s="13"/>
      <c r="Y282" s="13"/>
      <c r="Z282" s="13"/>
      <c r="AA282" s="13"/>
    </row>
    <row r="283" spans="2:32" x14ac:dyDescent="0.25">
      <c r="T283" s="29"/>
      <c r="U283" s="13"/>
      <c r="V283" s="13"/>
      <c r="W283" s="13"/>
      <c r="X283" s="13"/>
      <c r="Y283" s="13"/>
      <c r="Z283" s="13"/>
      <c r="AA283" s="13"/>
    </row>
    <row r="284" spans="2:32" x14ac:dyDescent="0.25">
      <c r="T284" s="29"/>
      <c r="U284" s="13"/>
      <c r="V284" s="13"/>
      <c r="W284" s="13"/>
      <c r="X284" s="13"/>
      <c r="Y284" s="13"/>
      <c r="Z284" s="13"/>
      <c r="AA284" s="13"/>
    </row>
    <row r="285" spans="2:32" x14ac:dyDescent="0.25">
      <c r="T285" s="29"/>
      <c r="U285" s="13"/>
      <c r="V285" s="13"/>
      <c r="W285" s="13"/>
      <c r="X285" s="13"/>
      <c r="Y285" s="13"/>
      <c r="Z285" s="13"/>
      <c r="AA285" s="13"/>
    </row>
    <row r="286" spans="2:32" x14ac:dyDescent="0.25">
      <c r="T286" s="29"/>
      <c r="U286" s="13"/>
      <c r="V286" s="13"/>
      <c r="W286" s="13"/>
      <c r="X286" s="13"/>
      <c r="Y286" s="13"/>
      <c r="Z286" s="13"/>
      <c r="AA286" s="13"/>
    </row>
    <row r="287" spans="2:32" x14ac:dyDescent="0.25">
      <c r="T287" s="29"/>
      <c r="U287" s="13"/>
      <c r="V287" s="13"/>
      <c r="W287" s="13"/>
      <c r="X287" s="13"/>
      <c r="Y287" s="13"/>
      <c r="Z287" s="13"/>
      <c r="AA287" s="13"/>
    </row>
    <row r="288" spans="2:32" x14ac:dyDescent="0.25">
      <c r="T288" s="29"/>
      <c r="U288" s="13"/>
      <c r="V288" s="13"/>
      <c r="W288" s="13"/>
      <c r="X288" s="13"/>
      <c r="Y288" s="13"/>
      <c r="Z288" s="13"/>
      <c r="AA288" s="13"/>
    </row>
    <row r="289" spans="20:27" x14ac:dyDescent="0.25">
      <c r="T289" s="29"/>
      <c r="U289" s="13"/>
      <c r="V289" s="13"/>
      <c r="W289" s="13"/>
      <c r="X289" s="13"/>
      <c r="Y289" s="13"/>
      <c r="Z289" s="13"/>
      <c r="AA289" s="13"/>
    </row>
    <row r="290" spans="20:27" x14ac:dyDescent="0.25">
      <c r="T290" s="29"/>
      <c r="U290" s="13"/>
      <c r="V290" s="13"/>
      <c r="W290" s="13"/>
      <c r="X290" s="13"/>
      <c r="Y290" s="13"/>
      <c r="Z290" s="13"/>
      <c r="AA290" s="13"/>
    </row>
    <row r="291" spans="20:27" x14ac:dyDescent="0.25">
      <c r="T291" s="29"/>
      <c r="U291" s="13"/>
      <c r="V291" s="13"/>
      <c r="W291" s="13"/>
      <c r="X291" s="13"/>
      <c r="Y291" s="13"/>
      <c r="Z291" s="13"/>
      <c r="AA291" s="13"/>
    </row>
    <row r="292" spans="20:27" x14ac:dyDescent="0.25">
      <c r="T292" s="29"/>
      <c r="U292" s="13"/>
      <c r="V292" s="13"/>
      <c r="W292" s="13"/>
      <c r="X292" s="13"/>
      <c r="Y292" s="13"/>
      <c r="Z292" s="13"/>
      <c r="AA292" s="13"/>
    </row>
    <row r="293" spans="20:27" x14ac:dyDescent="0.25">
      <c r="T293" s="29"/>
      <c r="U293" s="13"/>
      <c r="V293" s="13"/>
      <c r="W293" s="13"/>
      <c r="X293" s="13"/>
      <c r="Y293" s="13"/>
      <c r="Z293" s="13"/>
      <c r="AA293" s="13"/>
    </row>
    <row r="294" spans="20:27" x14ac:dyDescent="0.25">
      <c r="T294" s="29"/>
      <c r="U294" s="13"/>
      <c r="V294" s="13"/>
      <c r="W294" s="13"/>
      <c r="X294" s="13"/>
      <c r="Y294" s="13"/>
      <c r="Z294" s="13"/>
      <c r="AA294" s="13"/>
    </row>
    <row r="295" spans="20:27" x14ac:dyDescent="0.25">
      <c r="T295" s="29"/>
      <c r="U295" s="13"/>
      <c r="V295" s="13"/>
      <c r="W295" s="13"/>
      <c r="X295" s="13"/>
      <c r="Y295" s="13"/>
      <c r="Z295" s="13"/>
      <c r="AA295" s="13"/>
    </row>
    <row r="296" spans="20:27" x14ac:dyDescent="0.25">
      <c r="T296" s="29"/>
      <c r="U296" s="13"/>
      <c r="V296" s="13"/>
      <c r="W296" s="13"/>
      <c r="X296" s="13"/>
      <c r="Y296" s="13"/>
      <c r="Z296" s="13"/>
      <c r="AA296" s="13"/>
    </row>
    <row r="297" spans="20:27" x14ac:dyDescent="0.25">
      <c r="T297" s="29"/>
      <c r="U297" s="13"/>
      <c r="V297" s="13"/>
      <c r="W297" s="13"/>
      <c r="X297" s="13"/>
      <c r="Y297" s="13"/>
      <c r="Z297" s="13"/>
      <c r="AA297" s="13"/>
    </row>
    <row r="298" spans="20:27" x14ac:dyDescent="0.25">
      <c r="T298" s="29"/>
      <c r="U298" s="13"/>
      <c r="V298" s="13"/>
      <c r="W298" s="13"/>
      <c r="X298" s="13"/>
      <c r="Y298" s="13"/>
      <c r="Z298" s="13"/>
      <c r="AA298" s="13"/>
    </row>
    <row r="299" spans="20:27" x14ac:dyDescent="0.25">
      <c r="T299" s="29"/>
      <c r="U299" s="13"/>
      <c r="V299" s="13"/>
      <c r="W299" s="13"/>
      <c r="X299" s="13"/>
      <c r="Y299" s="13"/>
      <c r="Z299" s="13"/>
      <c r="AA299" s="13"/>
    </row>
    <row r="300" spans="20:27" x14ac:dyDescent="0.25">
      <c r="T300" s="29"/>
      <c r="U300" s="13"/>
      <c r="V300" s="13"/>
      <c r="W300" s="13"/>
      <c r="X300" s="13"/>
      <c r="Y300" s="13"/>
      <c r="Z300" s="13"/>
      <c r="AA300" s="13"/>
    </row>
    <row r="301" spans="20:27" x14ac:dyDescent="0.25">
      <c r="T301" s="29"/>
      <c r="U301" s="13"/>
      <c r="V301" s="13"/>
      <c r="W301" s="13"/>
      <c r="X301" s="13"/>
      <c r="Y301" s="13"/>
      <c r="Z301" s="13"/>
      <c r="AA301" s="13"/>
    </row>
    <row r="302" spans="20:27" x14ac:dyDescent="0.25">
      <c r="T302" s="29"/>
      <c r="U302" s="13"/>
      <c r="V302" s="13"/>
      <c r="W302" s="13"/>
      <c r="X302" s="13"/>
      <c r="Y302" s="13"/>
      <c r="Z302" s="13"/>
      <c r="AA302" s="13"/>
    </row>
    <row r="303" spans="20:27" x14ac:dyDescent="0.25">
      <c r="T303" s="29"/>
      <c r="U303" s="13"/>
      <c r="V303" s="13"/>
      <c r="W303" s="13"/>
      <c r="X303" s="13"/>
      <c r="Y303" s="13"/>
      <c r="Z303" s="13"/>
      <c r="AA303" s="13"/>
    </row>
    <row r="304" spans="20:27" x14ac:dyDescent="0.25">
      <c r="T304" s="29"/>
      <c r="U304" s="13"/>
      <c r="V304" s="13"/>
      <c r="W304" s="13"/>
      <c r="X304" s="13"/>
      <c r="Y304" s="13"/>
      <c r="Z304" s="13"/>
      <c r="AA304" s="13"/>
    </row>
    <row r="305" spans="20:27" x14ac:dyDescent="0.25">
      <c r="T305" s="29"/>
      <c r="U305" s="13"/>
      <c r="V305" s="13"/>
      <c r="W305" s="13"/>
      <c r="X305" s="13"/>
      <c r="Y305" s="13"/>
      <c r="Z305" s="13"/>
      <c r="AA305" s="13"/>
    </row>
    <row r="306" spans="20:27" x14ac:dyDescent="0.25">
      <c r="T306" s="29"/>
      <c r="U306" s="13"/>
      <c r="V306" s="13"/>
      <c r="W306" s="13"/>
      <c r="X306" s="13"/>
      <c r="Y306" s="13"/>
      <c r="Z306" s="13"/>
      <c r="AA306" s="13"/>
    </row>
    <row r="307" spans="20:27" x14ac:dyDescent="0.25">
      <c r="T307" s="29"/>
      <c r="U307" s="13"/>
      <c r="V307" s="13"/>
      <c r="W307" s="13"/>
      <c r="X307" s="13"/>
      <c r="Y307" s="13"/>
      <c r="Z307" s="13"/>
      <c r="AA307" s="13"/>
    </row>
    <row r="308" spans="20:27" x14ac:dyDescent="0.25">
      <c r="T308" s="29"/>
      <c r="U308" s="13"/>
      <c r="V308" s="13"/>
      <c r="W308" s="13"/>
      <c r="X308" s="13"/>
      <c r="Y308" s="13"/>
      <c r="Z308" s="13"/>
      <c r="AA308" s="13"/>
    </row>
    <row r="309" spans="20:27" x14ac:dyDescent="0.25">
      <c r="T309" s="29"/>
      <c r="U309" s="13"/>
      <c r="V309" s="13"/>
      <c r="W309" s="13"/>
      <c r="X309" s="13"/>
      <c r="Y309" s="13"/>
      <c r="Z309" s="13"/>
      <c r="AA309" s="13"/>
    </row>
    <row r="310" spans="20:27" x14ac:dyDescent="0.25">
      <c r="T310" s="29"/>
      <c r="U310" s="13"/>
      <c r="V310" s="13"/>
      <c r="W310" s="13"/>
      <c r="X310" s="13"/>
      <c r="Y310" s="13"/>
      <c r="Z310" s="13"/>
      <c r="AA310" s="13"/>
    </row>
    <row r="311" spans="20:27" x14ac:dyDescent="0.25">
      <c r="T311" s="29"/>
      <c r="U311" s="13"/>
      <c r="V311" s="13"/>
      <c r="W311" s="13"/>
      <c r="X311" s="13"/>
      <c r="Y311" s="13"/>
      <c r="Z311" s="13"/>
      <c r="AA311" s="13"/>
    </row>
    <row r="312" spans="20:27" x14ac:dyDescent="0.25">
      <c r="T312" s="29"/>
      <c r="U312" s="13"/>
      <c r="V312" s="13"/>
      <c r="W312" s="13"/>
      <c r="X312" s="13"/>
      <c r="Y312" s="13"/>
      <c r="Z312" s="13"/>
      <c r="AA312" s="13"/>
    </row>
    <row r="313" spans="20:27" x14ac:dyDescent="0.25">
      <c r="T313" s="29"/>
      <c r="U313" s="13"/>
      <c r="V313" s="13"/>
      <c r="W313" s="13"/>
      <c r="X313" s="13"/>
      <c r="Y313" s="13"/>
      <c r="Z313" s="13"/>
      <c r="AA313" s="13"/>
    </row>
    <row r="314" spans="20:27" x14ac:dyDescent="0.25">
      <c r="T314" s="29"/>
      <c r="U314" s="13"/>
      <c r="V314" s="13"/>
      <c r="W314" s="13"/>
      <c r="X314" s="13"/>
      <c r="Y314" s="13"/>
      <c r="Z314" s="13"/>
      <c r="AA314" s="13"/>
    </row>
    <row r="315" spans="20:27" x14ac:dyDescent="0.25">
      <c r="T315" s="29"/>
      <c r="U315" s="13"/>
      <c r="V315" s="13"/>
      <c r="W315" s="13"/>
      <c r="X315" s="13"/>
      <c r="Y315" s="13"/>
      <c r="Z315" s="13"/>
      <c r="AA315" s="13"/>
    </row>
    <row r="316" spans="20:27" x14ac:dyDescent="0.25">
      <c r="T316" s="29"/>
      <c r="U316" s="13"/>
      <c r="V316" s="13"/>
      <c r="W316" s="13"/>
      <c r="X316" s="13"/>
      <c r="Y316" s="13"/>
      <c r="Z316" s="13"/>
      <c r="AA316" s="13"/>
    </row>
    <row r="317" spans="20:27" x14ac:dyDescent="0.25">
      <c r="T317" s="29"/>
      <c r="U317" s="13"/>
      <c r="V317" s="13"/>
      <c r="W317" s="13"/>
      <c r="X317" s="13"/>
      <c r="Y317" s="13"/>
      <c r="Z317" s="13"/>
      <c r="AA317" s="13"/>
    </row>
    <row r="318" spans="20:27" x14ac:dyDescent="0.25">
      <c r="T318" s="29"/>
      <c r="U318" s="13"/>
      <c r="V318" s="13"/>
      <c r="W318" s="13"/>
      <c r="X318" s="13"/>
      <c r="Y318" s="13"/>
      <c r="Z318" s="13"/>
      <c r="AA318" s="13"/>
    </row>
    <row r="319" spans="20:27" x14ac:dyDescent="0.25">
      <c r="T319" s="29"/>
      <c r="U319" s="13"/>
      <c r="V319" s="13"/>
      <c r="W319" s="13"/>
      <c r="X319" s="13"/>
      <c r="Y319" s="13"/>
      <c r="Z319" s="13"/>
      <c r="AA319" s="13"/>
    </row>
    <row r="320" spans="20:27" x14ac:dyDescent="0.25">
      <c r="T320" s="29"/>
      <c r="U320" s="13"/>
      <c r="V320" s="13"/>
      <c r="W320" s="13"/>
      <c r="X320" s="13"/>
      <c r="Y320" s="13"/>
      <c r="Z320" s="13"/>
      <c r="AA320" s="13"/>
    </row>
    <row r="321" spans="20:27" x14ac:dyDescent="0.25">
      <c r="T321" s="29"/>
      <c r="U321" s="13"/>
      <c r="V321" s="13"/>
      <c r="W321" s="13"/>
      <c r="X321" s="13"/>
      <c r="Y321" s="13"/>
      <c r="Z321" s="13"/>
      <c r="AA321" s="13"/>
    </row>
    <row r="322" spans="20:27" x14ac:dyDescent="0.25">
      <c r="T322" s="29"/>
      <c r="U322" s="13"/>
      <c r="V322" s="13"/>
      <c r="W322" s="13"/>
      <c r="X322" s="13"/>
      <c r="Y322" s="13"/>
      <c r="Z322" s="13"/>
      <c r="AA322" s="13"/>
    </row>
    <row r="323" spans="20:27" x14ac:dyDescent="0.25">
      <c r="T323" s="29"/>
      <c r="U323" s="13"/>
      <c r="V323" s="13"/>
      <c r="W323" s="13"/>
      <c r="X323" s="13"/>
      <c r="Y323" s="13"/>
      <c r="Z323" s="13"/>
      <c r="AA323" s="13"/>
    </row>
    <row r="324" spans="20:27" x14ac:dyDescent="0.25">
      <c r="T324" s="29"/>
      <c r="U324" s="13"/>
      <c r="V324" s="13"/>
      <c r="W324" s="13"/>
      <c r="X324" s="13"/>
      <c r="Y324" s="13"/>
      <c r="Z324" s="13"/>
      <c r="AA324" s="13"/>
    </row>
    <row r="325" spans="20:27" x14ac:dyDescent="0.25">
      <c r="T325" s="29"/>
      <c r="U325" s="13"/>
      <c r="V325" s="13"/>
      <c r="W325" s="13"/>
      <c r="X325" s="13"/>
      <c r="Y325" s="13"/>
      <c r="Z325" s="13"/>
      <c r="AA325" s="13"/>
    </row>
    <row r="326" spans="20:27" x14ac:dyDescent="0.25">
      <c r="T326" s="29"/>
      <c r="U326" s="13"/>
      <c r="V326" s="13"/>
      <c r="W326" s="13"/>
      <c r="X326" s="13"/>
      <c r="Y326" s="13"/>
      <c r="Z326" s="13"/>
      <c r="AA326" s="13"/>
    </row>
    <row r="327" spans="20:27" x14ac:dyDescent="0.25">
      <c r="T327" s="29"/>
      <c r="U327" s="13"/>
      <c r="V327" s="13"/>
      <c r="W327" s="13"/>
      <c r="X327" s="13"/>
      <c r="Y327" s="13"/>
      <c r="Z327" s="13"/>
      <c r="AA327" s="13"/>
    </row>
    <row r="328" spans="20:27" x14ac:dyDescent="0.25">
      <c r="T328" s="29"/>
      <c r="U328" s="13"/>
      <c r="V328" s="13"/>
      <c r="W328" s="13"/>
      <c r="X328" s="13"/>
      <c r="Y328" s="13"/>
      <c r="Z328" s="13"/>
      <c r="AA328" s="13"/>
    </row>
    <row r="329" spans="20:27" x14ac:dyDescent="0.25">
      <c r="T329" s="29"/>
      <c r="U329" s="13"/>
      <c r="V329" s="13"/>
      <c r="W329" s="13"/>
      <c r="X329" s="13"/>
      <c r="Y329" s="13"/>
      <c r="Z329" s="13"/>
      <c r="AA329" s="13"/>
    </row>
    <row r="330" spans="20:27" x14ac:dyDescent="0.25">
      <c r="T330" s="29"/>
      <c r="U330" s="13"/>
      <c r="V330" s="13"/>
      <c r="W330" s="13"/>
      <c r="X330" s="13"/>
      <c r="Y330" s="13"/>
      <c r="Z330" s="13"/>
      <c r="AA330" s="13"/>
    </row>
    <row r="331" spans="20:27" x14ac:dyDescent="0.25">
      <c r="T331" s="29"/>
      <c r="U331" s="13"/>
      <c r="V331" s="13"/>
      <c r="W331" s="13"/>
      <c r="X331" s="13"/>
      <c r="Y331" s="13"/>
      <c r="Z331" s="13"/>
      <c r="AA331" s="13"/>
    </row>
    <row r="332" spans="20:27" x14ac:dyDescent="0.25">
      <c r="T332" s="29"/>
      <c r="U332" s="13"/>
      <c r="V332" s="13"/>
      <c r="W332" s="13"/>
      <c r="X332" s="13"/>
      <c r="Y332" s="13"/>
      <c r="Z332" s="13"/>
      <c r="AA332" s="13"/>
    </row>
    <row r="333" spans="20:27" x14ac:dyDescent="0.25">
      <c r="T333" s="29"/>
      <c r="U333" s="13"/>
      <c r="V333" s="13"/>
      <c r="W333" s="13"/>
      <c r="X333" s="13"/>
      <c r="Y333" s="13"/>
      <c r="Z333" s="13"/>
      <c r="AA333" s="13"/>
    </row>
    <row r="334" spans="20:27" x14ac:dyDescent="0.25">
      <c r="T334" s="29"/>
      <c r="U334" s="13"/>
      <c r="V334" s="13"/>
      <c r="W334" s="13"/>
      <c r="X334" s="13"/>
      <c r="Y334" s="13"/>
      <c r="Z334" s="13"/>
      <c r="AA334" s="13"/>
    </row>
    <row r="335" spans="20:27" x14ac:dyDescent="0.25">
      <c r="T335" s="29"/>
      <c r="U335" s="13"/>
      <c r="V335" s="13"/>
      <c r="W335" s="13"/>
      <c r="X335" s="13"/>
      <c r="Y335" s="13"/>
      <c r="Z335" s="13"/>
      <c r="AA335" s="13"/>
    </row>
    <row r="336" spans="20:27" x14ac:dyDescent="0.25">
      <c r="T336" s="29"/>
      <c r="U336" s="13"/>
      <c r="V336" s="13"/>
      <c r="W336" s="13"/>
      <c r="X336" s="13"/>
      <c r="Y336" s="13"/>
      <c r="Z336" s="13"/>
      <c r="AA336" s="13"/>
    </row>
    <row r="337" spans="20:27" x14ac:dyDescent="0.25">
      <c r="T337" s="29"/>
      <c r="U337" s="13"/>
      <c r="V337" s="13"/>
      <c r="W337" s="13"/>
      <c r="X337" s="13"/>
      <c r="Y337" s="13"/>
      <c r="Z337" s="13"/>
      <c r="AA337" s="13"/>
    </row>
    <row r="338" spans="20:27" x14ac:dyDescent="0.25">
      <c r="T338" s="29"/>
      <c r="U338" s="13"/>
      <c r="V338" s="13"/>
      <c r="W338" s="13"/>
      <c r="X338" s="13"/>
      <c r="Y338" s="13"/>
      <c r="Z338" s="13"/>
      <c r="AA338" s="13"/>
    </row>
    <row r="339" spans="20:27" x14ac:dyDescent="0.25">
      <c r="T339" s="29"/>
      <c r="U339" s="13"/>
      <c r="V339" s="13"/>
      <c r="W339" s="13"/>
      <c r="X339" s="13"/>
      <c r="Y339" s="13"/>
      <c r="Z339" s="13"/>
      <c r="AA339" s="13"/>
    </row>
    <row r="340" spans="20:27" x14ac:dyDescent="0.25">
      <c r="T340" s="29"/>
      <c r="U340" s="13"/>
      <c r="V340" s="13"/>
      <c r="W340" s="13"/>
      <c r="X340" s="13"/>
      <c r="Y340" s="13"/>
      <c r="Z340" s="13"/>
      <c r="AA340" s="13"/>
    </row>
    <row r="341" spans="20:27" x14ac:dyDescent="0.25">
      <c r="T341" s="29"/>
      <c r="U341" s="13"/>
      <c r="V341" s="13"/>
      <c r="W341" s="13"/>
      <c r="X341" s="13"/>
      <c r="Y341" s="13"/>
      <c r="Z341" s="13"/>
      <c r="AA341" s="13"/>
    </row>
    <row r="342" spans="20:27" x14ac:dyDescent="0.25">
      <c r="T342" s="29"/>
      <c r="U342" s="13"/>
      <c r="V342" s="13"/>
      <c r="W342" s="13"/>
      <c r="X342" s="13"/>
      <c r="Y342" s="13"/>
      <c r="Z342" s="13"/>
      <c r="AA342" s="13"/>
    </row>
    <row r="343" spans="20:27" x14ac:dyDescent="0.25">
      <c r="T343" s="29"/>
      <c r="U343" s="13"/>
      <c r="V343" s="13"/>
      <c r="W343" s="13"/>
      <c r="X343" s="13"/>
      <c r="Y343" s="13"/>
      <c r="Z343" s="13"/>
      <c r="AA343" s="13"/>
    </row>
    <row r="344" spans="20:27" x14ac:dyDescent="0.25">
      <c r="T344" s="29"/>
      <c r="U344" s="13"/>
      <c r="V344" s="13"/>
      <c r="W344" s="13"/>
      <c r="X344" s="13"/>
      <c r="Y344" s="13"/>
      <c r="Z344" s="13"/>
      <c r="AA344" s="13"/>
    </row>
    <row r="345" spans="20:27" x14ac:dyDescent="0.25">
      <c r="T345" s="29"/>
      <c r="U345" s="13"/>
      <c r="V345" s="13"/>
      <c r="W345" s="13"/>
      <c r="X345" s="13"/>
      <c r="Y345" s="13"/>
      <c r="Z345" s="13"/>
      <c r="AA345" s="13"/>
    </row>
    <row r="346" spans="20:27" x14ac:dyDescent="0.25">
      <c r="T346" s="29"/>
      <c r="U346" s="13"/>
      <c r="V346" s="13"/>
      <c r="W346" s="13"/>
      <c r="X346" s="13"/>
      <c r="Y346" s="13"/>
      <c r="Z346" s="13"/>
      <c r="AA346" s="13"/>
    </row>
    <row r="347" spans="20:27" x14ac:dyDescent="0.25">
      <c r="T347" s="29"/>
      <c r="U347" s="13"/>
      <c r="V347" s="13"/>
      <c r="W347" s="13"/>
      <c r="X347" s="13"/>
      <c r="Y347" s="13"/>
      <c r="Z347" s="13"/>
      <c r="AA347" s="13"/>
    </row>
    <row r="348" spans="20:27" x14ac:dyDescent="0.25">
      <c r="T348" s="29"/>
      <c r="U348" s="13"/>
      <c r="V348" s="13"/>
      <c r="W348" s="13"/>
      <c r="X348" s="13"/>
      <c r="Y348" s="13"/>
      <c r="Z348" s="13"/>
      <c r="AA348" s="13"/>
    </row>
    <row r="349" spans="20:27" x14ac:dyDescent="0.25">
      <c r="T349" s="29"/>
      <c r="U349" s="13"/>
      <c r="V349" s="13"/>
      <c r="W349" s="13"/>
      <c r="X349" s="13"/>
      <c r="Y349" s="13"/>
      <c r="Z349" s="13"/>
      <c r="AA349" s="13"/>
    </row>
    <row r="350" spans="20:27" x14ac:dyDescent="0.25">
      <c r="T350" s="29"/>
      <c r="U350" s="13"/>
      <c r="V350" s="13"/>
      <c r="W350" s="13"/>
      <c r="X350" s="13"/>
      <c r="Y350" s="13"/>
      <c r="Z350" s="13"/>
      <c r="AA350" s="13"/>
    </row>
    <row r="351" spans="20:27" x14ac:dyDescent="0.25">
      <c r="T351" s="29"/>
      <c r="U351" s="13"/>
      <c r="V351" s="13"/>
      <c r="W351" s="13"/>
      <c r="X351" s="13"/>
      <c r="Y351" s="13"/>
      <c r="Z351" s="13"/>
      <c r="AA351" s="13"/>
    </row>
    <row r="352" spans="20:27" x14ac:dyDescent="0.25">
      <c r="T352" s="29"/>
      <c r="U352" s="13"/>
      <c r="V352" s="13"/>
      <c r="W352" s="13"/>
      <c r="X352" s="13"/>
      <c r="Y352" s="13"/>
      <c r="Z352" s="13"/>
      <c r="AA352" s="13"/>
    </row>
    <row r="353" spans="20:27" x14ac:dyDescent="0.25">
      <c r="T353" s="29"/>
      <c r="U353" s="13"/>
      <c r="V353" s="13"/>
      <c r="W353" s="13"/>
      <c r="X353" s="13"/>
      <c r="Y353" s="13"/>
      <c r="Z353" s="13"/>
      <c r="AA353" s="13"/>
    </row>
    <row r="354" spans="20:27" x14ac:dyDescent="0.25">
      <c r="T354" s="29"/>
      <c r="U354" s="13"/>
      <c r="V354" s="13"/>
      <c r="W354" s="13"/>
      <c r="X354" s="13"/>
      <c r="Y354" s="13"/>
      <c r="Z354" s="13"/>
      <c r="AA354" s="13"/>
    </row>
    <row r="355" spans="20:27" x14ac:dyDescent="0.25">
      <c r="T355" s="29"/>
      <c r="U355" s="13"/>
      <c r="V355" s="13"/>
      <c r="W355" s="13"/>
      <c r="X355" s="13"/>
      <c r="Y355" s="13"/>
      <c r="Z355" s="13"/>
      <c r="AA355" s="13"/>
    </row>
    <row r="356" spans="20:27" x14ac:dyDescent="0.25">
      <c r="T356" s="29"/>
      <c r="U356" s="13"/>
      <c r="V356" s="13"/>
      <c r="W356" s="13"/>
      <c r="X356" s="13"/>
      <c r="Y356" s="13"/>
      <c r="Z356" s="13"/>
      <c r="AA356" s="13"/>
    </row>
    <row r="357" spans="20:27" x14ac:dyDescent="0.25">
      <c r="T357" s="29"/>
      <c r="U357" s="13"/>
      <c r="V357" s="13"/>
      <c r="W357" s="13"/>
      <c r="X357" s="13"/>
      <c r="Y357" s="13"/>
      <c r="Z357" s="13"/>
      <c r="AA357" s="13"/>
    </row>
    <row r="358" spans="20:27" x14ac:dyDescent="0.25">
      <c r="T358" s="29"/>
      <c r="U358" s="13"/>
      <c r="V358" s="13"/>
      <c r="W358" s="13"/>
      <c r="X358" s="13"/>
      <c r="Y358" s="13"/>
      <c r="Z358" s="13"/>
      <c r="AA358" s="13"/>
    </row>
    <row r="359" spans="20:27" x14ac:dyDescent="0.25">
      <c r="T359" s="29"/>
      <c r="U359" s="13"/>
      <c r="V359" s="13"/>
      <c r="W359" s="13"/>
      <c r="X359" s="13"/>
      <c r="Y359" s="13"/>
      <c r="Z359" s="13"/>
      <c r="AA359" s="13"/>
    </row>
    <row r="360" spans="20:27" x14ac:dyDescent="0.25">
      <c r="T360" s="29"/>
      <c r="U360" s="13"/>
      <c r="V360" s="13"/>
      <c r="W360" s="13"/>
      <c r="X360" s="13"/>
      <c r="Y360" s="13"/>
      <c r="Z360" s="13"/>
      <c r="AA360" s="13"/>
    </row>
    <row r="361" spans="20:27" x14ac:dyDescent="0.25">
      <c r="T361" s="29"/>
      <c r="U361" s="13"/>
      <c r="V361" s="13"/>
      <c r="W361" s="13"/>
      <c r="X361" s="13"/>
      <c r="Y361" s="13"/>
      <c r="Z361" s="13"/>
      <c r="AA361" s="13"/>
    </row>
    <row r="362" spans="20:27" x14ac:dyDescent="0.25">
      <c r="T362" s="29"/>
      <c r="U362" s="13"/>
      <c r="V362" s="13"/>
      <c r="W362" s="13"/>
      <c r="X362" s="13"/>
      <c r="Y362" s="13"/>
      <c r="Z362" s="13"/>
      <c r="AA362" s="13"/>
    </row>
    <row r="363" spans="20:27" x14ac:dyDescent="0.25">
      <c r="T363" s="29"/>
      <c r="U363" s="13"/>
      <c r="V363" s="13"/>
      <c r="W363" s="13"/>
      <c r="X363" s="13"/>
      <c r="Y363" s="13"/>
      <c r="Z363" s="13"/>
      <c r="AA363" s="13"/>
    </row>
    <row r="364" spans="20:27" x14ac:dyDescent="0.25">
      <c r="T364" s="29"/>
      <c r="U364" s="13"/>
      <c r="V364" s="13"/>
      <c r="W364" s="13"/>
      <c r="X364" s="13"/>
      <c r="Y364" s="13"/>
      <c r="Z364" s="13"/>
      <c r="AA364" s="13"/>
    </row>
    <row r="365" spans="20:27" x14ac:dyDescent="0.25">
      <c r="T365" s="29"/>
      <c r="U365" s="13"/>
      <c r="V365" s="13"/>
      <c r="W365" s="13"/>
      <c r="X365" s="13"/>
      <c r="Y365" s="13"/>
      <c r="Z365" s="13"/>
      <c r="AA365" s="13"/>
    </row>
    <row r="366" spans="20:27" x14ac:dyDescent="0.25">
      <c r="T366" s="29"/>
      <c r="U366" s="13"/>
      <c r="V366" s="13"/>
      <c r="W366" s="13"/>
      <c r="X366" s="13"/>
      <c r="Y366" s="13"/>
      <c r="Z366" s="13"/>
      <c r="AA366" s="13"/>
    </row>
    <row r="367" spans="20:27" x14ac:dyDescent="0.25">
      <c r="T367" s="29"/>
      <c r="U367" s="13"/>
      <c r="V367" s="13"/>
      <c r="W367" s="13"/>
      <c r="X367" s="13"/>
      <c r="Y367" s="13"/>
      <c r="Z367" s="13"/>
      <c r="AA367" s="13"/>
    </row>
    <row r="368" spans="20:27" x14ac:dyDescent="0.25">
      <c r="T368" s="29"/>
      <c r="U368" s="13"/>
      <c r="V368" s="13"/>
      <c r="W368" s="13"/>
      <c r="X368" s="13"/>
      <c r="Y368" s="13"/>
      <c r="Z368" s="13"/>
      <c r="AA368" s="13"/>
    </row>
    <row r="369" spans="20:27" x14ac:dyDescent="0.25">
      <c r="T369" s="29"/>
      <c r="U369" s="13"/>
      <c r="V369" s="13"/>
      <c r="W369" s="13"/>
      <c r="X369" s="13"/>
      <c r="Y369" s="13"/>
      <c r="Z369" s="13"/>
      <c r="AA369" s="13"/>
    </row>
    <row r="370" spans="20:27" x14ac:dyDescent="0.25">
      <c r="T370" s="29"/>
      <c r="U370" s="13"/>
      <c r="V370" s="13"/>
      <c r="W370" s="13"/>
      <c r="X370" s="13"/>
      <c r="Y370" s="13"/>
      <c r="Z370" s="13"/>
      <c r="AA370" s="13"/>
    </row>
    <row r="371" spans="20:27" x14ac:dyDescent="0.25">
      <c r="T371" s="29"/>
      <c r="U371" s="13"/>
      <c r="V371" s="13"/>
      <c r="W371" s="13"/>
      <c r="X371" s="13"/>
      <c r="Y371" s="13"/>
      <c r="Z371" s="13"/>
      <c r="AA371" s="13"/>
    </row>
    <row r="372" spans="20:27" x14ac:dyDescent="0.25">
      <c r="T372" s="29"/>
      <c r="U372" s="13"/>
      <c r="V372" s="13"/>
      <c r="W372" s="13"/>
      <c r="X372" s="13"/>
      <c r="Y372" s="13"/>
      <c r="Z372" s="13"/>
      <c r="AA372" s="13"/>
    </row>
    <row r="373" spans="20:27" x14ac:dyDescent="0.25">
      <c r="T373" s="29"/>
      <c r="U373" s="13"/>
      <c r="V373" s="13"/>
      <c r="W373" s="13"/>
      <c r="X373" s="13"/>
      <c r="Y373" s="13"/>
      <c r="Z373" s="13"/>
      <c r="AA373" s="13"/>
    </row>
    <row r="374" spans="20:27" x14ac:dyDescent="0.25">
      <c r="T374" s="29"/>
      <c r="U374" s="13"/>
      <c r="V374" s="13"/>
      <c r="W374" s="13"/>
      <c r="X374" s="13"/>
      <c r="Y374" s="13"/>
      <c r="Z374" s="13"/>
      <c r="AA374" s="13"/>
    </row>
    <row r="375" spans="20:27" x14ac:dyDescent="0.25">
      <c r="T375" s="29"/>
      <c r="U375" s="13"/>
      <c r="V375" s="13"/>
      <c r="W375" s="13"/>
      <c r="X375" s="13"/>
      <c r="Y375" s="13"/>
      <c r="Z375" s="13"/>
      <c r="AA375" s="13"/>
    </row>
    <row r="376" spans="20:27" x14ac:dyDescent="0.25">
      <c r="T376" s="29"/>
      <c r="U376" s="13"/>
      <c r="V376" s="13"/>
      <c r="W376" s="13"/>
      <c r="X376" s="13"/>
      <c r="Y376" s="13"/>
      <c r="Z376" s="13"/>
      <c r="AA376" s="13"/>
    </row>
    <row r="377" spans="20:27" x14ac:dyDescent="0.25">
      <c r="T377" s="29"/>
      <c r="U377" s="13"/>
      <c r="V377" s="13"/>
      <c r="W377" s="13"/>
      <c r="X377" s="13"/>
      <c r="Y377" s="13"/>
      <c r="Z377" s="13"/>
      <c r="AA377" s="13"/>
    </row>
    <row r="378" spans="20:27" x14ac:dyDescent="0.25">
      <c r="T378" s="29"/>
      <c r="U378" s="13"/>
      <c r="V378" s="13"/>
      <c r="W378" s="13"/>
      <c r="X378" s="13"/>
      <c r="Y378" s="13"/>
      <c r="Z378" s="13"/>
      <c r="AA378" s="13"/>
    </row>
    <row r="379" spans="20:27" x14ac:dyDescent="0.25">
      <c r="T379" s="29"/>
      <c r="U379" s="13"/>
      <c r="V379" s="13"/>
      <c r="W379" s="13"/>
      <c r="X379" s="13"/>
      <c r="Y379" s="13"/>
      <c r="Z379" s="13"/>
      <c r="AA379" s="13"/>
    </row>
    <row r="380" spans="20:27" x14ac:dyDescent="0.25">
      <c r="T380" s="29"/>
      <c r="U380" s="13"/>
      <c r="V380" s="13"/>
      <c r="W380" s="13"/>
      <c r="X380" s="13"/>
      <c r="Y380" s="13"/>
      <c r="Z380" s="13"/>
      <c r="AA380" s="13"/>
    </row>
    <row r="381" spans="20:27" x14ac:dyDescent="0.25">
      <c r="T381" s="29"/>
      <c r="U381" s="13"/>
      <c r="V381" s="13"/>
      <c r="W381" s="13"/>
      <c r="X381" s="13"/>
      <c r="Y381" s="13"/>
      <c r="Z381" s="13"/>
      <c r="AA381" s="13"/>
    </row>
    <row r="382" spans="20:27" x14ac:dyDescent="0.25">
      <c r="T382" s="29"/>
      <c r="U382" s="13"/>
      <c r="V382" s="13"/>
      <c r="W382" s="13"/>
      <c r="X382" s="13"/>
      <c r="Y382" s="13"/>
      <c r="Z382" s="13"/>
      <c r="AA382" s="13"/>
    </row>
    <row r="383" spans="20:27" x14ac:dyDescent="0.25">
      <c r="T383" s="29"/>
      <c r="U383" s="13"/>
      <c r="V383" s="13"/>
      <c r="W383" s="13"/>
      <c r="X383" s="13"/>
      <c r="Y383" s="13"/>
      <c r="Z383" s="13"/>
      <c r="AA383" s="13"/>
    </row>
    <row r="384" spans="20:27" x14ac:dyDescent="0.25">
      <c r="T384" s="29"/>
      <c r="U384" s="13"/>
      <c r="V384" s="13"/>
      <c r="W384" s="13"/>
      <c r="X384" s="13"/>
      <c r="Y384" s="13"/>
      <c r="Z384" s="13"/>
      <c r="AA384" s="13"/>
    </row>
    <row r="385" spans="20:27" x14ac:dyDescent="0.25">
      <c r="T385" s="29"/>
      <c r="U385" s="13"/>
      <c r="V385" s="13"/>
      <c r="W385" s="13"/>
      <c r="X385" s="13"/>
      <c r="Y385" s="13"/>
      <c r="Z385" s="13"/>
      <c r="AA385" s="13"/>
    </row>
    <row r="386" spans="20:27" x14ac:dyDescent="0.25">
      <c r="T386" s="29"/>
      <c r="U386" s="13"/>
      <c r="V386" s="13"/>
      <c r="W386" s="13"/>
      <c r="X386" s="13"/>
      <c r="Y386" s="13"/>
      <c r="Z386" s="13"/>
      <c r="AA386" s="13"/>
    </row>
    <row r="387" spans="20:27" x14ac:dyDescent="0.25">
      <c r="T387" s="29"/>
      <c r="U387" s="13"/>
      <c r="V387" s="13"/>
      <c r="W387" s="13"/>
      <c r="X387" s="13"/>
      <c r="Y387" s="13"/>
      <c r="Z387" s="13"/>
      <c r="AA387" s="13"/>
    </row>
    <row r="388" spans="20:27" x14ac:dyDescent="0.25">
      <c r="T388" s="29"/>
      <c r="U388" s="13"/>
      <c r="V388" s="13"/>
      <c r="W388" s="13"/>
      <c r="X388" s="13"/>
      <c r="Y388" s="13"/>
      <c r="Z388" s="13"/>
      <c r="AA388" s="13"/>
    </row>
    <row r="389" spans="20:27" x14ac:dyDescent="0.25">
      <c r="T389" s="29"/>
      <c r="U389" s="13"/>
      <c r="V389" s="13"/>
      <c r="W389" s="13"/>
      <c r="X389" s="13"/>
      <c r="Y389" s="13"/>
      <c r="Z389" s="13"/>
      <c r="AA389" s="13"/>
    </row>
    <row r="390" spans="20:27" x14ac:dyDescent="0.25">
      <c r="T390" s="29"/>
      <c r="U390" s="13"/>
      <c r="V390" s="13"/>
      <c r="W390" s="13"/>
      <c r="X390" s="13"/>
      <c r="Y390" s="13"/>
      <c r="Z390" s="13"/>
      <c r="AA390" s="13"/>
    </row>
    <row r="391" spans="20:27" x14ac:dyDescent="0.25">
      <c r="T391" s="29"/>
      <c r="U391" s="13"/>
      <c r="V391" s="13"/>
      <c r="W391" s="13"/>
      <c r="X391" s="13"/>
      <c r="Y391" s="13"/>
      <c r="Z391" s="13"/>
      <c r="AA391" s="13"/>
    </row>
    <row r="392" spans="20:27" x14ac:dyDescent="0.25">
      <c r="T392" s="29"/>
      <c r="U392" s="13"/>
      <c r="V392" s="13"/>
      <c r="W392" s="13"/>
      <c r="X392" s="13"/>
      <c r="Y392" s="13"/>
      <c r="Z392" s="13"/>
      <c r="AA392" s="13"/>
    </row>
    <row r="393" spans="20:27" x14ac:dyDescent="0.25">
      <c r="T393" s="29"/>
      <c r="U393" s="13"/>
      <c r="V393" s="13"/>
      <c r="W393" s="13"/>
      <c r="X393" s="13"/>
      <c r="Y393" s="13"/>
      <c r="Z393" s="13"/>
      <c r="AA393" s="13"/>
    </row>
    <row r="394" spans="20:27" x14ac:dyDescent="0.25">
      <c r="T394" s="29"/>
      <c r="U394" s="13"/>
      <c r="V394" s="13"/>
      <c r="W394" s="13"/>
      <c r="X394" s="13"/>
      <c r="Y394" s="13"/>
      <c r="Z394" s="13"/>
      <c r="AA394" s="13"/>
    </row>
    <row r="395" spans="20:27" x14ac:dyDescent="0.25">
      <c r="T395" s="29"/>
      <c r="U395" s="13"/>
      <c r="V395" s="13"/>
      <c r="W395" s="13"/>
      <c r="X395" s="13"/>
      <c r="Y395" s="13"/>
      <c r="Z395" s="13"/>
      <c r="AA395" s="13"/>
    </row>
    <row r="396" spans="20:27" x14ac:dyDescent="0.25">
      <c r="T396" s="29"/>
      <c r="U396" s="13"/>
      <c r="V396" s="13"/>
      <c r="W396" s="13"/>
      <c r="X396" s="13"/>
      <c r="Y396" s="13"/>
      <c r="Z396" s="13"/>
      <c r="AA396" s="13"/>
    </row>
    <row r="397" spans="20:27" x14ac:dyDescent="0.25">
      <c r="T397" s="29"/>
      <c r="U397" s="13"/>
      <c r="V397" s="13"/>
      <c r="W397" s="13"/>
      <c r="X397" s="13"/>
      <c r="Y397" s="13"/>
      <c r="Z397" s="13"/>
      <c r="AA397" s="13"/>
    </row>
    <row r="398" spans="20:27" x14ac:dyDescent="0.25">
      <c r="T398" s="29"/>
      <c r="U398" s="13"/>
      <c r="V398" s="13"/>
      <c r="W398" s="13"/>
      <c r="X398" s="13"/>
      <c r="Y398" s="13"/>
      <c r="Z398" s="13"/>
      <c r="AA398" s="13"/>
    </row>
    <row r="399" spans="20:27" x14ac:dyDescent="0.25">
      <c r="T399" s="29"/>
      <c r="U399" s="13"/>
      <c r="V399" s="13"/>
      <c r="W399" s="13"/>
      <c r="X399" s="13"/>
      <c r="Y399" s="13"/>
      <c r="Z399" s="13"/>
      <c r="AA399" s="13"/>
    </row>
    <row r="400" spans="20:27" x14ac:dyDescent="0.25">
      <c r="T400" s="29"/>
      <c r="U400" s="13"/>
      <c r="V400" s="13"/>
      <c r="W400" s="13"/>
      <c r="X400" s="13"/>
      <c r="Y400" s="13"/>
      <c r="Z400" s="13"/>
      <c r="AA400" s="13"/>
    </row>
    <row r="401" spans="20:27" x14ac:dyDescent="0.25">
      <c r="T401" s="29"/>
      <c r="U401" s="13"/>
      <c r="V401" s="13"/>
      <c r="W401" s="13"/>
      <c r="X401" s="13"/>
      <c r="Y401" s="13"/>
      <c r="Z401" s="13"/>
      <c r="AA401" s="13"/>
    </row>
    <row r="402" spans="20:27" x14ac:dyDescent="0.25">
      <c r="T402" s="29"/>
      <c r="U402" s="13"/>
      <c r="V402" s="13"/>
      <c r="W402" s="13"/>
      <c r="X402" s="13"/>
      <c r="Y402" s="13"/>
      <c r="Z402" s="13"/>
      <c r="AA402" s="13"/>
    </row>
    <row r="403" spans="20:27" x14ac:dyDescent="0.25">
      <c r="T403" s="29"/>
      <c r="U403" s="13"/>
      <c r="V403" s="13"/>
      <c r="W403" s="13"/>
      <c r="X403" s="13"/>
      <c r="Y403" s="13"/>
      <c r="Z403" s="13"/>
      <c r="AA403" s="13"/>
    </row>
    <row r="404" spans="20:27" x14ac:dyDescent="0.25">
      <c r="T404" s="29"/>
      <c r="U404" s="13"/>
      <c r="V404" s="13"/>
      <c r="W404" s="13"/>
      <c r="X404" s="13"/>
      <c r="Y404" s="13"/>
      <c r="Z404" s="13"/>
      <c r="AA404" s="13"/>
    </row>
    <row r="405" spans="20:27" x14ac:dyDescent="0.25">
      <c r="T405" s="29"/>
      <c r="U405" s="13"/>
      <c r="V405" s="13"/>
      <c r="W405" s="13"/>
      <c r="X405" s="13"/>
      <c r="Y405" s="13"/>
      <c r="Z405" s="13"/>
      <c r="AA405" s="13"/>
    </row>
    <row r="406" spans="20:27" x14ac:dyDescent="0.25">
      <c r="T406" s="29"/>
      <c r="U406" s="13"/>
      <c r="V406" s="13"/>
      <c r="W406" s="13"/>
      <c r="X406" s="13"/>
      <c r="Y406" s="13"/>
      <c r="Z406" s="13"/>
      <c r="AA406" s="13"/>
    </row>
    <row r="407" spans="20:27" x14ac:dyDescent="0.25">
      <c r="T407" s="29"/>
      <c r="U407" s="13"/>
      <c r="V407" s="13"/>
      <c r="W407" s="13"/>
      <c r="X407" s="13"/>
      <c r="Y407" s="13"/>
      <c r="Z407" s="13"/>
      <c r="AA407" s="13"/>
    </row>
    <row r="408" spans="20:27" x14ac:dyDescent="0.25">
      <c r="T408" s="29"/>
      <c r="U408" s="13"/>
      <c r="V408" s="13"/>
      <c r="W408" s="13"/>
      <c r="X408" s="13"/>
      <c r="Y408" s="13"/>
      <c r="Z408" s="13"/>
      <c r="AA408" s="13"/>
    </row>
    <row r="409" spans="20:27" x14ac:dyDescent="0.25">
      <c r="T409" s="29"/>
      <c r="U409" s="13"/>
      <c r="V409" s="13"/>
      <c r="W409" s="13"/>
      <c r="X409" s="13"/>
      <c r="Y409" s="13"/>
      <c r="Z409" s="13"/>
      <c r="AA409" s="13"/>
    </row>
    <row r="410" spans="20:27" x14ac:dyDescent="0.25">
      <c r="T410" s="29"/>
      <c r="U410" s="13"/>
      <c r="V410" s="13"/>
      <c r="W410" s="13"/>
      <c r="X410" s="13"/>
      <c r="Y410" s="13"/>
      <c r="Z410" s="13"/>
      <c r="AA410" s="13"/>
    </row>
    <row r="411" spans="20:27" x14ac:dyDescent="0.25">
      <c r="T411" s="29"/>
      <c r="U411" s="13"/>
      <c r="V411" s="13"/>
      <c r="W411" s="13"/>
      <c r="X411" s="13"/>
      <c r="Y411" s="13"/>
      <c r="Z411" s="13"/>
      <c r="AA411" s="13"/>
    </row>
    <row r="412" spans="20:27" x14ac:dyDescent="0.25">
      <c r="T412" s="29"/>
      <c r="U412" s="13"/>
      <c r="V412" s="13"/>
      <c r="W412" s="13"/>
      <c r="X412" s="13"/>
      <c r="Y412" s="13"/>
      <c r="Z412" s="13"/>
      <c r="AA412" s="13"/>
    </row>
    <row r="413" spans="20:27" x14ac:dyDescent="0.25">
      <c r="T413" s="29"/>
      <c r="U413" s="13"/>
      <c r="V413" s="13"/>
      <c r="W413" s="13"/>
      <c r="X413" s="13"/>
      <c r="Y413" s="13"/>
      <c r="Z413" s="13"/>
      <c r="AA413" s="13"/>
    </row>
    <row r="414" spans="20:27" x14ac:dyDescent="0.25">
      <c r="T414" s="29"/>
      <c r="U414" s="13"/>
      <c r="V414" s="13"/>
      <c r="W414" s="13"/>
      <c r="X414" s="13"/>
      <c r="Y414" s="13"/>
      <c r="Z414" s="13"/>
      <c r="AA414" s="13"/>
    </row>
    <row r="415" spans="20:27" x14ac:dyDescent="0.25">
      <c r="T415" s="29"/>
      <c r="U415" s="13"/>
      <c r="V415" s="13"/>
      <c r="W415" s="13"/>
      <c r="X415" s="13"/>
      <c r="Y415" s="13"/>
      <c r="Z415" s="13"/>
      <c r="AA415" s="13"/>
    </row>
    <row r="416" spans="20:27" x14ac:dyDescent="0.25">
      <c r="T416" s="29"/>
      <c r="U416" s="13"/>
      <c r="V416" s="13"/>
      <c r="W416" s="13"/>
      <c r="X416" s="13"/>
      <c r="Y416" s="13"/>
      <c r="Z416" s="13"/>
      <c r="AA416" s="13"/>
    </row>
    <row r="417" spans="20:27" x14ac:dyDescent="0.25">
      <c r="T417" s="29"/>
      <c r="U417" s="13"/>
      <c r="V417" s="13"/>
      <c r="W417" s="13"/>
      <c r="X417" s="13"/>
      <c r="Y417" s="13"/>
      <c r="Z417" s="13"/>
      <c r="AA417" s="13"/>
    </row>
    <row r="418" spans="20:27" x14ac:dyDescent="0.25">
      <c r="T418" s="29"/>
      <c r="U418" s="13"/>
      <c r="V418" s="13"/>
      <c r="W418" s="13"/>
      <c r="X418" s="13"/>
      <c r="Y418" s="13"/>
      <c r="Z418" s="13"/>
      <c r="AA418" s="13"/>
    </row>
    <row r="419" spans="20:27" x14ac:dyDescent="0.25">
      <c r="T419" s="29"/>
      <c r="U419" s="13"/>
      <c r="V419" s="13"/>
      <c r="W419" s="13"/>
      <c r="X419" s="13"/>
      <c r="Y419" s="13"/>
      <c r="Z419" s="13"/>
      <c r="AA419" s="13"/>
    </row>
    <row r="420" spans="20:27" x14ac:dyDescent="0.25">
      <c r="T420" s="29"/>
      <c r="U420" s="13"/>
      <c r="V420" s="13"/>
      <c r="W420" s="13"/>
      <c r="X420" s="13"/>
      <c r="Y420" s="13"/>
      <c r="Z420" s="13"/>
      <c r="AA420" s="13"/>
    </row>
    <row r="421" spans="20:27" x14ac:dyDescent="0.25">
      <c r="T421" s="29"/>
      <c r="U421" s="13"/>
      <c r="V421" s="13"/>
      <c r="W421" s="13"/>
      <c r="X421" s="13"/>
      <c r="Y421" s="13"/>
      <c r="Z421" s="13"/>
      <c r="AA421" s="13"/>
    </row>
    <row r="422" spans="20:27" x14ac:dyDescent="0.25">
      <c r="T422" s="29"/>
      <c r="U422" s="13"/>
      <c r="V422" s="13"/>
      <c r="W422" s="13"/>
      <c r="X422" s="13"/>
      <c r="Y422" s="13"/>
      <c r="Z422" s="13"/>
      <c r="AA422" s="13"/>
    </row>
    <row r="423" spans="20:27" x14ac:dyDescent="0.25">
      <c r="T423" s="29"/>
      <c r="U423" s="13"/>
      <c r="V423" s="13"/>
      <c r="W423" s="13"/>
      <c r="X423" s="13"/>
      <c r="Y423" s="13"/>
      <c r="Z423" s="13"/>
      <c r="AA423" s="13"/>
    </row>
    <row r="424" spans="20:27" x14ac:dyDescent="0.25">
      <c r="T424" s="29"/>
      <c r="U424" s="13"/>
      <c r="V424" s="13"/>
      <c r="W424" s="13"/>
      <c r="X424" s="13"/>
      <c r="Y424" s="13"/>
      <c r="Z424" s="13"/>
      <c r="AA424" s="13"/>
    </row>
    <row r="425" spans="20:27" x14ac:dyDescent="0.25">
      <c r="T425" s="29"/>
      <c r="U425" s="13"/>
      <c r="V425" s="13"/>
      <c r="W425" s="13"/>
      <c r="X425" s="13"/>
      <c r="Y425" s="13"/>
      <c r="Z425" s="13"/>
      <c r="AA425" s="13"/>
    </row>
    <row r="426" spans="20:27" x14ac:dyDescent="0.25">
      <c r="T426" s="29"/>
      <c r="U426" s="13"/>
      <c r="V426" s="13"/>
      <c r="W426" s="13"/>
      <c r="X426" s="13"/>
      <c r="Y426" s="13"/>
      <c r="Z426" s="13"/>
      <c r="AA426" s="13"/>
    </row>
    <row r="427" spans="20:27" x14ac:dyDescent="0.25">
      <c r="T427" s="29"/>
      <c r="U427" s="13"/>
      <c r="V427" s="13"/>
      <c r="W427" s="13"/>
      <c r="X427" s="13"/>
      <c r="Y427" s="13"/>
      <c r="Z427" s="13"/>
      <c r="AA427" s="13"/>
    </row>
    <row r="428" spans="20:27" x14ac:dyDescent="0.25">
      <c r="T428" s="29"/>
      <c r="U428" s="13"/>
      <c r="V428" s="13"/>
      <c r="W428" s="13"/>
      <c r="X428" s="13"/>
      <c r="Y428" s="13"/>
      <c r="Z428" s="13"/>
      <c r="AA428" s="13"/>
    </row>
    <row r="429" spans="20:27" x14ac:dyDescent="0.25">
      <c r="T429" s="29"/>
      <c r="U429" s="13"/>
      <c r="V429" s="13"/>
      <c r="W429" s="13"/>
      <c r="X429" s="13"/>
      <c r="Y429" s="13"/>
      <c r="Z429" s="13"/>
      <c r="AA429" s="13"/>
    </row>
    <row r="430" spans="20:27" x14ac:dyDescent="0.25">
      <c r="T430" s="29"/>
      <c r="U430" s="13"/>
      <c r="V430" s="13"/>
      <c r="W430" s="13"/>
      <c r="X430" s="13"/>
      <c r="Y430" s="13"/>
      <c r="Z430" s="13"/>
      <c r="AA430" s="13"/>
    </row>
    <row r="431" spans="20:27" x14ac:dyDescent="0.25">
      <c r="T431" s="29"/>
      <c r="U431" s="13"/>
      <c r="V431" s="13"/>
      <c r="W431" s="13"/>
      <c r="X431" s="13"/>
      <c r="Y431" s="13"/>
      <c r="Z431" s="13"/>
      <c r="AA431" s="13"/>
    </row>
    <row r="432" spans="20:27" x14ac:dyDescent="0.25">
      <c r="T432" s="29"/>
      <c r="U432" s="13"/>
      <c r="V432" s="13"/>
      <c r="W432" s="13"/>
      <c r="X432" s="13"/>
      <c r="Y432" s="13"/>
      <c r="Z432" s="13"/>
      <c r="AA432" s="13"/>
    </row>
    <row r="433" spans="20:27" x14ac:dyDescent="0.25">
      <c r="T433" s="29"/>
      <c r="U433" s="13"/>
      <c r="V433" s="13"/>
      <c r="W433" s="13"/>
      <c r="X433" s="13"/>
      <c r="Y433" s="13"/>
      <c r="Z433" s="13"/>
      <c r="AA433" s="13"/>
    </row>
    <row r="434" spans="20:27" x14ac:dyDescent="0.25">
      <c r="T434" s="29"/>
      <c r="U434" s="13"/>
      <c r="V434" s="13"/>
      <c r="W434" s="13"/>
      <c r="X434" s="13"/>
      <c r="Y434" s="13"/>
      <c r="Z434" s="13"/>
      <c r="AA434" s="13"/>
    </row>
    <row r="435" spans="20:27" x14ac:dyDescent="0.25">
      <c r="T435" s="29"/>
      <c r="U435" s="13"/>
      <c r="V435" s="13"/>
      <c r="W435" s="13"/>
      <c r="X435" s="13"/>
      <c r="Y435" s="13"/>
      <c r="Z435" s="13"/>
      <c r="AA435" s="13"/>
    </row>
    <row r="436" spans="20:27" x14ac:dyDescent="0.25">
      <c r="T436" s="29"/>
      <c r="U436" s="13"/>
      <c r="V436" s="13"/>
      <c r="W436" s="13"/>
      <c r="X436" s="13"/>
      <c r="Y436" s="13"/>
      <c r="Z436" s="13"/>
      <c r="AA436" s="13"/>
    </row>
    <row r="437" spans="20:27" x14ac:dyDescent="0.25">
      <c r="T437" s="29"/>
      <c r="U437" s="13"/>
      <c r="V437" s="13"/>
      <c r="W437" s="13"/>
      <c r="X437" s="13"/>
      <c r="Y437" s="13"/>
      <c r="Z437" s="13"/>
      <c r="AA437" s="13"/>
    </row>
    <row r="438" spans="20:27" x14ac:dyDescent="0.25">
      <c r="T438" s="29"/>
      <c r="U438" s="13"/>
      <c r="V438" s="13"/>
      <c r="W438" s="13"/>
      <c r="X438" s="13"/>
      <c r="Y438" s="13"/>
      <c r="Z438" s="13"/>
      <c r="AA438" s="13"/>
    </row>
    <row r="439" spans="20:27" x14ac:dyDescent="0.25">
      <c r="T439" s="29"/>
      <c r="U439" s="13"/>
      <c r="V439" s="13"/>
      <c r="W439" s="13"/>
      <c r="X439" s="13"/>
      <c r="Y439" s="13"/>
      <c r="Z439" s="13"/>
      <c r="AA439" s="13"/>
    </row>
    <row r="440" spans="20:27" x14ac:dyDescent="0.25">
      <c r="T440" s="29"/>
      <c r="U440" s="13"/>
      <c r="V440" s="13"/>
      <c r="W440" s="13"/>
      <c r="X440" s="13"/>
      <c r="Y440" s="13"/>
      <c r="Z440" s="13"/>
      <c r="AA440" s="13"/>
    </row>
    <row r="441" spans="20:27" x14ac:dyDescent="0.25">
      <c r="T441" s="29"/>
      <c r="U441" s="13"/>
      <c r="V441" s="13"/>
      <c r="W441" s="13"/>
      <c r="X441" s="13"/>
      <c r="Y441" s="13"/>
      <c r="Z441" s="13"/>
      <c r="AA441" s="13"/>
    </row>
    <row r="442" spans="20:27" x14ac:dyDescent="0.25">
      <c r="T442" s="29"/>
      <c r="U442" s="13"/>
      <c r="V442" s="13"/>
      <c r="W442" s="13"/>
      <c r="X442" s="13"/>
      <c r="Y442" s="13"/>
      <c r="Z442" s="13"/>
      <c r="AA442" s="13"/>
    </row>
    <row r="443" spans="20:27" x14ac:dyDescent="0.25">
      <c r="T443" s="29"/>
      <c r="U443" s="13"/>
      <c r="V443" s="13"/>
      <c r="W443" s="13"/>
      <c r="X443" s="13"/>
      <c r="Y443" s="13"/>
      <c r="Z443" s="13"/>
      <c r="AA443" s="13"/>
    </row>
    <row r="444" spans="20:27" x14ac:dyDescent="0.25">
      <c r="T444" s="29"/>
      <c r="U444" s="13"/>
      <c r="V444" s="13"/>
      <c r="W444" s="13"/>
      <c r="X444" s="13"/>
      <c r="Y444" s="13"/>
      <c r="Z444" s="13"/>
      <c r="AA444" s="13"/>
    </row>
    <row r="445" spans="20:27" x14ac:dyDescent="0.25">
      <c r="T445" s="29"/>
      <c r="U445" s="13"/>
      <c r="V445" s="13"/>
      <c r="W445" s="13"/>
      <c r="X445" s="13"/>
      <c r="Y445" s="13"/>
      <c r="Z445" s="13"/>
      <c r="AA445" s="13"/>
    </row>
    <row r="446" spans="20:27" x14ac:dyDescent="0.25">
      <c r="T446" s="29"/>
      <c r="U446" s="13"/>
      <c r="V446" s="13"/>
      <c r="W446" s="13"/>
      <c r="X446" s="13"/>
      <c r="Y446" s="13"/>
      <c r="Z446" s="13"/>
      <c r="AA446" s="13"/>
    </row>
    <row r="447" spans="20:27" x14ac:dyDescent="0.25">
      <c r="T447" s="29"/>
      <c r="U447" s="13"/>
      <c r="V447" s="13"/>
      <c r="W447" s="13"/>
      <c r="X447" s="13"/>
      <c r="Y447" s="13"/>
      <c r="Z447" s="13"/>
      <c r="AA447" s="13"/>
    </row>
    <row r="448" spans="20:27" x14ac:dyDescent="0.25">
      <c r="T448" s="29"/>
      <c r="U448" s="13"/>
      <c r="V448" s="13"/>
      <c r="W448" s="13"/>
      <c r="X448" s="13"/>
      <c r="Y448" s="13"/>
      <c r="Z448" s="13"/>
      <c r="AA448" s="13"/>
    </row>
    <row r="449" spans="20:27" x14ac:dyDescent="0.25">
      <c r="T449" s="29"/>
      <c r="U449" s="13"/>
      <c r="V449" s="13"/>
      <c r="W449" s="13"/>
      <c r="X449" s="13"/>
      <c r="Y449" s="13"/>
      <c r="Z449" s="13"/>
      <c r="AA449" s="13"/>
    </row>
    <row r="450" spans="20:27" x14ac:dyDescent="0.25">
      <c r="T450" s="29"/>
      <c r="U450" s="13"/>
      <c r="V450" s="13"/>
      <c r="W450" s="13"/>
      <c r="X450" s="13"/>
      <c r="Y450" s="13"/>
      <c r="Z450" s="13"/>
      <c r="AA450" s="13"/>
    </row>
    <row r="451" spans="20:27" x14ac:dyDescent="0.25">
      <c r="T451" s="29"/>
      <c r="U451" s="13"/>
      <c r="V451" s="13"/>
      <c r="W451" s="13"/>
      <c r="X451" s="13"/>
      <c r="Y451" s="13"/>
      <c r="Z451" s="13"/>
      <c r="AA451" s="13"/>
    </row>
    <row r="452" spans="20:27" x14ac:dyDescent="0.25">
      <c r="T452" s="29"/>
      <c r="U452" s="13"/>
      <c r="V452" s="13"/>
      <c r="W452" s="13"/>
      <c r="X452" s="13"/>
      <c r="Y452" s="13"/>
      <c r="Z452" s="13"/>
      <c r="AA452" s="13"/>
    </row>
    <row r="453" spans="20:27" x14ac:dyDescent="0.25">
      <c r="T453" s="29"/>
      <c r="U453" s="13"/>
      <c r="V453" s="13"/>
      <c r="W453" s="13"/>
      <c r="X453" s="13"/>
      <c r="Y453" s="13"/>
      <c r="Z453" s="13"/>
      <c r="AA453" s="13"/>
    </row>
    <row r="454" spans="20:27" x14ac:dyDescent="0.25">
      <c r="T454" s="29"/>
      <c r="U454" s="13"/>
      <c r="V454" s="13"/>
      <c r="W454" s="13"/>
      <c r="X454" s="13"/>
      <c r="Y454" s="13"/>
      <c r="Z454" s="13"/>
      <c r="AA454" s="13"/>
    </row>
    <row r="455" spans="20:27" x14ac:dyDescent="0.25">
      <c r="T455" s="29"/>
      <c r="U455" s="13"/>
      <c r="V455" s="13"/>
      <c r="W455" s="13"/>
      <c r="X455" s="13"/>
      <c r="Y455" s="13"/>
      <c r="Z455" s="13"/>
      <c r="AA455" s="13"/>
    </row>
    <row r="456" spans="20:27" x14ac:dyDescent="0.25">
      <c r="T456" s="29"/>
      <c r="U456" s="13"/>
      <c r="V456" s="13"/>
      <c r="W456" s="13"/>
      <c r="X456" s="13"/>
      <c r="Y456" s="13"/>
      <c r="Z456" s="13"/>
      <c r="AA456" s="13"/>
    </row>
    <row r="457" spans="20:27" x14ac:dyDescent="0.25">
      <c r="T457" s="29"/>
      <c r="U457" s="13"/>
      <c r="V457" s="13"/>
      <c r="W457" s="13"/>
      <c r="X457" s="13"/>
      <c r="Y457" s="13"/>
      <c r="Z457" s="13"/>
      <c r="AA457" s="13"/>
    </row>
    <row r="458" spans="20:27" x14ac:dyDescent="0.25">
      <c r="T458" s="29"/>
      <c r="U458" s="13"/>
      <c r="V458" s="13"/>
      <c r="W458" s="13"/>
      <c r="X458" s="13"/>
      <c r="Y458" s="13"/>
      <c r="Z458" s="13"/>
      <c r="AA458" s="13"/>
    </row>
    <row r="459" spans="20:27" x14ac:dyDescent="0.25">
      <c r="T459" s="29"/>
      <c r="U459" s="13"/>
      <c r="V459" s="13"/>
      <c r="W459" s="13"/>
      <c r="X459" s="13"/>
      <c r="Y459" s="13"/>
      <c r="Z459" s="13"/>
      <c r="AA459" s="13"/>
    </row>
    <row r="460" spans="20:27" x14ac:dyDescent="0.25">
      <c r="T460" s="29"/>
      <c r="U460" s="13"/>
      <c r="V460" s="13"/>
      <c r="W460" s="13"/>
      <c r="X460" s="13"/>
      <c r="Y460" s="13"/>
      <c r="Z460" s="13"/>
      <c r="AA460" s="13"/>
    </row>
    <row r="461" spans="20:27" x14ac:dyDescent="0.25">
      <c r="T461" s="29"/>
      <c r="U461" s="13"/>
      <c r="V461" s="13"/>
      <c r="W461" s="13"/>
      <c r="X461" s="13"/>
      <c r="Y461" s="13"/>
      <c r="Z461" s="13"/>
      <c r="AA461" s="13"/>
    </row>
    <row r="462" spans="20:27" x14ac:dyDescent="0.25">
      <c r="T462" s="29"/>
      <c r="U462" s="13"/>
      <c r="V462" s="13"/>
      <c r="W462" s="13"/>
      <c r="X462" s="13"/>
      <c r="Y462" s="13"/>
      <c r="Z462" s="13"/>
      <c r="AA462" s="13"/>
    </row>
    <row r="463" spans="20:27" x14ac:dyDescent="0.25">
      <c r="T463" s="29"/>
      <c r="U463" s="13"/>
      <c r="V463" s="13"/>
      <c r="W463" s="13"/>
      <c r="X463" s="13"/>
      <c r="Y463" s="13"/>
      <c r="Z463" s="13"/>
      <c r="AA463" s="13"/>
    </row>
    <row r="464" spans="20:27" x14ac:dyDescent="0.25">
      <c r="T464" s="29"/>
      <c r="U464" s="13"/>
      <c r="V464" s="13"/>
      <c r="W464" s="13"/>
      <c r="X464" s="13"/>
      <c r="Y464" s="13"/>
      <c r="Z464" s="13"/>
      <c r="AA464" s="13"/>
    </row>
    <row r="465" spans="20:27" x14ac:dyDescent="0.25">
      <c r="T465" s="29"/>
      <c r="U465" s="13"/>
      <c r="V465" s="13"/>
      <c r="W465" s="13"/>
      <c r="X465" s="13"/>
      <c r="Y465" s="13"/>
      <c r="Z465" s="13"/>
      <c r="AA465" s="13"/>
    </row>
    <row r="466" spans="20:27" x14ac:dyDescent="0.25">
      <c r="T466" s="29"/>
      <c r="U466" s="13"/>
      <c r="V466" s="13"/>
      <c r="W466" s="13"/>
      <c r="X466" s="13"/>
      <c r="Y466" s="13"/>
      <c r="Z466" s="13"/>
      <c r="AA466" s="13"/>
    </row>
    <row r="467" spans="20:27" x14ac:dyDescent="0.25">
      <c r="T467" s="29"/>
      <c r="U467" s="13"/>
      <c r="V467" s="13"/>
      <c r="W467" s="13"/>
      <c r="X467" s="13"/>
      <c r="Y467" s="13"/>
      <c r="Z467" s="13"/>
      <c r="AA467" s="13"/>
    </row>
    <row r="468" spans="20:27" x14ac:dyDescent="0.25">
      <c r="T468" s="29"/>
      <c r="U468" s="13"/>
      <c r="V468" s="13"/>
      <c r="W468" s="13"/>
      <c r="X468" s="13"/>
      <c r="Y468" s="13"/>
      <c r="Z468" s="13"/>
      <c r="AA468" s="13"/>
    </row>
    <row r="469" spans="20:27" x14ac:dyDescent="0.25">
      <c r="T469" s="29"/>
      <c r="U469" s="13"/>
      <c r="V469" s="13"/>
      <c r="W469" s="13"/>
      <c r="X469" s="13"/>
      <c r="Y469" s="13"/>
      <c r="Z469" s="13"/>
      <c r="AA469" s="13"/>
    </row>
    <row r="470" spans="20:27" x14ac:dyDescent="0.25">
      <c r="T470" s="29"/>
      <c r="U470" s="13"/>
      <c r="V470" s="13"/>
      <c r="W470" s="13"/>
      <c r="X470" s="13"/>
      <c r="Y470" s="13"/>
      <c r="Z470" s="13"/>
      <c r="AA470" s="13"/>
    </row>
    <row r="471" spans="20:27" x14ac:dyDescent="0.25">
      <c r="T471" s="29"/>
      <c r="U471" s="13"/>
      <c r="V471" s="13"/>
      <c r="W471" s="13"/>
      <c r="X471" s="13"/>
      <c r="Y471" s="13"/>
      <c r="Z471" s="13"/>
      <c r="AA471" s="13"/>
    </row>
    <row r="472" spans="20:27" x14ac:dyDescent="0.25">
      <c r="T472" s="29"/>
      <c r="U472" s="13"/>
      <c r="V472" s="13"/>
      <c r="W472" s="13"/>
      <c r="X472" s="13"/>
      <c r="Y472" s="13"/>
      <c r="Z472" s="13"/>
      <c r="AA472" s="13"/>
    </row>
    <row r="473" spans="20:27" x14ac:dyDescent="0.25">
      <c r="T473" s="29"/>
      <c r="U473" s="13"/>
      <c r="V473" s="13"/>
      <c r="W473" s="13"/>
      <c r="X473" s="13"/>
      <c r="Y473" s="13"/>
      <c r="Z473" s="13"/>
      <c r="AA473" s="13"/>
    </row>
    <row r="474" spans="20:27" x14ac:dyDescent="0.25">
      <c r="T474" s="29"/>
      <c r="U474" s="13"/>
      <c r="V474" s="13"/>
      <c r="W474" s="13"/>
      <c r="X474" s="13"/>
      <c r="Y474" s="13"/>
      <c r="Z474" s="13"/>
      <c r="AA474" s="13"/>
    </row>
    <row r="475" spans="20:27" x14ac:dyDescent="0.25">
      <c r="T475" s="29"/>
      <c r="U475" s="13"/>
      <c r="V475" s="13"/>
      <c r="W475" s="13"/>
      <c r="X475" s="13"/>
      <c r="Y475" s="13"/>
      <c r="Z475" s="13"/>
      <c r="AA475" s="13"/>
    </row>
    <row r="476" spans="20:27" x14ac:dyDescent="0.25">
      <c r="T476" s="29"/>
      <c r="U476" s="13"/>
      <c r="V476" s="13"/>
      <c r="W476" s="13"/>
      <c r="X476" s="13"/>
      <c r="Y476" s="13"/>
      <c r="Z476" s="13"/>
      <c r="AA476" s="13"/>
    </row>
    <row r="477" spans="20:27" x14ac:dyDescent="0.25">
      <c r="T477" s="29"/>
      <c r="U477" s="13"/>
      <c r="V477" s="13"/>
      <c r="W477" s="13"/>
      <c r="X477" s="13"/>
      <c r="Y477" s="13"/>
      <c r="Z477" s="13"/>
      <c r="AA477" s="13"/>
    </row>
    <row r="478" spans="20:27" x14ac:dyDescent="0.25">
      <c r="T478" s="29"/>
      <c r="U478" s="13"/>
      <c r="V478" s="13"/>
      <c r="W478" s="13"/>
      <c r="X478" s="13"/>
      <c r="Y478" s="13"/>
      <c r="Z478" s="13"/>
      <c r="AA478" s="13"/>
    </row>
    <row r="479" spans="20:27" x14ac:dyDescent="0.25">
      <c r="T479" s="29"/>
      <c r="U479" s="13"/>
      <c r="V479" s="13"/>
      <c r="W479" s="13"/>
      <c r="X479" s="13"/>
      <c r="Y479" s="13"/>
      <c r="Z479" s="13"/>
      <c r="AA479" s="13"/>
    </row>
    <row r="480" spans="20:27" x14ac:dyDescent="0.25">
      <c r="T480" s="29"/>
      <c r="U480" s="13"/>
      <c r="V480" s="13"/>
      <c r="W480" s="13"/>
      <c r="X480" s="13"/>
      <c r="Y480" s="13"/>
      <c r="Z480" s="13"/>
      <c r="AA480" s="13"/>
    </row>
    <row r="481" spans="20:27" x14ac:dyDescent="0.25">
      <c r="T481" s="29"/>
      <c r="U481" s="13"/>
      <c r="V481" s="13"/>
      <c r="W481" s="13"/>
      <c r="X481" s="13"/>
      <c r="Y481" s="13"/>
      <c r="Z481" s="13"/>
      <c r="AA481" s="13"/>
    </row>
    <row r="482" spans="20:27" x14ac:dyDescent="0.25">
      <c r="T482" s="29"/>
      <c r="U482" s="13"/>
      <c r="V482" s="13"/>
      <c r="W482" s="13"/>
      <c r="X482" s="13"/>
      <c r="Y482" s="13"/>
      <c r="Z482" s="13"/>
      <c r="AA482" s="13"/>
    </row>
    <row r="483" spans="20:27" x14ac:dyDescent="0.25">
      <c r="T483" s="29"/>
      <c r="U483" s="13"/>
      <c r="V483" s="13"/>
      <c r="W483" s="13"/>
      <c r="X483" s="13"/>
      <c r="Y483" s="13"/>
      <c r="Z483" s="13"/>
      <c r="AA483" s="13"/>
    </row>
    <row r="484" spans="20:27" x14ac:dyDescent="0.25">
      <c r="T484" s="29"/>
      <c r="U484" s="13"/>
      <c r="V484" s="13"/>
      <c r="W484" s="13"/>
      <c r="X484" s="13"/>
      <c r="Y484" s="13"/>
      <c r="Z484" s="13"/>
      <c r="AA484" s="13"/>
    </row>
    <row r="485" spans="20:27" x14ac:dyDescent="0.25">
      <c r="T485" s="29"/>
      <c r="U485" s="13"/>
      <c r="V485" s="13"/>
      <c r="W485" s="13"/>
      <c r="X485" s="13"/>
      <c r="Y485" s="13"/>
      <c r="Z485" s="13"/>
      <c r="AA485" s="13"/>
    </row>
    <row r="486" spans="20:27" x14ac:dyDescent="0.25">
      <c r="T486" s="29"/>
      <c r="U486" s="13"/>
      <c r="V486" s="13"/>
      <c r="W486" s="13"/>
      <c r="X486" s="13"/>
      <c r="Y486" s="13"/>
      <c r="Z486" s="13"/>
      <c r="AA486" s="13"/>
    </row>
    <row r="487" spans="20:27" x14ac:dyDescent="0.25">
      <c r="T487" s="29"/>
      <c r="U487" s="13"/>
      <c r="V487" s="13"/>
      <c r="W487" s="13"/>
      <c r="X487" s="13"/>
      <c r="Y487" s="13"/>
      <c r="Z487" s="13"/>
      <c r="AA487" s="13"/>
    </row>
    <row r="488" spans="20:27" x14ac:dyDescent="0.25">
      <c r="T488" s="29"/>
      <c r="U488" s="13"/>
      <c r="V488" s="13"/>
      <c r="W488" s="13"/>
      <c r="X488" s="13"/>
      <c r="Y488" s="13"/>
      <c r="Z488" s="13"/>
      <c r="AA488" s="13"/>
    </row>
    <row r="489" spans="20:27" x14ac:dyDescent="0.25">
      <c r="T489" s="29"/>
      <c r="U489" s="13"/>
      <c r="V489" s="13"/>
      <c r="W489" s="13"/>
      <c r="X489" s="13"/>
      <c r="Y489" s="13"/>
      <c r="Z489" s="13"/>
      <c r="AA489" s="13"/>
    </row>
    <row r="490" spans="20:27" x14ac:dyDescent="0.25">
      <c r="T490" s="29"/>
      <c r="U490" s="13"/>
      <c r="V490" s="13"/>
      <c r="W490" s="13"/>
      <c r="X490" s="13"/>
      <c r="Y490" s="13"/>
      <c r="Z490" s="13"/>
      <c r="AA490" s="13"/>
    </row>
    <row r="491" spans="20:27" x14ac:dyDescent="0.25">
      <c r="T491" s="29"/>
      <c r="U491" s="13"/>
      <c r="V491" s="13"/>
      <c r="W491" s="13"/>
      <c r="X491" s="13"/>
      <c r="Y491" s="13"/>
      <c r="Z491" s="13"/>
      <c r="AA491" s="13"/>
    </row>
    <row r="492" spans="20:27" x14ac:dyDescent="0.25">
      <c r="T492" s="29"/>
      <c r="U492" s="13"/>
      <c r="V492" s="13"/>
      <c r="W492" s="13"/>
      <c r="X492" s="13"/>
      <c r="Y492" s="13"/>
      <c r="Z492" s="13"/>
      <c r="AA492" s="13"/>
    </row>
    <row r="493" spans="20:27" x14ac:dyDescent="0.25">
      <c r="T493" s="29"/>
      <c r="U493" s="13"/>
      <c r="V493" s="13"/>
      <c r="W493" s="13"/>
      <c r="X493" s="13"/>
      <c r="Y493" s="13"/>
      <c r="Z493" s="13"/>
      <c r="AA493" s="13"/>
    </row>
    <row r="494" spans="20:27" x14ac:dyDescent="0.25">
      <c r="T494" s="29"/>
      <c r="U494" s="13"/>
      <c r="V494" s="13"/>
      <c r="W494" s="13"/>
      <c r="X494" s="13"/>
      <c r="Y494" s="13"/>
      <c r="Z494" s="13"/>
      <c r="AA494" s="13"/>
    </row>
    <row r="495" spans="20:27" x14ac:dyDescent="0.25">
      <c r="T495" s="29"/>
      <c r="U495" s="13"/>
      <c r="V495" s="13"/>
      <c r="W495" s="13"/>
      <c r="X495" s="13"/>
      <c r="Y495" s="13"/>
      <c r="Z495" s="13"/>
      <c r="AA495" s="13"/>
    </row>
    <row r="496" spans="20:27" x14ac:dyDescent="0.25">
      <c r="T496" s="29"/>
      <c r="U496" s="13"/>
      <c r="V496" s="13"/>
      <c r="W496" s="13"/>
      <c r="X496" s="13"/>
      <c r="Y496" s="13"/>
      <c r="Z496" s="13"/>
      <c r="AA496" s="13"/>
    </row>
    <row r="497" spans="20:27" x14ac:dyDescent="0.25">
      <c r="T497" s="29"/>
      <c r="U497" s="13"/>
      <c r="V497" s="13"/>
      <c r="W497" s="13"/>
      <c r="X497" s="13"/>
      <c r="Y497" s="13"/>
      <c r="Z497" s="13"/>
      <c r="AA497" s="13"/>
    </row>
    <row r="498" spans="20:27" x14ac:dyDescent="0.25">
      <c r="T498" s="29"/>
      <c r="U498" s="13"/>
      <c r="V498" s="13"/>
      <c r="W498" s="13"/>
      <c r="X498" s="13"/>
      <c r="Y498" s="13"/>
      <c r="Z498" s="13"/>
      <c r="AA498" s="13"/>
    </row>
    <row r="499" spans="20:27" x14ac:dyDescent="0.25">
      <c r="T499" s="29"/>
      <c r="U499" s="13"/>
      <c r="V499" s="13"/>
      <c r="W499" s="13"/>
      <c r="X499" s="13"/>
      <c r="Y499" s="13"/>
      <c r="Z499" s="13"/>
      <c r="AA499" s="13"/>
    </row>
    <row r="500" spans="20:27" x14ac:dyDescent="0.25">
      <c r="T500" s="29"/>
      <c r="U500" s="13"/>
      <c r="V500" s="13"/>
      <c r="W500" s="13"/>
      <c r="X500" s="13"/>
      <c r="Y500" s="13"/>
      <c r="Z500" s="13"/>
      <c r="AA500" s="13"/>
    </row>
    <row r="501" spans="20:27" x14ac:dyDescent="0.25">
      <c r="T501" s="29"/>
      <c r="U501" s="13"/>
      <c r="V501" s="13"/>
      <c r="W501" s="13"/>
      <c r="X501" s="13"/>
      <c r="Y501" s="13"/>
      <c r="Z501" s="13"/>
      <c r="AA501" s="13"/>
    </row>
    <row r="502" spans="20:27" x14ac:dyDescent="0.25">
      <c r="T502" s="29"/>
      <c r="U502" s="13"/>
      <c r="V502" s="13"/>
      <c r="W502" s="13"/>
      <c r="X502" s="13"/>
      <c r="Y502" s="13"/>
      <c r="Z502" s="13"/>
      <c r="AA502" s="13"/>
    </row>
    <row r="503" spans="20:27" x14ac:dyDescent="0.25">
      <c r="T503" s="29"/>
      <c r="U503" s="13"/>
      <c r="V503" s="13"/>
      <c r="W503" s="13"/>
      <c r="X503" s="13"/>
      <c r="Y503" s="13"/>
      <c r="Z503" s="13"/>
      <c r="AA503" s="13"/>
    </row>
    <row r="504" spans="20:27" x14ac:dyDescent="0.25">
      <c r="T504" s="29"/>
      <c r="U504" s="13"/>
      <c r="V504" s="13"/>
      <c r="W504" s="13"/>
      <c r="X504" s="13"/>
      <c r="Y504" s="13"/>
      <c r="Z504" s="13"/>
      <c r="AA504" s="13"/>
    </row>
    <row r="505" spans="20:27" x14ac:dyDescent="0.25">
      <c r="T505" s="29"/>
      <c r="U505" s="13"/>
      <c r="V505" s="13"/>
      <c r="W505" s="13"/>
      <c r="X505" s="13"/>
      <c r="Y505" s="13"/>
      <c r="Z505" s="13"/>
      <c r="AA505" s="13"/>
    </row>
    <row r="506" spans="20:27" x14ac:dyDescent="0.25">
      <c r="T506" s="29"/>
      <c r="U506" s="13"/>
      <c r="V506" s="13"/>
      <c r="W506" s="13"/>
      <c r="X506" s="13"/>
      <c r="Y506" s="13"/>
      <c r="Z506" s="13"/>
      <c r="AA506" s="13"/>
    </row>
    <row r="507" spans="20:27" x14ac:dyDescent="0.25">
      <c r="T507" s="29"/>
      <c r="U507" s="13"/>
      <c r="V507" s="13"/>
      <c r="W507" s="13"/>
      <c r="X507" s="13"/>
      <c r="Y507" s="13"/>
      <c r="Z507" s="13"/>
      <c r="AA507" s="13"/>
    </row>
    <row r="508" spans="20:27" x14ac:dyDescent="0.25">
      <c r="T508" s="29"/>
      <c r="U508" s="13"/>
      <c r="V508" s="13"/>
      <c r="W508" s="13"/>
      <c r="X508" s="13"/>
      <c r="Y508" s="13"/>
      <c r="Z508" s="13"/>
      <c r="AA508" s="13"/>
    </row>
    <row r="509" spans="20:27" x14ac:dyDescent="0.25">
      <c r="T509" s="29"/>
      <c r="U509" s="13"/>
      <c r="V509" s="13"/>
      <c r="W509" s="13"/>
      <c r="X509" s="13"/>
      <c r="Y509" s="13"/>
      <c r="Z509" s="13"/>
      <c r="AA509" s="13"/>
    </row>
    <row r="510" spans="20:27" x14ac:dyDescent="0.25">
      <c r="T510" s="29"/>
      <c r="U510" s="13"/>
      <c r="V510" s="13"/>
      <c r="W510" s="13"/>
      <c r="X510" s="13"/>
      <c r="Y510" s="13"/>
      <c r="Z510" s="13"/>
      <c r="AA510" s="13"/>
    </row>
    <row r="511" spans="20:27" x14ac:dyDescent="0.25">
      <c r="T511" s="29"/>
      <c r="U511" s="13"/>
      <c r="V511" s="13"/>
      <c r="W511" s="13"/>
      <c r="X511" s="13"/>
      <c r="Y511" s="13"/>
      <c r="Z511" s="13"/>
      <c r="AA511" s="13"/>
    </row>
    <row r="512" spans="20:27" x14ac:dyDescent="0.25">
      <c r="T512" s="29"/>
      <c r="U512" s="13"/>
      <c r="V512" s="13"/>
      <c r="W512" s="13"/>
      <c r="X512" s="13"/>
      <c r="Y512" s="13"/>
      <c r="Z512" s="13"/>
      <c r="AA512" s="13"/>
    </row>
    <row r="513" spans="20:27" x14ac:dyDescent="0.25">
      <c r="T513" s="29"/>
      <c r="U513" s="13"/>
      <c r="V513" s="13"/>
      <c r="W513" s="13"/>
      <c r="X513" s="13"/>
      <c r="Y513" s="13"/>
      <c r="Z513" s="13"/>
      <c r="AA513" s="13"/>
    </row>
    <row r="514" spans="20:27" x14ac:dyDescent="0.25">
      <c r="T514" s="29"/>
      <c r="U514" s="13"/>
      <c r="V514" s="13"/>
      <c r="W514" s="13"/>
      <c r="X514" s="13"/>
      <c r="Y514" s="13"/>
      <c r="Z514" s="13"/>
      <c r="AA514" s="13"/>
    </row>
    <row r="515" spans="20:27" x14ac:dyDescent="0.25">
      <c r="T515" s="29"/>
      <c r="U515" s="13"/>
      <c r="V515" s="13"/>
      <c r="W515" s="13"/>
      <c r="X515" s="13"/>
      <c r="Y515" s="13"/>
      <c r="Z515" s="13"/>
      <c r="AA515" s="13"/>
    </row>
    <row r="516" spans="20:27" x14ac:dyDescent="0.25">
      <c r="T516" s="29"/>
      <c r="U516" s="13"/>
      <c r="V516" s="13"/>
      <c r="W516" s="13"/>
      <c r="X516" s="13"/>
      <c r="Y516" s="13"/>
      <c r="Z516" s="13"/>
      <c r="AA516" s="13"/>
    </row>
    <row r="517" spans="20:27" x14ac:dyDescent="0.25">
      <c r="T517" s="29"/>
      <c r="U517" s="13"/>
      <c r="V517" s="13"/>
      <c r="W517" s="13"/>
      <c r="X517" s="13"/>
      <c r="Y517" s="13"/>
      <c r="Z517" s="13"/>
      <c r="AA517" s="13"/>
    </row>
    <row r="518" spans="20:27" x14ac:dyDescent="0.25">
      <c r="T518" s="29"/>
      <c r="U518" s="13"/>
      <c r="V518" s="13"/>
      <c r="W518" s="13"/>
      <c r="X518" s="13"/>
      <c r="Y518" s="13"/>
      <c r="Z518" s="13"/>
      <c r="AA518" s="13"/>
    </row>
    <row r="519" spans="20:27" x14ac:dyDescent="0.25">
      <c r="T519" s="29"/>
      <c r="U519" s="13"/>
      <c r="V519" s="13"/>
      <c r="W519" s="13"/>
      <c r="X519" s="13"/>
      <c r="Y519" s="13"/>
      <c r="Z519" s="13"/>
      <c r="AA519" s="13"/>
    </row>
    <row r="520" spans="20:27" x14ac:dyDescent="0.25">
      <c r="T520" s="29"/>
      <c r="U520" s="13"/>
      <c r="V520" s="13"/>
      <c r="W520" s="13"/>
      <c r="X520" s="13"/>
      <c r="Y520" s="13"/>
      <c r="Z520" s="13"/>
      <c r="AA520" s="13"/>
    </row>
    <row r="521" spans="20:27" x14ac:dyDescent="0.25">
      <c r="T521" s="29"/>
      <c r="U521" s="13"/>
      <c r="V521" s="13"/>
      <c r="W521" s="13"/>
      <c r="X521" s="13"/>
      <c r="Y521" s="13"/>
      <c r="Z521" s="13"/>
      <c r="AA521" s="13"/>
    </row>
    <row r="522" spans="20:27" x14ac:dyDescent="0.25">
      <c r="T522" s="29"/>
      <c r="U522" s="13"/>
      <c r="V522" s="13"/>
      <c r="W522" s="13"/>
      <c r="X522" s="13"/>
      <c r="Y522" s="13"/>
      <c r="Z522" s="13"/>
      <c r="AA522" s="13"/>
    </row>
    <row r="523" spans="20:27" x14ac:dyDescent="0.25">
      <c r="T523" s="29"/>
      <c r="U523" s="13"/>
      <c r="V523" s="13"/>
      <c r="W523" s="13"/>
      <c r="X523" s="13"/>
      <c r="Y523" s="13"/>
      <c r="Z523" s="13"/>
      <c r="AA523" s="13"/>
    </row>
    <row r="524" spans="20:27" x14ac:dyDescent="0.25">
      <c r="T524" s="29"/>
      <c r="U524" s="13"/>
      <c r="V524" s="13"/>
      <c r="W524" s="13"/>
      <c r="X524" s="13"/>
      <c r="Y524" s="13"/>
      <c r="Z524" s="13"/>
      <c r="AA524" s="13"/>
    </row>
    <row r="525" spans="20:27" x14ac:dyDescent="0.25">
      <c r="T525" s="29"/>
      <c r="U525" s="13"/>
      <c r="V525" s="13"/>
      <c r="W525" s="13"/>
      <c r="X525" s="13"/>
      <c r="Y525" s="13"/>
      <c r="Z525" s="13"/>
      <c r="AA525" s="13"/>
    </row>
    <row r="526" spans="20:27" x14ac:dyDescent="0.25">
      <c r="T526" s="29"/>
      <c r="U526" s="13"/>
      <c r="V526" s="13"/>
      <c r="W526" s="13"/>
      <c r="X526" s="13"/>
      <c r="Y526" s="13"/>
      <c r="Z526" s="13"/>
      <c r="AA526" s="13"/>
    </row>
    <row r="527" spans="20:27" x14ac:dyDescent="0.25">
      <c r="T527" s="29"/>
      <c r="U527" s="13"/>
      <c r="V527" s="13"/>
      <c r="W527" s="13"/>
      <c r="X527" s="13"/>
      <c r="Y527" s="13"/>
      <c r="Z527" s="13"/>
      <c r="AA527" s="13"/>
    </row>
    <row r="528" spans="20:27" x14ac:dyDescent="0.25">
      <c r="T528" s="29"/>
      <c r="U528" s="13"/>
      <c r="V528" s="13"/>
      <c r="W528" s="13"/>
      <c r="X528" s="13"/>
      <c r="Y528" s="13"/>
      <c r="Z528" s="13"/>
      <c r="AA528" s="13"/>
    </row>
    <row r="529" spans="20:27" x14ac:dyDescent="0.25">
      <c r="T529" s="29"/>
      <c r="U529" s="13"/>
      <c r="V529" s="13"/>
      <c r="W529" s="13"/>
      <c r="X529" s="13"/>
      <c r="Y529" s="13"/>
      <c r="Z529" s="13"/>
      <c r="AA529" s="13"/>
    </row>
    <row r="530" spans="20:27" x14ac:dyDescent="0.25">
      <c r="T530" s="29"/>
      <c r="U530" s="13"/>
      <c r="V530" s="13"/>
      <c r="W530" s="13"/>
      <c r="X530" s="13"/>
      <c r="Y530" s="13"/>
      <c r="Z530" s="13"/>
      <c r="AA530" s="13"/>
    </row>
    <row r="531" spans="20:27" x14ac:dyDescent="0.25">
      <c r="T531" s="29"/>
      <c r="U531" s="13"/>
      <c r="V531" s="13"/>
      <c r="W531" s="13"/>
      <c r="X531" s="13"/>
      <c r="Y531" s="13"/>
      <c r="Z531" s="13"/>
      <c r="AA531" s="13"/>
    </row>
    <row r="532" spans="20:27" x14ac:dyDescent="0.25">
      <c r="T532" s="29"/>
      <c r="U532" s="13"/>
      <c r="V532" s="13"/>
      <c r="W532" s="13"/>
      <c r="X532" s="13"/>
      <c r="Y532" s="13"/>
      <c r="Z532" s="13"/>
      <c r="AA532" s="13"/>
    </row>
    <row r="533" spans="20:27" x14ac:dyDescent="0.25">
      <c r="T533" s="29"/>
      <c r="U533" s="13"/>
      <c r="V533" s="13"/>
      <c r="W533" s="13"/>
      <c r="X533" s="13"/>
      <c r="Y533" s="13"/>
      <c r="Z533" s="13"/>
      <c r="AA533" s="13"/>
    </row>
    <row r="534" spans="20:27" x14ac:dyDescent="0.25">
      <c r="T534" s="29"/>
      <c r="U534" s="13"/>
      <c r="V534" s="13"/>
      <c r="W534" s="13"/>
      <c r="X534" s="13"/>
      <c r="Y534" s="13"/>
      <c r="Z534" s="13"/>
      <c r="AA534" s="13"/>
    </row>
    <row r="535" spans="20:27" x14ac:dyDescent="0.25">
      <c r="T535" s="29"/>
      <c r="U535" s="13"/>
      <c r="V535" s="13"/>
      <c r="W535" s="13"/>
      <c r="X535" s="13"/>
      <c r="Y535" s="13"/>
      <c r="Z535" s="13"/>
      <c r="AA535" s="13"/>
    </row>
    <row r="536" spans="20:27" x14ac:dyDescent="0.25">
      <c r="T536" s="29"/>
      <c r="U536" s="13"/>
      <c r="V536" s="13"/>
      <c r="W536" s="13"/>
      <c r="X536" s="13"/>
      <c r="Y536" s="13"/>
      <c r="Z536" s="13"/>
      <c r="AA536" s="13"/>
    </row>
    <row r="537" spans="20:27" x14ac:dyDescent="0.25">
      <c r="T537" s="29"/>
      <c r="U537" s="13"/>
      <c r="V537" s="13"/>
      <c r="W537" s="13"/>
      <c r="X537" s="13"/>
      <c r="Y537" s="13"/>
      <c r="Z537" s="13"/>
      <c r="AA537" s="13"/>
    </row>
    <row r="538" spans="20:27" x14ac:dyDescent="0.25">
      <c r="T538" s="29"/>
      <c r="U538" s="13"/>
      <c r="V538" s="13"/>
      <c r="W538" s="13"/>
      <c r="X538" s="13"/>
      <c r="Y538" s="13"/>
      <c r="Z538" s="13"/>
      <c r="AA538" s="13"/>
    </row>
    <row r="539" spans="20:27" x14ac:dyDescent="0.25">
      <c r="T539" s="29"/>
      <c r="U539" s="13"/>
      <c r="V539" s="13"/>
      <c r="W539" s="13"/>
      <c r="X539" s="13"/>
      <c r="Y539" s="13"/>
      <c r="Z539" s="13"/>
      <c r="AA539" s="13"/>
    </row>
    <row r="540" spans="20:27" x14ac:dyDescent="0.25">
      <c r="T540" s="29"/>
      <c r="U540" s="13"/>
      <c r="V540" s="13"/>
      <c r="W540" s="13"/>
      <c r="X540" s="13"/>
      <c r="Y540" s="13"/>
      <c r="Z540" s="13"/>
      <c r="AA540" s="13"/>
    </row>
    <row r="541" spans="20:27" x14ac:dyDescent="0.25">
      <c r="T541" s="29"/>
      <c r="U541" s="13"/>
      <c r="V541" s="13"/>
      <c r="W541" s="13"/>
      <c r="X541" s="13"/>
      <c r="Y541" s="13"/>
      <c r="Z541" s="13"/>
      <c r="AA541" s="13"/>
    </row>
    <row r="542" spans="20:27" x14ac:dyDescent="0.25">
      <c r="T542" s="29"/>
      <c r="U542" s="13"/>
      <c r="V542" s="13"/>
      <c r="W542" s="13"/>
      <c r="X542" s="13"/>
      <c r="Y542" s="13"/>
      <c r="Z542" s="13"/>
      <c r="AA542" s="13"/>
    </row>
    <row r="543" spans="20:27" x14ac:dyDescent="0.25">
      <c r="T543" s="29"/>
      <c r="U543" s="13"/>
      <c r="V543" s="13"/>
      <c r="W543" s="13"/>
      <c r="X543" s="13"/>
      <c r="Y543" s="13"/>
      <c r="Z543" s="13"/>
      <c r="AA543" s="13"/>
    </row>
    <row r="544" spans="20:27" x14ac:dyDescent="0.25">
      <c r="T544" s="29"/>
      <c r="U544" s="13"/>
      <c r="V544" s="13"/>
      <c r="W544" s="13"/>
      <c r="X544" s="13"/>
      <c r="Y544" s="13"/>
      <c r="Z544" s="13"/>
      <c r="AA544" s="13"/>
    </row>
    <row r="545" spans="20:27" x14ac:dyDescent="0.25">
      <c r="T545" s="29"/>
      <c r="U545" s="13"/>
      <c r="V545" s="13"/>
      <c r="W545" s="13"/>
      <c r="X545" s="13"/>
      <c r="Y545" s="13"/>
      <c r="Z545" s="13"/>
      <c r="AA545" s="13"/>
    </row>
    <row r="546" spans="20:27" x14ac:dyDescent="0.25">
      <c r="T546" s="29"/>
      <c r="U546" s="13"/>
      <c r="V546" s="13"/>
      <c r="W546" s="13"/>
      <c r="X546" s="13"/>
      <c r="Y546" s="13"/>
      <c r="Z546" s="13"/>
      <c r="AA546" s="13"/>
    </row>
    <row r="547" spans="20:27" x14ac:dyDescent="0.25">
      <c r="T547" s="29"/>
      <c r="U547" s="13"/>
      <c r="V547" s="13"/>
      <c r="W547" s="13"/>
      <c r="X547" s="13"/>
      <c r="Y547" s="13"/>
      <c r="Z547" s="13"/>
      <c r="AA547" s="13"/>
    </row>
    <row r="548" spans="20:27" x14ac:dyDescent="0.25">
      <c r="T548" s="29"/>
      <c r="U548" s="13"/>
      <c r="V548" s="13"/>
      <c r="W548" s="13"/>
      <c r="X548" s="13"/>
      <c r="Y548" s="13"/>
      <c r="Z548" s="13"/>
      <c r="AA548" s="13"/>
    </row>
    <row r="549" spans="20:27" x14ac:dyDescent="0.25">
      <c r="T549" s="29"/>
      <c r="U549" s="13"/>
      <c r="V549" s="13"/>
      <c r="W549" s="13"/>
      <c r="X549" s="13"/>
      <c r="Y549" s="13"/>
      <c r="Z549" s="13"/>
      <c r="AA549" s="13"/>
    </row>
    <row r="550" spans="20:27" x14ac:dyDescent="0.25">
      <c r="T550" s="29"/>
      <c r="U550" s="13"/>
      <c r="V550" s="13"/>
      <c r="W550" s="13"/>
      <c r="X550" s="13"/>
      <c r="Y550" s="13"/>
      <c r="Z550" s="13"/>
      <c r="AA550" s="13"/>
    </row>
    <row r="551" spans="20:27" x14ac:dyDescent="0.25">
      <c r="T551" s="29"/>
      <c r="U551" s="13"/>
      <c r="V551" s="13"/>
      <c r="W551" s="13"/>
      <c r="X551" s="13"/>
      <c r="Y551" s="13"/>
      <c r="Z551" s="13"/>
      <c r="AA551" s="13"/>
    </row>
    <row r="552" spans="20:27" x14ac:dyDescent="0.25">
      <c r="T552" s="29"/>
      <c r="U552" s="13"/>
      <c r="V552" s="13"/>
      <c r="W552" s="13"/>
      <c r="X552" s="13"/>
      <c r="Y552" s="13"/>
      <c r="Z552" s="13"/>
      <c r="AA552" s="13"/>
    </row>
    <row r="553" spans="20:27" x14ac:dyDescent="0.25">
      <c r="T553" s="29"/>
      <c r="U553" s="13"/>
      <c r="V553" s="13"/>
      <c r="W553" s="13"/>
      <c r="X553" s="13"/>
      <c r="Y553" s="13"/>
      <c r="Z553" s="13"/>
      <c r="AA553" s="13"/>
    </row>
    <row r="554" spans="20:27" x14ac:dyDescent="0.25">
      <c r="T554" s="29"/>
      <c r="U554" s="13"/>
      <c r="V554" s="13"/>
      <c r="W554" s="13"/>
      <c r="X554" s="13"/>
      <c r="Y554" s="13"/>
      <c r="Z554" s="13"/>
      <c r="AA554" s="13"/>
    </row>
    <row r="555" spans="20:27" x14ac:dyDescent="0.25">
      <c r="T555" s="29"/>
      <c r="U555" s="13"/>
      <c r="V555" s="13"/>
      <c r="W555" s="13"/>
      <c r="X555" s="13"/>
      <c r="Y555" s="13"/>
      <c r="Z555" s="13"/>
      <c r="AA555" s="13"/>
    </row>
    <row r="556" spans="20:27" x14ac:dyDescent="0.25">
      <c r="T556" s="29"/>
      <c r="U556" s="13"/>
      <c r="V556" s="13"/>
      <c r="W556" s="13"/>
      <c r="X556" s="13"/>
      <c r="Y556" s="13"/>
      <c r="Z556" s="13"/>
      <c r="AA556" s="13"/>
    </row>
    <row r="557" spans="20:27" x14ac:dyDescent="0.25">
      <c r="T557" s="29"/>
      <c r="U557" s="13"/>
      <c r="V557" s="13"/>
      <c r="W557" s="13"/>
      <c r="X557" s="13"/>
      <c r="Y557" s="13"/>
      <c r="Z557" s="13"/>
      <c r="AA557" s="13"/>
    </row>
    <row r="558" spans="20:27" x14ac:dyDescent="0.25">
      <c r="T558" s="29"/>
      <c r="U558" s="13"/>
      <c r="V558" s="13"/>
      <c r="W558" s="13"/>
      <c r="X558" s="13"/>
      <c r="Y558" s="13"/>
      <c r="Z558" s="13"/>
      <c r="AA558" s="13"/>
    </row>
    <row r="559" spans="20:27" x14ac:dyDescent="0.25">
      <c r="T559" s="29"/>
      <c r="U559" s="13"/>
      <c r="V559" s="13"/>
      <c r="W559" s="13"/>
      <c r="X559" s="13"/>
      <c r="Y559" s="13"/>
      <c r="Z559" s="13"/>
      <c r="AA559" s="13"/>
    </row>
    <row r="560" spans="20:27" x14ac:dyDescent="0.25">
      <c r="T560" s="29"/>
      <c r="U560" s="13"/>
      <c r="V560" s="13"/>
      <c r="W560" s="13"/>
      <c r="X560" s="13"/>
      <c r="Y560" s="13"/>
      <c r="Z560" s="13"/>
      <c r="AA560" s="13"/>
    </row>
    <row r="561" spans="20:27" x14ac:dyDescent="0.25">
      <c r="T561" s="29"/>
      <c r="U561" s="13"/>
      <c r="V561" s="13"/>
      <c r="W561" s="13"/>
      <c r="X561" s="13"/>
      <c r="Y561" s="13"/>
      <c r="Z561" s="13"/>
      <c r="AA561" s="13"/>
    </row>
    <row r="562" spans="20:27" x14ac:dyDescent="0.25">
      <c r="T562" s="29"/>
      <c r="U562" s="13"/>
      <c r="V562" s="13"/>
      <c r="W562" s="13"/>
      <c r="X562" s="13"/>
      <c r="Y562" s="13"/>
      <c r="Z562" s="13"/>
      <c r="AA562" s="13"/>
    </row>
    <row r="563" spans="20:27" x14ac:dyDescent="0.25">
      <c r="T563" s="29"/>
      <c r="U563" s="13"/>
      <c r="V563" s="13"/>
      <c r="W563" s="13"/>
      <c r="X563" s="13"/>
      <c r="Y563" s="13"/>
      <c r="Z563" s="13"/>
      <c r="AA563" s="13"/>
    </row>
    <row r="564" spans="20:27" x14ac:dyDescent="0.25">
      <c r="T564" s="29"/>
      <c r="U564" s="13"/>
      <c r="V564" s="13"/>
      <c r="W564" s="13"/>
      <c r="X564" s="13"/>
      <c r="Y564" s="13"/>
      <c r="Z564" s="13"/>
      <c r="AA564" s="13"/>
    </row>
    <row r="565" spans="20:27" x14ac:dyDescent="0.25">
      <c r="T565" s="29"/>
      <c r="U565" s="13"/>
      <c r="V565" s="13"/>
      <c r="W565" s="13"/>
      <c r="X565" s="13"/>
      <c r="Y565" s="13"/>
      <c r="Z565" s="13"/>
      <c r="AA565" s="13"/>
    </row>
    <row r="566" spans="20:27" x14ac:dyDescent="0.25">
      <c r="T566" s="29"/>
      <c r="U566" s="13"/>
      <c r="V566" s="13"/>
      <c r="W566" s="13"/>
      <c r="X566" s="13"/>
      <c r="Y566" s="13"/>
      <c r="Z566" s="13"/>
      <c r="AA566" s="13"/>
    </row>
    <row r="567" spans="20:27" x14ac:dyDescent="0.25">
      <c r="T567" s="29"/>
      <c r="U567" s="13"/>
      <c r="V567" s="13"/>
      <c r="W567" s="13"/>
      <c r="X567" s="13"/>
      <c r="Y567" s="13"/>
      <c r="Z567" s="13"/>
      <c r="AA567" s="13"/>
    </row>
    <row r="568" spans="20:27" x14ac:dyDescent="0.25">
      <c r="T568" s="29"/>
      <c r="U568" s="13"/>
      <c r="V568" s="13"/>
      <c r="W568" s="13"/>
      <c r="X568" s="13"/>
      <c r="Y568" s="13"/>
      <c r="Z568" s="13"/>
      <c r="AA568" s="13"/>
    </row>
    <row r="569" spans="20:27" x14ac:dyDescent="0.25">
      <c r="T569" s="29"/>
      <c r="U569" s="13"/>
      <c r="V569" s="13"/>
      <c r="W569" s="13"/>
      <c r="X569" s="13"/>
      <c r="Y569" s="13"/>
      <c r="Z569" s="13"/>
      <c r="AA569" s="13"/>
    </row>
    <row r="570" spans="20:27" x14ac:dyDescent="0.25">
      <c r="T570" s="29"/>
      <c r="U570" s="13"/>
      <c r="V570" s="13"/>
      <c r="W570" s="13"/>
      <c r="X570" s="13"/>
      <c r="Y570" s="13"/>
      <c r="Z570" s="13"/>
      <c r="AA570" s="13"/>
    </row>
    <row r="571" spans="20:27" x14ac:dyDescent="0.25">
      <c r="T571" s="29"/>
      <c r="U571" s="13"/>
      <c r="V571" s="13"/>
      <c r="W571" s="13"/>
      <c r="X571" s="13"/>
      <c r="Y571" s="13"/>
      <c r="Z571" s="13"/>
      <c r="AA571" s="13"/>
    </row>
    <row r="572" spans="20:27" x14ac:dyDescent="0.25">
      <c r="T572" s="29"/>
      <c r="U572" s="13"/>
      <c r="V572" s="13"/>
      <c r="W572" s="13"/>
      <c r="X572" s="13"/>
      <c r="Y572" s="13"/>
      <c r="Z572" s="13"/>
      <c r="AA572" s="13"/>
    </row>
    <row r="573" spans="20:27" x14ac:dyDescent="0.25">
      <c r="T573" s="29"/>
      <c r="U573" s="13"/>
      <c r="V573" s="13"/>
      <c r="W573" s="13"/>
      <c r="X573" s="13"/>
      <c r="Y573" s="13"/>
      <c r="Z573" s="13"/>
      <c r="AA573" s="13"/>
    </row>
    <row r="574" spans="20:27" x14ac:dyDescent="0.25">
      <c r="T574" s="29"/>
      <c r="U574" s="13"/>
      <c r="V574" s="13"/>
      <c r="W574" s="13"/>
      <c r="X574" s="13"/>
      <c r="Y574" s="13"/>
      <c r="Z574" s="13"/>
      <c r="AA574" s="13"/>
    </row>
    <row r="575" spans="20:27" x14ac:dyDescent="0.25">
      <c r="T575" s="29"/>
      <c r="U575" s="13"/>
      <c r="V575" s="13"/>
      <c r="W575" s="13"/>
      <c r="X575" s="13"/>
      <c r="Y575" s="13"/>
      <c r="Z575" s="13"/>
      <c r="AA575" s="13"/>
    </row>
    <row r="576" spans="20:27" x14ac:dyDescent="0.25">
      <c r="T576" s="29"/>
      <c r="U576" s="13"/>
      <c r="V576" s="13"/>
      <c r="W576" s="13"/>
      <c r="X576" s="13"/>
      <c r="Y576" s="13"/>
      <c r="Z576" s="13"/>
      <c r="AA576" s="13"/>
    </row>
    <row r="577" spans="20:27" x14ac:dyDescent="0.25">
      <c r="T577" s="29"/>
      <c r="U577" s="13"/>
      <c r="V577" s="13"/>
      <c r="W577" s="13"/>
      <c r="X577" s="13"/>
      <c r="Y577" s="13"/>
      <c r="Z577" s="13"/>
      <c r="AA577" s="13"/>
    </row>
    <row r="578" spans="20:27" x14ac:dyDescent="0.25">
      <c r="T578" s="29"/>
      <c r="U578" s="13"/>
      <c r="V578" s="13"/>
      <c r="W578" s="13"/>
      <c r="X578" s="13"/>
      <c r="Y578" s="13"/>
      <c r="Z578" s="13"/>
      <c r="AA578" s="13"/>
    </row>
    <row r="579" spans="20:27" x14ac:dyDescent="0.25">
      <c r="T579" s="29"/>
      <c r="U579" s="13"/>
      <c r="V579" s="13"/>
      <c r="W579" s="13"/>
      <c r="X579" s="13"/>
      <c r="Y579" s="13"/>
      <c r="Z579" s="13"/>
      <c r="AA579" s="13"/>
    </row>
    <row r="580" spans="20:27" x14ac:dyDescent="0.25">
      <c r="T580" s="29"/>
      <c r="U580" s="13"/>
      <c r="V580" s="13"/>
      <c r="W580" s="13"/>
      <c r="X580" s="13"/>
      <c r="Y580" s="13"/>
      <c r="Z580" s="13"/>
      <c r="AA580" s="13"/>
    </row>
    <row r="581" spans="20:27" x14ac:dyDescent="0.25">
      <c r="T581" s="29"/>
      <c r="U581" s="13"/>
      <c r="V581" s="13"/>
      <c r="W581" s="13"/>
      <c r="X581" s="13"/>
      <c r="Y581" s="13"/>
      <c r="Z581" s="13"/>
      <c r="AA581" s="13"/>
    </row>
    <row r="582" spans="20:27" x14ac:dyDescent="0.25">
      <c r="T582" s="29"/>
      <c r="U582" s="13"/>
      <c r="V582" s="13"/>
      <c r="W582" s="13"/>
      <c r="X582" s="13"/>
      <c r="Y582" s="13"/>
      <c r="Z582" s="13"/>
      <c r="AA582" s="13"/>
    </row>
    <row r="583" spans="20:27" x14ac:dyDescent="0.25">
      <c r="T583" s="29"/>
      <c r="U583" s="13"/>
      <c r="V583" s="13"/>
      <c r="W583" s="13"/>
      <c r="X583" s="13"/>
      <c r="Y583" s="13"/>
      <c r="Z583" s="13"/>
      <c r="AA583" s="13"/>
    </row>
    <row r="584" spans="20:27" x14ac:dyDescent="0.25">
      <c r="T584" s="29"/>
      <c r="U584" s="13"/>
      <c r="V584" s="13"/>
      <c r="W584" s="13"/>
      <c r="X584" s="13"/>
      <c r="Y584" s="13"/>
      <c r="Z584" s="13"/>
      <c r="AA584" s="13"/>
    </row>
    <row r="585" spans="20:27" x14ac:dyDescent="0.25">
      <c r="T585" s="29"/>
      <c r="U585" s="13"/>
      <c r="V585" s="13"/>
      <c r="W585" s="13"/>
      <c r="X585" s="13"/>
      <c r="Y585" s="13"/>
      <c r="Z585" s="13"/>
      <c r="AA585" s="13"/>
    </row>
    <row r="586" spans="20:27" x14ac:dyDescent="0.25">
      <c r="T586" s="29"/>
      <c r="U586" s="13"/>
      <c r="V586" s="13"/>
      <c r="W586" s="13"/>
      <c r="X586" s="13"/>
      <c r="Y586" s="13"/>
      <c r="Z586" s="13"/>
      <c r="AA586" s="13"/>
    </row>
    <row r="587" spans="20:27" x14ac:dyDescent="0.25">
      <c r="T587" s="29"/>
      <c r="U587" s="13"/>
      <c r="V587" s="13"/>
      <c r="W587" s="13"/>
      <c r="X587" s="13"/>
      <c r="Y587" s="13"/>
      <c r="Z587" s="13"/>
      <c r="AA587" s="13"/>
    </row>
    <row r="588" spans="20:27" x14ac:dyDescent="0.25">
      <c r="T588" s="29"/>
      <c r="U588" s="13"/>
      <c r="V588" s="13"/>
      <c r="W588" s="13"/>
      <c r="X588" s="13"/>
      <c r="Y588" s="13"/>
      <c r="Z588" s="13"/>
      <c r="AA588" s="13"/>
    </row>
    <row r="589" spans="20:27" x14ac:dyDescent="0.25">
      <c r="T589" s="29"/>
      <c r="U589" s="13"/>
      <c r="V589" s="13"/>
      <c r="W589" s="13"/>
      <c r="X589" s="13"/>
      <c r="Y589" s="13"/>
      <c r="Z589" s="13"/>
      <c r="AA589" s="13"/>
    </row>
    <row r="590" spans="20:27" x14ac:dyDescent="0.25">
      <c r="T590" s="29"/>
      <c r="U590" s="13"/>
      <c r="V590" s="13"/>
      <c r="W590" s="13"/>
      <c r="X590" s="13"/>
      <c r="Y590" s="13"/>
      <c r="Z590" s="13"/>
      <c r="AA590" s="13"/>
    </row>
    <row r="591" spans="20:27" x14ac:dyDescent="0.25">
      <c r="T591" s="29"/>
      <c r="U591" s="13"/>
      <c r="V591" s="13"/>
      <c r="W591" s="13"/>
      <c r="X591" s="13"/>
      <c r="Y591" s="13"/>
      <c r="Z591" s="13"/>
      <c r="AA591" s="13"/>
    </row>
    <row r="592" spans="20:27" x14ac:dyDescent="0.25">
      <c r="T592" s="29"/>
      <c r="U592" s="13"/>
      <c r="V592" s="13"/>
      <c r="W592" s="13"/>
      <c r="X592" s="13"/>
      <c r="Y592" s="13"/>
      <c r="Z592" s="13"/>
      <c r="AA592" s="13"/>
    </row>
    <row r="593" spans="20:27" x14ac:dyDescent="0.25">
      <c r="T593" s="29"/>
      <c r="U593" s="13"/>
      <c r="V593" s="13"/>
      <c r="W593" s="13"/>
      <c r="X593" s="13"/>
      <c r="Y593" s="13"/>
      <c r="Z593" s="13"/>
      <c r="AA593" s="13"/>
    </row>
    <row r="594" spans="20:27" x14ac:dyDescent="0.25">
      <c r="T594" s="29"/>
      <c r="U594" s="13"/>
      <c r="V594" s="13"/>
      <c r="W594" s="13"/>
      <c r="X594" s="13"/>
      <c r="Y594" s="13"/>
      <c r="Z594" s="13"/>
      <c r="AA594" s="13"/>
    </row>
    <row r="595" spans="20:27" x14ac:dyDescent="0.25">
      <c r="T595" s="29"/>
      <c r="U595" s="13"/>
      <c r="V595" s="13"/>
      <c r="W595" s="13"/>
      <c r="X595" s="13"/>
      <c r="Y595" s="13"/>
      <c r="Z595" s="13"/>
      <c r="AA595" s="13"/>
    </row>
    <row r="596" spans="20:27" x14ac:dyDescent="0.25">
      <c r="T596" s="29"/>
      <c r="U596" s="13"/>
      <c r="V596" s="13"/>
      <c r="W596" s="13"/>
      <c r="X596" s="13"/>
      <c r="Y596" s="13"/>
      <c r="Z596" s="13"/>
      <c r="AA596" s="13"/>
    </row>
    <row r="597" spans="20:27" x14ac:dyDescent="0.25">
      <c r="T597" s="29"/>
      <c r="U597" s="13"/>
      <c r="V597" s="13"/>
      <c r="W597" s="13"/>
      <c r="X597" s="13"/>
      <c r="Y597" s="13"/>
      <c r="Z597" s="13"/>
      <c r="AA597" s="13"/>
    </row>
    <row r="598" spans="20:27" x14ac:dyDescent="0.25">
      <c r="T598" s="29"/>
      <c r="U598" s="13"/>
      <c r="V598" s="13"/>
      <c r="W598" s="13"/>
      <c r="X598" s="13"/>
      <c r="Y598" s="13"/>
      <c r="Z598" s="13"/>
      <c r="AA598" s="13"/>
    </row>
    <row r="599" spans="20:27" x14ac:dyDescent="0.25">
      <c r="T599" s="29"/>
      <c r="U599" s="13"/>
      <c r="V599" s="13"/>
      <c r="W599" s="13"/>
      <c r="X599" s="13"/>
      <c r="Y599" s="13"/>
      <c r="Z599" s="13"/>
      <c r="AA599" s="13"/>
    </row>
    <row r="600" spans="20:27" x14ac:dyDescent="0.25">
      <c r="T600" s="29"/>
      <c r="U600" s="13"/>
      <c r="V600" s="13"/>
      <c r="W600" s="13"/>
      <c r="X600" s="13"/>
      <c r="Y600" s="13"/>
      <c r="Z600" s="13"/>
      <c r="AA600" s="13"/>
    </row>
    <row r="601" spans="20:27" x14ac:dyDescent="0.25">
      <c r="T601" s="29"/>
      <c r="U601" s="13"/>
      <c r="V601" s="13"/>
      <c r="W601" s="13"/>
      <c r="X601" s="13"/>
      <c r="Y601" s="13"/>
      <c r="Z601" s="13"/>
      <c r="AA601" s="13"/>
    </row>
    <row r="602" spans="20:27" x14ac:dyDescent="0.25">
      <c r="T602" s="29"/>
      <c r="U602" s="13"/>
      <c r="V602" s="13"/>
      <c r="W602" s="13"/>
      <c r="X602" s="13"/>
      <c r="Y602" s="13"/>
      <c r="Z602" s="13"/>
      <c r="AA602" s="13"/>
    </row>
    <row r="603" spans="20:27" x14ac:dyDescent="0.25">
      <c r="T603" s="29"/>
      <c r="U603" s="13"/>
      <c r="V603" s="13"/>
      <c r="W603" s="13"/>
      <c r="X603" s="13"/>
      <c r="Y603" s="13"/>
      <c r="Z603" s="13"/>
      <c r="AA603" s="13"/>
    </row>
    <row r="604" spans="20:27" x14ac:dyDescent="0.25">
      <c r="T604" s="29"/>
      <c r="U604" s="13"/>
      <c r="V604" s="13"/>
      <c r="W604" s="13"/>
      <c r="X604" s="13"/>
      <c r="Y604" s="13"/>
      <c r="Z604" s="13"/>
      <c r="AA604" s="13"/>
    </row>
    <row r="605" spans="20:27" x14ac:dyDescent="0.25">
      <c r="T605" s="29"/>
      <c r="U605" s="13"/>
      <c r="V605" s="13"/>
      <c r="W605" s="13"/>
      <c r="X605" s="13"/>
      <c r="Y605" s="13"/>
      <c r="Z605" s="13"/>
      <c r="AA605" s="13"/>
    </row>
    <row r="606" spans="20:27" x14ac:dyDescent="0.25">
      <c r="T606" s="29"/>
      <c r="U606" s="13"/>
      <c r="V606" s="13"/>
      <c r="W606" s="13"/>
      <c r="X606" s="13"/>
      <c r="Y606" s="13"/>
      <c r="Z606" s="13"/>
      <c r="AA606" s="13"/>
    </row>
    <row r="607" spans="20:27" x14ac:dyDescent="0.25">
      <c r="T607" s="29"/>
      <c r="U607" s="13"/>
      <c r="V607" s="13"/>
      <c r="W607" s="13"/>
      <c r="X607" s="13"/>
      <c r="Y607" s="13"/>
      <c r="Z607" s="13"/>
      <c r="AA607" s="13"/>
    </row>
    <row r="608" spans="20:27" x14ac:dyDescent="0.25">
      <c r="T608" s="29"/>
      <c r="U608" s="13"/>
      <c r="V608" s="13"/>
      <c r="W608" s="13"/>
      <c r="X608" s="13"/>
      <c r="Y608" s="13"/>
      <c r="Z608" s="13"/>
      <c r="AA608" s="13"/>
    </row>
    <row r="609" spans="20:27" x14ac:dyDescent="0.25">
      <c r="T609" s="29"/>
      <c r="U609" s="13"/>
      <c r="V609" s="13"/>
      <c r="W609" s="13"/>
      <c r="X609" s="13"/>
      <c r="Y609" s="13"/>
      <c r="Z609" s="13"/>
      <c r="AA609" s="13"/>
    </row>
    <row r="610" spans="20:27" x14ac:dyDescent="0.25">
      <c r="T610" s="29"/>
      <c r="U610" s="13"/>
      <c r="V610" s="13"/>
      <c r="W610" s="13"/>
      <c r="X610" s="13"/>
      <c r="Y610" s="13"/>
      <c r="Z610" s="13"/>
      <c r="AA610" s="13"/>
    </row>
    <row r="611" spans="20:27" x14ac:dyDescent="0.25">
      <c r="T611" s="29"/>
      <c r="U611" s="13"/>
      <c r="V611" s="13"/>
      <c r="W611" s="13"/>
      <c r="X611" s="13"/>
      <c r="Y611" s="13"/>
      <c r="Z611" s="13"/>
      <c r="AA611" s="13"/>
    </row>
    <row r="612" spans="20:27" x14ac:dyDescent="0.25">
      <c r="T612" s="29"/>
      <c r="U612" s="13"/>
      <c r="V612" s="13"/>
      <c r="W612" s="13"/>
      <c r="X612" s="13"/>
      <c r="Y612" s="13"/>
      <c r="Z612" s="13"/>
      <c r="AA612" s="13"/>
    </row>
    <row r="613" spans="20:27" x14ac:dyDescent="0.25">
      <c r="T613" s="29"/>
      <c r="U613" s="13"/>
      <c r="V613" s="13"/>
      <c r="W613" s="13"/>
      <c r="X613" s="13"/>
      <c r="Y613" s="13"/>
      <c r="Z613" s="13"/>
      <c r="AA613" s="13"/>
    </row>
    <row r="614" spans="20:27" x14ac:dyDescent="0.25">
      <c r="T614" s="29"/>
      <c r="U614" s="13"/>
      <c r="V614" s="13"/>
      <c r="W614" s="13"/>
      <c r="X614" s="13"/>
      <c r="Y614" s="13"/>
      <c r="Z614" s="13"/>
      <c r="AA614" s="13"/>
    </row>
    <row r="615" spans="20:27" x14ac:dyDescent="0.25">
      <c r="T615" s="29"/>
      <c r="U615" s="13"/>
      <c r="V615" s="13"/>
      <c r="W615" s="13"/>
      <c r="X615" s="13"/>
      <c r="Y615" s="13"/>
      <c r="Z615" s="13"/>
      <c r="AA615" s="13"/>
    </row>
    <row r="616" spans="20:27" x14ac:dyDescent="0.25">
      <c r="T616" s="29"/>
      <c r="U616" s="13"/>
      <c r="V616" s="13"/>
      <c r="W616" s="13"/>
      <c r="X616" s="13"/>
      <c r="Y616" s="13"/>
      <c r="Z616" s="13"/>
      <c r="AA616" s="13"/>
    </row>
    <row r="617" spans="20:27" x14ac:dyDescent="0.25">
      <c r="T617" s="29"/>
      <c r="U617" s="13"/>
      <c r="V617" s="13"/>
      <c r="W617" s="13"/>
      <c r="X617" s="13"/>
      <c r="Y617" s="13"/>
      <c r="Z617" s="13"/>
      <c r="AA617" s="13"/>
    </row>
    <row r="618" spans="20:27" x14ac:dyDescent="0.25">
      <c r="T618" s="29"/>
      <c r="U618" s="13"/>
      <c r="V618" s="13"/>
      <c r="W618" s="13"/>
      <c r="X618" s="13"/>
      <c r="Y618" s="13"/>
      <c r="Z618" s="13"/>
      <c r="AA618" s="13"/>
    </row>
    <row r="619" spans="20:27" x14ac:dyDescent="0.25">
      <c r="T619" s="29"/>
      <c r="U619" s="13"/>
      <c r="V619" s="13"/>
      <c r="W619" s="13"/>
      <c r="X619" s="13"/>
      <c r="Y619" s="13"/>
      <c r="Z619" s="13"/>
      <c r="AA619" s="13"/>
    </row>
    <row r="620" spans="20:27" x14ac:dyDescent="0.25">
      <c r="T620" s="29"/>
      <c r="U620" s="13"/>
      <c r="V620" s="13"/>
      <c r="W620" s="13"/>
      <c r="X620" s="13"/>
      <c r="Y620" s="13"/>
      <c r="Z620" s="13"/>
      <c r="AA620" s="13"/>
    </row>
    <row r="621" spans="20:27" x14ac:dyDescent="0.25">
      <c r="T621" s="29"/>
      <c r="U621" s="13"/>
      <c r="V621" s="13"/>
      <c r="W621" s="13"/>
      <c r="X621" s="13"/>
      <c r="Y621" s="13"/>
      <c r="Z621" s="13"/>
      <c r="AA621" s="13"/>
    </row>
    <row r="622" spans="20:27" x14ac:dyDescent="0.25">
      <c r="T622" s="29"/>
      <c r="U622" s="13"/>
      <c r="V622" s="13"/>
      <c r="W622" s="13"/>
      <c r="X622" s="13"/>
      <c r="Y622" s="13"/>
      <c r="Z622" s="13"/>
      <c r="AA622" s="13"/>
    </row>
    <row r="623" spans="20:27" x14ac:dyDescent="0.25">
      <c r="T623" s="29"/>
      <c r="U623" s="13"/>
      <c r="V623" s="13"/>
      <c r="W623" s="13"/>
      <c r="X623" s="13"/>
      <c r="Y623" s="13"/>
      <c r="Z623" s="13"/>
      <c r="AA623" s="13"/>
    </row>
    <row r="624" spans="20:27" x14ac:dyDescent="0.25">
      <c r="T624" s="29"/>
      <c r="U624" s="13"/>
      <c r="V624" s="13"/>
      <c r="W624" s="13"/>
      <c r="X624" s="13"/>
      <c r="Y624" s="13"/>
      <c r="Z624" s="13"/>
      <c r="AA624" s="13"/>
    </row>
    <row r="625" spans="20:27" x14ac:dyDescent="0.25">
      <c r="T625" s="29"/>
      <c r="U625" s="13"/>
      <c r="V625" s="13"/>
      <c r="W625" s="13"/>
      <c r="X625" s="13"/>
      <c r="Y625" s="13"/>
      <c r="Z625" s="13"/>
      <c r="AA625" s="13"/>
    </row>
    <row r="626" spans="20:27" x14ac:dyDescent="0.25">
      <c r="T626" s="29"/>
      <c r="U626" s="13"/>
      <c r="V626" s="13"/>
      <c r="W626" s="13"/>
      <c r="X626" s="13"/>
      <c r="Y626" s="13"/>
      <c r="Z626" s="13"/>
      <c r="AA626" s="13"/>
    </row>
    <row r="627" spans="20:27" x14ac:dyDescent="0.25">
      <c r="T627" s="29"/>
      <c r="U627" s="13"/>
      <c r="V627" s="13"/>
      <c r="W627" s="13"/>
      <c r="X627" s="13"/>
      <c r="Y627" s="13"/>
      <c r="Z627" s="13"/>
      <c r="AA627" s="13"/>
    </row>
    <row r="628" spans="20:27" x14ac:dyDescent="0.25">
      <c r="T628" s="29"/>
      <c r="U628" s="13"/>
      <c r="V628" s="13"/>
      <c r="W628" s="13"/>
      <c r="X628" s="13"/>
      <c r="Y628" s="13"/>
      <c r="Z628" s="13"/>
      <c r="AA628" s="13"/>
    </row>
    <row r="629" spans="20:27" x14ac:dyDescent="0.25">
      <c r="T629" s="29"/>
      <c r="U629" s="13"/>
      <c r="V629" s="13"/>
      <c r="W629" s="13"/>
      <c r="X629" s="13"/>
      <c r="Y629" s="13"/>
      <c r="Z629" s="13"/>
      <c r="AA629" s="13"/>
    </row>
    <row r="630" spans="20:27" x14ac:dyDescent="0.25">
      <c r="T630" s="29"/>
      <c r="U630" s="13"/>
      <c r="V630" s="13"/>
      <c r="W630" s="13"/>
      <c r="X630" s="13"/>
      <c r="Y630" s="13"/>
      <c r="Z630" s="13"/>
      <c r="AA630" s="13"/>
    </row>
    <row r="631" spans="20:27" x14ac:dyDescent="0.25">
      <c r="T631" s="29"/>
      <c r="U631" s="13"/>
      <c r="V631" s="13"/>
      <c r="W631" s="13"/>
      <c r="X631" s="13"/>
      <c r="Y631" s="13"/>
      <c r="Z631" s="13"/>
      <c r="AA631" s="13"/>
    </row>
    <row r="632" spans="20:27" x14ac:dyDescent="0.25">
      <c r="T632" s="29"/>
      <c r="U632" s="13"/>
      <c r="V632" s="13"/>
      <c r="W632" s="13"/>
      <c r="X632" s="13"/>
      <c r="Y632" s="13"/>
      <c r="Z632" s="13"/>
      <c r="AA632" s="13"/>
    </row>
    <row r="633" spans="20:27" x14ac:dyDescent="0.25">
      <c r="T633" s="29"/>
      <c r="U633" s="13"/>
      <c r="V633" s="13"/>
      <c r="W633" s="13"/>
      <c r="X633" s="13"/>
      <c r="Y633" s="13"/>
      <c r="Z633" s="13"/>
      <c r="AA633" s="13"/>
    </row>
    <row r="634" spans="20:27" x14ac:dyDescent="0.25">
      <c r="T634" s="29"/>
      <c r="U634" s="13"/>
      <c r="V634" s="13"/>
      <c r="W634" s="13"/>
      <c r="X634" s="13"/>
      <c r="Y634" s="13"/>
      <c r="Z634" s="13"/>
      <c r="AA634" s="13"/>
    </row>
    <row r="635" spans="20:27" x14ac:dyDescent="0.25">
      <c r="T635" s="29"/>
      <c r="U635" s="13"/>
      <c r="V635" s="13"/>
      <c r="W635" s="13"/>
      <c r="X635" s="13"/>
      <c r="Y635" s="13"/>
      <c r="Z635" s="13"/>
      <c r="AA635" s="13"/>
    </row>
    <row r="636" spans="20:27" x14ac:dyDescent="0.25">
      <c r="T636" s="29"/>
      <c r="U636" s="13"/>
      <c r="V636" s="13"/>
      <c r="W636" s="13"/>
      <c r="X636" s="13"/>
      <c r="Y636" s="13"/>
      <c r="Z636" s="13"/>
      <c r="AA636" s="13"/>
    </row>
    <row r="637" spans="20:27" x14ac:dyDescent="0.25">
      <c r="T637" s="29"/>
      <c r="U637" s="13"/>
      <c r="V637" s="13"/>
      <c r="W637" s="13"/>
      <c r="X637" s="13"/>
      <c r="Y637" s="13"/>
      <c r="Z637" s="13"/>
      <c r="AA637" s="13"/>
    </row>
    <row r="638" spans="20:27" x14ac:dyDescent="0.25">
      <c r="T638" s="29"/>
      <c r="U638" s="13"/>
      <c r="V638" s="13"/>
      <c r="W638" s="13"/>
      <c r="X638" s="13"/>
      <c r="Y638" s="13"/>
      <c r="Z638" s="13"/>
      <c r="AA638" s="13"/>
    </row>
    <row r="639" spans="20:27" x14ac:dyDescent="0.25">
      <c r="T639" s="29"/>
      <c r="U639" s="13"/>
      <c r="V639" s="13"/>
      <c r="W639" s="13"/>
      <c r="X639" s="13"/>
      <c r="Y639" s="13"/>
      <c r="Z639" s="13"/>
      <c r="AA639" s="13"/>
    </row>
    <row r="640" spans="20:27" x14ac:dyDescent="0.25">
      <c r="T640" s="29"/>
      <c r="U640" s="13"/>
      <c r="V640" s="13"/>
      <c r="W640" s="13"/>
      <c r="X640" s="13"/>
      <c r="Y640" s="13"/>
      <c r="Z640" s="13"/>
      <c r="AA640" s="13"/>
    </row>
    <row r="641" spans="20:27" x14ac:dyDescent="0.25">
      <c r="T641" s="29"/>
      <c r="U641" s="13"/>
      <c r="V641" s="13"/>
      <c r="W641" s="13"/>
      <c r="X641" s="13"/>
      <c r="Y641" s="13"/>
      <c r="Z641" s="13"/>
      <c r="AA641" s="13"/>
    </row>
    <row r="642" spans="20:27" x14ac:dyDescent="0.25">
      <c r="T642" s="29"/>
      <c r="U642" s="13"/>
      <c r="V642" s="13"/>
      <c r="W642" s="13"/>
      <c r="X642" s="13"/>
      <c r="Y642" s="13"/>
      <c r="Z642" s="13"/>
      <c r="AA642" s="13"/>
    </row>
    <row r="643" spans="20:27" x14ac:dyDescent="0.25">
      <c r="T643" s="29"/>
      <c r="U643" s="13"/>
      <c r="V643" s="13"/>
      <c r="W643" s="13"/>
      <c r="X643" s="13"/>
      <c r="Y643" s="13"/>
      <c r="Z643" s="13"/>
      <c r="AA643" s="13"/>
    </row>
    <row r="644" spans="20:27" x14ac:dyDescent="0.25">
      <c r="T644" s="29"/>
      <c r="U644" s="13"/>
      <c r="V644" s="13"/>
      <c r="W644" s="13"/>
      <c r="X644" s="13"/>
      <c r="Y644" s="13"/>
      <c r="Z644" s="13"/>
      <c r="AA644" s="13"/>
    </row>
    <row r="645" spans="20:27" x14ac:dyDescent="0.25">
      <c r="T645" s="29"/>
      <c r="U645" s="13"/>
      <c r="V645" s="13"/>
      <c r="W645" s="13"/>
      <c r="X645" s="13"/>
      <c r="Y645" s="13"/>
      <c r="Z645" s="13"/>
      <c r="AA645" s="13"/>
    </row>
    <row r="646" spans="20:27" x14ac:dyDescent="0.25">
      <c r="T646" s="29"/>
      <c r="U646" s="13"/>
      <c r="V646" s="13"/>
      <c r="W646" s="13"/>
      <c r="X646" s="13"/>
      <c r="Y646" s="13"/>
      <c r="Z646" s="13"/>
      <c r="AA646" s="13"/>
    </row>
    <row r="647" spans="20:27" x14ac:dyDescent="0.25">
      <c r="T647" s="29"/>
      <c r="U647" s="13"/>
      <c r="V647" s="13"/>
      <c r="W647" s="13"/>
      <c r="X647" s="13"/>
      <c r="Y647" s="13"/>
      <c r="Z647" s="13"/>
      <c r="AA647" s="13"/>
    </row>
    <row r="648" spans="20:27" x14ac:dyDescent="0.25">
      <c r="T648" s="29"/>
      <c r="U648" s="13"/>
      <c r="V648" s="13"/>
      <c r="W648" s="13"/>
      <c r="X648" s="13"/>
      <c r="Y648" s="13"/>
      <c r="Z648" s="13"/>
      <c r="AA648" s="13"/>
    </row>
    <row r="649" spans="20:27" x14ac:dyDescent="0.25">
      <c r="T649" s="29"/>
      <c r="U649" s="13"/>
      <c r="V649" s="13"/>
      <c r="W649" s="13"/>
      <c r="X649" s="13"/>
      <c r="Y649" s="13"/>
      <c r="Z649" s="13"/>
      <c r="AA649" s="13"/>
    </row>
    <row r="650" spans="20:27" x14ac:dyDescent="0.25">
      <c r="T650" s="29"/>
      <c r="U650" s="13"/>
      <c r="V650" s="13"/>
      <c r="W650" s="13"/>
      <c r="X650" s="13"/>
      <c r="Y650" s="13"/>
      <c r="Z650" s="13"/>
      <c r="AA650" s="13"/>
    </row>
    <row r="651" spans="20:27" x14ac:dyDescent="0.25">
      <c r="T651" s="29"/>
      <c r="U651" s="13"/>
      <c r="V651" s="13"/>
      <c r="W651" s="13"/>
      <c r="X651" s="13"/>
      <c r="Y651" s="13"/>
      <c r="Z651" s="13"/>
      <c r="AA651" s="13"/>
    </row>
    <row r="652" spans="20:27" x14ac:dyDescent="0.25">
      <c r="T652" s="29"/>
      <c r="U652" s="13"/>
      <c r="V652" s="13"/>
      <c r="W652" s="13"/>
      <c r="X652" s="13"/>
      <c r="Y652" s="13"/>
      <c r="Z652" s="13"/>
      <c r="AA652" s="13"/>
    </row>
    <row r="653" spans="20:27" x14ac:dyDescent="0.25">
      <c r="T653" s="29"/>
      <c r="U653" s="13"/>
      <c r="V653" s="13"/>
      <c r="W653" s="13"/>
      <c r="X653" s="13"/>
      <c r="Y653" s="13"/>
      <c r="Z653" s="13"/>
      <c r="AA653" s="13"/>
    </row>
    <row r="654" spans="20:27" x14ac:dyDescent="0.25">
      <c r="T654" s="29"/>
      <c r="U654" s="13"/>
      <c r="V654" s="13"/>
      <c r="W654" s="13"/>
      <c r="X654" s="13"/>
      <c r="Y654" s="13"/>
      <c r="Z654" s="13"/>
      <c r="AA654" s="13"/>
    </row>
    <row r="655" spans="20:27" x14ac:dyDescent="0.25">
      <c r="T655" s="29"/>
      <c r="U655" s="13"/>
      <c r="V655" s="13"/>
      <c r="W655" s="13"/>
      <c r="X655" s="13"/>
      <c r="Y655" s="13"/>
      <c r="Z655" s="13"/>
      <c r="AA655" s="13"/>
    </row>
    <row r="656" spans="20:27" x14ac:dyDescent="0.25">
      <c r="T656" s="29"/>
      <c r="U656" s="13"/>
      <c r="V656" s="13"/>
      <c r="W656" s="13"/>
      <c r="X656" s="13"/>
      <c r="Y656" s="13"/>
      <c r="Z656" s="13"/>
      <c r="AA656" s="13"/>
    </row>
    <row r="657" spans="20:27" x14ac:dyDescent="0.25">
      <c r="T657" s="29"/>
      <c r="U657" s="13"/>
      <c r="V657" s="13"/>
      <c r="W657" s="13"/>
      <c r="X657" s="13"/>
      <c r="Y657" s="13"/>
      <c r="Z657" s="13"/>
      <c r="AA657" s="13"/>
    </row>
    <row r="658" spans="20:27" x14ac:dyDescent="0.25">
      <c r="T658" s="29"/>
      <c r="U658" s="13"/>
      <c r="V658" s="13"/>
      <c r="W658" s="13"/>
      <c r="X658" s="13"/>
      <c r="Y658" s="13"/>
      <c r="Z658" s="13"/>
      <c r="AA658" s="13"/>
    </row>
    <row r="659" spans="20:27" x14ac:dyDescent="0.25">
      <c r="T659" s="29"/>
      <c r="U659" s="13"/>
      <c r="V659" s="13"/>
      <c r="W659" s="13"/>
      <c r="X659" s="13"/>
      <c r="Y659" s="13"/>
      <c r="Z659" s="13"/>
      <c r="AA659" s="13"/>
    </row>
    <row r="660" spans="20:27" x14ac:dyDescent="0.25">
      <c r="T660" s="29"/>
      <c r="U660" s="13"/>
      <c r="V660" s="13"/>
      <c r="W660" s="13"/>
      <c r="X660" s="13"/>
      <c r="Y660" s="13"/>
      <c r="Z660" s="13"/>
      <c r="AA660" s="13"/>
    </row>
    <row r="661" spans="20:27" x14ac:dyDescent="0.25">
      <c r="T661" s="29"/>
      <c r="U661" s="13"/>
      <c r="V661" s="13"/>
      <c r="W661" s="13"/>
      <c r="X661" s="13"/>
      <c r="Y661" s="13"/>
      <c r="Z661" s="13"/>
      <c r="AA661" s="13"/>
    </row>
    <row r="662" spans="20:27" x14ac:dyDescent="0.25">
      <c r="T662" s="29"/>
      <c r="U662" s="13"/>
      <c r="V662" s="13"/>
      <c r="W662" s="13"/>
      <c r="X662" s="13"/>
      <c r="Y662" s="13"/>
      <c r="Z662" s="13"/>
      <c r="AA662" s="13"/>
    </row>
    <row r="663" spans="20:27" x14ac:dyDescent="0.25">
      <c r="T663" s="29"/>
      <c r="U663" s="13"/>
      <c r="V663" s="13"/>
      <c r="W663" s="13"/>
      <c r="X663" s="13"/>
      <c r="Y663" s="13"/>
      <c r="Z663" s="13"/>
      <c r="AA663" s="13"/>
    </row>
    <row r="664" spans="20:27" x14ac:dyDescent="0.25">
      <c r="T664" s="29"/>
      <c r="U664" s="13"/>
      <c r="V664" s="13"/>
      <c r="W664" s="13"/>
      <c r="X664" s="13"/>
      <c r="Y664" s="13"/>
      <c r="Z664" s="13"/>
      <c r="AA664" s="13"/>
    </row>
    <row r="665" spans="20:27" x14ac:dyDescent="0.25">
      <c r="T665" s="29"/>
      <c r="U665" s="13"/>
      <c r="V665" s="13"/>
      <c r="W665" s="13"/>
      <c r="X665" s="13"/>
      <c r="Y665" s="13"/>
      <c r="Z665" s="13"/>
      <c r="AA665" s="13"/>
    </row>
    <row r="666" spans="20:27" x14ac:dyDescent="0.25">
      <c r="T666" s="29"/>
      <c r="U666" s="13"/>
      <c r="V666" s="13"/>
      <c r="W666" s="13"/>
      <c r="X666" s="13"/>
      <c r="Y666" s="13"/>
      <c r="Z666" s="13"/>
      <c r="AA666" s="13"/>
    </row>
    <row r="667" spans="20:27" x14ac:dyDescent="0.25">
      <c r="T667" s="29"/>
      <c r="U667" s="13"/>
      <c r="V667" s="13"/>
      <c r="W667" s="13"/>
      <c r="X667" s="13"/>
      <c r="Y667" s="13"/>
      <c r="Z667" s="13"/>
      <c r="AA667" s="13"/>
    </row>
    <row r="668" spans="20:27" x14ac:dyDescent="0.25">
      <c r="T668" s="29"/>
      <c r="U668" s="13"/>
      <c r="V668" s="13"/>
      <c r="W668" s="13"/>
      <c r="X668" s="13"/>
      <c r="Y668" s="13"/>
      <c r="Z668" s="13"/>
      <c r="AA668" s="13"/>
    </row>
    <row r="669" spans="20:27" x14ac:dyDescent="0.25">
      <c r="T669" s="29"/>
      <c r="U669" s="13"/>
      <c r="V669" s="13"/>
      <c r="W669" s="13"/>
      <c r="X669" s="13"/>
      <c r="Y669" s="13"/>
      <c r="Z669" s="13"/>
      <c r="AA669" s="13"/>
    </row>
    <row r="670" spans="20:27" x14ac:dyDescent="0.25">
      <c r="T670" s="29"/>
      <c r="U670" s="13"/>
      <c r="V670" s="13"/>
      <c r="W670" s="13"/>
      <c r="X670" s="13"/>
      <c r="Y670" s="13"/>
      <c r="Z670" s="13"/>
      <c r="AA670" s="13"/>
    </row>
    <row r="671" spans="20:27" x14ac:dyDescent="0.25">
      <c r="T671" s="29"/>
      <c r="U671" s="13"/>
      <c r="V671" s="13"/>
      <c r="W671" s="13"/>
      <c r="X671" s="13"/>
      <c r="Y671" s="13"/>
      <c r="Z671" s="13"/>
      <c r="AA671" s="13"/>
    </row>
    <row r="672" spans="20:27" x14ac:dyDescent="0.25">
      <c r="T672" s="29"/>
      <c r="U672" s="13"/>
      <c r="V672" s="13"/>
      <c r="W672" s="13"/>
      <c r="X672" s="13"/>
      <c r="Y672" s="13"/>
      <c r="Z672" s="13"/>
      <c r="AA672" s="13"/>
    </row>
    <row r="673" spans="20:27" x14ac:dyDescent="0.25">
      <c r="T673" s="29"/>
      <c r="U673" s="13"/>
      <c r="V673" s="13"/>
      <c r="W673" s="13"/>
      <c r="X673" s="13"/>
      <c r="Y673" s="13"/>
      <c r="Z673" s="13"/>
      <c r="AA673" s="13"/>
    </row>
    <row r="674" spans="20:27" x14ac:dyDescent="0.25">
      <c r="T674" s="29"/>
      <c r="U674" s="13"/>
      <c r="V674" s="13"/>
      <c r="W674" s="13"/>
      <c r="X674" s="13"/>
      <c r="Y674" s="13"/>
      <c r="Z674" s="13"/>
      <c r="AA674" s="13"/>
    </row>
    <row r="675" spans="20:27" x14ac:dyDescent="0.25">
      <c r="T675" s="29"/>
      <c r="U675" s="13"/>
      <c r="V675" s="13"/>
      <c r="W675" s="13"/>
      <c r="X675" s="13"/>
      <c r="Y675" s="13"/>
      <c r="Z675" s="13"/>
      <c r="AA675" s="13"/>
    </row>
    <row r="676" spans="20:27" x14ac:dyDescent="0.25">
      <c r="T676" s="29"/>
      <c r="U676" s="13"/>
      <c r="V676" s="13"/>
      <c r="W676" s="13"/>
      <c r="X676" s="13"/>
      <c r="Y676" s="13"/>
      <c r="Z676" s="13"/>
      <c r="AA676" s="13"/>
    </row>
    <row r="677" spans="20:27" x14ac:dyDescent="0.25">
      <c r="T677" s="29"/>
      <c r="U677" s="13"/>
      <c r="V677" s="13"/>
      <c r="W677" s="13"/>
      <c r="X677" s="13"/>
      <c r="Y677" s="13"/>
      <c r="Z677" s="13"/>
      <c r="AA677" s="13"/>
    </row>
    <row r="678" spans="20:27" x14ac:dyDescent="0.25">
      <c r="T678" s="29"/>
      <c r="U678" s="13"/>
      <c r="V678" s="13"/>
      <c r="W678" s="13"/>
      <c r="X678" s="13"/>
      <c r="Y678" s="13"/>
      <c r="Z678" s="13"/>
      <c r="AA678" s="13"/>
    </row>
    <row r="679" spans="20:27" x14ac:dyDescent="0.25">
      <c r="T679" s="29"/>
      <c r="U679" s="13"/>
      <c r="V679" s="13"/>
      <c r="W679" s="13"/>
      <c r="X679" s="13"/>
      <c r="Y679" s="13"/>
      <c r="Z679" s="13"/>
      <c r="AA679" s="13"/>
    </row>
    <row r="680" spans="20:27" x14ac:dyDescent="0.25">
      <c r="T680" s="29"/>
      <c r="U680" s="13"/>
      <c r="V680" s="13"/>
      <c r="W680" s="13"/>
      <c r="X680" s="13"/>
      <c r="Y680" s="13"/>
      <c r="Z680" s="13"/>
      <c r="AA680" s="13"/>
    </row>
    <row r="681" spans="20:27" x14ac:dyDescent="0.25">
      <c r="T681" s="29"/>
      <c r="U681" s="13"/>
      <c r="V681" s="13"/>
      <c r="W681" s="13"/>
      <c r="X681" s="13"/>
      <c r="Y681" s="13"/>
      <c r="Z681" s="13"/>
      <c r="AA681" s="13"/>
    </row>
    <row r="682" spans="20:27" x14ac:dyDescent="0.25">
      <c r="T682" s="29"/>
      <c r="U682" s="13"/>
      <c r="V682" s="13"/>
      <c r="W682" s="13"/>
      <c r="X682" s="13"/>
      <c r="Y682" s="13"/>
      <c r="Z682" s="13"/>
      <c r="AA682" s="13"/>
    </row>
    <row r="683" spans="20:27" x14ac:dyDescent="0.25">
      <c r="T683" s="29"/>
      <c r="U683" s="13"/>
      <c r="V683" s="13"/>
      <c r="W683" s="13"/>
      <c r="X683" s="13"/>
      <c r="Y683" s="13"/>
      <c r="Z683" s="13"/>
      <c r="AA683" s="13"/>
    </row>
    <row r="684" spans="20:27" x14ac:dyDescent="0.25">
      <c r="T684" s="29"/>
      <c r="U684" s="13"/>
      <c r="V684" s="13"/>
      <c r="W684" s="13"/>
      <c r="X684" s="13"/>
      <c r="Y684" s="13"/>
      <c r="Z684" s="13"/>
      <c r="AA684" s="13"/>
    </row>
    <row r="685" spans="20:27" x14ac:dyDescent="0.25">
      <c r="T685" s="29"/>
      <c r="U685" s="13"/>
      <c r="V685" s="13"/>
      <c r="W685" s="13"/>
      <c r="X685" s="13"/>
      <c r="Y685" s="13"/>
      <c r="Z685" s="13"/>
      <c r="AA685" s="13"/>
    </row>
    <row r="686" spans="20:27" x14ac:dyDescent="0.25">
      <c r="T686" s="29"/>
      <c r="U686" s="13"/>
      <c r="V686" s="13"/>
      <c r="W686" s="13"/>
      <c r="X686" s="13"/>
      <c r="Y686" s="13"/>
      <c r="Z686" s="13"/>
      <c r="AA686" s="13"/>
    </row>
    <row r="687" spans="20:27" x14ac:dyDescent="0.25">
      <c r="T687" s="29"/>
      <c r="U687" s="13"/>
      <c r="V687" s="13"/>
      <c r="W687" s="13"/>
      <c r="X687" s="13"/>
      <c r="Y687" s="13"/>
      <c r="Z687" s="13"/>
      <c r="AA687" s="13"/>
    </row>
    <row r="688" spans="20:27" x14ac:dyDescent="0.25">
      <c r="T688" s="29"/>
      <c r="U688" s="13"/>
      <c r="V688" s="13"/>
      <c r="W688" s="13"/>
      <c r="X688" s="13"/>
      <c r="Y688" s="13"/>
      <c r="Z688" s="13"/>
      <c r="AA688" s="13"/>
    </row>
    <row r="689" spans="20:27" x14ac:dyDescent="0.25">
      <c r="T689" s="29"/>
      <c r="U689" s="13"/>
      <c r="V689" s="13"/>
      <c r="W689" s="13"/>
      <c r="X689" s="13"/>
      <c r="Y689" s="13"/>
      <c r="Z689" s="13"/>
      <c r="AA689" s="13"/>
    </row>
    <row r="690" spans="20:27" x14ac:dyDescent="0.25">
      <c r="T690" s="29"/>
      <c r="U690" s="13"/>
      <c r="V690" s="13"/>
      <c r="W690" s="13"/>
      <c r="X690" s="13"/>
      <c r="Y690" s="13"/>
      <c r="Z690" s="13"/>
      <c r="AA690" s="13"/>
    </row>
    <row r="691" spans="20:27" x14ac:dyDescent="0.25">
      <c r="T691" s="29"/>
      <c r="U691" s="13"/>
      <c r="V691" s="13"/>
      <c r="W691" s="13"/>
      <c r="X691" s="13"/>
      <c r="Y691" s="13"/>
      <c r="Z691" s="13"/>
      <c r="AA691" s="13"/>
    </row>
    <row r="692" spans="20:27" x14ac:dyDescent="0.25">
      <c r="T692" s="29"/>
      <c r="U692" s="13"/>
      <c r="V692" s="13"/>
      <c r="W692" s="13"/>
      <c r="X692" s="13"/>
      <c r="Y692" s="13"/>
      <c r="Z692" s="13"/>
      <c r="AA692" s="13"/>
    </row>
    <row r="693" spans="20:27" x14ac:dyDescent="0.25">
      <c r="T693" s="29"/>
      <c r="U693" s="13"/>
      <c r="V693" s="13"/>
      <c r="W693" s="13"/>
      <c r="X693" s="13"/>
      <c r="Y693" s="13"/>
      <c r="Z693" s="13"/>
      <c r="AA693" s="13"/>
    </row>
    <row r="694" spans="20:27" x14ac:dyDescent="0.25">
      <c r="T694" s="29"/>
      <c r="U694" s="13"/>
      <c r="V694" s="13"/>
      <c r="W694" s="13"/>
      <c r="X694" s="13"/>
      <c r="Y694" s="13"/>
      <c r="Z694" s="13"/>
      <c r="AA694" s="13"/>
    </row>
    <row r="695" spans="20:27" x14ac:dyDescent="0.25">
      <c r="T695" s="29"/>
      <c r="U695" s="13"/>
      <c r="V695" s="13"/>
      <c r="W695" s="13"/>
      <c r="X695" s="13"/>
      <c r="Y695" s="13"/>
      <c r="Z695" s="13"/>
      <c r="AA695" s="13"/>
    </row>
    <row r="696" spans="20:27" x14ac:dyDescent="0.25">
      <c r="T696" s="29"/>
      <c r="U696" s="13"/>
      <c r="V696" s="13"/>
      <c r="W696" s="13"/>
      <c r="X696" s="13"/>
      <c r="Y696" s="13"/>
      <c r="Z696" s="13"/>
      <c r="AA696" s="13"/>
    </row>
    <row r="697" spans="20:27" x14ac:dyDescent="0.25">
      <c r="T697" s="29"/>
      <c r="U697" s="13"/>
      <c r="V697" s="13"/>
      <c r="W697" s="13"/>
      <c r="X697" s="13"/>
      <c r="Y697" s="13"/>
      <c r="Z697" s="13"/>
      <c r="AA697" s="13"/>
    </row>
    <row r="698" spans="20:27" x14ac:dyDescent="0.25">
      <c r="T698" s="29"/>
      <c r="U698" s="13"/>
      <c r="V698" s="13"/>
      <c r="W698" s="13"/>
      <c r="X698" s="13"/>
      <c r="Y698" s="13"/>
      <c r="Z698" s="13"/>
      <c r="AA698" s="13"/>
    </row>
    <row r="699" spans="20:27" x14ac:dyDescent="0.25">
      <c r="T699" s="29"/>
      <c r="U699" s="13"/>
      <c r="V699" s="13"/>
      <c r="W699" s="13"/>
      <c r="X699" s="13"/>
      <c r="Y699" s="13"/>
      <c r="Z699" s="13"/>
      <c r="AA699" s="13"/>
    </row>
    <row r="700" spans="20:27" x14ac:dyDescent="0.25">
      <c r="T700" s="29"/>
      <c r="U700" s="13"/>
      <c r="V700" s="13"/>
      <c r="W700" s="13"/>
      <c r="X700" s="13"/>
      <c r="Y700" s="13"/>
      <c r="Z700" s="13"/>
      <c r="AA700" s="13"/>
    </row>
    <row r="701" spans="20:27" x14ac:dyDescent="0.25">
      <c r="T701" s="29"/>
      <c r="U701" s="13"/>
      <c r="V701" s="13"/>
      <c r="W701" s="13"/>
      <c r="X701" s="13"/>
      <c r="Y701" s="13"/>
      <c r="Z701" s="13"/>
      <c r="AA701" s="13"/>
    </row>
    <row r="702" spans="20:27" x14ac:dyDescent="0.25">
      <c r="T702" s="29"/>
      <c r="U702" s="13"/>
      <c r="V702" s="13"/>
      <c r="W702" s="13"/>
      <c r="X702" s="13"/>
      <c r="Y702" s="13"/>
      <c r="Z702" s="13"/>
      <c r="AA702" s="13"/>
    </row>
    <row r="703" spans="20:27" x14ac:dyDescent="0.25">
      <c r="T703" s="29"/>
      <c r="U703" s="13"/>
      <c r="V703" s="13"/>
      <c r="W703" s="13"/>
      <c r="X703" s="13"/>
      <c r="Y703" s="13"/>
      <c r="Z703" s="13"/>
      <c r="AA703" s="13"/>
    </row>
    <row r="704" spans="20:27" x14ac:dyDescent="0.25">
      <c r="T704" s="29"/>
      <c r="U704" s="13"/>
      <c r="V704" s="13"/>
      <c r="W704" s="13"/>
      <c r="X704" s="13"/>
      <c r="Y704" s="13"/>
      <c r="Z704" s="13"/>
      <c r="AA704" s="13"/>
    </row>
    <row r="705" spans="20:27" x14ac:dyDescent="0.25">
      <c r="T705" s="29"/>
      <c r="U705" s="13"/>
      <c r="V705" s="13"/>
      <c r="W705" s="13"/>
      <c r="X705" s="13"/>
      <c r="Y705" s="13"/>
      <c r="Z705" s="13"/>
      <c r="AA705" s="13"/>
    </row>
    <row r="706" spans="20:27" x14ac:dyDescent="0.25">
      <c r="T706" s="29"/>
      <c r="U706" s="13"/>
      <c r="V706" s="13"/>
      <c r="W706" s="13"/>
      <c r="X706" s="13"/>
      <c r="Y706" s="13"/>
      <c r="Z706" s="13"/>
      <c r="AA706" s="13"/>
    </row>
    <row r="707" spans="20:27" x14ac:dyDescent="0.25">
      <c r="T707" s="29"/>
      <c r="U707" s="13"/>
      <c r="V707" s="13"/>
      <c r="W707" s="13"/>
      <c r="X707" s="13"/>
      <c r="Y707" s="13"/>
      <c r="Z707" s="13"/>
      <c r="AA707" s="13"/>
    </row>
    <row r="708" spans="20:27" x14ac:dyDescent="0.25">
      <c r="T708" s="29"/>
      <c r="U708" s="13"/>
      <c r="V708" s="13"/>
      <c r="W708" s="13"/>
      <c r="X708" s="13"/>
      <c r="Y708" s="13"/>
      <c r="Z708" s="13"/>
      <c r="AA708" s="13"/>
    </row>
    <row r="709" spans="20:27" x14ac:dyDescent="0.25">
      <c r="T709" s="29"/>
      <c r="U709" s="13"/>
      <c r="V709" s="13"/>
      <c r="W709" s="13"/>
      <c r="X709" s="13"/>
      <c r="Y709" s="13"/>
      <c r="Z709" s="13"/>
      <c r="AA709" s="13"/>
    </row>
    <row r="710" spans="20:27" x14ac:dyDescent="0.25">
      <c r="T710" s="29"/>
      <c r="U710" s="13"/>
      <c r="V710" s="13"/>
      <c r="W710" s="13"/>
      <c r="X710" s="13"/>
      <c r="Y710" s="13"/>
      <c r="Z710" s="13"/>
      <c r="AA710" s="13"/>
    </row>
    <row r="711" spans="20:27" x14ac:dyDescent="0.25">
      <c r="T711" s="29"/>
      <c r="U711" s="13"/>
      <c r="V711" s="13"/>
      <c r="W711" s="13"/>
      <c r="X711" s="13"/>
      <c r="Y711" s="13"/>
      <c r="Z711" s="13"/>
      <c r="AA711" s="13"/>
    </row>
    <row r="712" spans="20:27" x14ac:dyDescent="0.25">
      <c r="T712" s="29"/>
      <c r="U712" s="13"/>
      <c r="V712" s="13"/>
      <c r="W712" s="13"/>
      <c r="X712" s="13"/>
      <c r="Y712" s="13"/>
      <c r="Z712" s="13"/>
      <c r="AA712" s="13"/>
    </row>
    <row r="713" spans="20:27" x14ac:dyDescent="0.25">
      <c r="T713" s="29"/>
      <c r="U713" s="13"/>
      <c r="V713" s="13"/>
      <c r="W713" s="13"/>
      <c r="X713" s="13"/>
      <c r="Y713" s="13"/>
      <c r="Z713" s="13"/>
      <c r="AA713" s="13"/>
    </row>
    <row r="714" spans="20:27" x14ac:dyDescent="0.25">
      <c r="T714" s="29"/>
      <c r="U714" s="13"/>
      <c r="V714" s="13"/>
      <c r="W714" s="13"/>
      <c r="X714" s="13"/>
      <c r="Y714" s="13"/>
      <c r="Z714" s="13"/>
      <c r="AA714" s="13"/>
    </row>
    <row r="715" spans="20:27" x14ac:dyDescent="0.25">
      <c r="T715" s="29"/>
      <c r="U715" s="13"/>
      <c r="V715" s="13"/>
      <c r="W715" s="13"/>
      <c r="X715" s="13"/>
      <c r="Y715" s="13"/>
      <c r="Z715" s="13"/>
      <c r="AA715" s="13"/>
    </row>
    <row r="716" spans="20:27" x14ac:dyDescent="0.25">
      <c r="T716" s="29"/>
      <c r="U716" s="13"/>
      <c r="V716" s="13"/>
      <c r="W716" s="13"/>
      <c r="X716" s="13"/>
      <c r="Y716" s="13"/>
      <c r="Z716" s="13"/>
      <c r="AA716" s="13"/>
    </row>
    <row r="717" spans="20:27" x14ac:dyDescent="0.25">
      <c r="T717" s="29"/>
      <c r="U717" s="13"/>
      <c r="V717" s="13"/>
      <c r="W717" s="13"/>
      <c r="X717" s="13"/>
      <c r="Y717" s="13"/>
      <c r="Z717" s="13"/>
      <c r="AA717" s="13"/>
    </row>
    <row r="718" spans="20:27" x14ac:dyDescent="0.25">
      <c r="T718" s="29"/>
      <c r="U718" s="13"/>
      <c r="V718" s="13"/>
      <c r="W718" s="13"/>
      <c r="X718" s="13"/>
      <c r="Y718" s="13"/>
      <c r="Z718" s="13"/>
      <c r="AA718" s="13"/>
    </row>
    <row r="719" spans="20:27" x14ac:dyDescent="0.25">
      <c r="T719" s="29"/>
      <c r="U719" s="13"/>
      <c r="V719" s="13"/>
      <c r="W719" s="13"/>
      <c r="X719" s="13"/>
      <c r="Y719" s="13"/>
      <c r="Z719" s="13"/>
      <c r="AA719" s="13"/>
    </row>
    <row r="720" spans="20:27" x14ac:dyDescent="0.25">
      <c r="T720" s="29"/>
      <c r="U720" s="13"/>
      <c r="V720" s="13"/>
      <c r="W720" s="13"/>
      <c r="X720" s="13"/>
      <c r="Y720" s="13"/>
      <c r="Z720" s="13"/>
      <c r="AA720" s="13"/>
    </row>
    <row r="721" spans="20:27" x14ac:dyDescent="0.25">
      <c r="T721" s="29"/>
      <c r="U721" s="13"/>
      <c r="V721" s="13"/>
      <c r="W721" s="13"/>
      <c r="X721" s="13"/>
      <c r="Y721" s="13"/>
      <c r="Z721" s="13"/>
      <c r="AA721" s="13"/>
    </row>
    <row r="722" spans="20:27" x14ac:dyDescent="0.25">
      <c r="T722" s="29"/>
      <c r="U722" s="13"/>
      <c r="V722" s="13"/>
      <c r="W722" s="13"/>
      <c r="X722" s="13"/>
      <c r="Y722" s="13"/>
      <c r="Z722" s="13"/>
      <c r="AA722" s="13"/>
    </row>
    <row r="723" spans="20:27" x14ac:dyDescent="0.25">
      <c r="T723" s="29"/>
      <c r="U723" s="13"/>
      <c r="V723" s="13"/>
      <c r="W723" s="13"/>
      <c r="X723" s="13"/>
      <c r="Y723" s="13"/>
      <c r="Z723" s="13"/>
      <c r="AA723" s="13"/>
    </row>
    <row r="724" spans="20:27" x14ac:dyDescent="0.25">
      <c r="T724" s="29"/>
      <c r="U724" s="13"/>
      <c r="V724" s="13"/>
      <c r="W724" s="13"/>
      <c r="X724" s="13"/>
      <c r="Y724" s="13"/>
      <c r="Z724" s="13"/>
      <c r="AA724" s="13"/>
    </row>
    <row r="725" spans="20:27" x14ac:dyDescent="0.25">
      <c r="T725" s="29"/>
      <c r="U725" s="13"/>
      <c r="V725" s="13"/>
      <c r="W725" s="13"/>
      <c r="X725" s="13"/>
      <c r="Y725" s="13"/>
      <c r="Z725" s="13"/>
      <c r="AA725" s="13"/>
    </row>
    <row r="726" spans="20:27" x14ac:dyDescent="0.25">
      <c r="T726" s="29"/>
      <c r="U726" s="13"/>
      <c r="V726" s="13"/>
      <c r="W726" s="13"/>
      <c r="X726" s="13"/>
      <c r="Y726" s="13"/>
      <c r="Z726" s="13"/>
      <c r="AA726" s="13"/>
    </row>
    <row r="727" spans="20:27" x14ac:dyDescent="0.25">
      <c r="T727" s="29"/>
      <c r="U727" s="13"/>
      <c r="V727" s="13"/>
      <c r="W727" s="13"/>
      <c r="X727" s="13"/>
      <c r="Y727" s="13"/>
      <c r="Z727" s="13"/>
      <c r="AA727" s="13"/>
    </row>
    <row r="728" spans="20:27" x14ac:dyDescent="0.25">
      <c r="T728" s="29"/>
      <c r="U728" s="13"/>
      <c r="V728" s="13"/>
      <c r="W728" s="13"/>
      <c r="X728" s="13"/>
      <c r="Y728" s="13"/>
      <c r="Z728" s="13"/>
      <c r="AA728" s="13"/>
    </row>
    <row r="729" spans="20:27" x14ac:dyDescent="0.25">
      <c r="T729" s="29"/>
      <c r="U729" s="13"/>
      <c r="V729" s="13"/>
      <c r="W729" s="13"/>
      <c r="X729" s="13"/>
      <c r="Y729" s="13"/>
      <c r="Z729" s="13"/>
      <c r="AA729" s="13"/>
    </row>
    <row r="730" spans="20:27" x14ac:dyDescent="0.25">
      <c r="T730" s="29"/>
      <c r="U730" s="13"/>
      <c r="V730" s="13"/>
      <c r="W730" s="13"/>
      <c r="X730" s="13"/>
      <c r="Y730" s="13"/>
      <c r="Z730" s="13"/>
      <c r="AA730" s="13"/>
    </row>
    <row r="731" spans="20:27" x14ac:dyDescent="0.25">
      <c r="T731" s="29"/>
      <c r="U731" s="13"/>
      <c r="V731" s="13"/>
      <c r="W731" s="13"/>
      <c r="X731" s="13"/>
      <c r="Y731" s="13"/>
      <c r="Z731" s="13"/>
      <c r="AA731" s="13"/>
    </row>
    <row r="732" spans="20:27" x14ac:dyDescent="0.25">
      <c r="T732" s="29"/>
      <c r="U732" s="13"/>
      <c r="V732" s="13"/>
      <c r="W732" s="13"/>
      <c r="X732" s="13"/>
      <c r="Y732" s="13"/>
      <c r="Z732" s="13"/>
      <c r="AA732" s="13"/>
    </row>
    <row r="733" spans="20:27" x14ac:dyDescent="0.25">
      <c r="T733" s="29"/>
      <c r="U733" s="13"/>
      <c r="V733" s="13"/>
      <c r="W733" s="13"/>
      <c r="X733" s="13"/>
      <c r="Y733" s="13"/>
      <c r="Z733" s="13"/>
      <c r="AA733" s="13"/>
    </row>
    <row r="734" spans="20:27" x14ac:dyDescent="0.25">
      <c r="T734" s="29"/>
      <c r="U734" s="13"/>
      <c r="V734" s="13"/>
      <c r="W734" s="13"/>
      <c r="X734" s="13"/>
      <c r="Y734" s="13"/>
      <c r="Z734" s="13"/>
      <c r="AA734" s="13"/>
    </row>
    <row r="735" spans="20:27" x14ac:dyDescent="0.25">
      <c r="T735" s="29"/>
      <c r="U735" s="13"/>
      <c r="V735" s="13"/>
      <c r="W735" s="13"/>
      <c r="X735" s="13"/>
      <c r="Y735" s="13"/>
      <c r="Z735" s="13"/>
      <c r="AA735" s="13"/>
    </row>
    <row r="736" spans="20:27" x14ac:dyDescent="0.25">
      <c r="T736" s="29"/>
      <c r="U736" s="13"/>
      <c r="V736" s="13"/>
      <c r="W736" s="13"/>
      <c r="X736" s="13"/>
      <c r="Y736" s="13"/>
      <c r="Z736" s="13"/>
      <c r="AA736" s="13"/>
    </row>
    <row r="737" spans="20:27" x14ac:dyDescent="0.25">
      <c r="T737" s="29"/>
      <c r="U737" s="13"/>
      <c r="V737" s="13"/>
      <c r="W737" s="13"/>
      <c r="X737" s="13"/>
      <c r="Y737" s="13"/>
      <c r="Z737" s="13"/>
      <c r="AA737" s="13"/>
    </row>
    <row r="738" spans="20:27" x14ac:dyDescent="0.25">
      <c r="T738" s="29"/>
      <c r="U738" s="13"/>
      <c r="V738" s="13"/>
      <c r="W738" s="13"/>
      <c r="X738" s="13"/>
      <c r="Y738" s="13"/>
      <c r="Z738" s="13"/>
      <c r="AA738" s="13"/>
    </row>
    <row r="739" spans="20:27" x14ac:dyDescent="0.25">
      <c r="T739" s="29"/>
      <c r="U739" s="13"/>
      <c r="V739" s="13"/>
      <c r="W739" s="13"/>
      <c r="X739" s="13"/>
      <c r="Y739" s="13"/>
      <c r="Z739" s="13"/>
      <c r="AA739" s="13"/>
    </row>
    <row r="740" spans="20:27" x14ac:dyDescent="0.25">
      <c r="T740" s="29"/>
      <c r="U740" s="13"/>
      <c r="V740" s="13"/>
      <c r="W740" s="13"/>
      <c r="X740" s="13"/>
      <c r="Y740" s="13"/>
      <c r="Z740" s="13"/>
      <c r="AA740" s="13"/>
    </row>
    <row r="741" spans="20:27" x14ac:dyDescent="0.25">
      <c r="T741" s="29"/>
      <c r="U741" s="13"/>
      <c r="V741" s="13"/>
      <c r="W741" s="13"/>
      <c r="X741" s="13"/>
      <c r="Y741" s="13"/>
      <c r="Z741" s="13"/>
      <c r="AA741" s="13"/>
    </row>
    <row r="742" spans="20:27" x14ac:dyDescent="0.25">
      <c r="T742" s="29"/>
      <c r="U742" s="13"/>
      <c r="V742" s="13"/>
      <c r="W742" s="13"/>
      <c r="X742" s="13"/>
      <c r="Y742" s="13"/>
      <c r="Z742" s="13"/>
      <c r="AA742" s="13"/>
    </row>
    <row r="743" spans="20:27" x14ac:dyDescent="0.25">
      <c r="T743" s="29"/>
      <c r="U743" s="13"/>
      <c r="V743" s="13"/>
      <c r="W743" s="13"/>
      <c r="X743" s="13"/>
      <c r="Y743" s="13"/>
      <c r="Z743" s="13"/>
      <c r="AA743" s="13"/>
    </row>
    <row r="744" spans="20:27" x14ac:dyDescent="0.25">
      <c r="T744" s="29"/>
      <c r="U744" s="13"/>
      <c r="V744" s="13"/>
      <c r="W744" s="13"/>
      <c r="X744" s="13"/>
      <c r="Y744" s="13"/>
      <c r="Z744" s="13"/>
      <c r="AA744" s="13"/>
    </row>
    <row r="745" spans="20:27" x14ac:dyDescent="0.25">
      <c r="T745" s="29"/>
      <c r="U745" s="13"/>
      <c r="V745" s="13"/>
      <c r="W745" s="13"/>
      <c r="X745" s="13"/>
      <c r="Y745" s="13"/>
      <c r="Z745" s="13"/>
      <c r="AA745" s="13"/>
    </row>
    <row r="746" spans="20:27" x14ac:dyDescent="0.25">
      <c r="T746" s="29"/>
      <c r="U746" s="13"/>
      <c r="V746" s="13"/>
      <c r="W746" s="13"/>
      <c r="X746" s="13"/>
      <c r="Y746" s="13"/>
      <c r="Z746" s="13"/>
      <c r="AA746" s="13"/>
    </row>
    <row r="747" spans="20:27" x14ac:dyDescent="0.25">
      <c r="T747" s="29"/>
      <c r="U747" s="13"/>
      <c r="V747" s="13"/>
      <c r="W747" s="13"/>
      <c r="X747" s="13"/>
      <c r="Y747" s="13"/>
      <c r="Z747" s="13"/>
      <c r="AA747" s="13"/>
    </row>
    <row r="748" spans="20:27" x14ac:dyDescent="0.25">
      <c r="T748" s="29"/>
      <c r="U748" s="13"/>
      <c r="V748" s="13"/>
      <c r="W748" s="13"/>
      <c r="X748" s="13"/>
      <c r="Y748" s="13"/>
      <c r="Z748" s="13"/>
      <c r="AA748" s="13"/>
    </row>
    <row r="749" spans="20:27" x14ac:dyDescent="0.25">
      <c r="T749" s="29"/>
      <c r="U749" s="13"/>
      <c r="V749" s="13"/>
      <c r="W749" s="13"/>
      <c r="X749" s="13"/>
      <c r="Y749" s="13"/>
      <c r="Z749" s="13"/>
      <c r="AA749" s="13"/>
    </row>
    <row r="750" spans="20:27" x14ac:dyDescent="0.25">
      <c r="T750" s="29"/>
      <c r="U750" s="13"/>
      <c r="V750" s="13"/>
      <c r="W750" s="13"/>
      <c r="X750" s="13"/>
      <c r="Y750" s="13"/>
      <c r="Z750" s="13"/>
      <c r="AA750" s="13"/>
    </row>
    <row r="751" spans="20:27" x14ac:dyDescent="0.25">
      <c r="T751" s="29"/>
      <c r="U751" s="13"/>
      <c r="V751" s="13"/>
      <c r="W751" s="13"/>
      <c r="X751" s="13"/>
      <c r="Y751" s="13"/>
      <c r="Z751" s="13"/>
      <c r="AA751" s="13"/>
    </row>
    <row r="752" spans="20:27" x14ac:dyDescent="0.25">
      <c r="T752" s="29"/>
      <c r="U752" s="13"/>
      <c r="V752" s="13"/>
      <c r="W752" s="13"/>
      <c r="X752" s="13"/>
      <c r="Y752" s="13"/>
      <c r="Z752" s="13"/>
      <c r="AA752" s="13"/>
    </row>
    <row r="753" spans="20:27" x14ac:dyDescent="0.25">
      <c r="T753" s="29"/>
      <c r="U753" s="13"/>
      <c r="V753" s="13"/>
      <c r="W753" s="13"/>
      <c r="X753" s="13"/>
      <c r="Y753" s="13"/>
      <c r="Z753" s="13"/>
      <c r="AA753" s="13"/>
    </row>
    <row r="754" spans="20:27" x14ac:dyDescent="0.25">
      <c r="T754" s="29"/>
      <c r="U754" s="13"/>
      <c r="V754" s="13"/>
      <c r="W754" s="13"/>
      <c r="X754" s="13"/>
      <c r="Y754" s="13"/>
      <c r="Z754" s="13"/>
      <c r="AA754" s="13"/>
    </row>
    <row r="755" spans="20:27" x14ac:dyDescent="0.25">
      <c r="T755" s="29"/>
      <c r="U755" s="13"/>
      <c r="V755" s="13"/>
      <c r="W755" s="13"/>
      <c r="X755" s="13"/>
      <c r="Y755" s="13"/>
      <c r="Z755" s="13"/>
      <c r="AA755" s="13"/>
    </row>
    <row r="756" spans="20:27" x14ac:dyDescent="0.25">
      <c r="T756" s="29"/>
      <c r="U756" s="13"/>
      <c r="V756" s="13"/>
      <c r="W756" s="13"/>
      <c r="X756" s="13"/>
      <c r="Y756" s="13"/>
      <c r="Z756" s="13"/>
      <c r="AA756" s="13"/>
    </row>
    <row r="757" spans="20:27" x14ac:dyDescent="0.25">
      <c r="T757" s="29"/>
      <c r="U757" s="13"/>
      <c r="V757" s="13"/>
      <c r="W757" s="13"/>
      <c r="X757" s="13"/>
      <c r="Y757" s="13"/>
      <c r="Z757" s="13"/>
      <c r="AA757" s="13"/>
    </row>
    <row r="758" spans="20:27" x14ac:dyDescent="0.25">
      <c r="T758" s="29"/>
      <c r="U758" s="13"/>
      <c r="V758" s="13"/>
      <c r="W758" s="13"/>
      <c r="X758" s="13"/>
      <c r="Y758" s="13"/>
      <c r="Z758" s="13"/>
      <c r="AA758" s="13"/>
    </row>
    <row r="759" spans="20:27" x14ac:dyDescent="0.25">
      <c r="T759" s="29"/>
      <c r="U759" s="13"/>
      <c r="V759" s="13"/>
      <c r="W759" s="13"/>
      <c r="X759" s="13"/>
      <c r="Y759" s="13"/>
      <c r="Z759" s="13"/>
      <c r="AA759" s="13"/>
    </row>
    <row r="760" spans="20:27" x14ac:dyDescent="0.25">
      <c r="T760" s="29"/>
      <c r="U760" s="13"/>
      <c r="V760" s="13"/>
      <c r="W760" s="13"/>
      <c r="X760" s="13"/>
      <c r="Y760" s="13"/>
      <c r="Z760" s="13"/>
      <c r="AA760" s="13"/>
    </row>
    <row r="761" spans="20:27" x14ac:dyDescent="0.25">
      <c r="T761" s="29"/>
      <c r="U761" s="13"/>
      <c r="V761" s="13"/>
      <c r="W761" s="13"/>
      <c r="X761" s="13"/>
      <c r="Y761" s="13"/>
      <c r="Z761" s="13"/>
      <c r="AA761" s="13"/>
    </row>
    <row r="762" spans="20:27" x14ac:dyDescent="0.25">
      <c r="T762" s="29"/>
      <c r="U762" s="13"/>
      <c r="V762" s="13"/>
      <c r="W762" s="13"/>
      <c r="X762" s="13"/>
      <c r="Y762" s="13"/>
      <c r="Z762" s="13"/>
      <c r="AA762" s="13"/>
    </row>
    <row r="763" spans="20:27" x14ac:dyDescent="0.25">
      <c r="T763" s="29"/>
      <c r="U763" s="13"/>
      <c r="V763" s="13"/>
      <c r="W763" s="13"/>
      <c r="X763" s="13"/>
      <c r="Y763" s="13"/>
      <c r="Z763" s="13"/>
      <c r="AA763" s="13"/>
    </row>
    <row r="764" spans="20:27" x14ac:dyDescent="0.25">
      <c r="T764" s="29"/>
      <c r="U764" s="13"/>
      <c r="V764" s="13"/>
      <c r="W764" s="13"/>
      <c r="X764" s="13"/>
      <c r="Y764" s="13"/>
      <c r="Z764" s="13"/>
      <c r="AA764" s="13"/>
    </row>
    <row r="765" spans="20:27" x14ac:dyDescent="0.25">
      <c r="T765" s="29"/>
      <c r="U765" s="13"/>
      <c r="V765" s="13"/>
      <c r="W765" s="13"/>
      <c r="X765" s="13"/>
      <c r="Y765" s="13"/>
      <c r="Z765" s="13"/>
      <c r="AA765" s="13"/>
    </row>
    <row r="766" spans="20:27" x14ac:dyDescent="0.25">
      <c r="T766" s="29"/>
      <c r="U766" s="13"/>
      <c r="V766" s="13"/>
      <c r="W766" s="13"/>
      <c r="X766" s="13"/>
      <c r="Y766" s="13"/>
      <c r="Z766" s="13"/>
      <c r="AA766" s="13"/>
    </row>
    <row r="767" spans="20:27" x14ac:dyDescent="0.25">
      <c r="T767" s="29"/>
      <c r="U767" s="13"/>
      <c r="V767" s="13"/>
      <c r="W767" s="13"/>
      <c r="X767" s="13"/>
      <c r="Y767" s="13"/>
      <c r="Z767" s="13"/>
      <c r="AA767" s="13"/>
    </row>
    <row r="768" spans="20:27" x14ac:dyDescent="0.25">
      <c r="T768" s="29"/>
      <c r="U768" s="13"/>
      <c r="V768" s="13"/>
      <c r="W768" s="13"/>
      <c r="X768" s="13"/>
      <c r="Y768" s="13"/>
      <c r="Z768" s="13"/>
      <c r="AA768" s="13"/>
    </row>
    <row r="769" spans="20:27" x14ac:dyDescent="0.25">
      <c r="T769" s="29"/>
      <c r="U769" s="13"/>
      <c r="V769" s="13"/>
      <c r="W769" s="13"/>
      <c r="X769" s="13"/>
      <c r="Y769" s="13"/>
      <c r="Z769" s="13"/>
      <c r="AA769" s="13"/>
    </row>
    <row r="770" spans="20:27" x14ac:dyDescent="0.25">
      <c r="T770" s="29"/>
      <c r="U770" s="13"/>
      <c r="V770" s="13"/>
      <c r="W770" s="13"/>
      <c r="X770" s="13"/>
      <c r="Y770" s="13"/>
      <c r="Z770" s="13"/>
      <c r="AA770" s="13"/>
    </row>
    <row r="771" spans="20:27" x14ac:dyDescent="0.25">
      <c r="T771" s="29"/>
      <c r="U771" s="13"/>
      <c r="V771" s="13"/>
      <c r="W771" s="13"/>
      <c r="X771" s="13"/>
      <c r="Y771" s="13"/>
      <c r="Z771" s="13"/>
      <c r="AA771" s="13"/>
    </row>
    <row r="772" spans="20:27" x14ac:dyDescent="0.25">
      <c r="T772" s="29"/>
      <c r="U772" s="13"/>
      <c r="V772" s="13"/>
      <c r="W772" s="13"/>
      <c r="X772" s="13"/>
      <c r="Y772" s="13"/>
      <c r="Z772" s="13"/>
      <c r="AA772" s="13"/>
    </row>
    <row r="773" spans="20:27" x14ac:dyDescent="0.25">
      <c r="T773" s="29"/>
      <c r="U773" s="13"/>
      <c r="V773" s="13"/>
      <c r="W773" s="13"/>
      <c r="X773" s="13"/>
      <c r="Y773" s="13"/>
      <c r="Z773" s="13"/>
      <c r="AA773" s="13"/>
    </row>
    <row r="774" spans="20:27" x14ac:dyDescent="0.25">
      <c r="T774" s="29"/>
      <c r="U774" s="13"/>
      <c r="V774" s="13"/>
      <c r="W774" s="13"/>
      <c r="X774" s="13"/>
      <c r="Y774" s="13"/>
      <c r="Z774" s="13"/>
      <c r="AA774" s="13"/>
    </row>
    <row r="775" spans="20:27" x14ac:dyDescent="0.25">
      <c r="T775" s="29"/>
      <c r="U775" s="13"/>
      <c r="V775" s="13"/>
      <c r="W775" s="13"/>
      <c r="X775" s="13"/>
      <c r="Y775" s="13"/>
      <c r="Z775" s="13"/>
      <c r="AA775" s="13"/>
    </row>
    <row r="776" spans="20:27" x14ac:dyDescent="0.25">
      <c r="T776" s="29"/>
      <c r="U776" s="13"/>
      <c r="V776" s="13"/>
      <c r="W776" s="13"/>
      <c r="X776" s="13"/>
      <c r="Y776" s="13"/>
      <c r="Z776" s="13"/>
      <c r="AA776" s="13"/>
    </row>
    <row r="777" spans="20:27" x14ac:dyDescent="0.25">
      <c r="T777" s="29"/>
      <c r="U777" s="13"/>
      <c r="V777" s="13"/>
      <c r="W777" s="13"/>
      <c r="X777" s="13"/>
      <c r="Y777" s="13"/>
      <c r="Z777" s="13"/>
      <c r="AA777" s="13"/>
    </row>
    <row r="778" spans="20:27" x14ac:dyDescent="0.25">
      <c r="T778" s="29"/>
      <c r="U778" s="13"/>
      <c r="V778" s="13"/>
      <c r="W778" s="13"/>
      <c r="X778" s="13"/>
      <c r="Y778" s="13"/>
      <c r="Z778" s="13"/>
      <c r="AA778" s="13"/>
    </row>
    <row r="779" spans="20:27" x14ac:dyDescent="0.25">
      <c r="T779" s="29"/>
      <c r="U779" s="13"/>
      <c r="V779" s="13"/>
      <c r="W779" s="13"/>
      <c r="X779" s="13"/>
      <c r="Y779" s="13"/>
      <c r="Z779" s="13"/>
      <c r="AA779" s="13"/>
    </row>
    <row r="780" spans="20:27" x14ac:dyDescent="0.25">
      <c r="T780" s="29"/>
      <c r="U780" s="13"/>
      <c r="V780" s="13"/>
      <c r="W780" s="13"/>
      <c r="X780" s="13"/>
      <c r="Y780" s="13"/>
      <c r="Z780" s="13"/>
      <c r="AA780" s="13"/>
    </row>
    <row r="781" spans="20:27" x14ac:dyDescent="0.25">
      <c r="T781" s="29"/>
      <c r="U781" s="13"/>
      <c r="V781" s="13"/>
      <c r="W781" s="13"/>
      <c r="X781" s="13"/>
      <c r="Y781" s="13"/>
      <c r="Z781" s="13"/>
      <c r="AA781" s="13"/>
    </row>
    <row r="782" spans="20:27" x14ac:dyDescent="0.25">
      <c r="T782" s="29"/>
      <c r="U782" s="13"/>
      <c r="V782" s="13"/>
      <c r="W782" s="13"/>
      <c r="X782" s="13"/>
      <c r="Y782" s="13"/>
      <c r="Z782" s="13"/>
      <c r="AA782" s="13"/>
    </row>
    <row r="783" spans="20:27" x14ac:dyDescent="0.25">
      <c r="T783" s="29"/>
      <c r="U783" s="13"/>
      <c r="V783" s="13"/>
      <c r="W783" s="13"/>
      <c r="X783" s="13"/>
      <c r="Y783" s="13"/>
      <c r="Z783" s="13"/>
      <c r="AA783" s="13"/>
    </row>
    <row r="784" spans="20:27" x14ac:dyDescent="0.25">
      <c r="T784" s="29"/>
      <c r="U784" s="13"/>
      <c r="V784" s="13"/>
      <c r="W784" s="13"/>
      <c r="X784" s="13"/>
      <c r="Y784" s="13"/>
      <c r="Z784" s="13"/>
      <c r="AA784" s="13"/>
    </row>
    <row r="785" spans="20:27" x14ac:dyDescent="0.25">
      <c r="T785" s="29"/>
      <c r="U785" s="13"/>
      <c r="V785" s="13"/>
      <c r="W785" s="13"/>
      <c r="X785" s="13"/>
      <c r="Y785" s="13"/>
      <c r="Z785" s="13"/>
      <c r="AA785" s="13"/>
    </row>
    <row r="786" spans="20:27" x14ac:dyDescent="0.25">
      <c r="T786" s="29"/>
      <c r="U786" s="13"/>
      <c r="V786" s="13"/>
      <c r="W786" s="13"/>
      <c r="X786" s="13"/>
      <c r="Y786" s="13"/>
      <c r="Z786" s="13"/>
      <c r="AA786" s="13"/>
    </row>
    <row r="787" spans="20:27" x14ac:dyDescent="0.25">
      <c r="T787" s="29"/>
      <c r="U787" s="13"/>
      <c r="V787" s="13"/>
      <c r="W787" s="13"/>
      <c r="X787" s="13"/>
      <c r="Y787" s="13"/>
      <c r="Z787" s="13"/>
      <c r="AA787" s="13"/>
    </row>
    <row r="788" spans="20:27" x14ac:dyDescent="0.25">
      <c r="T788" s="29"/>
      <c r="U788" s="13"/>
      <c r="V788" s="13"/>
      <c r="W788" s="13"/>
      <c r="X788" s="13"/>
      <c r="Y788" s="13"/>
      <c r="Z788" s="13"/>
      <c r="AA788" s="13"/>
    </row>
    <row r="789" spans="20:27" x14ac:dyDescent="0.25">
      <c r="T789" s="29"/>
      <c r="U789" s="13"/>
      <c r="V789" s="13"/>
      <c r="W789" s="13"/>
      <c r="X789" s="13"/>
      <c r="Y789" s="13"/>
      <c r="Z789" s="13"/>
      <c r="AA789" s="13"/>
    </row>
    <row r="790" spans="20:27" x14ac:dyDescent="0.25">
      <c r="T790" s="29"/>
      <c r="U790" s="13"/>
      <c r="V790" s="13"/>
      <c r="W790" s="13"/>
      <c r="X790" s="13"/>
      <c r="Y790" s="13"/>
      <c r="Z790" s="13"/>
      <c r="AA790" s="13"/>
    </row>
    <row r="791" spans="20:27" x14ac:dyDescent="0.25">
      <c r="T791" s="29"/>
      <c r="U791" s="13"/>
      <c r="V791" s="13"/>
      <c r="W791" s="13"/>
      <c r="X791" s="13"/>
      <c r="Y791" s="13"/>
      <c r="Z791" s="13"/>
      <c r="AA791" s="13"/>
    </row>
    <row r="792" spans="20:27" x14ac:dyDescent="0.25">
      <c r="T792" s="29"/>
      <c r="U792" s="13"/>
      <c r="V792" s="13"/>
      <c r="W792" s="13"/>
      <c r="X792" s="13"/>
      <c r="Y792" s="13"/>
      <c r="Z792" s="13"/>
      <c r="AA792" s="13"/>
    </row>
    <row r="793" spans="20:27" x14ac:dyDescent="0.25">
      <c r="T793" s="29"/>
      <c r="U793" s="13"/>
      <c r="V793" s="13"/>
      <c r="W793" s="13"/>
      <c r="X793" s="13"/>
      <c r="Y793" s="13"/>
      <c r="Z793" s="13"/>
      <c r="AA793" s="13"/>
    </row>
    <row r="794" spans="20:27" x14ac:dyDescent="0.25">
      <c r="T794" s="29"/>
      <c r="U794" s="13"/>
      <c r="V794" s="13"/>
      <c r="W794" s="13"/>
      <c r="X794" s="13"/>
      <c r="Y794" s="13"/>
      <c r="Z794" s="13"/>
      <c r="AA794" s="13"/>
    </row>
    <row r="795" spans="20:27" x14ac:dyDescent="0.25">
      <c r="T795" s="29"/>
      <c r="U795" s="13"/>
      <c r="V795" s="13"/>
      <c r="W795" s="13"/>
      <c r="X795" s="13"/>
      <c r="Y795" s="13"/>
      <c r="Z795" s="13"/>
      <c r="AA795" s="13"/>
    </row>
    <row r="796" spans="20:27" x14ac:dyDescent="0.25">
      <c r="T796" s="29"/>
      <c r="U796" s="13"/>
      <c r="V796" s="13"/>
      <c r="W796" s="13"/>
      <c r="X796" s="13"/>
      <c r="Y796" s="13"/>
      <c r="Z796" s="13"/>
      <c r="AA796" s="13"/>
    </row>
    <row r="797" spans="20:27" x14ac:dyDescent="0.25">
      <c r="T797" s="29"/>
      <c r="U797" s="13"/>
      <c r="V797" s="13"/>
      <c r="W797" s="13"/>
      <c r="X797" s="13"/>
      <c r="Y797" s="13"/>
      <c r="Z797" s="13"/>
      <c r="AA797" s="13"/>
    </row>
    <row r="798" spans="20:27" x14ac:dyDescent="0.25">
      <c r="T798" s="29"/>
      <c r="U798" s="13"/>
      <c r="V798" s="13"/>
      <c r="W798" s="13"/>
      <c r="X798" s="13"/>
      <c r="Y798" s="13"/>
      <c r="Z798" s="13"/>
      <c r="AA798" s="13"/>
    </row>
    <row r="799" spans="20:27" x14ac:dyDescent="0.25">
      <c r="T799" s="29"/>
      <c r="U799" s="13"/>
      <c r="V799" s="13"/>
      <c r="W799" s="13"/>
      <c r="X799" s="13"/>
      <c r="Y799" s="13"/>
      <c r="Z799" s="13"/>
      <c r="AA799" s="13"/>
    </row>
    <row r="800" spans="20:27" x14ac:dyDescent="0.25">
      <c r="T800" s="29"/>
      <c r="U800" s="13"/>
      <c r="V800" s="13"/>
      <c r="W800" s="13"/>
      <c r="X800" s="13"/>
      <c r="Y800" s="13"/>
      <c r="Z800" s="13"/>
      <c r="AA800" s="13"/>
    </row>
    <row r="801" spans="20:27" x14ac:dyDescent="0.25">
      <c r="T801" s="29"/>
      <c r="U801" s="13"/>
      <c r="V801" s="13"/>
      <c r="W801" s="13"/>
      <c r="X801" s="13"/>
      <c r="Y801" s="13"/>
      <c r="Z801" s="13"/>
      <c r="AA801" s="13"/>
    </row>
    <row r="802" spans="20:27" x14ac:dyDescent="0.25">
      <c r="T802" s="29"/>
      <c r="U802" s="13"/>
      <c r="V802" s="13"/>
      <c r="W802" s="13"/>
      <c r="X802" s="13"/>
      <c r="Y802" s="13"/>
      <c r="Z802" s="13"/>
      <c r="AA802" s="13"/>
    </row>
    <row r="803" spans="20:27" x14ac:dyDescent="0.25">
      <c r="T803" s="29"/>
      <c r="U803" s="13"/>
      <c r="V803" s="13"/>
      <c r="W803" s="13"/>
      <c r="X803" s="13"/>
      <c r="Y803" s="13"/>
      <c r="Z803" s="13"/>
      <c r="AA803" s="13"/>
    </row>
    <row r="804" spans="20:27" x14ac:dyDescent="0.25">
      <c r="T804" s="29"/>
      <c r="U804" s="13"/>
      <c r="V804" s="13"/>
      <c r="W804" s="13"/>
      <c r="X804" s="13"/>
      <c r="Y804" s="13"/>
      <c r="Z804" s="13"/>
      <c r="AA804" s="13"/>
    </row>
    <row r="805" spans="20:27" x14ac:dyDescent="0.25">
      <c r="T805" s="29"/>
      <c r="U805" s="13"/>
      <c r="V805" s="13"/>
      <c r="W805" s="13"/>
      <c r="X805" s="13"/>
      <c r="Y805" s="13"/>
      <c r="Z805" s="13"/>
      <c r="AA805" s="13"/>
    </row>
    <row r="806" spans="20:27" x14ac:dyDescent="0.25">
      <c r="T806" s="29"/>
      <c r="U806" s="13"/>
      <c r="V806" s="13"/>
      <c r="W806" s="13"/>
      <c r="X806" s="13"/>
      <c r="Y806" s="13"/>
      <c r="Z806" s="13"/>
      <c r="AA806" s="13"/>
    </row>
    <row r="807" spans="20:27" x14ac:dyDescent="0.25">
      <c r="T807" s="29"/>
      <c r="U807" s="13"/>
      <c r="V807" s="13"/>
      <c r="W807" s="13"/>
      <c r="X807" s="13"/>
      <c r="Y807" s="13"/>
      <c r="Z807" s="13"/>
      <c r="AA807" s="13"/>
    </row>
    <row r="808" spans="20:27" x14ac:dyDescent="0.25">
      <c r="T808" s="29"/>
      <c r="U808" s="13"/>
      <c r="V808" s="13"/>
      <c r="W808" s="13"/>
      <c r="X808" s="13"/>
      <c r="Y808" s="13"/>
      <c r="Z808" s="13"/>
      <c r="AA808" s="13"/>
    </row>
    <row r="809" spans="20:27" x14ac:dyDescent="0.25">
      <c r="T809" s="29"/>
      <c r="U809" s="13"/>
      <c r="V809" s="13"/>
      <c r="W809" s="13"/>
      <c r="X809" s="13"/>
      <c r="Y809" s="13"/>
      <c r="Z809" s="13"/>
      <c r="AA809" s="13"/>
    </row>
    <row r="810" spans="20:27" x14ac:dyDescent="0.25">
      <c r="T810" s="29"/>
      <c r="U810" s="13"/>
      <c r="V810" s="13"/>
      <c r="W810" s="13"/>
      <c r="X810" s="13"/>
      <c r="Y810" s="13"/>
      <c r="Z810" s="13"/>
      <c r="AA810" s="13"/>
    </row>
    <row r="811" spans="20:27" x14ac:dyDescent="0.25">
      <c r="T811" s="29"/>
      <c r="U811" s="13"/>
      <c r="V811" s="13"/>
      <c r="W811" s="13"/>
      <c r="X811" s="13"/>
      <c r="Y811" s="13"/>
      <c r="Z811" s="13"/>
      <c r="AA811" s="13"/>
    </row>
    <row r="812" spans="20:27" x14ac:dyDescent="0.25">
      <c r="T812" s="29"/>
      <c r="U812" s="13"/>
      <c r="V812" s="13"/>
      <c r="W812" s="13"/>
      <c r="X812" s="13"/>
      <c r="Y812" s="13"/>
      <c r="Z812" s="13"/>
      <c r="AA812" s="13"/>
    </row>
    <row r="813" spans="20:27" x14ac:dyDescent="0.25">
      <c r="T813" s="29"/>
      <c r="U813" s="13"/>
      <c r="V813" s="13"/>
      <c r="W813" s="13"/>
      <c r="X813" s="13"/>
      <c r="Y813" s="13"/>
      <c r="Z813" s="13"/>
      <c r="AA813" s="13"/>
    </row>
    <row r="814" spans="20:27" x14ac:dyDescent="0.25">
      <c r="T814" s="29"/>
      <c r="U814" s="13"/>
      <c r="V814" s="13"/>
      <c r="W814" s="13"/>
      <c r="X814" s="13"/>
      <c r="Y814" s="13"/>
      <c r="Z814" s="13"/>
      <c r="AA814" s="13"/>
    </row>
    <row r="815" spans="20:27" x14ac:dyDescent="0.25">
      <c r="T815" s="29"/>
      <c r="U815" s="13"/>
      <c r="V815" s="13"/>
      <c r="W815" s="13"/>
      <c r="X815" s="13"/>
      <c r="Y815" s="13"/>
      <c r="Z815" s="13"/>
      <c r="AA815" s="13"/>
    </row>
    <row r="816" spans="20:27" x14ac:dyDescent="0.25">
      <c r="T816" s="29"/>
      <c r="U816" s="13"/>
      <c r="V816" s="13"/>
      <c r="W816" s="13"/>
      <c r="X816" s="13"/>
      <c r="Y816" s="13"/>
      <c r="Z816" s="13"/>
      <c r="AA816" s="13"/>
    </row>
    <row r="817" spans="20:27" x14ac:dyDescent="0.25">
      <c r="T817" s="29"/>
      <c r="U817" s="13"/>
      <c r="V817" s="13"/>
      <c r="W817" s="13"/>
      <c r="X817" s="13"/>
      <c r="Y817" s="13"/>
      <c r="Z817" s="13"/>
      <c r="AA817" s="13"/>
    </row>
    <row r="818" spans="20:27" x14ac:dyDescent="0.25">
      <c r="T818" s="29"/>
      <c r="U818" s="13"/>
      <c r="V818" s="13"/>
      <c r="W818" s="13"/>
      <c r="X818" s="13"/>
      <c r="Y818" s="13"/>
      <c r="Z818" s="13"/>
      <c r="AA818" s="13"/>
    </row>
    <row r="819" spans="20:27" x14ac:dyDescent="0.25">
      <c r="T819" s="29"/>
      <c r="U819" s="13"/>
      <c r="V819" s="13"/>
      <c r="W819" s="13"/>
      <c r="X819" s="13"/>
      <c r="Y819" s="13"/>
      <c r="Z819" s="13"/>
      <c r="AA819" s="13"/>
    </row>
    <row r="820" spans="20:27" x14ac:dyDescent="0.25">
      <c r="T820" s="29"/>
      <c r="U820" s="13"/>
      <c r="V820" s="13"/>
      <c r="W820" s="13"/>
      <c r="X820" s="13"/>
      <c r="Y820" s="13"/>
      <c r="Z820" s="13"/>
      <c r="AA820" s="13"/>
    </row>
    <row r="821" spans="20:27" x14ac:dyDescent="0.25">
      <c r="T821" s="29"/>
      <c r="U821" s="13"/>
      <c r="V821" s="13"/>
      <c r="W821" s="13"/>
      <c r="X821" s="13"/>
      <c r="Y821" s="13"/>
      <c r="Z821" s="13"/>
      <c r="AA821" s="13"/>
    </row>
    <row r="822" spans="20:27" x14ac:dyDescent="0.25">
      <c r="T822" s="29"/>
      <c r="U822" s="13"/>
      <c r="V822" s="13"/>
      <c r="W822" s="13"/>
      <c r="X822" s="13"/>
      <c r="Y822" s="13"/>
      <c r="Z822" s="13"/>
      <c r="AA822" s="13"/>
    </row>
    <row r="823" spans="20:27" x14ac:dyDescent="0.25">
      <c r="T823" s="29"/>
      <c r="U823" s="13"/>
      <c r="V823" s="13"/>
      <c r="W823" s="13"/>
      <c r="X823" s="13"/>
      <c r="Y823" s="13"/>
      <c r="Z823" s="13"/>
      <c r="AA823" s="13"/>
    </row>
    <row r="824" spans="20:27" x14ac:dyDescent="0.25">
      <c r="T824" s="29"/>
      <c r="U824" s="13"/>
      <c r="V824" s="13"/>
      <c r="W824" s="13"/>
      <c r="X824" s="13"/>
      <c r="Y824" s="13"/>
      <c r="Z824" s="13"/>
      <c r="AA824" s="13"/>
    </row>
    <row r="825" spans="20:27" x14ac:dyDescent="0.25">
      <c r="T825" s="29"/>
      <c r="U825" s="13"/>
      <c r="V825" s="13"/>
      <c r="W825" s="13"/>
      <c r="X825" s="13"/>
      <c r="Y825" s="13"/>
      <c r="Z825" s="13"/>
      <c r="AA825" s="13"/>
    </row>
    <row r="826" spans="20:27" x14ac:dyDescent="0.25">
      <c r="T826" s="29"/>
      <c r="U826" s="13"/>
      <c r="V826" s="13"/>
      <c r="W826" s="13"/>
      <c r="X826" s="13"/>
      <c r="Y826" s="13"/>
      <c r="Z826" s="13"/>
      <c r="AA826" s="13"/>
    </row>
    <row r="827" spans="20:27" x14ac:dyDescent="0.25">
      <c r="T827" s="29"/>
      <c r="U827" s="13"/>
      <c r="V827" s="13"/>
      <c r="W827" s="13"/>
      <c r="X827" s="13"/>
      <c r="Y827" s="13"/>
      <c r="Z827" s="13"/>
      <c r="AA827" s="13"/>
    </row>
    <row r="828" spans="20:27" x14ac:dyDescent="0.25">
      <c r="T828" s="29"/>
      <c r="U828" s="13"/>
      <c r="V828" s="13"/>
      <c r="W828" s="13"/>
      <c r="X828" s="13"/>
      <c r="Y828" s="13"/>
      <c r="Z828" s="13"/>
      <c r="AA828" s="13"/>
    </row>
    <row r="829" spans="20:27" x14ac:dyDescent="0.25">
      <c r="T829" s="29"/>
      <c r="U829" s="13"/>
      <c r="V829" s="13"/>
      <c r="W829" s="13"/>
      <c r="X829" s="13"/>
      <c r="Y829" s="13"/>
      <c r="Z829" s="13"/>
      <c r="AA829" s="13"/>
    </row>
    <row r="830" spans="20:27" x14ac:dyDescent="0.25">
      <c r="T830" s="29"/>
      <c r="U830" s="13"/>
      <c r="V830" s="13"/>
      <c r="W830" s="13"/>
      <c r="X830" s="13"/>
      <c r="Y830" s="13"/>
      <c r="Z830" s="13"/>
      <c r="AA830" s="13"/>
    </row>
    <row r="831" spans="20:27" x14ac:dyDescent="0.25">
      <c r="T831" s="29"/>
      <c r="U831" s="13"/>
      <c r="V831" s="13"/>
      <c r="W831" s="13"/>
      <c r="X831" s="13"/>
      <c r="Y831" s="13"/>
      <c r="Z831" s="13"/>
      <c r="AA831" s="13"/>
    </row>
    <row r="832" spans="20:27" x14ac:dyDescent="0.25">
      <c r="T832" s="29"/>
      <c r="U832" s="13"/>
      <c r="V832" s="13"/>
      <c r="W832" s="13"/>
      <c r="X832" s="13"/>
      <c r="Y832" s="13"/>
      <c r="Z832" s="13"/>
      <c r="AA832" s="13"/>
    </row>
    <row r="833" spans="20:27" x14ac:dyDescent="0.25">
      <c r="T833" s="29"/>
      <c r="U833" s="13"/>
      <c r="V833" s="13"/>
      <c r="W833" s="13"/>
      <c r="X833" s="13"/>
      <c r="Y833" s="13"/>
      <c r="Z833" s="13"/>
      <c r="AA833" s="13"/>
    </row>
    <row r="834" spans="20:27" x14ac:dyDescent="0.25">
      <c r="T834" s="29"/>
      <c r="U834" s="13"/>
      <c r="V834" s="13"/>
      <c r="W834" s="13"/>
      <c r="X834" s="13"/>
      <c r="Y834" s="13"/>
      <c r="Z834" s="13"/>
      <c r="AA834" s="13"/>
    </row>
    <row r="835" spans="20:27" x14ac:dyDescent="0.25">
      <c r="T835" s="29"/>
      <c r="U835" s="13"/>
      <c r="V835" s="13"/>
      <c r="W835" s="13"/>
      <c r="X835" s="13"/>
      <c r="Y835" s="13"/>
      <c r="Z835" s="13"/>
      <c r="AA835" s="13"/>
    </row>
    <row r="836" spans="20:27" x14ac:dyDescent="0.25">
      <c r="T836" s="29"/>
      <c r="U836" s="13"/>
      <c r="V836" s="13"/>
      <c r="W836" s="13"/>
      <c r="X836" s="13"/>
      <c r="Y836" s="13"/>
      <c r="Z836" s="13"/>
      <c r="AA836" s="13"/>
    </row>
    <row r="837" spans="20:27" x14ac:dyDescent="0.25">
      <c r="T837" s="29"/>
      <c r="U837" s="13"/>
      <c r="V837" s="13"/>
      <c r="W837" s="13"/>
      <c r="X837" s="13"/>
      <c r="Y837" s="13"/>
      <c r="Z837" s="13"/>
      <c r="AA837" s="13"/>
    </row>
    <row r="838" spans="20:27" x14ac:dyDescent="0.25">
      <c r="T838" s="29"/>
      <c r="U838" s="13"/>
      <c r="V838" s="13"/>
      <c r="W838" s="13"/>
      <c r="X838" s="13"/>
      <c r="Y838" s="13"/>
      <c r="Z838" s="13"/>
      <c r="AA838" s="13"/>
    </row>
    <row r="839" spans="20:27" x14ac:dyDescent="0.25">
      <c r="T839" s="29"/>
      <c r="U839" s="13"/>
      <c r="V839" s="13"/>
      <c r="W839" s="13"/>
      <c r="X839" s="13"/>
      <c r="Y839" s="13"/>
      <c r="Z839" s="13"/>
      <c r="AA839" s="13"/>
    </row>
    <row r="840" spans="20:27" x14ac:dyDescent="0.25">
      <c r="T840" s="29"/>
      <c r="U840" s="13"/>
      <c r="V840" s="13"/>
      <c r="W840" s="13"/>
      <c r="X840" s="13"/>
      <c r="Y840" s="13"/>
      <c r="Z840" s="13"/>
      <c r="AA840" s="13"/>
    </row>
    <row r="841" spans="20:27" x14ac:dyDescent="0.25">
      <c r="T841" s="29"/>
      <c r="U841" s="13"/>
      <c r="V841" s="13"/>
      <c r="W841" s="13"/>
      <c r="X841" s="13"/>
      <c r="Y841" s="13"/>
      <c r="Z841" s="13"/>
      <c r="AA841" s="13"/>
    </row>
    <row r="842" spans="20:27" x14ac:dyDescent="0.25">
      <c r="T842" s="29"/>
      <c r="U842" s="13"/>
      <c r="V842" s="13"/>
      <c r="W842" s="13"/>
      <c r="X842" s="13"/>
      <c r="Y842" s="13"/>
      <c r="Z842" s="13"/>
      <c r="AA842" s="13"/>
    </row>
    <row r="843" spans="20:27" x14ac:dyDescent="0.25">
      <c r="T843" s="29"/>
      <c r="U843" s="13"/>
      <c r="V843" s="13"/>
      <c r="W843" s="13"/>
      <c r="X843" s="13"/>
      <c r="Y843" s="13"/>
      <c r="Z843" s="13"/>
      <c r="AA843" s="13"/>
    </row>
    <row r="844" spans="20:27" x14ac:dyDescent="0.25">
      <c r="T844" s="29"/>
      <c r="U844" s="13"/>
      <c r="V844" s="13"/>
      <c r="W844" s="13"/>
      <c r="X844" s="13"/>
      <c r="Y844" s="13"/>
      <c r="Z844" s="13"/>
      <c r="AA844" s="13"/>
    </row>
    <row r="845" spans="20:27" x14ac:dyDescent="0.25">
      <c r="T845" s="29"/>
      <c r="U845" s="13"/>
      <c r="V845" s="13"/>
      <c r="W845" s="13"/>
      <c r="X845" s="13"/>
      <c r="Y845" s="13"/>
      <c r="Z845" s="13"/>
      <c r="AA845" s="13"/>
    </row>
    <row r="846" spans="20:27" x14ac:dyDescent="0.25">
      <c r="T846" s="29"/>
      <c r="U846" s="13"/>
      <c r="V846" s="13"/>
      <c r="W846" s="13"/>
      <c r="X846" s="13"/>
      <c r="Y846" s="13"/>
      <c r="Z846" s="13"/>
      <c r="AA846" s="13"/>
    </row>
    <row r="847" spans="20:27" x14ac:dyDescent="0.25">
      <c r="T847" s="29"/>
      <c r="U847" s="13"/>
      <c r="V847" s="13"/>
      <c r="W847" s="13"/>
      <c r="X847" s="13"/>
      <c r="Y847" s="13"/>
      <c r="Z847" s="13"/>
      <c r="AA847" s="13"/>
    </row>
    <row r="848" spans="20:27" x14ac:dyDescent="0.25">
      <c r="T848" s="29"/>
      <c r="U848" s="13"/>
      <c r="V848" s="13"/>
      <c r="W848" s="13"/>
      <c r="X848" s="13"/>
      <c r="Y848" s="13"/>
      <c r="Z848" s="13"/>
      <c r="AA848" s="13"/>
    </row>
    <row r="849" spans="20:27" x14ac:dyDescent="0.25">
      <c r="T849" s="29"/>
      <c r="U849" s="13"/>
      <c r="V849" s="13"/>
      <c r="W849" s="13"/>
      <c r="X849" s="13"/>
      <c r="Y849" s="13"/>
      <c r="Z849" s="13"/>
      <c r="AA849" s="13"/>
    </row>
    <row r="850" spans="20:27" x14ac:dyDescent="0.25">
      <c r="T850" s="29"/>
      <c r="U850" s="13"/>
      <c r="V850" s="13"/>
      <c r="W850" s="13"/>
      <c r="X850" s="13"/>
      <c r="Y850" s="13"/>
      <c r="Z850" s="13"/>
      <c r="AA850" s="13"/>
    </row>
    <row r="851" spans="20:27" x14ac:dyDescent="0.25">
      <c r="T851" s="29"/>
      <c r="U851" s="13"/>
      <c r="V851" s="13"/>
      <c r="W851" s="13"/>
      <c r="X851" s="13"/>
      <c r="Y851" s="13"/>
      <c r="Z851" s="13"/>
      <c r="AA851" s="13"/>
    </row>
    <row r="852" spans="20:27" x14ac:dyDescent="0.25">
      <c r="T852" s="29"/>
      <c r="U852" s="13"/>
      <c r="V852" s="13"/>
      <c r="W852" s="13"/>
      <c r="X852" s="13"/>
      <c r="Y852" s="13"/>
      <c r="Z852" s="13"/>
      <c r="AA852" s="13"/>
    </row>
    <row r="853" spans="20:27" x14ac:dyDescent="0.25">
      <c r="T853" s="29"/>
      <c r="U853" s="13"/>
      <c r="V853" s="13"/>
      <c r="W853" s="13"/>
      <c r="X853" s="13"/>
      <c r="Y853" s="13"/>
      <c r="Z853" s="13"/>
      <c r="AA853" s="13"/>
    </row>
    <row r="854" spans="20:27" x14ac:dyDescent="0.25">
      <c r="T854" s="29"/>
      <c r="U854" s="13"/>
      <c r="V854" s="13"/>
      <c r="W854" s="13"/>
      <c r="X854" s="13"/>
      <c r="Y854" s="13"/>
      <c r="Z854" s="13"/>
      <c r="AA854" s="13"/>
    </row>
    <row r="855" spans="20:27" x14ac:dyDescent="0.25">
      <c r="T855" s="29"/>
      <c r="U855" s="13"/>
      <c r="V855" s="13"/>
      <c r="W855" s="13"/>
      <c r="X855" s="13"/>
      <c r="Y855" s="13"/>
      <c r="Z855" s="13"/>
      <c r="AA855" s="13"/>
    </row>
    <row r="856" spans="20:27" x14ac:dyDescent="0.25">
      <c r="T856" s="29"/>
      <c r="U856" s="13"/>
      <c r="V856" s="13"/>
      <c r="W856" s="13"/>
      <c r="X856" s="13"/>
      <c r="Y856" s="13"/>
      <c r="Z856" s="13"/>
      <c r="AA856" s="13"/>
    </row>
    <row r="857" spans="20:27" x14ac:dyDescent="0.25">
      <c r="T857" s="29"/>
      <c r="U857" s="13"/>
      <c r="V857" s="13"/>
      <c r="W857" s="13"/>
      <c r="X857" s="13"/>
      <c r="Y857" s="13"/>
      <c r="Z857" s="13"/>
      <c r="AA857" s="13"/>
    </row>
    <row r="858" spans="20:27" x14ac:dyDescent="0.25">
      <c r="T858" s="29"/>
      <c r="U858" s="13"/>
      <c r="V858" s="13"/>
      <c r="W858" s="13"/>
      <c r="X858" s="13"/>
      <c r="Y858" s="13"/>
      <c r="Z858" s="13"/>
      <c r="AA858" s="13"/>
    </row>
    <row r="859" spans="20:27" x14ac:dyDescent="0.25">
      <c r="T859" s="29"/>
      <c r="U859" s="13"/>
      <c r="V859" s="13"/>
      <c r="W859" s="13"/>
      <c r="X859" s="13"/>
      <c r="Y859" s="13"/>
      <c r="Z859" s="13"/>
      <c r="AA859" s="13"/>
    </row>
    <row r="860" spans="20:27" x14ac:dyDescent="0.25">
      <c r="T860" s="29"/>
      <c r="U860" s="13"/>
      <c r="V860" s="13"/>
      <c r="W860" s="13"/>
      <c r="X860" s="13"/>
      <c r="Y860" s="13"/>
      <c r="Z860" s="13"/>
      <c r="AA860" s="13"/>
    </row>
    <row r="861" spans="20:27" x14ac:dyDescent="0.25">
      <c r="T861" s="29"/>
      <c r="U861" s="13"/>
      <c r="V861" s="13"/>
      <c r="W861" s="13"/>
      <c r="X861" s="13"/>
      <c r="Y861" s="13"/>
      <c r="Z861" s="13"/>
      <c r="AA861" s="13"/>
    </row>
    <row r="862" spans="20:27" x14ac:dyDescent="0.25">
      <c r="T862" s="29"/>
      <c r="U862" s="13"/>
      <c r="V862" s="13"/>
      <c r="W862" s="13"/>
      <c r="X862" s="13"/>
      <c r="Y862" s="13"/>
      <c r="Z862" s="13"/>
      <c r="AA862" s="13"/>
    </row>
    <row r="863" spans="20:27" x14ac:dyDescent="0.25">
      <c r="T863" s="29"/>
      <c r="U863" s="13"/>
      <c r="V863" s="13"/>
      <c r="W863" s="13"/>
      <c r="X863" s="13"/>
      <c r="Y863" s="13"/>
      <c r="Z863" s="13"/>
      <c r="AA863" s="13"/>
    </row>
    <row r="864" spans="20:27" x14ac:dyDescent="0.25">
      <c r="T864" s="29"/>
      <c r="U864" s="13"/>
      <c r="V864" s="13"/>
      <c r="W864" s="13"/>
      <c r="X864" s="13"/>
      <c r="Y864" s="13"/>
      <c r="Z864" s="13"/>
      <c r="AA864" s="13"/>
    </row>
    <row r="865" spans="20:27" x14ac:dyDescent="0.25">
      <c r="T865" s="29"/>
      <c r="U865" s="13"/>
      <c r="V865" s="13"/>
      <c r="W865" s="13"/>
      <c r="X865" s="13"/>
      <c r="Y865" s="13"/>
      <c r="Z865" s="13"/>
      <c r="AA865" s="13"/>
    </row>
    <row r="866" spans="20:27" x14ac:dyDescent="0.25">
      <c r="T866" s="29"/>
      <c r="U866" s="13"/>
      <c r="V866" s="13"/>
      <c r="W866" s="13"/>
      <c r="X866" s="13"/>
      <c r="Y866" s="13"/>
      <c r="Z866" s="13"/>
      <c r="AA866" s="13"/>
    </row>
    <row r="867" spans="20:27" x14ac:dyDescent="0.25">
      <c r="T867" s="29"/>
      <c r="U867" s="13"/>
      <c r="V867" s="13"/>
      <c r="W867" s="13"/>
      <c r="X867" s="13"/>
      <c r="Y867" s="13"/>
      <c r="Z867" s="13"/>
      <c r="AA867" s="13"/>
    </row>
    <row r="868" spans="20:27" x14ac:dyDescent="0.25">
      <c r="T868" s="29"/>
      <c r="U868" s="13"/>
      <c r="V868" s="13"/>
      <c r="W868" s="13"/>
      <c r="X868" s="13"/>
      <c r="Y868" s="13"/>
      <c r="Z868" s="13"/>
      <c r="AA868" s="13"/>
    </row>
    <row r="869" spans="20:27" x14ac:dyDescent="0.25">
      <c r="T869" s="29"/>
      <c r="U869" s="13"/>
      <c r="V869" s="13"/>
      <c r="W869" s="13"/>
      <c r="X869" s="13"/>
      <c r="Y869" s="13"/>
      <c r="Z869" s="13"/>
      <c r="AA869" s="13"/>
    </row>
    <row r="870" spans="20:27" x14ac:dyDescent="0.25">
      <c r="T870" s="29"/>
      <c r="U870" s="13"/>
      <c r="V870" s="13"/>
      <c r="W870" s="13"/>
      <c r="X870" s="13"/>
      <c r="Y870" s="13"/>
      <c r="Z870" s="13"/>
      <c r="AA870" s="13"/>
    </row>
    <row r="871" spans="20:27" x14ac:dyDescent="0.25">
      <c r="T871" s="29"/>
      <c r="U871" s="13"/>
      <c r="V871" s="13"/>
      <c r="W871" s="13"/>
      <c r="X871" s="13"/>
      <c r="Y871" s="13"/>
      <c r="Z871" s="13"/>
      <c r="AA871" s="13"/>
    </row>
    <row r="872" spans="20:27" x14ac:dyDescent="0.25">
      <c r="T872" s="29"/>
      <c r="U872" s="13"/>
      <c r="V872" s="13"/>
      <c r="W872" s="13"/>
      <c r="X872" s="13"/>
      <c r="Y872" s="13"/>
      <c r="Z872" s="13"/>
      <c r="AA872" s="13"/>
    </row>
    <row r="873" spans="20:27" x14ac:dyDescent="0.25">
      <c r="T873" s="29"/>
      <c r="U873" s="13"/>
      <c r="V873" s="13"/>
      <c r="W873" s="13"/>
      <c r="X873" s="13"/>
      <c r="Y873" s="13"/>
      <c r="Z873" s="13"/>
      <c r="AA873" s="13"/>
    </row>
    <row r="874" spans="20:27" x14ac:dyDescent="0.25">
      <c r="T874" s="29"/>
      <c r="U874" s="13"/>
      <c r="V874" s="13"/>
      <c r="W874" s="13"/>
      <c r="X874" s="13"/>
      <c r="Y874" s="13"/>
      <c r="Z874" s="13"/>
      <c r="AA874" s="13"/>
    </row>
    <row r="875" spans="20:27" x14ac:dyDescent="0.25">
      <c r="T875" s="29"/>
      <c r="U875" s="13"/>
      <c r="V875" s="13"/>
      <c r="W875" s="13"/>
      <c r="X875" s="13"/>
      <c r="Y875" s="13"/>
      <c r="Z875" s="13"/>
      <c r="AA875" s="13"/>
    </row>
    <row r="876" spans="20:27" x14ac:dyDescent="0.25">
      <c r="T876" s="29"/>
      <c r="U876" s="13"/>
      <c r="V876" s="13"/>
      <c r="W876" s="13"/>
      <c r="X876" s="13"/>
      <c r="Y876" s="13"/>
      <c r="Z876" s="13"/>
      <c r="AA876" s="13"/>
    </row>
    <row r="877" spans="20:27" x14ac:dyDescent="0.25">
      <c r="T877" s="29"/>
      <c r="U877" s="13"/>
      <c r="V877" s="13"/>
      <c r="W877" s="13"/>
      <c r="X877" s="13"/>
      <c r="Y877" s="13"/>
      <c r="Z877" s="13"/>
      <c r="AA877" s="13"/>
    </row>
    <row r="878" spans="20:27" x14ac:dyDescent="0.25">
      <c r="T878" s="29"/>
      <c r="U878" s="13"/>
      <c r="V878" s="13"/>
      <c r="W878" s="13"/>
      <c r="X878" s="13"/>
      <c r="Y878" s="13"/>
      <c r="Z878" s="13"/>
      <c r="AA878" s="13"/>
    </row>
    <row r="879" spans="20:27" x14ac:dyDescent="0.25">
      <c r="T879" s="29"/>
      <c r="U879" s="13"/>
      <c r="V879" s="13"/>
      <c r="W879" s="13"/>
      <c r="X879" s="13"/>
      <c r="Y879" s="13"/>
      <c r="Z879" s="13"/>
      <c r="AA879" s="13"/>
    </row>
    <row r="880" spans="20:27" x14ac:dyDescent="0.25">
      <c r="T880" s="29"/>
      <c r="U880" s="13"/>
      <c r="V880" s="13"/>
      <c r="W880" s="13"/>
      <c r="X880" s="13"/>
      <c r="Y880" s="13"/>
      <c r="Z880" s="13"/>
      <c r="AA880" s="13"/>
    </row>
    <row r="881" spans="20:27" x14ac:dyDescent="0.25">
      <c r="T881" s="29"/>
      <c r="U881" s="13"/>
      <c r="V881" s="13"/>
      <c r="W881" s="13"/>
      <c r="X881" s="13"/>
      <c r="Y881" s="13"/>
      <c r="Z881" s="13"/>
      <c r="AA881" s="13"/>
    </row>
    <row r="882" spans="20:27" x14ac:dyDescent="0.25">
      <c r="T882" s="29"/>
      <c r="U882" s="13"/>
      <c r="V882" s="13"/>
      <c r="W882" s="13"/>
      <c r="X882" s="13"/>
      <c r="Y882" s="13"/>
      <c r="Z882" s="13"/>
      <c r="AA882" s="13"/>
    </row>
    <row r="883" spans="20:27" x14ac:dyDescent="0.25">
      <c r="T883" s="29"/>
      <c r="U883" s="13"/>
      <c r="V883" s="13"/>
      <c r="W883" s="13"/>
      <c r="X883" s="13"/>
      <c r="Y883" s="13"/>
      <c r="Z883" s="13"/>
      <c r="AA883" s="13"/>
    </row>
    <row r="884" spans="20:27" x14ac:dyDescent="0.25">
      <c r="T884" s="29"/>
      <c r="U884" s="13"/>
      <c r="V884" s="13"/>
      <c r="W884" s="13"/>
      <c r="X884" s="13"/>
      <c r="Y884" s="13"/>
      <c r="Z884" s="13"/>
      <c r="AA884" s="13"/>
    </row>
    <row r="885" spans="20:27" x14ac:dyDescent="0.25">
      <c r="T885" s="29"/>
      <c r="U885" s="13"/>
      <c r="V885" s="13"/>
      <c r="W885" s="13"/>
      <c r="X885" s="13"/>
      <c r="Y885" s="13"/>
      <c r="Z885" s="13"/>
      <c r="AA885" s="13"/>
    </row>
    <row r="886" spans="20:27" x14ac:dyDescent="0.25">
      <c r="T886" s="29"/>
      <c r="U886" s="13"/>
      <c r="V886" s="13"/>
      <c r="W886" s="13"/>
      <c r="X886" s="13"/>
      <c r="Y886" s="13"/>
      <c r="Z886" s="13"/>
      <c r="AA886" s="13"/>
    </row>
    <row r="887" spans="20:27" x14ac:dyDescent="0.25">
      <c r="T887" s="29"/>
      <c r="U887" s="13"/>
      <c r="V887" s="13"/>
      <c r="W887" s="13"/>
      <c r="X887" s="13"/>
      <c r="Y887" s="13"/>
      <c r="Z887" s="13"/>
      <c r="AA887" s="13"/>
    </row>
    <row r="888" spans="20:27" x14ac:dyDescent="0.25">
      <c r="T888" s="29"/>
      <c r="U888" s="13"/>
      <c r="V888" s="13"/>
      <c r="W888" s="13"/>
      <c r="X888" s="13"/>
      <c r="Y888" s="13"/>
      <c r="Z888" s="13"/>
      <c r="AA888" s="13"/>
    </row>
    <row r="889" spans="20:27" x14ac:dyDescent="0.25">
      <c r="T889" s="29"/>
      <c r="U889" s="13"/>
      <c r="V889" s="13"/>
      <c r="W889" s="13"/>
      <c r="X889" s="13"/>
      <c r="Y889" s="13"/>
      <c r="Z889" s="13"/>
      <c r="AA889" s="13"/>
    </row>
    <row r="890" spans="20:27" x14ac:dyDescent="0.25">
      <c r="T890" s="29"/>
      <c r="U890" s="13"/>
      <c r="V890" s="13"/>
      <c r="W890" s="13"/>
      <c r="X890" s="13"/>
      <c r="Y890" s="13"/>
      <c r="Z890" s="13"/>
      <c r="AA890" s="13"/>
    </row>
    <row r="891" spans="20:27" x14ac:dyDescent="0.25">
      <c r="T891" s="29"/>
      <c r="U891" s="13"/>
      <c r="V891" s="13"/>
      <c r="W891" s="13"/>
      <c r="X891" s="13"/>
      <c r="Y891" s="13"/>
      <c r="Z891" s="13"/>
      <c r="AA891" s="13"/>
    </row>
    <row r="892" spans="20:27" x14ac:dyDescent="0.25">
      <c r="T892" s="29"/>
      <c r="U892" s="13"/>
      <c r="V892" s="13"/>
      <c r="W892" s="13"/>
      <c r="X892" s="13"/>
      <c r="Y892" s="13"/>
      <c r="Z892" s="13"/>
      <c r="AA892" s="13"/>
    </row>
    <row r="893" spans="20:27" x14ac:dyDescent="0.25">
      <c r="T893" s="29"/>
      <c r="U893" s="13"/>
      <c r="V893" s="13"/>
      <c r="W893" s="13"/>
      <c r="X893" s="13"/>
      <c r="Y893" s="13"/>
      <c r="Z893" s="13"/>
      <c r="AA893" s="13"/>
    </row>
    <row r="894" spans="20:27" x14ac:dyDescent="0.25">
      <c r="T894" s="29"/>
      <c r="U894" s="13"/>
      <c r="V894" s="13"/>
      <c r="W894" s="13"/>
      <c r="X894" s="13"/>
      <c r="Y894" s="13"/>
      <c r="Z894" s="13"/>
      <c r="AA894" s="13"/>
    </row>
    <row r="895" spans="20:27" x14ac:dyDescent="0.25">
      <c r="T895" s="29"/>
      <c r="U895" s="13"/>
      <c r="V895" s="13"/>
      <c r="W895" s="13"/>
      <c r="X895" s="13"/>
      <c r="Y895" s="13"/>
      <c r="Z895" s="13"/>
      <c r="AA895" s="13"/>
    </row>
    <row r="896" spans="20:27" x14ac:dyDescent="0.25">
      <c r="T896" s="29"/>
      <c r="U896" s="13"/>
      <c r="V896" s="13"/>
      <c r="W896" s="13"/>
      <c r="X896" s="13"/>
      <c r="Y896" s="13"/>
      <c r="Z896" s="13"/>
      <c r="AA896" s="13"/>
    </row>
    <row r="897" spans="20:27" x14ac:dyDescent="0.25">
      <c r="T897" s="29"/>
      <c r="U897" s="13"/>
      <c r="V897" s="13"/>
      <c r="W897" s="13"/>
      <c r="X897" s="13"/>
      <c r="Y897" s="13"/>
      <c r="Z897" s="13"/>
      <c r="AA897" s="13"/>
    </row>
    <row r="898" spans="20:27" x14ac:dyDescent="0.25">
      <c r="T898" s="29"/>
      <c r="U898" s="13"/>
      <c r="V898" s="13"/>
      <c r="W898" s="13"/>
      <c r="X898" s="13"/>
      <c r="Y898" s="13"/>
      <c r="Z898" s="13"/>
      <c r="AA898" s="13"/>
    </row>
    <row r="899" spans="20:27" x14ac:dyDescent="0.25">
      <c r="T899" s="29"/>
      <c r="U899" s="13"/>
      <c r="V899" s="13"/>
      <c r="W899" s="13"/>
      <c r="X899" s="13"/>
      <c r="Y899" s="13"/>
      <c r="Z899" s="13"/>
      <c r="AA899" s="13"/>
    </row>
    <row r="900" spans="20:27" x14ac:dyDescent="0.25">
      <c r="T900" s="29"/>
      <c r="U900" s="13"/>
      <c r="V900" s="13"/>
      <c r="W900" s="13"/>
      <c r="X900" s="13"/>
      <c r="Y900" s="13"/>
      <c r="Z900" s="13"/>
      <c r="AA900" s="13"/>
    </row>
    <row r="901" spans="20:27" x14ac:dyDescent="0.25">
      <c r="T901" s="29"/>
      <c r="U901" s="13"/>
      <c r="V901" s="13"/>
      <c r="W901" s="13"/>
      <c r="X901" s="13"/>
      <c r="Y901" s="13"/>
      <c r="Z901" s="13"/>
      <c r="AA901" s="13"/>
    </row>
    <row r="902" spans="20:27" x14ac:dyDescent="0.25">
      <c r="T902" s="29"/>
      <c r="U902" s="13"/>
      <c r="V902" s="13"/>
      <c r="W902" s="13"/>
      <c r="X902" s="13"/>
      <c r="Y902" s="13"/>
      <c r="Z902" s="13"/>
      <c r="AA902" s="13"/>
    </row>
    <row r="903" spans="20:27" x14ac:dyDescent="0.25">
      <c r="T903" s="29"/>
      <c r="U903" s="13"/>
      <c r="V903" s="13"/>
      <c r="W903" s="13"/>
      <c r="X903" s="13"/>
      <c r="Y903" s="13"/>
      <c r="Z903" s="13"/>
      <c r="AA903" s="13"/>
    </row>
    <row r="904" spans="20:27" x14ac:dyDescent="0.25">
      <c r="T904" s="29"/>
      <c r="U904" s="13"/>
      <c r="V904" s="13"/>
      <c r="W904" s="13"/>
      <c r="X904" s="13"/>
      <c r="Y904" s="13"/>
      <c r="Z904" s="13"/>
      <c r="AA904" s="13"/>
    </row>
    <row r="905" spans="20:27" x14ac:dyDescent="0.25">
      <c r="T905" s="29"/>
      <c r="U905" s="13"/>
      <c r="V905" s="13"/>
      <c r="W905" s="13"/>
      <c r="X905" s="13"/>
      <c r="Y905" s="13"/>
      <c r="Z905" s="13"/>
      <c r="AA905" s="13"/>
    </row>
    <row r="906" spans="20:27" x14ac:dyDescent="0.25">
      <c r="T906" s="29"/>
      <c r="U906" s="13"/>
      <c r="V906" s="13"/>
      <c r="W906" s="13"/>
      <c r="X906" s="13"/>
      <c r="Y906" s="13"/>
      <c r="Z906" s="13"/>
      <c r="AA906" s="13"/>
    </row>
    <row r="907" spans="20:27" x14ac:dyDescent="0.25">
      <c r="T907" s="29"/>
      <c r="U907" s="13"/>
      <c r="V907" s="13"/>
      <c r="W907" s="13"/>
      <c r="X907" s="13"/>
      <c r="Y907" s="13"/>
      <c r="Z907" s="13"/>
      <c r="AA907" s="13"/>
    </row>
    <row r="908" spans="20:27" x14ac:dyDescent="0.25">
      <c r="T908" s="29"/>
      <c r="U908" s="13"/>
      <c r="V908" s="13"/>
      <c r="W908" s="13"/>
      <c r="X908" s="13"/>
      <c r="Y908" s="13"/>
      <c r="Z908" s="13"/>
      <c r="AA908" s="13"/>
    </row>
    <row r="909" spans="20:27" x14ac:dyDescent="0.25">
      <c r="T909" s="29"/>
      <c r="U909" s="13"/>
      <c r="V909" s="13"/>
      <c r="W909" s="13"/>
      <c r="X909" s="13"/>
      <c r="Y909" s="13"/>
      <c r="Z909" s="13"/>
      <c r="AA909" s="13"/>
    </row>
    <row r="910" spans="20:27" x14ac:dyDescent="0.25">
      <c r="T910" s="29"/>
      <c r="U910" s="13"/>
      <c r="V910" s="13"/>
      <c r="W910" s="13"/>
      <c r="X910" s="13"/>
      <c r="Y910" s="13"/>
      <c r="Z910" s="13"/>
      <c r="AA910" s="13"/>
    </row>
    <row r="911" spans="20:27" x14ac:dyDescent="0.25">
      <c r="T911" s="29"/>
      <c r="U911" s="13"/>
      <c r="V911" s="13"/>
      <c r="W911" s="13"/>
      <c r="X911" s="13"/>
      <c r="Y911" s="13"/>
      <c r="Z911" s="13"/>
      <c r="AA911" s="13"/>
    </row>
    <row r="912" spans="20:27" x14ac:dyDescent="0.25">
      <c r="T912" s="29"/>
      <c r="U912" s="13"/>
      <c r="V912" s="13"/>
      <c r="W912" s="13"/>
      <c r="X912" s="13"/>
      <c r="Y912" s="13"/>
      <c r="Z912" s="13"/>
      <c r="AA912" s="13"/>
    </row>
    <row r="913" spans="20:27" x14ac:dyDescent="0.25">
      <c r="T913" s="29"/>
      <c r="U913" s="13"/>
      <c r="V913" s="13"/>
      <c r="W913" s="13"/>
      <c r="X913" s="13"/>
      <c r="Y913" s="13"/>
      <c r="Z913" s="13"/>
      <c r="AA913" s="13"/>
    </row>
    <row r="914" spans="20:27" x14ac:dyDescent="0.25">
      <c r="T914" s="29"/>
      <c r="U914" s="13"/>
      <c r="V914" s="13"/>
      <c r="W914" s="13"/>
      <c r="X914" s="13"/>
      <c r="Y914" s="13"/>
      <c r="Z914" s="13"/>
      <c r="AA914" s="13"/>
    </row>
    <row r="915" spans="20:27" x14ac:dyDescent="0.25">
      <c r="T915" s="29"/>
      <c r="U915" s="13"/>
      <c r="V915" s="13"/>
      <c r="W915" s="13"/>
      <c r="X915" s="13"/>
      <c r="Y915" s="13"/>
      <c r="Z915" s="13"/>
      <c r="AA915" s="13"/>
    </row>
    <row r="916" spans="20:27" x14ac:dyDescent="0.25">
      <c r="T916" s="29"/>
      <c r="U916" s="13"/>
      <c r="V916" s="13"/>
      <c r="W916" s="13"/>
      <c r="X916" s="13"/>
      <c r="Y916" s="13"/>
      <c r="Z916" s="13"/>
      <c r="AA916" s="13"/>
    </row>
    <row r="917" spans="20:27" x14ac:dyDescent="0.25">
      <c r="T917" s="29"/>
      <c r="U917" s="13"/>
      <c r="V917" s="13"/>
      <c r="W917" s="13"/>
      <c r="X917" s="13"/>
      <c r="Y917" s="13"/>
      <c r="Z917" s="13"/>
      <c r="AA917" s="13"/>
    </row>
    <row r="918" spans="20:27" x14ac:dyDescent="0.25">
      <c r="T918" s="29"/>
      <c r="U918" s="13"/>
      <c r="V918" s="13"/>
      <c r="W918" s="13"/>
      <c r="X918" s="13"/>
      <c r="Y918" s="13"/>
      <c r="Z918" s="13"/>
      <c r="AA918" s="13"/>
    </row>
    <row r="919" spans="20:27" x14ac:dyDescent="0.25">
      <c r="T919" s="29"/>
      <c r="U919" s="13"/>
      <c r="V919" s="13"/>
      <c r="W919" s="13"/>
      <c r="X919" s="13"/>
      <c r="Y919" s="13"/>
      <c r="Z919" s="13"/>
      <c r="AA919" s="13"/>
    </row>
    <row r="920" spans="20:27" x14ac:dyDescent="0.25">
      <c r="T920" s="29"/>
      <c r="U920" s="13"/>
      <c r="V920" s="13"/>
      <c r="W920" s="13"/>
      <c r="X920" s="13"/>
      <c r="Y920" s="13"/>
      <c r="Z920" s="13"/>
      <c r="AA920" s="13"/>
    </row>
  </sheetData>
  <mergeCells count="28">
    <mergeCell ref="C106:AD106"/>
    <mergeCell ref="C121:AD121"/>
    <mergeCell ref="C133:AD133"/>
    <mergeCell ref="B3:AQ3"/>
    <mergeCell ref="B1:AQ1"/>
    <mergeCell ref="B2:AQ2"/>
    <mergeCell ref="C53:AC53"/>
    <mergeCell ref="C67:AD67"/>
    <mergeCell ref="B66:AE66"/>
    <mergeCell ref="C81:AD81"/>
    <mergeCell ref="C94:AD94"/>
    <mergeCell ref="C38:T38"/>
    <mergeCell ref="B5:AE5"/>
    <mergeCell ref="C6:AC6"/>
    <mergeCell ref="C17:AD17"/>
    <mergeCell ref="C27:AD27"/>
    <mergeCell ref="C147:AD147"/>
    <mergeCell ref="B155:AE155"/>
    <mergeCell ref="C156:AD156"/>
    <mergeCell ref="C169:AD169"/>
    <mergeCell ref="C182:AD182"/>
    <mergeCell ref="C249:AD249"/>
    <mergeCell ref="C262:AD262"/>
    <mergeCell ref="C195:AD195"/>
    <mergeCell ref="C208:AD208"/>
    <mergeCell ref="C219:AD219"/>
    <mergeCell ref="C234:AD234"/>
    <mergeCell ref="B233:AE23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AR39" sqref="AR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Methodology</vt:lpstr>
      <vt:lpstr>diagrams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</dc:creator>
  <cp:lastModifiedBy>Alborz</cp:lastModifiedBy>
  <dcterms:created xsi:type="dcterms:W3CDTF">2018-11-27T19:52:29Z</dcterms:created>
  <dcterms:modified xsi:type="dcterms:W3CDTF">2024-01-16T09:57:58Z</dcterms:modified>
</cp:coreProperties>
</file>