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agenbioma-my.sharepoint.com/personal/deyan_genbioma_com/Documents/Doctorado/Articulo Ratas 2023/Datos Bioquímica/"/>
    </mc:Choice>
  </mc:AlternateContent>
  <xr:revisionPtr revIDLastSave="73" documentId="13_ncr:1_{5DB3E446-5233-4AF0-9B2B-946036971AF8}" xr6:coauthVersionLast="47" xr6:coauthVersionMax="47" xr10:uidLastSave="{5E7FF7B6-32F8-4CC0-B8D9-70835DAAFD33}"/>
  <bookViews>
    <workbookView xWindow="-108" yWindow="-108" windowWidth="23256" windowHeight="12456" xr2:uid="{00000000-000D-0000-FFFF-FFFF00000000}"/>
  </bookViews>
  <sheets>
    <sheet name="Análisi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8" l="1"/>
  <c r="M31" i="8"/>
  <c r="N51" i="8"/>
  <c r="N46" i="8"/>
  <c r="O46" i="8"/>
  <c r="N47" i="8"/>
  <c r="O47" i="8"/>
  <c r="N48" i="8"/>
  <c r="O48" i="8"/>
  <c r="N41" i="8"/>
  <c r="O41" i="8"/>
  <c r="O51" i="8" s="1"/>
  <c r="N42" i="8"/>
  <c r="N52" i="8" s="1"/>
  <c r="O42" i="8"/>
  <c r="O52" i="8" s="1"/>
  <c r="N43" i="8"/>
  <c r="O43" i="8"/>
  <c r="N36" i="8"/>
  <c r="O36" i="8"/>
  <c r="N37" i="8"/>
  <c r="O37" i="8"/>
  <c r="N38" i="8"/>
  <c r="O38" i="8"/>
  <c r="M18" i="8"/>
  <c r="M19" i="8"/>
  <c r="L18" i="8"/>
  <c r="L19" i="8"/>
  <c r="J18" i="8"/>
  <c r="J19" i="8"/>
  <c r="H37" i="8"/>
  <c r="G8" i="8"/>
  <c r="G36" i="8"/>
  <c r="L4" i="8"/>
  <c r="M4" i="8"/>
  <c r="M36" i="8" s="1"/>
  <c r="G31" i="8"/>
  <c r="T11" i="8"/>
  <c r="T10" i="8"/>
  <c r="T9" i="8"/>
  <c r="I38" i="8"/>
  <c r="J38" i="8"/>
  <c r="T6" i="8"/>
  <c r="T5" i="8"/>
  <c r="T4" i="8"/>
  <c r="O53" i="8" l="1"/>
  <c r="N53" i="8"/>
  <c r="K48" i="8"/>
  <c r="I48" i="8"/>
  <c r="H48" i="8"/>
  <c r="C48" i="8"/>
  <c r="B48" i="8"/>
  <c r="K47" i="8"/>
  <c r="I47" i="8"/>
  <c r="H47" i="8"/>
  <c r="C47" i="8"/>
  <c r="B47" i="8"/>
  <c r="K46" i="8"/>
  <c r="I46" i="8"/>
  <c r="H46" i="8"/>
  <c r="C46" i="8"/>
  <c r="B46" i="8"/>
  <c r="K43" i="8"/>
  <c r="I43" i="8"/>
  <c r="I53" i="8" s="1"/>
  <c r="H43" i="8"/>
  <c r="C43" i="8"/>
  <c r="B43" i="8"/>
  <c r="K42" i="8"/>
  <c r="I42" i="8"/>
  <c r="H42" i="8"/>
  <c r="C42" i="8"/>
  <c r="B42" i="8"/>
  <c r="B52" i="8" s="1"/>
  <c r="K41" i="8"/>
  <c r="I41" i="8"/>
  <c r="H41" i="8"/>
  <c r="C41" i="8"/>
  <c r="C51" i="8" s="1"/>
  <c r="B41" i="8"/>
  <c r="K38" i="8"/>
  <c r="H38" i="8"/>
  <c r="C38" i="8"/>
  <c r="B38" i="8"/>
  <c r="K37" i="8"/>
  <c r="I37" i="8"/>
  <c r="C37" i="8"/>
  <c r="B37" i="8"/>
  <c r="K36" i="8"/>
  <c r="I36" i="8"/>
  <c r="H36" i="8"/>
  <c r="C36" i="8"/>
  <c r="B36" i="8"/>
  <c r="L32" i="8"/>
  <c r="M32" i="8" s="1"/>
  <c r="J32" i="8"/>
  <c r="E32" i="8"/>
  <c r="F32" i="8" s="1"/>
  <c r="D32" i="8"/>
  <c r="J31" i="8"/>
  <c r="E31" i="8"/>
  <c r="F31" i="8" s="1"/>
  <c r="D31" i="8"/>
  <c r="L30" i="8"/>
  <c r="M30" i="8" s="1"/>
  <c r="J30" i="8"/>
  <c r="E30" i="8"/>
  <c r="F30" i="8" s="1"/>
  <c r="D30" i="8"/>
  <c r="L29" i="8"/>
  <c r="M29" i="8" s="1"/>
  <c r="J29" i="8"/>
  <c r="E29" i="8"/>
  <c r="F29" i="8" s="1"/>
  <c r="D29" i="8"/>
  <c r="G29" i="8" s="1"/>
  <c r="L28" i="8"/>
  <c r="M28" i="8" s="1"/>
  <c r="J28" i="8"/>
  <c r="E28" i="8"/>
  <c r="F28" i="8" s="1"/>
  <c r="D28" i="8"/>
  <c r="L26" i="8"/>
  <c r="M26" i="8" s="1"/>
  <c r="J26" i="8"/>
  <c r="E26" i="8"/>
  <c r="F26" i="8" s="1"/>
  <c r="G26" i="8" s="1"/>
  <c r="D26" i="8"/>
  <c r="L24" i="8"/>
  <c r="M24" i="8" s="1"/>
  <c r="J24" i="8"/>
  <c r="E24" i="8"/>
  <c r="F24" i="8" s="1"/>
  <c r="D24" i="8"/>
  <c r="G24" i="8" s="1"/>
  <c r="L23" i="8"/>
  <c r="M23" i="8" s="1"/>
  <c r="J23" i="8"/>
  <c r="E23" i="8"/>
  <c r="D23" i="8"/>
  <c r="L21" i="8"/>
  <c r="M21" i="8" s="1"/>
  <c r="J21" i="8"/>
  <c r="E21" i="8"/>
  <c r="F21" i="8" s="1"/>
  <c r="D21" i="8"/>
  <c r="G21" i="8" s="1"/>
  <c r="L20" i="8"/>
  <c r="M20" i="8" s="1"/>
  <c r="J20" i="8"/>
  <c r="E20" i="8"/>
  <c r="F20" i="8" s="1"/>
  <c r="D20" i="8"/>
  <c r="E19" i="8"/>
  <c r="F19" i="8" s="1"/>
  <c r="G19" i="8" s="1"/>
  <c r="D19" i="8"/>
  <c r="F18" i="8"/>
  <c r="E18" i="8"/>
  <c r="D18" i="8"/>
  <c r="L16" i="8"/>
  <c r="M16" i="8" s="1"/>
  <c r="J16" i="8"/>
  <c r="E16" i="8"/>
  <c r="F16" i="8" s="1"/>
  <c r="D16" i="8"/>
  <c r="G16" i="8" s="1"/>
  <c r="L15" i="8"/>
  <c r="M15" i="8" s="1"/>
  <c r="J15" i="8"/>
  <c r="E15" i="8"/>
  <c r="F15" i="8" s="1"/>
  <c r="G15" i="8" s="1"/>
  <c r="D15" i="8"/>
  <c r="L14" i="8"/>
  <c r="M14" i="8" s="1"/>
  <c r="J14" i="8"/>
  <c r="E14" i="8"/>
  <c r="F14" i="8" s="1"/>
  <c r="G14" i="8" s="1"/>
  <c r="D14" i="8"/>
  <c r="L13" i="8"/>
  <c r="M13" i="8" s="1"/>
  <c r="M37" i="8" s="1"/>
  <c r="J13" i="8"/>
  <c r="E13" i="8"/>
  <c r="F13" i="8" s="1"/>
  <c r="D13" i="8"/>
  <c r="L12" i="8"/>
  <c r="M12" i="8" s="1"/>
  <c r="J12" i="8"/>
  <c r="E12" i="8"/>
  <c r="D12" i="8"/>
  <c r="L11" i="8"/>
  <c r="M11" i="8" s="1"/>
  <c r="J11" i="8"/>
  <c r="E11" i="8"/>
  <c r="F11" i="8" s="1"/>
  <c r="G11" i="8" s="1"/>
  <c r="D11" i="8"/>
  <c r="L10" i="8"/>
  <c r="M10" i="8" s="1"/>
  <c r="J10" i="8"/>
  <c r="F10" i="8"/>
  <c r="E10" i="8"/>
  <c r="D10" i="8"/>
  <c r="L9" i="8"/>
  <c r="M9" i="8" s="1"/>
  <c r="J9" i="8"/>
  <c r="E9" i="8"/>
  <c r="F9" i="8" s="1"/>
  <c r="D9" i="8"/>
  <c r="G9" i="8" s="1"/>
  <c r="L8" i="8"/>
  <c r="M8" i="8" s="1"/>
  <c r="J8" i="8"/>
  <c r="E8" i="8"/>
  <c r="F8" i="8" s="1"/>
  <c r="D8" i="8"/>
  <c r="L7" i="8"/>
  <c r="M7" i="8" s="1"/>
  <c r="J7" i="8"/>
  <c r="E7" i="8"/>
  <c r="F7" i="8" s="1"/>
  <c r="D7" i="8"/>
  <c r="J4" i="8"/>
  <c r="E4" i="8"/>
  <c r="D4" i="8"/>
  <c r="K52" i="8" l="1"/>
  <c r="G18" i="8"/>
  <c r="J48" i="8"/>
  <c r="G10" i="8"/>
  <c r="G13" i="8"/>
  <c r="I51" i="8"/>
  <c r="H52" i="8"/>
  <c r="C53" i="8"/>
  <c r="I52" i="8"/>
  <c r="H53" i="8"/>
  <c r="J46" i="8"/>
  <c r="G32" i="8"/>
  <c r="G7" i="8"/>
  <c r="E47" i="8"/>
  <c r="G20" i="8"/>
  <c r="E48" i="8"/>
  <c r="F23" i="8"/>
  <c r="F43" i="8" s="1"/>
  <c r="G28" i="8"/>
  <c r="G30" i="8"/>
  <c r="H51" i="8"/>
  <c r="C52" i="8"/>
  <c r="B53" i="8"/>
  <c r="K53" i="8"/>
  <c r="J47" i="8"/>
  <c r="K51" i="8"/>
  <c r="B51" i="8"/>
  <c r="D46" i="8"/>
  <c r="D41" i="8"/>
  <c r="D36" i="8"/>
  <c r="F38" i="8"/>
  <c r="J41" i="8"/>
  <c r="J51" i="8" s="1"/>
  <c r="J42" i="8"/>
  <c r="J52" i="8" s="1"/>
  <c r="F48" i="8"/>
  <c r="F53" i="8" s="1"/>
  <c r="E46" i="8"/>
  <c r="E41" i="8"/>
  <c r="E51" i="8" s="1"/>
  <c r="E36" i="8"/>
  <c r="F4" i="8"/>
  <c r="G23" i="8"/>
  <c r="J36" i="8"/>
  <c r="D48" i="8"/>
  <c r="L46" i="8"/>
  <c r="L41" i="8"/>
  <c r="L36" i="8"/>
  <c r="M48" i="8"/>
  <c r="M43" i="8"/>
  <c r="M38" i="8"/>
  <c r="J37" i="8"/>
  <c r="J43" i="8"/>
  <c r="J53" i="8" s="1"/>
  <c r="D47" i="8"/>
  <c r="D42" i="8"/>
  <c r="D37" i="8"/>
  <c r="M47" i="8"/>
  <c r="M42" i="8"/>
  <c r="M52" i="8" s="1"/>
  <c r="L48" i="8"/>
  <c r="L37" i="8"/>
  <c r="D38" i="8"/>
  <c r="L38" i="8"/>
  <c r="L42" i="8"/>
  <c r="D43" i="8"/>
  <c r="L43" i="8"/>
  <c r="L47" i="8"/>
  <c r="F12" i="8"/>
  <c r="E37" i="8"/>
  <c r="E38" i="8"/>
  <c r="E42" i="8"/>
  <c r="E52" i="8" s="1"/>
  <c r="E43" i="8"/>
  <c r="L53" i="8" l="1"/>
  <c r="E53" i="8"/>
  <c r="L52" i="8"/>
  <c r="L51" i="8"/>
  <c r="F41" i="8"/>
  <c r="F46" i="8"/>
  <c r="F36" i="8"/>
  <c r="D53" i="8"/>
  <c r="G4" i="8"/>
  <c r="M53" i="8"/>
  <c r="D51" i="8"/>
  <c r="F42" i="8"/>
  <c r="G12" i="8"/>
  <c r="F47" i="8"/>
  <c r="F37" i="8"/>
  <c r="M46" i="8"/>
  <c r="M41" i="8"/>
  <c r="G48" i="8"/>
  <c r="G43" i="8"/>
  <c r="G38" i="8"/>
  <c r="D52" i="8"/>
  <c r="M51" i="8" l="1"/>
  <c r="F51" i="8"/>
  <c r="F52" i="8"/>
  <c r="G53" i="8"/>
  <c r="G47" i="8"/>
  <c r="G42" i="8"/>
  <c r="G37" i="8"/>
  <c r="G46" i="8"/>
  <c r="G41" i="8"/>
  <c r="G52" i="8" l="1"/>
  <c r="G51" i="8"/>
</calcChain>
</file>

<file path=xl/sharedStrings.xml><?xml version="1.0" encoding="utf-8"?>
<sst xmlns="http://schemas.openxmlformats.org/spreadsheetml/2006/main" count="130" uniqueCount="52">
  <si>
    <t>CNT-01</t>
  </si>
  <si>
    <t>CNT-02</t>
  </si>
  <si>
    <t>CNT-03</t>
  </si>
  <si>
    <t>CNT-04</t>
  </si>
  <si>
    <t>CNT-05</t>
  </si>
  <si>
    <t>CNT-06</t>
  </si>
  <si>
    <t>CNT-07</t>
  </si>
  <si>
    <t>HFD-01</t>
  </si>
  <si>
    <t>HFD-02</t>
  </si>
  <si>
    <t>HFD-03</t>
  </si>
  <si>
    <t>HFD-04</t>
  </si>
  <si>
    <t>HFD-05</t>
  </si>
  <si>
    <t>HFD-06</t>
  </si>
  <si>
    <t>HFD-07</t>
  </si>
  <si>
    <t>HFD-08</t>
  </si>
  <si>
    <t>Chol (mg/dL)</t>
  </si>
  <si>
    <t>HDL-Chol (mg/dL)</t>
  </si>
  <si>
    <t>Glucose (mg/dL)</t>
  </si>
  <si>
    <t>Triglycer (mg/dL)</t>
  </si>
  <si>
    <t>ALT (U/L)</t>
  </si>
  <si>
    <t>AST (U/L)</t>
  </si>
  <si>
    <t>Tot Chol/HDL</t>
  </si>
  <si>
    <t>Insulin (ug/L)</t>
  </si>
  <si>
    <t>INSULINA Uu/ml</t>
  </si>
  <si>
    <t>HOMA</t>
  </si>
  <si>
    <t>Glucosa (mmol/L)</t>
  </si>
  <si>
    <t>Insulina (pmol/L)</t>
  </si>
  <si>
    <t>AIP</t>
  </si>
  <si>
    <t>TG/HDL</t>
  </si>
  <si>
    <t>CNT-08</t>
  </si>
  <si>
    <t>HFD-09</t>
  </si>
  <si>
    <t>HFD-10</t>
  </si>
  <si>
    <t>HFD-11</t>
  </si>
  <si>
    <t>CECT-1</t>
  </si>
  <si>
    <t>CECT-2</t>
  </si>
  <si>
    <t>CECT-3</t>
  </si>
  <si>
    <t>CECT-4</t>
  </si>
  <si>
    <t>CECT-5</t>
  </si>
  <si>
    <t>CECT-6</t>
  </si>
  <si>
    <t>CECT-7</t>
  </si>
  <si>
    <t>CECT-8</t>
  </si>
  <si>
    <t>CECT-9</t>
  </si>
  <si>
    <t>CECT-10</t>
  </si>
  <si>
    <t>Promedio</t>
  </si>
  <si>
    <t>CONTROL</t>
  </si>
  <si>
    <t>HFS</t>
  </si>
  <si>
    <t>CECT</t>
  </si>
  <si>
    <t>stdv</t>
  </si>
  <si>
    <t>n</t>
  </si>
  <si>
    <t>SEM</t>
  </si>
  <si>
    <t>% HDL-Chol (mg/dL)</t>
  </si>
  <si>
    <t>Id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</si>
</sst>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12" xfId="0" applyFont="1" applyBorder="1"/>
    <xf numFmtId="0" fontId="3" fillId="0" borderId="11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Insulina Uu/ml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Análisis!$F$35</c:f>
              <c:strCache>
                <c:ptCount val="1"/>
                <c:pt idx="0">
                  <c:v>INSULINA Uu/ml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Análisis!$F$51:$F$53</c:f>
                <c:numCache>
                  <c:formatCode>General</c:formatCode>
                  <c:ptCount val="3"/>
                  <c:pt idx="0">
                    <c:v>4.3445910866287489</c:v>
                  </c:pt>
                  <c:pt idx="1">
                    <c:v>3.7151382730728639</c:v>
                  </c:pt>
                  <c:pt idx="2">
                    <c:v>5.0573289137749189</c:v>
                  </c:pt>
                </c:numCache>
              </c:numRef>
            </c:plus>
            <c:minus>
              <c:numRef>
                <c:f>Análisis!$F$51:$F$53</c:f>
                <c:numCache>
                  <c:formatCode>General</c:formatCode>
                  <c:ptCount val="3"/>
                  <c:pt idx="0">
                    <c:v>4.3445910866287489</c:v>
                  </c:pt>
                  <c:pt idx="1">
                    <c:v>3.7151382730728639</c:v>
                  </c:pt>
                  <c:pt idx="2">
                    <c:v>5.0573289137749189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Análisis!$A$36:$A$38</c:f>
              <c:strCache>
                <c:ptCount val="3"/>
                <c:pt idx="0">
                  <c:v>CONTROL</c:v>
                </c:pt>
                <c:pt idx="1">
                  <c:v>HFS</c:v>
                </c:pt>
                <c:pt idx="2">
                  <c:v>CECT</c:v>
                </c:pt>
              </c:strCache>
            </c:strRef>
          </c:cat>
          <c:val>
            <c:numRef>
              <c:f>Análisis!$F$36:$F$38</c:f>
              <c:numCache>
                <c:formatCode>General</c:formatCode>
                <c:ptCount val="3"/>
                <c:pt idx="0">
                  <c:v>24.460853049111439</c:v>
                </c:pt>
                <c:pt idx="1">
                  <c:v>55.064465366186681</c:v>
                </c:pt>
                <c:pt idx="2">
                  <c:v>52.960639181923298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B-4742-A2C5-14AEB1E8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50786592"/>
        <c:axId val="-1550784416"/>
      </c:barChart>
      <c:catAx>
        <c:axId val="-155078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50784416"/>
        <c:crosses val="autoZero"/>
        <c:auto val="1"/>
        <c:lblAlgn val="ctr"/>
        <c:lblOffset val="100"/>
        <c:noMultiLvlLbl val="0"/>
      </c:catAx>
      <c:valAx>
        <c:axId val="-155078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Insulina Uu/mL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50786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HOMA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Análisis!$G$35</c:f>
              <c:strCache>
                <c:ptCount val="1"/>
                <c:pt idx="0">
                  <c:v>HOMA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Análisis!$G$51:$G$53</c:f>
                <c:numCache>
                  <c:formatCode>General</c:formatCode>
                  <c:ptCount val="3"/>
                  <c:pt idx="0">
                    <c:v>1.4959133760207837</c:v>
                  </c:pt>
                  <c:pt idx="1">
                    <c:v>1.9213395526189798</c:v>
                  </c:pt>
                  <c:pt idx="2">
                    <c:v>2.1612405701765538</c:v>
                  </c:pt>
                </c:numCache>
              </c:numRef>
            </c:plus>
            <c:minus>
              <c:numRef>
                <c:f>Análisis!$G$51:$G$53</c:f>
                <c:numCache>
                  <c:formatCode>General</c:formatCode>
                  <c:ptCount val="3"/>
                  <c:pt idx="0">
                    <c:v>1.4959133760207837</c:v>
                  </c:pt>
                  <c:pt idx="1">
                    <c:v>1.9213395526189798</c:v>
                  </c:pt>
                  <c:pt idx="2">
                    <c:v>2.1612405701765538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Análisis!$A$36:$A$38</c:f>
              <c:strCache>
                <c:ptCount val="3"/>
                <c:pt idx="0">
                  <c:v>CONTROL</c:v>
                </c:pt>
                <c:pt idx="1">
                  <c:v>HFS</c:v>
                </c:pt>
                <c:pt idx="2">
                  <c:v>CECT</c:v>
                </c:pt>
              </c:strCache>
            </c:strRef>
          </c:cat>
          <c:val>
            <c:numRef>
              <c:f>Análisis!$G$36:$G$38</c:f>
              <c:numCache>
                <c:formatCode>General</c:formatCode>
                <c:ptCount val="3"/>
                <c:pt idx="0">
                  <c:v>8.209992706558781</c:v>
                </c:pt>
                <c:pt idx="1">
                  <c:v>20.753194067937329</c:v>
                </c:pt>
                <c:pt idx="2">
                  <c:v>19.223357016492301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1C-471D-AC29-E424A041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65660176"/>
        <c:axId val="-1665658544"/>
      </c:barChart>
      <c:catAx>
        <c:axId val="-1665660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65658544"/>
        <c:crosses val="autoZero"/>
        <c:auto val="1"/>
        <c:lblAlgn val="ctr"/>
        <c:lblOffset val="100"/>
        <c:noMultiLvlLbl val="0"/>
      </c:catAx>
      <c:valAx>
        <c:axId val="-166565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Índice HOMA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65660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376237</xdr:colOff>
      <xdr:row>58</xdr:row>
      <xdr:rowOff>138112</xdr:rowOff>
    </xdr:from>
    <xdr:to>
      <xdr:col>26</xdr:col>
      <xdr:colOff>376237</xdr:colOff>
      <xdr:row>73</xdr:row>
      <xdr:rowOff>23812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481012</xdr:colOff>
      <xdr:row>69</xdr:row>
      <xdr:rowOff>147637</xdr:rowOff>
    </xdr:from>
    <xdr:to>
      <xdr:col>19</xdr:col>
      <xdr:colOff>223837</xdr:colOff>
      <xdr:row>84</xdr:row>
      <xdr:rowOff>33337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54"/>
  <sheetViews>
    <sheetView tabSelected="1" workbookViewId="0">
      <selection activeCell="Q45" sqref="Q45"/>
    </sheetView>
  </sheetViews>
  <sheetFormatPr baseColWidth="10" defaultColWidth="11.44140625" defaultRowHeight="14.4" x14ac:dyDescent="0.3"/>
  <cols>
    <col min="1" max="1" width="13.44140625" bestFit="1" customWidth="1"/>
    <col min="2" max="2" width="15.44140625" bestFit="1" customWidth="1"/>
    <col min="3" max="3" width="15.44140625" customWidth="1"/>
    <col min="4" max="4" width="17" customWidth="1"/>
    <col min="5" max="5" width="17.5546875" customWidth="1"/>
    <col min="6" max="6" width="16.44140625" customWidth="1"/>
    <col min="11" max="11" width="13.5546875" bestFit="1" customWidth="1"/>
    <col min="17" max="17" width="18.109375" customWidth="1"/>
    <col min="18" max="18" width="20" customWidth="1"/>
  </cols>
  <sheetData>
    <row r="3" spans="1:20" ht="15.6" x14ac:dyDescent="0.3">
      <c r="A3" t="s">
        <v>51</v>
      </c>
      <c r="B3" s="1" t="s">
        <v>17</v>
      </c>
      <c r="C3" s="2" t="s">
        <v>22</v>
      </c>
      <c r="D3" s="1" t="s">
        <v>25</v>
      </c>
      <c r="E3" s="1" t="s">
        <v>26</v>
      </c>
      <c r="F3" s="1" t="s">
        <v>23</v>
      </c>
      <c r="G3" s="1" t="s">
        <v>24</v>
      </c>
      <c r="H3" s="1" t="s">
        <v>15</v>
      </c>
      <c r="I3" s="1" t="s">
        <v>16</v>
      </c>
      <c r="J3" s="1" t="s">
        <v>21</v>
      </c>
      <c r="K3" s="1" t="s">
        <v>18</v>
      </c>
      <c r="L3" s="1" t="s">
        <v>28</v>
      </c>
      <c r="M3" s="1" t="s">
        <v>27</v>
      </c>
      <c r="N3" s="1" t="s">
        <v>19</v>
      </c>
      <c r="O3" s="1" t="s">
        <v>20</v>
      </c>
      <c r="Q3" s="19" t="s">
        <v>43</v>
      </c>
      <c r="R3" s="16" t="s">
        <v>15</v>
      </c>
      <c r="S3" s="16" t="s">
        <v>16</v>
      </c>
      <c r="T3" s="18" t="s">
        <v>50</v>
      </c>
    </row>
    <row r="4" spans="1:20" x14ac:dyDescent="0.3">
      <c r="A4" s="3" t="s">
        <v>0</v>
      </c>
      <c r="B4" s="4">
        <v>134.79</v>
      </c>
      <c r="C4" s="4">
        <v>0.57999999999999996</v>
      </c>
      <c r="D4" s="3">
        <f>B4/180.06*10</f>
        <v>7.4858380539820057</v>
      </c>
      <c r="E4" s="4">
        <f>C4*(1/5808)*1000000</f>
        <v>99.862258953168052</v>
      </c>
      <c r="F4" s="4">
        <f>E4/6.945</f>
        <v>14.379014968058755</v>
      </c>
      <c r="G4" s="5">
        <f>D4*F4/22.5</f>
        <v>4.7839545522964926</v>
      </c>
      <c r="H4" s="4">
        <v>84</v>
      </c>
      <c r="I4" s="4">
        <v>24.16</v>
      </c>
      <c r="J4" s="4">
        <f t="shared" ref="J4:J32" si="0">H4/I4</f>
        <v>3.4768211920529799</v>
      </c>
      <c r="K4" s="4">
        <v>57</v>
      </c>
      <c r="L4" s="4">
        <f>K4/I4</f>
        <v>2.3592715231788079</v>
      </c>
      <c r="M4" s="5">
        <f>LOG(L4)</f>
        <v>0.37277792572339719</v>
      </c>
      <c r="N4" s="4">
        <v>44.4</v>
      </c>
      <c r="O4" s="4">
        <v>174.4</v>
      </c>
      <c r="Q4" t="s">
        <v>44</v>
      </c>
      <c r="R4">
        <v>87.25</v>
      </c>
      <c r="S4">
        <v>23.668749999999996</v>
      </c>
      <c r="T4">
        <f>(S4/R4)*100</f>
        <v>27.127507163323777</v>
      </c>
    </row>
    <row r="5" spans="1:20" x14ac:dyDescent="0.3">
      <c r="A5" s="6" t="s">
        <v>1</v>
      </c>
      <c r="D5" s="6"/>
      <c r="G5" s="14"/>
      <c r="K5" s="12"/>
      <c r="L5" s="4"/>
      <c r="M5" s="14"/>
      <c r="Q5" t="s">
        <v>45</v>
      </c>
      <c r="R5">
        <v>100.2</v>
      </c>
      <c r="S5">
        <v>22.6272727272727</v>
      </c>
      <c r="T5">
        <f t="shared" ref="T5:T6" si="1">(S5/R5)*100</f>
        <v>22.582108510252194</v>
      </c>
    </row>
    <row r="6" spans="1:20" x14ac:dyDescent="0.3">
      <c r="A6" s="6" t="s">
        <v>2</v>
      </c>
      <c r="B6" s="12"/>
      <c r="D6" s="13"/>
      <c r="G6" s="7"/>
      <c r="M6" s="7"/>
      <c r="Q6" t="s">
        <v>46</v>
      </c>
      <c r="R6">
        <v>83.444444444444443</v>
      </c>
      <c r="S6">
        <v>21.68</v>
      </c>
      <c r="T6">
        <f t="shared" si="1"/>
        <v>25.981358189081227</v>
      </c>
    </row>
    <row r="7" spans="1:20" x14ac:dyDescent="0.3">
      <c r="A7" s="6" t="s">
        <v>3</v>
      </c>
      <c r="B7">
        <v>141.38999999999999</v>
      </c>
      <c r="C7">
        <v>1.17</v>
      </c>
      <c r="D7" s="6">
        <f t="shared" ref="D7:D32" si="2">B7/180.06*10</f>
        <v>7.8523825391536146</v>
      </c>
      <c r="E7">
        <f t="shared" ref="E7:E32" si="3">C7*(1/5808)*1000000</f>
        <v>201.44628099173553</v>
      </c>
      <c r="F7">
        <f t="shared" ref="F7:F32" si="4">E7/6.945</f>
        <v>29.005943987290934</v>
      </c>
      <c r="G7" s="7">
        <f t="shared" ref="G7:G32" si="5">D7*F7/22.5</f>
        <v>10.122923026554272</v>
      </c>
      <c r="H7">
        <v>71</v>
      </c>
      <c r="I7">
        <v>21.8</v>
      </c>
      <c r="J7">
        <f t="shared" si="0"/>
        <v>3.2568807339449539</v>
      </c>
      <c r="K7">
        <v>49</v>
      </c>
      <c r="L7">
        <f t="shared" ref="L7:L32" si="6">K7/I7</f>
        <v>2.2477064220183487</v>
      </c>
      <c r="M7" s="7">
        <f t="shared" ref="M7:M32" si="7">LOG(L7)</f>
        <v>0.35173958642390885</v>
      </c>
      <c r="N7">
        <v>38.4</v>
      </c>
      <c r="O7" s="7">
        <v>195.3</v>
      </c>
    </row>
    <row r="8" spans="1:20" x14ac:dyDescent="0.3">
      <c r="A8" s="6" t="s">
        <v>4</v>
      </c>
      <c r="B8">
        <v>129.91</v>
      </c>
      <c r="C8">
        <v>0.91</v>
      </c>
      <c r="D8" s="6">
        <f t="shared" si="2"/>
        <v>7.2148172831278456</v>
      </c>
      <c r="E8">
        <f t="shared" si="3"/>
        <v>156.68044077134985</v>
      </c>
      <c r="F8">
        <f t="shared" si="4"/>
        <v>22.560178656781837</v>
      </c>
      <c r="G8" s="7">
        <f>D8*F8/22.5</f>
        <v>7.2341140837067348</v>
      </c>
      <c r="H8">
        <v>100</v>
      </c>
      <c r="I8">
        <v>26.3</v>
      </c>
      <c r="J8">
        <f t="shared" si="0"/>
        <v>3.8022813688212929</v>
      </c>
      <c r="K8">
        <v>62</v>
      </c>
      <c r="L8">
        <f t="shared" si="6"/>
        <v>2.3574144486692012</v>
      </c>
      <c r="M8" s="7">
        <f t="shared" si="7"/>
        <v>0.37243594100849597</v>
      </c>
      <c r="N8">
        <v>40.200000000000003</v>
      </c>
      <c r="O8" s="7">
        <v>161.1</v>
      </c>
      <c r="Q8" t="s">
        <v>43</v>
      </c>
      <c r="R8" t="s">
        <v>15</v>
      </c>
      <c r="S8" t="s">
        <v>16</v>
      </c>
      <c r="T8" t="s">
        <v>50</v>
      </c>
    </row>
    <row r="9" spans="1:20" x14ac:dyDescent="0.3">
      <c r="A9" s="6" t="s">
        <v>5</v>
      </c>
      <c r="B9">
        <v>136.46</v>
      </c>
      <c r="C9">
        <v>1.75</v>
      </c>
      <c r="D9" s="6">
        <f t="shared" si="2"/>
        <v>7.5785849161390653</v>
      </c>
      <c r="E9">
        <f t="shared" si="3"/>
        <v>301.3085399449036</v>
      </c>
      <c r="F9">
        <f t="shared" si="4"/>
        <v>43.384958955349688</v>
      </c>
      <c r="G9" s="7">
        <f t="shared" si="5"/>
        <v>14.61318202339225</v>
      </c>
      <c r="H9">
        <v>101</v>
      </c>
      <c r="I9">
        <v>26.56</v>
      </c>
      <c r="J9">
        <f t="shared" si="0"/>
        <v>3.802710843373494</v>
      </c>
      <c r="K9">
        <v>50</v>
      </c>
      <c r="L9">
        <f t="shared" si="6"/>
        <v>1.8825301204819278</v>
      </c>
      <c r="M9" s="7">
        <f t="shared" si="7"/>
        <v>0.27474193364003896</v>
      </c>
      <c r="N9">
        <v>44.6</v>
      </c>
      <c r="O9" s="7">
        <v>170</v>
      </c>
      <c r="Q9" t="s">
        <v>44</v>
      </c>
      <c r="R9">
        <v>11.080871549012482</v>
      </c>
      <c r="S9">
        <v>1.8471865672653951</v>
      </c>
      <c r="T9">
        <f>(S9/S4)*100</f>
        <v>7.8043266639150577</v>
      </c>
    </row>
    <row r="10" spans="1:20" x14ac:dyDescent="0.3">
      <c r="A10" s="6" t="s">
        <v>6</v>
      </c>
      <c r="B10">
        <v>136.80000000000001</v>
      </c>
      <c r="C10">
        <v>0.87</v>
      </c>
      <c r="D10" s="6">
        <f t="shared" si="2"/>
        <v>7.5974675108297243</v>
      </c>
      <c r="E10">
        <f t="shared" si="3"/>
        <v>149.79338842975207</v>
      </c>
      <c r="F10">
        <f t="shared" si="4"/>
        <v>21.568522452088128</v>
      </c>
      <c r="G10" s="7">
        <f t="shared" si="5"/>
        <v>7.2829399371707115</v>
      </c>
      <c r="H10">
        <v>98</v>
      </c>
      <c r="I10">
        <v>23.26</v>
      </c>
      <c r="J10">
        <f t="shared" si="0"/>
        <v>4.2132416165090278</v>
      </c>
      <c r="K10">
        <v>67</v>
      </c>
      <c r="L10">
        <f t="shared" si="6"/>
        <v>2.8804815133276009</v>
      </c>
      <c r="M10" s="7">
        <f t="shared" si="7"/>
        <v>0.45946509230839683</v>
      </c>
      <c r="N10">
        <v>44.5</v>
      </c>
      <c r="O10" s="7">
        <v>173.2</v>
      </c>
      <c r="Q10" t="s">
        <v>45</v>
      </c>
      <c r="R10">
        <v>15.164285527368449</v>
      </c>
      <c r="S10">
        <v>2.6204201606196267</v>
      </c>
      <c r="T10">
        <f>(S10/S5)*100</f>
        <v>11.580804245406158</v>
      </c>
    </row>
    <row r="11" spans="1:20" x14ac:dyDescent="0.3">
      <c r="A11" s="8" t="s">
        <v>29</v>
      </c>
      <c r="B11" s="9">
        <v>133.36000000000001</v>
      </c>
      <c r="C11" s="9">
        <v>0.64</v>
      </c>
      <c r="D11" s="8">
        <f t="shared" si="2"/>
        <v>7.4064200821948241</v>
      </c>
      <c r="E11" s="9">
        <f t="shared" si="3"/>
        <v>110.19283746556474</v>
      </c>
      <c r="F11" s="9">
        <f t="shared" si="4"/>
        <v>15.866499275099313</v>
      </c>
      <c r="G11" s="10">
        <f t="shared" si="5"/>
        <v>5.2228426162322297</v>
      </c>
      <c r="H11" s="9">
        <v>84</v>
      </c>
      <c r="I11" s="9">
        <v>22.6</v>
      </c>
      <c r="J11" s="9">
        <f t="shared" si="0"/>
        <v>3.716814159292035</v>
      </c>
      <c r="K11" s="9">
        <v>54</v>
      </c>
      <c r="L11" s="9">
        <f t="shared" si="6"/>
        <v>2.389380530973451</v>
      </c>
      <c r="M11" s="10">
        <f t="shared" si="7"/>
        <v>0.37828532067556753</v>
      </c>
      <c r="N11">
        <v>47.9</v>
      </c>
      <c r="O11" s="7">
        <v>159</v>
      </c>
      <c r="Q11" t="s">
        <v>46</v>
      </c>
      <c r="R11">
        <v>13.8574087685172</v>
      </c>
      <c r="S11">
        <v>3.0394613009545015</v>
      </c>
      <c r="T11">
        <f>(S11/S6)*100</f>
        <v>14.019655447207111</v>
      </c>
    </row>
    <row r="12" spans="1:20" x14ac:dyDescent="0.3">
      <c r="A12" s="3" t="s">
        <v>7</v>
      </c>
      <c r="B12" s="4">
        <v>177.22</v>
      </c>
      <c r="C12" s="4">
        <v>2.71</v>
      </c>
      <c r="D12" s="3">
        <f t="shared" si="2"/>
        <v>9.8422747972897913</v>
      </c>
      <c r="E12" s="4">
        <f t="shared" si="3"/>
        <v>466.59779614325066</v>
      </c>
      <c r="F12" s="4">
        <f t="shared" si="4"/>
        <v>67.184707867998654</v>
      </c>
      <c r="G12" s="5">
        <f t="shared" si="5"/>
        <v>29.388904756110236</v>
      </c>
      <c r="H12" s="4">
        <v>112</v>
      </c>
      <c r="I12" s="4">
        <v>24.45</v>
      </c>
      <c r="J12" s="4">
        <f>H12/I12</f>
        <v>4.5807770961145193</v>
      </c>
      <c r="K12" s="4">
        <v>77</v>
      </c>
      <c r="L12" s="4">
        <f t="shared" si="6"/>
        <v>3.149284253578732</v>
      </c>
      <c r="M12" s="5">
        <f t="shared" si="7"/>
        <v>0.49821186171284282</v>
      </c>
      <c r="N12" s="4">
        <v>46.4</v>
      </c>
      <c r="O12" s="5">
        <v>181</v>
      </c>
    </row>
    <row r="13" spans="1:20" x14ac:dyDescent="0.3">
      <c r="A13" s="6" t="s">
        <v>8</v>
      </c>
      <c r="B13">
        <v>136.79</v>
      </c>
      <c r="C13">
        <v>1.64</v>
      </c>
      <c r="D13" s="6">
        <f t="shared" si="2"/>
        <v>7.5969121403976452</v>
      </c>
      <c r="E13">
        <f t="shared" si="3"/>
        <v>282.36914600550966</v>
      </c>
      <c r="F13">
        <f t="shared" si="4"/>
        <v>40.657904392441992</v>
      </c>
      <c r="G13" s="7">
        <f t="shared" si="5"/>
        <v>13.727756776980858</v>
      </c>
      <c r="H13">
        <v>86</v>
      </c>
      <c r="I13">
        <v>21.59</v>
      </c>
      <c r="J13">
        <f t="shared" si="0"/>
        <v>3.983325613710051</v>
      </c>
      <c r="K13">
        <v>50</v>
      </c>
      <c r="L13">
        <f t="shared" si="6"/>
        <v>2.3158869847151458</v>
      </c>
      <c r="M13" s="7">
        <f t="shared" si="7"/>
        <v>0.364717362001788</v>
      </c>
      <c r="N13">
        <v>56</v>
      </c>
      <c r="O13" s="7">
        <v>221.9</v>
      </c>
    </row>
    <row r="14" spans="1:20" x14ac:dyDescent="0.3">
      <c r="A14" s="6" t="s">
        <v>9</v>
      </c>
      <c r="B14">
        <v>162.91</v>
      </c>
      <c r="C14">
        <v>2.2400000000000002</v>
      </c>
      <c r="D14" s="6">
        <f t="shared" si="2"/>
        <v>9.0475397089858927</v>
      </c>
      <c r="E14">
        <f t="shared" si="3"/>
        <v>385.67493112947665</v>
      </c>
      <c r="F14">
        <f t="shared" si="4"/>
        <v>55.53274746284761</v>
      </c>
      <c r="G14" s="7">
        <f t="shared" si="5"/>
        <v>22.330432791964412</v>
      </c>
      <c r="H14">
        <v>113</v>
      </c>
      <c r="I14">
        <v>23.18</v>
      </c>
      <c r="J14">
        <f t="shared" si="0"/>
        <v>4.8748921484037968</v>
      </c>
      <c r="K14">
        <v>69</v>
      </c>
      <c r="L14">
        <f t="shared" si="6"/>
        <v>2.9767040552200172</v>
      </c>
      <c r="M14" s="7">
        <f t="shared" si="7"/>
        <v>0.47373565910967813</v>
      </c>
      <c r="N14">
        <v>49.5</v>
      </c>
      <c r="O14" s="7">
        <v>228.8</v>
      </c>
    </row>
    <row r="15" spans="1:20" x14ac:dyDescent="0.3">
      <c r="A15" s="6" t="s">
        <v>10</v>
      </c>
      <c r="B15">
        <v>148.94</v>
      </c>
      <c r="C15">
        <v>2.88</v>
      </c>
      <c r="D15" s="6">
        <f t="shared" si="2"/>
        <v>8.2716872153726531</v>
      </c>
      <c r="E15">
        <f t="shared" si="3"/>
        <v>495.86776859504135</v>
      </c>
      <c r="F15">
        <f t="shared" si="4"/>
        <v>71.39924673794691</v>
      </c>
      <c r="G15" s="7">
        <f t="shared" si="5"/>
        <v>26.24854384131169</v>
      </c>
      <c r="H15">
        <v>115</v>
      </c>
      <c r="I15">
        <v>25.09</v>
      </c>
      <c r="J15">
        <f t="shared" si="0"/>
        <v>4.5834994021522517</v>
      </c>
      <c r="K15">
        <v>69</v>
      </c>
      <c r="L15">
        <f t="shared" si="6"/>
        <v>2.7500996412913512</v>
      </c>
      <c r="M15" s="7">
        <f t="shared" si="7"/>
        <v>0.43934842942264479</v>
      </c>
      <c r="N15">
        <v>47.7</v>
      </c>
      <c r="O15" s="7">
        <v>219</v>
      </c>
    </row>
    <row r="16" spans="1:20" x14ac:dyDescent="0.3">
      <c r="A16" s="6" t="s">
        <v>11</v>
      </c>
      <c r="B16">
        <v>143.16999999999999</v>
      </c>
      <c r="C16">
        <v>2.23</v>
      </c>
      <c r="D16" s="6">
        <f t="shared" si="2"/>
        <v>7.9512384760635335</v>
      </c>
      <c r="E16">
        <f t="shared" si="3"/>
        <v>383.95316804407719</v>
      </c>
      <c r="F16">
        <f t="shared" si="4"/>
        <v>55.284833411674178</v>
      </c>
      <c r="G16" s="7">
        <f t="shared" si="5"/>
        <v>19.537017536251845</v>
      </c>
      <c r="H16">
        <v>84</v>
      </c>
      <c r="I16">
        <v>20.27</v>
      </c>
      <c r="J16">
        <f t="shared" si="0"/>
        <v>4.1440552540700546</v>
      </c>
      <c r="K16">
        <v>69</v>
      </c>
      <c r="L16">
        <f t="shared" si="6"/>
        <v>3.4040453872718301</v>
      </c>
      <c r="M16" s="7">
        <f t="shared" si="7"/>
        <v>0.53199534204424659</v>
      </c>
      <c r="N16">
        <v>46.1</v>
      </c>
      <c r="O16" s="7">
        <v>199.5</v>
      </c>
    </row>
    <row r="17" spans="1:15" x14ac:dyDescent="0.3">
      <c r="A17" s="6" t="s">
        <v>12</v>
      </c>
      <c r="C17" s="12"/>
      <c r="D17" s="6"/>
      <c r="E17" s="12"/>
      <c r="F17" s="12"/>
      <c r="G17" s="14"/>
      <c r="H17" s="12"/>
      <c r="M17" s="7"/>
    </row>
    <row r="18" spans="1:15" x14ac:dyDescent="0.3">
      <c r="A18" s="6" t="s">
        <v>13</v>
      </c>
      <c r="B18">
        <v>129.75</v>
      </c>
      <c r="C18">
        <v>1.67</v>
      </c>
      <c r="D18" s="6">
        <f t="shared" si="2"/>
        <v>7.2059313562145952</v>
      </c>
      <c r="E18">
        <f t="shared" si="3"/>
        <v>287.53443526170798</v>
      </c>
      <c r="F18">
        <f t="shared" si="4"/>
        <v>41.401646545962272</v>
      </c>
      <c r="G18" s="7">
        <f t="shared" si="5"/>
        <v>13.259441024198365</v>
      </c>
      <c r="H18">
        <v>104</v>
      </c>
      <c r="I18">
        <v>22.91</v>
      </c>
      <c r="J18">
        <f t="shared" si="0"/>
        <v>4.5395024006983853</v>
      </c>
      <c r="K18">
        <v>74</v>
      </c>
      <c r="L18">
        <f t="shared" si="6"/>
        <v>3.2300305543430814</v>
      </c>
      <c r="M18" s="7">
        <f t="shared" si="7"/>
        <v>0.50920663054157866</v>
      </c>
      <c r="N18">
        <v>43.3</v>
      </c>
      <c r="O18" s="7">
        <v>183.2</v>
      </c>
    </row>
    <row r="19" spans="1:15" x14ac:dyDescent="0.3">
      <c r="A19" s="6" t="s">
        <v>14</v>
      </c>
      <c r="B19">
        <v>134.21</v>
      </c>
      <c r="C19">
        <v>1.85</v>
      </c>
      <c r="D19" s="6">
        <f t="shared" si="2"/>
        <v>7.4536265689214707</v>
      </c>
      <c r="E19">
        <f t="shared" si="3"/>
        <v>318.52617079889808</v>
      </c>
      <c r="F19">
        <f t="shared" si="4"/>
        <v>45.864099467083953</v>
      </c>
      <c r="G19" s="7">
        <f t="shared" si="5"/>
        <v>15.193505348778402</v>
      </c>
      <c r="H19">
        <v>106</v>
      </c>
      <c r="I19">
        <v>24.35</v>
      </c>
      <c r="J19">
        <f t="shared" si="0"/>
        <v>4.3531827515400412</v>
      </c>
      <c r="K19">
        <v>62</v>
      </c>
      <c r="L19">
        <f t="shared" si="6"/>
        <v>2.5462012320328542</v>
      </c>
      <c r="M19" s="7">
        <f t="shared" si="7"/>
        <v>0.40589272394760073</v>
      </c>
      <c r="N19">
        <v>47.7</v>
      </c>
      <c r="O19" s="7">
        <v>204.4</v>
      </c>
    </row>
    <row r="20" spans="1:15" x14ac:dyDescent="0.3">
      <c r="A20" s="6" t="s">
        <v>30</v>
      </c>
      <c r="B20">
        <v>156.75</v>
      </c>
      <c r="C20">
        <v>2.62</v>
      </c>
      <c r="D20" s="6">
        <f t="shared" si="2"/>
        <v>8.7054315228257249</v>
      </c>
      <c r="E20">
        <f t="shared" si="3"/>
        <v>451.10192837465564</v>
      </c>
      <c r="F20">
        <f t="shared" si="4"/>
        <v>64.95348140743782</v>
      </c>
      <c r="G20" s="7">
        <f t="shared" si="5"/>
        <v>25.131025980514838</v>
      </c>
      <c r="H20">
        <v>122</v>
      </c>
      <c r="I20">
        <v>27.56</v>
      </c>
      <c r="J20">
        <f t="shared" si="0"/>
        <v>4.4267053701015966</v>
      </c>
      <c r="K20">
        <v>45</v>
      </c>
      <c r="L20">
        <f t="shared" si="6"/>
        <v>1.632801161103048</v>
      </c>
      <c r="M20" s="7">
        <f t="shared" si="7"/>
        <v>0.21293330053975548</v>
      </c>
      <c r="N20">
        <v>47.4</v>
      </c>
      <c r="O20" s="7">
        <v>204.3</v>
      </c>
    </row>
    <row r="21" spans="1:15" x14ac:dyDescent="0.3">
      <c r="A21" s="6" t="s">
        <v>31</v>
      </c>
      <c r="B21">
        <v>166.93</v>
      </c>
      <c r="C21">
        <v>2.15</v>
      </c>
      <c r="D21" s="6">
        <f t="shared" si="2"/>
        <v>9.2707986226813297</v>
      </c>
      <c r="E21">
        <f t="shared" si="3"/>
        <v>370.17906336088151</v>
      </c>
      <c r="F21">
        <f t="shared" si="4"/>
        <v>53.301521002286755</v>
      </c>
      <c r="G21" s="7">
        <f t="shared" si="5"/>
        <v>21.962118555325336</v>
      </c>
      <c r="H21">
        <v>108</v>
      </c>
      <c r="I21">
        <v>23.27</v>
      </c>
      <c r="J21">
        <f t="shared" si="0"/>
        <v>4.6411688869789431</v>
      </c>
      <c r="K21">
        <v>97</v>
      </c>
      <c r="L21">
        <f t="shared" si="6"/>
        <v>4.1684572410829395</v>
      </c>
      <c r="M21" s="7">
        <f t="shared" si="7"/>
        <v>0.61997535097951495</v>
      </c>
      <c r="N21">
        <v>42.7</v>
      </c>
      <c r="O21" s="7">
        <v>196</v>
      </c>
    </row>
    <row r="22" spans="1:15" x14ac:dyDescent="0.3">
      <c r="A22" s="8" t="s">
        <v>32</v>
      </c>
      <c r="B22" s="9"/>
      <c r="C22" s="9"/>
      <c r="D22" s="8"/>
      <c r="E22" s="9"/>
      <c r="F22" s="9"/>
      <c r="G22" s="10"/>
      <c r="H22" s="9"/>
      <c r="I22" s="9"/>
      <c r="J22" s="9"/>
      <c r="K22" s="9"/>
      <c r="L22" s="9"/>
      <c r="M22" s="10"/>
      <c r="N22" s="9"/>
      <c r="O22" s="10"/>
    </row>
    <row r="23" spans="1:15" x14ac:dyDescent="0.3">
      <c r="A23" s="3" t="s">
        <v>33</v>
      </c>
      <c r="B23" s="4">
        <v>153.72999999999999</v>
      </c>
      <c r="C23" s="4">
        <v>2.2400000000000002</v>
      </c>
      <c r="D23" s="3">
        <f t="shared" si="2"/>
        <v>8.5377096523381084</v>
      </c>
      <c r="E23" s="4">
        <f t="shared" si="3"/>
        <v>385.67493112947665</v>
      </c>
      <c r="F23" s="4">
        <f t="shared" si="4"/>
        <v>55.53274746284761</v>
      </c>
      <c r="G23" s="5">
        <f t="shared" si="5"/>
        <v>21.072109957084827</v>
      </c>
      <c r="H23" s="4">
        <v>85</v>
      </c>
      <c r="I23" s="4">
        <v>23.88</v>
      </c>
      <c r="J23" s="4">
        <f t="shared" si="0"/>
        <v>3.5594639865996651</v>
      </c>
      <c r="K23" s="4">
        <v>57</v>
      </c>
      <c r="L23" s="4">
        <f t="shared" si="6"/>
        <v>2.3869346733668344</v>
      </c>
      <c r="M23" s="5">
        <f t="shared" si="7"/>
        <v>0.37784053321515998</v>
      </c>
      <c r="N23" s="4">
        <v>50.2</v>
      </c>
      <c r="O23" s="5">
        <v>177.8</v>
      </c>
    </row>
    <row r="24" spans="1:15" x14ac:dyDescent="0.3">
      <c r="A24" s="6" t="s">
        <v>34</v>
      </c>
      <c r="B24">
        <v>149.41</v>
      </c>
      <c r="C24">
        <v>2.0699999999999998</v>
      </c>
      <c r="D24" s="6">
        <f t="shared" si="2"/>
        <v>8.2977896256803287</v>
      </c>
      <c r="E24">
        <f t="shared" si="3"/>
        <v>356.40495867768595</v>
      </c>
      <c r="F24">
        <f t="shared" si="4"/>
        <v>51.318208592899346</v>
      </c>
      <c r="G24" s="7">
        <f t="shared" si="5"/>
        <v>18.925675505362634</v>
      </c>
      <c r="H24">
        <v>82</v>
      </c>
      <c r="I24">
        <v>21.18</v>
      </c>
      <c r="J24">
        <f t="shared" si="0"/>
        <v>3.8715769593956564</v>
      </c>
      <c r="K24">
        <v>46</v>
      </c>
      <c r="L24">
        <f t="shared" si="6"/>
        <v>2.1718602455146363</v>
      </c>
      <c r="M24" s="7">
        <f t="shared" si="7"/>
        <v>0.33683187591010783</v>
      </c>
      <c r="N24">
        <v>49</v>
      </c>
      <c r="O24" s="7">
        <v>157.5</v>
      </c>
    </row>
    <row r="25" spans="1:15" x14ac:dyDescent="0.3">
      <c r="A25" s="6" t="s">
        <v>35</v>
      </c>
      <c r="D25" s="6"/>
      <c r="G25" s="7"/>
      <c r="M25" s="7"/>
    </row>
    <row r="26" spans="1:15" x14ac:dyDescent="0.3">
      <c r="A26" s="6" t="s">
        <v>36</v>
      </c>
      <c r="B26">
        <v>144.97</v>
      </c>
      <c r="C26">
        <v>2.1</v>
      </c>
      <c r="D26" s="6">
        <f t="shared" si="2"/>
        <v>8.0512051538376088</v>
      </c>
      <c r="E26">
        <f t="shared" si="3"/>
        <v>361.57024793388433</v>
      </c>
      <c r="F26">
        <f t="shared" si="4"/>
        <v>52.061950746419626</v>
      </c>
      <c r="G26" s="7">
        <f t="shared" si="5"/>
        <v>18.629397607485039</v>
      </c>
      <c r="H26">
        <v>85</v>
      </c>
      <c r="I26">
        <v>20.66</v>
      </c>
      <c r="J26">
        <f t="shared" si="0"/>
        <v>4.1142303969022267</v>
      </c>
      <c r="K26">
        <v>43</v>
      </c>
      <c r="L26">
        <f t="shared" si="6"/>
        <v>2.0813165537270089</v>
      </c>
      <c r="M26" s="7">
        <f t="shared" si="7"/>
        <v>0.31833813839598479</v>
      </c>
      <c r="N26">
        <v>41.5</v>
      </c>
      <c r="O26" s="7">
        <v>192</v>
      </c>
    </row>
    <row r="27" spans="1:15" x14ac:dyDescent="0.3">
      <c r="A27" s="6" t="s">
        <v>37</v>
      </c>
      <c r="D27" s="6"/>
      <c r="G27" s="7"/>
      <c r="M27" s="7"/>
      <c r="O27" s="7"/>
    </row>
    <row r="28" spans="1:15" x14ac:dyDescent="0.3">
      <c r="A28" s="6" t="s">
        <v>38</v>
      </c>
      <c r="B28">
        <v>124.15</v>
      </c>
      <c r="C28">
        <v>1.1499999999999999</v>
      </c>
      <c r="D28" s="6">
        <f t="shared" si="2"/>
        <v>6.8949239142508052</v>
      </c>
      <c r="E28">
        <f t="shared" si="3"/>
        <v>198.00275482093662</v>
      </c>
      <c r="F28">
        <f t="shared" si="4"/>
        <v>28.510115884944074</v>
      </c>
      <c r="G28" s="7">
        <f t="shared" si="5"/>
        <v>8.736670213918341</v>
      </c>
      <c r="H28">
        <v>54</v>
      </c>
      <c r="I28">
        <v>15.67</v>
      </c>
      <c r="J28">
        <f t="shared" si="0"/>
        <v>3.4460753031269942</v>
      </c>
      <c r="K28">
        <v>37</v>
      </c>
      <c r="L28">
        <f t="shared" si="6"/>
        <v>2.3611997447351629</v>
      </c>
      <c r="M28" s="7">
        <f t="shared" si="7"/>
        <v>0.37313272759840488</v>
      </c>
      <c r="N28">
        <v>51.3</v>
      </c>
      <c r="O28" s="7">
        <v>187.2</v>
      </c>
    </row>
    <row r="29" spans="1:15" x14ac:dyDescent="0.3">
      <c r="A29" s="6" t="s">
        <v>39</v>
      </c>
      <c r="B29">
        <v>142.53</v>
      </c>
      <c r="C29">
        <v>2.9</v>
      </c>
      <c r="D29" s="6">
        <f t="shared" si="2"/>
        <v>7.9156947684105292</v>
      </c>
      <c r="E29">
        <f t="shared" si="3"/>
        <v>499.31129476584022</v>
      </c>
      <c r="F29">
        <f t="shared" si="4"/>
        <v>71.895074840293759</v>
      </c>
      <c r="G29" s="7">
        <f t="shared" si="5"/>
        <v>25.293309679457636</v>
      </c>
      <c r="H29">
        <v>106</v>
      </c>
      <c r="I29">
        <v>24.94</v>
      </c>
      <c r="J29">
        <f t="shared" si="0"/>
        <v>4.2502004811547716</v>
      </c>
      <c r="K29">
        <v>60</v>
      </c>
      <c r="L29">
        <f t="shared" si="6"/>
        <v>2.4057738572574179</v>
      </c>
      <c r="M29" s="7">
        <f t="shared" si="7"/>
        <v>0.38125480124111982</v>
      </c>
      <c r="N29">
        <v>51.1</v>
      </c>
      <c r="O29" s="7">
        <v>212.2</v>
      </c>
    </row>
    <row r="30" spans="1:15" x14ac:dyDescent="0.3">
      <c r="A30" s="6" t="s">
        <v>40</v>
      </c>
      <c r="B30">
        <v>146.21</v>
      </c>
      <c r="C30">
        <v>2.33</v>
      </c>
      <c r="D30" s="6">
        <f t="shared" si="2"/>
        <v>8.1200710874153064</v>
      </c>
      <c r="E30">
        <f t="shared" si="3"/>
        <v>401.17079889807167</v>
      </c>
      <c r="F30">
        <f t="shared" si="4"/>
        <v>57.763973923408443</v>
      </c>
      <c r="G30" s="7">
        <f t="shared" si="5"/>
        <v>20.846558868874691</v>
      </c>
      <c r="H30">
        <v>93</v>
      </c>
      <c r="I30">
        <v>23.96</v>
      </c>
      <c r="J30">
        <f t="shared" si="0"/>
        <v>3.8814691151919867</v>
      </c>
      <c r="K30">
        <v>60</v>
      </c>
      <c r="L30">
        <f t="shared" si="6"/>
        <v>2.5041736227045073</v>
      </c>
      <c r="M30" s="7">
        <f t="shared" si="7"/>
        <v>0.3986644366663698</v>
      </c>
      <c r="N30">
        <v>47.4</v>
      </c>
      <c r="O30" s="7">
        <v>147.69999999999999</v>
      </c>
    </row>
    <row r="31" spans="1:15" x14ac:dyDescent="0.3">
      <c r="A31" s="6" t="s">
        <v>41</v>
      </c>
      <c r="B31">
        <v>163.07</v>
      </c>
      <c r="C31">
        <v>2.75</v>
      </c>
      <c r="D31" s="6">
        <f t="shared" si="2"/>
        <v>9.056425635899144</v>
      </c>
      <c r="E31">
        <f t="shared" si="3"/>
        <v>473.4848484848485</v>
      </c>
      <c r="F31">
        <f t="shared" si="4"/>
        <v>68.176364072692365</v>
      </c>
      <c r="G31" s="7">
        <f t="shared" si="5"/>
        <v>27.441518726681089</v>
      </c>
      <c r="H31">
        <v>78</v>
      </c>
      <c r="I31">
        <v>20.54</v>
      </c>
      <c r="J31">
        <f t="shared" si="0"/>
        <v>3.79746835443038</v>
      </c>
      <c r="K31">
        <v>49</v>
      </c>
      <c r="L31" s="20">
        <f t="shared" si="6"/>
        <v>2.3855890944498541</v>
      </c>
      <c r="M31" s="21">
        <f t="shared" si="7"/>
        <v>0.37759564076725433</v>
      </c>
      <c r="N31">
        <v>45.8</v>
      </c>
      <c r="O31" s="7">
        <v>178</v>
      </c>
    </row>
    <row r="32" spans="1:15" x14ac:dyDescent="0.3">
      <c r="A32" s="8" t="s">
        <v>42</v>
      </c>
      <c r="B32" s="9">
        <v>135.38999999999999</v>
      </c>
      <c r="C32" s="9">
        <v>1.55</v>
      </c>
      <c r="D32" s="8">
        <f t="shared" si="2"/>
        <v>7.5191602799066972</v>
      </c>
      <c r="E32" s="9">
        <f t="shared" si="3"/>
        <v>266.87327823691464</v>
      </c>
      <c r="F32" s="9">
        <f t="shared" si="4"/>
        <v>38.426677931881159</v>
      </c>
      <c r="G32" s="10">
        <f t="shared" si="5"/>
        <v>12.841615573074135</v>
      </c>
      <c r="H32" s="9">
        <v>80</v>
      </c>
      <c r="I32" s="9">
        <v>19.489999999999998</v>
      </c>
      <c r="J32" s="9">
        <f t="shared" si="0"/>
        <v>4.1046690610569527</v>
      </c>
      <c r="K32" s="9">
        <v>39</v>
      </c>
      <c r="L32" s="9">
        <f t="shared" si="6"/>
        <v>2.0010261672652643</v>
      </c>
      <c r="M32" s="10">
        <f t="shared" si="7"/>
        <v>0.30125276790887778</v>
      </c>
      <c r="N32" s="9">
        <v>43.2</v>
      </c>
      <c r="O32" s="10">
        <v>198.4</v>
      </c>
    </row>
    <row r="33" spans="1:15" x14ac:dyDescent="0.3">
      <c r="H33" s="11"/>
      <c r="N33" s="9"/>
      <c r="O33" s="10"/>
    </row>
    <row r="35" spans="1:15" ht="15.6" x14ac:dyDescent="0.3">
      <c r="A35" s="19" t="s">
        <v>43</v>
      </c>
      <c r="B35" s="16" t="s">
        <v>17</v>
      </c>
      <c r="C35" s="17" t="s">
        <v>22</v>
      </c>
      <c r="D35" s="16" t="s">
        <v>25</v>
      </c>
      <c r="E35" s="16" t="s">
        <v>26</v>
      </c>
      <c r="F35" s="16" t="s">
        <v>23</v>
      </c>
      <c r="G35" s="16" t="s">
        <v>24</v>
      </c>
      <c r="H35" s="16" t="s">
        <v>15</v>
      </c>
      <c r="I35" s="16" t="s">
        <v>16</v>
      </c>
      <c r="J35" s="16" t="s">
        <v>21</v>
      </c>
      <c r="K35" s="16" t="s">
        <v>18</v>
      </c>
      <c r="L35" s="16" t="s">
        <v>28</v>
      </c>
      <c r="M35" s="16" t="s">
        <v>27</v>
      </c>
      <c r="N35" s="17" t="s">
        <v>19</v>
      </c>
      <c r="O35" s="17" t="s">
        <v>20</v>
      </c>
    </row>
    <row r="36" spans="1:15" x14ac:dyDescent="0.3">
      <c r="A36" t="s">
        <v>44</v>
      </c>
      <c r="B36">
        <f>AVERAGE(B4:B11)</f>
        <v>135.45166666666665</v>
      </c>
      <c r="C36">
        <f t="shared" ref="C36:L36" si="8">AVERAGE(C4:C11)</f>
        <v>0.98666666666666669</v>
      </c>
      <c r="D36">
        <f t="shared" si="8"/>
        <v>7.5225850642378473</v>
      </c>
      <c r="E36">
        <f t="shared" si="8"/>
        <v>169.88062442607898</v>
      </c>
      <c r="F36">
        <f t="shared" si="8"/>
        <v>24.460853049111439</v>
      </c>
      <c r="G36">
        <f>AVERAGE(G4:G11)</f>
        <v>8.209992706558781</v>
      </c>
      <c r="H36">
        <f t="shared" si="8"/>
        <v>89.666666666666671</v>
      </c>
      <c r="I36">
        <f t="shared" si="8"/>
        <v>24.113333333333333</v>
      </c>
      <c r="J36">
        <f t="shared" si="8"/>
        <v>3.7114583189989641</v>
      </c>
      <c r="K36" s="11">
        <f t="shared" si="8"/>
        <v>56.5</v>
      </c>
      <c r="L36">
        <f t="shared" si="8"/>
        <v>2.3527974264415561</v>
      </c>
      <c r="M36">
        <f>AVERAGE(M4:M11)</f>
        <v>0.36824096662996753</v>
      </c>
      <c r="N36">
        <f t="shared" ref="N36:O36" si="9">AVERAGE(N4:N11)</f>
        <v>43.333333333333336</v>
      </c>
      <c r="O36">
        <f t="shared" si="9"/>
        <v>172.16666666666666</v>
      </c>
    </row>
    <row r="37" spans="1:15" x14ac:dyDescent="0.3">
      <c r="A37" t="s">
        <v>45</v>
      </c>
      <c r="B37">
        <f>AVERAGE(B12:B22)</f>
        <v>150.74111111111108</v>
      </c>
      <c r="C37">
        <f t="shared" ref="C37:L37" si="10">AVERAGE(C12:C22)</f>
        <v>2.221111111111111</v>
      </c>
      <c r="D37">
        <f t="shared" si="10"/>
        <v>8.3717156009725144</v>
      </c>
      <c r="E37">
        <f t="shared" si="10"/>
        <v>382.42271196816654</v>
      </c>
      <c r="F37">
        <f t="shared" si="10"/>
        <v>55.064465366186681</v>
      </c>
      <c r="G37">
        <f t="shared" si="10"/>
        <v>20.753194067937329</v>
      </c>
      <c r="H37">
        <f>AVERAGE(H12:H22)</f>
        <v>105.55555555555556</v>
      </c>
      <c r="I37">
        <f t="shared" si="10"/>
        <v>23.630000000000003</v>
      </c>
      <c r="J37">
        <f t="shared" si="10"/>
        <v>4.4585676581966265</v>
      </c>
      <c r="K37" s="11">
        <f t="shared" si="10"/>
        <v>68</v>
      </c>
      <c r="L37">
        <f t="shared" si="10"/>
        <v>2.908167834515444</v>
      </c>
      <c r="M37">
        <f>AVERAGE(M12:M22)</f>
        <v>0.45066851781107226</v>
      </c>
      <c r="N37">
        <f t="shared" ref="N37:O37" si="11">AVERAGE(N12:N22)</f>
        <v>47.422222222222217</v>
      </c>
      <c r="O37">
        <f t="shared" si="11"/>
        <v>204.23333333333335</v>
      </c>
    </row>
    <row r="38" spans="1:15" x14ac:dyDescent="0.3">
      <c r="A38" t="s">
        <v>46</v>
      </c>
      <c r="B38">
        <f>AVERAGE(B23:B32)</f>
        <v>144.9325</v>
      </c>
      <c r="C38">
        <f t="shared" ref="C38:M38" si="12">AVERAGE(C23:C32)</f>
        <v>2.13625</v>
      </c>
      <c r="D38">
        <f t="shared" si="12"/>
        <v>8.0491225147173164</v>
      </c>
      <c r="E38">
        <f t="shared" si="12"/>
        <v>367.81163911845732</v>
      </c>
      <c r="F38">
        <f t="shared" si="12"/>
        <v>52.960639181923298</v>
      </c>
      <c r="G38">
        <f t="shared" si="12"/>
        <v>19.223357016492301</v>
      </c>
      <c r="H38">
        <f t="shared" si="12"/>
        <v>82.875</v>
      </c>
      <c r="I38">
        <f t="shared" si="12"/>
        <v>21.29</v>
      </c>
      <c r="J38">
        <f t="shared" si="12"/>
        <v>3.8781442072323289</v>
      </c>
      <c r="K38">
        <f t="shared" si="12"/>
        <v>48.875</v>
      </c>
      <c r="L38">
        <f t="shared" si="12"/>
        <v>2.2872342448775855</v>
      </c>
      <c r="M38">
        <f t="shared" si="12"/>
        <v>0.35811386521290989</v>
      </c>
      <c r="N38">
        <f t="shared" ref="N38:O38" si="13">AVERAGE(N23:N32)</f>
        <v>47.4375</v>
      </c>
      <c r="O38">
        <f t="shared" si="13"/>
        <v>181.35000000000002</v>
      </c>
    </row>
    <row r="40" spans="1:15" ht="15.6" x14ac:dyDescent="0.3">
      <c r="A40" s="15" t="s">
        <v>47</v>
      </c>
      <c r="B40" s="16" t="s">
        <v>17</v>
      </c>
      <c r="C40" s="17" t="s">
        <v>22</v>
      </c>
      <c r="D40" s="16" t="s">
        <v>25</v>
      </c>
      <c r="E40" s="16" t="s">
        <v>26</v>
      </c>
      <c r="F40" s="16" t="s">
        <v>23</v>
      </c>
      <c r="G40" s="16" t="s">
        <v>24</v>
      </c>
      <c r="H40" s="16" t="s">
        <v>15</v>
      </c>
      <c r="I40" s="16" t="s">
        <v>16</v>
      </c>
      <c r="J40" s="16" t="s">
        <v>21</v>
      </c>
      <c r="K40" s="16" t="s">
        <v>18</v>
      </c>
      <c r="L40" s="16" t="s">
        <v>28</v>
      </c>
      <c r="M40" s="16" t="s">
        <v>27</v>
      </c>
      <c r="N40" s="17" t="s">
        <v>19</v>
      </c>
      <c r="O40" s="17" t="s">
        <v>20</v>
      </c>
    </row>
    <row r="41" spans="1:15" x14ac:dyDescent="0.3">
      <c r="A41" t="s">
        <v>44</v>
      </c>
      <c r="B41">
        <f>STDEVA(B4:B11)</f>
        <v>3.8372251258776364</v>
      </c>
      <c r="C41">
        <f t="shared" ref="C41:M41" si="14">STDEVA(C4:C11)</f>
        <v>0.42926293418680678</v>
      </c>
      <c r="D41">
        <f t="shared" si="14"/>
        <v>0.21310813761399755</v>
      </c>
      <c r="E41">
        <f t="shared" si="14"/>
        <v>73.908907401309676</v>
      </c>
      <c r="F41">
        <f t="shared" si="14"/>
        <v>10.642031303284341</v>
      </c>
      <c r="G41">
        <f t="shared" si="14"/>
        <v>3.6642244706550646</v>
      </c>
      <c r="H41">
        <f t="shared" si="14"/>
        <v>11.977757163453731</v>
      </c>
      <c r="I41">
        <f t="shared" si="14"/>
        <v>1.9565139065865755</v>
      </c>
      <c r="J41">
        <f t="shared" si="14"/>
        <v>0.3256029405407983</v>
      </c>
      <c r="K41">
        <f t="shared" si="14"/>
        <v>7.0071392165419404</v>
      </c>
      <c r="L41">
        <f t="shared" si="14"/>
        <v>0.32001484596123714</v>
      </c>
      <c r="M41">
        <f t="shared" si="14"/>
        <v>5.9118993023555479E-2</v>
      </c>
      <c r="N41">
        <f t="shared" ref="N41:O41" si="15">STDEVA(N4:N11)</f>
        <v>3.4384104854811421</v>
      </c>
      <c r="O41">
        <f t="shared" si="15"/>
        <v>12.974847462173372</v>
      </c>
    </row>
    <row r="42" spans="1:15" x14ac:dyDescent="0.3">
      <c r="A42" t="s">
        <v>45</v>
      </c>
      <c r="B42">
        <f>STDEVA(B12:B22)</f>
        <v>16.265392282730705</v>
      </c>
      <c r="C42">
        <f t="shared" ref="C42:M42" si="16">STDEVA(C12:C22)</f>
        <v>0.44956769358030241</v>
      </c>
      <c r="D42">
        <f t="shared" si="16"/>
        <v>0.90333179399813723</v>
      </c>
      <c r="E42">
        <f t="shared" si="16"/>
        <v>77.404905919473322</v>
      </c>
      <c r="F42">
        <f t="shared" si="16"/>
        <v>11.145414819218592</v>
      </c>
      <c r="G42">
        <f t="shared" si="16"/>
        <v>5.7640186578569397</v>
      </c>
      <c r="H42">
        <f t="shared" si="16"/>
        <v>12.807332968958736</v>
      </c>
      <c r="I42">
        <f t="shared" si="16"/>
        <v>2.0937108205289476</v>
      </c>
      <c r="J42">
        <f t="shared" si="16"/>
        <v>0.2694107103842161</v>
      </c>
      <c r="K42">
        <f t="shared" si="16"/>
        <v>15.20690632574555</v>
      </c>
      <c r="L42">
        <f t="shared" si="16"/>
        <v>0.7188546461952694</v>
      </c>
      <c r="M42">
        <f t="shared" si="16"/>
        <v>0.11594000610752311</v>
      </c>
      <c r="N42">
        <f t="shared" ref="N42:O42" si="17">STDEVA(N12:N22)</f>
        <v>3.8751702471561744</v>
      </c>
      <c r="O42">
        <f t="shared" si="17"/>
        <v>16.606098277440132</v>
      </c>
    </row>
    <row r="43" spans="1:15" x14ac:dyDescent="0.3">
      <c r="A43" t="s">
        <v>46</v>
      </c>
      <c r="B43">
        <f>STDEVA(B23:B32)</f>
        <v>11.691205180452036</v>
      </c>
      <c r="C43">
        <f t="shared" ref="C43:M43" si="18">STDEVA(C23:C32)</f>
        <v>0.57698570172925434</v>
      </c>
      <c r="D43">
        <f t="shared" si="18"/>
        <v>0.6492949672582492</v>
      </c>
      <c r="E43">
        <f t="shared" si="18"/>
        <v>99.3432682040728</v>
      </c>
      <c r="F43">
        <f t="shared" si="18"/>
        <v>14.304286278484168</v>
      </c>
      <c r="G43">
        <f t="shared" si="18"/>
        <v>6.1129114517892873</v>
      </c>
      <c r="H43">
        <f t="shared" si="18"/>
        <v>14.701190427989157</v>
      </c>
      <c r="I43">
        <f t="shared" si="18"/>
        <v>2.9989379072312494</v>
      </c>
      <c r="J43">
        <f t="shared" si="18"/>
        <v>0.2778178918484574</v>
      </c>
      <c r="K43">
        <f t="shared" si="18"/>
        <v>9.2185759668802891</v>
      </c>
      <c r="L43">
        <f t="shared" si="18"/>
        <v>0.17881650584884259</v>
      </c>
      <c r="M43">
        <f t="shared" si="18"/>
        <v>3.4728158400346688E-2</v>
      </c>
      <c r="N43">
        <f t="shared" ref="N43:O43" si="19">STDEVA(N23:N32)</f>
        <v>3.6703201495237439</v>
      </c>
      <c r="O43">
        <f t="shared" si="19"/>
        <v>21.095158550854816</v>
      </c>
    </row>
    <row r="45" spans="1:15" ht="15.6" x14ac:dyDescent="0.3">
      <c r="A45" s="15" t="s">
        <v>48</v>
      </c>
      <c r="B45" s="16" t="s">
        <v>17</v>
      </c>
      <c r="C45" s="17" t="s">
        <v>22</v>
      </c>
      <c r="D45" s="16" t="s">
        <v>25</v>
      </c>
      <c r="E45" s="16" t="s">
        <v>26</v>
      </c>
      <c r="F45" s="16" t="s">
        <v>23</v>
      </c>
      <c r="G45" s="16" t="s">
        <v>24</v>
      </c>
      <c r="H45" s="16" t="s">
        <v>15</v>
      </c>
      <c r="I45" s="16" t="s">
        <v>16</v>
      </c>
      <c r="J45" s="16" t="s">
        <v>21</v>
      </c>
      <c r="K45" s="16" t="s">
        <v>18</v>
      </c>
      <c r="L45" s="16" t="s">
        <v>28</v>
      </c>
      <c r="M45" s="16" t="s">
        <v>27</v>
      </c>
      <c r="N45" s="17" t="s">
        <v>19</v>
      </c>
      <c r="O45" s="17" t="s">
        <v>20</v>
      </c>
    </row>
    <row r="46" spans="1:15" x14ac:dyDescent="0.3">
      <c r="A46" t="s">
        <v>44</v>
      </c>
      <c r="B46">
        <f>COUNT(B4:B11)</f>
        <v>6</v>
      </c>
      <c r="C46">
        <f t="shared" ref="C46:M46" si="20">COUNT(C4:C11)</f>
        <v>6</v>
      </c>
      <c r="D46">
        <f t="shared" si="20"/>
        <v>6</v>
      </c>
      <c r="E46">
        <f t="shared" si="20"/>
        <v>6</v>
      </c>
      <c r="F46">
        <f t="shared" si="20"/>
        <v>6</v>
      </c>
      <c r="G46">
        <f t="shared" si="20"/>
        <v>6</v>
      </c>
      <c r="H46">
        <f t="shared" si="20"/>
        <v>6</v>
      </c>
      <c r="I46">
        <f t="shared" si="20"/>
        <v>6</v>
      </c>
      <c r="J46">
        <f t="shared" si="20"/>
        <v>6</v>
      </c>
      <c r="K46">
        <f t="shared" si="20"/>
        <v>6</v>
      </c>
      <c r="L46">
        <f t="shared" si="20"/>
        <v>6</v>
      </c>
      <c r="M46">
        <f t="shared" si="20"/>
        <v>6</v>
      </c>
      <c r="N46">
        <f t="shared" ref="N46:O46" si="21">COUNT(N4:N11)</f>
        <v>6</v>
      </c>
      <c r="O46">
        <f t="shared" si="21"/>
        <v>6</v>
      </c>
    </row>
    <row r="47" spans="1:15" x14ac:dyDescent="0.3">
      <c r="A47" t="s">
        <v>45</v>
      </c>
      <c r="B47">
        <f>COUNT(B12:B22)</f>
        <v>9</v>
      </c>
      <c r="C47">
        <f t="shared" ref="C47:M47" si="22">COUNT(C12:C22)</f>
        <v>9</v>
      </c>
      <c r="D47">
        <f t="shared" si="22"/>
        <v>9</v>
      </c>
      <c r="E47">
        <f t="shared" si="22"/>
        <v>9</v>
      </c>
      <c r="F47">
        <f t="shared" si="22"/>
        <v>9</v>
      </c>
      <c r="G47">
        <f t="shared" si="22"/>
        <v>9</v>
      </c>
      <c r="H47">
        <f t="shared" si="22"/>
        <v>9</v>
      </c>
      <c r="I47">
        <f t="shared" si="22"/>
        <v>9</v>
      </c>
      <c r="J47">
        <f t="shared" si="22"/>
        <v>9</v>
      </c>
      <c r="K47">
        <f t="shared" si="22"/>
        <v>9</v>
      </c>
      <c r="L47">
        <f t="shared" si="22"/>
        <v>9</v>
      </c>
      <c r="M47">
        <f t="shared" si="22"/>
        <v>9</v>
      </c>
      <c r="N47">
        <f t="shared" ref="N47:O47" si="23">COUNT(N12:N22)</f>
        <v>9</v>
      </c>
      <c r="O47">
        <f t="shared" si="23"/>
        <v>9</v>
      </c>
    </row>
    <row r="48" spans="1:15" x14ac:dyDescent="0.3">
      <c r="A48" t="s">
        <v>46</v>
      </c>
      <c r="B48">
        <f>COUNT(B23:B32)</f>
        <v>8</v>
      </c>
      <c r="C48">
        <f t="shared" ref="C48:M48" si="24">COUNT(C23:C32)</f>
        <v>8</v>
      </c>
      <c r="D48">
        <f t="shared" si="24"/>
        <v>8</v>
      </c>
      <c r="E48">
        <f t="shared" si="24"/>
        <v>8</v>
      </c>
      <c r="F48">
        <f t="shared" si="24"/>
        <v>8</v>
      </c>
      <c r="G48">
        <f t="shared" si="24"/>
        <v>8</v>
      </c>
      <c r="H48">
        <f t="shared" si="24"/>
        <v>8</v>
      </c>
      <c r="I48">
        <f t="shared" si="24"/>
        <v>8</v>
      </c>
      <c r="J48">
        <f t="shared" si="24"/>
        <v>8</v>
      </c>
      <c r="K48">
        <f t="shared" si="24"/>
        <v>8</v>
      </c>
      <c r="L48">
        <f t="shared" si="24"/>
        <v>8</v>
      </c>
      <c r="M48">
        <f t="shared" si="24"/>
        <v>8</v>
      </c>
      <c r="N48">
        <f t="shared" ref="N48:O48" si="25">COUNT(N23:N32)</f>
        <v>8</v>
      </c>
      <c r="O48">
        <f t="shared" si="25"/>
        <v>8</v>
      </c>
    </row>
    <row r="50" spans="1:15" ht="15.6" x14ac:dyDescent="0.3">
      <c r="A50" s="15" t="s">
        <v>49</v>
      </c>
      <c r="B50" s="16" t="s">
        <v>17</v>
      </c>
      <c r="C50" s="17" t="s">
        <v>22</v>
      </c>
      <c r="D50" s="16" t="s">
        <v>25</v>
      </c>
      <c r="E50" s="16" t="s">
        <v>26</v>
      </c>
      <c r="F50" s="16" t="s">
        <v>23</v>
      </c>
      <c r="G50" s="16" t="s">
        <v>24</v>
      </c>
      <c r="H50" s="16" t="s">
        <v>15</v>
      </c>
      <c r="I50" s="16" t="s">
        <v>16</v>
      </c>
      <c r="J50" s="16" t="s">
        <v>21</v>
      </c>
      <c r="K50" s="16" t="s">
        <v>18</v>
      </c>
      <c r="L50" s="16" t="s">
        <v>28</v>
      </c>
      <c r="M50" s="16" t="s">
        <v>27</v>
      </c>
      <c r="N50" s="17" t="s">
        <v>19</v>
      </c>
      <c r="O50" s="17" t="s">
        <v>20</v>
      </c>
    </row>
    <row r="51" spans="1:15" x14ac:dyDescent="0.3">
      <c r="A51" t="s">
        <v>44</v>
      </c>
      <c r="B51">
        <f t="shared" ref="B51:M53" si="26">B41/SQRT(B46)</f>
        <v>1.5665405977645268</v>
      </c>
      <c r="C51">
        <f t="shared" si="26"/>
        <v>0.17524585904126563</v>
      </c>
      <c r="D51">
        <f t="shared" si="26"/>
        <v>8.7001032864852168E-2</v>
      </c>
      <c r="E51">
        <f t="shared" si="26"/>
        <v>30.17318509663663</v>
      </c>
      <c r="F51">
        <f t="shared" si="26"/>
        <v>4.3445910866287489</v>
      </c>
      <c r="G51">
        <f t="shared" si="26"/>
        <v>1.4959133760207837</v>
      </c>
      <c r="H51">
        <f t="shared" si="26"/>
        <v>4.8898988855712755</v>
      </c>
      <c r="I51">
        <f t="shared" si="26"/>
        <v>0.79874345763274368</v>
      </c>
      <c r="J51">
        <f t="shared" si="26"/>
        <v>0.13292684384578776</v>
      </c>
      <c r="K51">
        <f t="shared" si="26"/>
        <v>2.86065260619554</v>
      </c>
      <c r="L51">
        <f t="shared" si="26"/>
        <v>0.13064551378673153</v>
      </c>
      <c r="M51">
        <f t="shared" si="26"/>
        <v>2.4135227835811571E-2</v>
      </c>
      <c r="N51">
        <f t="shared" ref="N51:O51" si="27">N41/SQRT(N46)</f>
        <v>1.4037252026106977</v>
      </c>
      <c r="O51">
        <f t="shared" si="27"/>
        <v>5.2969592954616713</v>
      </c>
    </row>
    <row r="52" spans="1:15" x14ac:dyDescent="0.3">
      <c r="A52" t="s">
        <v>45</v>
      </c>
      <c r="B52">
        <f t="shared" si="26"/>
        <v>5.4217974275769016</v>
      </c>
      <c r="C52">
        <f t="shared" si="26"/>
        <v>0.14985589786010081</v>
      </c>
      <c r="D52">
        <f t="shared" si="26"/>
        <v>0.30111059799937906</v>
      </c>
      <c r="E52">
        <f t="shared" si="26"/>
        <v>25.801635306491107</v>
      </c>
      <c r="F52">
        <f t="shared" si="26"/>
        <v>3.7151382730728639</v>
      </c>
      <c r="G52">
        <f t="shared" si="26"/>
        <v>1.9213395526189798</v>
      </c>
      <c r="H52">
        <f t="shared" si="26"/>
        <v>4.269110989652912</v>
      </c>
      <c r="I52">
        <f t="shared" si="26"/>
        <v>0.69790360684298258</v>
      </c>
      <c r="J52">
        <f t="shared" si="26"/>
        <v>8.9803570128072038E-2</v>
      </c>
      <c r="K52">
        <f t="shared" si="26"/>
        <v>5.0689687752485169</v>
      </c>
      <c r="L52">
        <f t="shared" si="26"/>
        <v>0.23961821539842312</v>
      </c>
      <c r="M52">
        <f t="shared" si="26"/>
        <v>3.8646668702507707E-2</v>
      </c>
      <c r="N52">
        <f t="shared" ref="N52:O52" si="28">N42/SQRT(N47)</f>
        <v>1.2917234157187247</v>
      </c>
      <c r="O52">
        <f t="shared" si="28"/>
        <v>5.5353660924800439</v>
      </c>
    </row>
    <row r="53" spans="1:15" x14ac:dyDescent="0.3">
      <c r="A53" t="s">
        <v>46</v>
      </c>
      <c r="B53">
        <f t="shared" si="26"/>
        <v>4.1334652316704643</v>
      </c>
      <c r="C53">
        <f t="shared" si="26"/>
        <v>0.20399525117021719</v>
      </c>
      <c r="D53">
        <f t="shared" si="26"/>
        <v>0.22956043716930266</v>
      </c>
      <c r="E53">
        <f t="shared" si="26"/>
        <v>35.123149306166901</v>
      </c>
      <c r="F53">
        <f t="shared" si="26"/>
        <v>5.0573289137749189</v>
      </c>
      <c r="G53">
        <f t="shared" si="26"/>
        <v>2.1612405701765538</v>
      </c>
      <c r="H53">
        <f t="shared" si="26"/>
        <v>5.1976557215729473</v>
      </c>
      <c r="I53">
        <f t="shared" si="26"/>
        <v>1.0602846652803048</v>
      </c>
      <c r="J53">
        <f t="shared" si="26"/>
        <v>9.8223457630497543E-2</v>
      </c>
      <c r="K53">
        <f t="shared" si="26"/>
        <v>3.2592587895321929</v>
      </c>
      <c r="L53">
        <f t="shared" si="26"/>
        <v>6.3221181936900267E-2</v>
      </c>
      <c r="M53">
        <f t="shared" si="26"/>
        <v>1.2278258151502854E-2</v>
      </c>
      <c r="N53">
        <f t="shared" ref="N53:O53" si="29">N43/SQRT(N48)</f>
        <v>1.2976541334269311</v>
      </c>
      <c r="O53">
        <f t="shared" si="29"/>
        <v>7.4582648307574111</v>
      </c>
    </row>
    <row r="54" spans="1:15" x14ac:dyDescent="0.3">
      <c r="H54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Análisis</vt:lpstr>
    </vt:vector>
  </TitlesOfParts>
  <Company>Universidad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Informáticos</dc:creator>
  <cp:lastModifiedBy>Deyan Yavorov</cp:lastModifiedBy>
  <dcterms:created xsi:type="dcterms:W3CDTF">2019-08-22T06:57:32Z</dcterms:created>
  <dcterms:modified xsi:type="dcterms:W3CDTF">2023-11-06T08:24:08Z</dcterms:modified>
</cp:coreProperties>
</file>