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2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3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https://wageningenur4-my.sharepoint.com/personal/ruth_ngadze_wur_nl/Documents/2023 Manuscripts/FtFF paper/FtFF paper/Submit version/Rebuttal/"/>
    </mc:Choice>
  </mc:AlternateContent>
  <xr:revisionPtr revIDLastSave="0" documentId="14_{B3792B9D-22BD-4BD3-AA7F-93E2BA5EE413}" xr6:coauthVersionLast="47" xr6:coauthVersionMax="47" xr10:uidLastSave="{00000000-0000-0000-0000-000000000000}"/>
  <bookViews>
    <workbookView xWindow="-110" yWindow="-110" windowWidth="19420" windowHeight="11620" firstSheet="5" activeTab="12" xr2:uid="{7FD0C39D-5242-49D7-9089-36576A3CB6C0}"/>
  </bookViews>
  <sheets>
    <sheet name="OPA before" sheetId="19" r:id="rId1"/>
    <sheet name="OPA after Dil fact A" sheetId="1" r:id="rId2"/>
    <sheet name="OPA after Dil fact B" sheetId="3" r:id="rId3"/>
    <sheet name="S1 - S2 rd" sheetId="2" r:id="rId4"/>
    <sheet name="S3 - S4 rd" sheetId="4" r:id="rId5"/>
    <sheet name="S5 - S6 rd" sheetId="5" r:id="rId6"/>
    <sheet name="S1" sheetId="6" r:id="rId7"/>
    <sheet name="S2" sheetId="20" r:id="rId8"/>
    <sheet name="S3" sheetId="21" r:id="rId9"/>
    <sheet name="S4" sheetId="22" r:id="rId10"/>
    <sheet name="S5" sheetId="23" r:id="rId11"/>
    <sheet name="S6" sheetId="24" r:id="rId12"/>
    <sheet name="Final" sheetId="18" r:id="rId13"/>
  </sheets>
  <externalReferences>
    <externalReference r:id="rId14"/>
  </externalReferences>
  <definedNames>
    <definedName name="_xlnm._FilterDatabase" localSheetId="6" hidden="1">'S1'!$A$2:$H$2</definedName>
    <definedName name="_xlnm._FilterDatabase" localSheetId="3" hidden="1">'S1 - S2 rd'!$J$1:$Q$35</definedName>
    <definedName name="_xlnm._FilterDatabase" localSheetId="4" hidden="1">'S3 - S4 rd'!$O$1:$V$35</definedName>
    <definedName name="_xlnm._FilterDatabase" localSheetId="5" hidden="1">'S5 - S6 rd'!$O$1:$V$35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0" i="19" l="1"/>
  <c r="R39" i="19"/>
  <c r="R38" i="19"/>
  <c r="R37" i="19"/>
  <c r="R36" i="19"/>
  <c r="R35" i="19"/>
  <c r="F35" i="19"/>
  <c r="N30" i="21"/>
  <c r="N27" i="21"/>
  <c r="N26" i="21"/>
  <c r="N23" i="21"/>
  <c r="N22" i="21"/>
  <c r="N19" i="21"/>
  <c r="N18" i="21"/>
  <c r="N15" i="21"/>
  <c r="N14" i="21"/>
  <c r="N11" i="21"/>
  <c r="N10" i="21"/>
  <c r="N7" i="21"/>
  <c r="N6" i="21"/>
  <c r="N4" i="21"/>
  <c r="N3" i="21"/>
  <c r="N28" i="21"/>
  <c r="N29" i="21"/>
  <c r="N24" i="21"/>
  <c r="N25" i="21"/>
  <c r="N20" i="21"/>
  <c r="N21" i="21"/>
  <c r="N16" i="21"/>
  <c r="N17" i="21"/>
  <c r="N12" i="21"/>
  <c r="N13" i="21"/>
  <c r="N8" i="21"/>
  <c r="N9" i="21"/>
  <c r="N5" i="21"/>
  <c r="S40" i="19"/>
  <c r="S14" i="21" l="1"/>
  <c r="R14" i="21"/>
  <c r="I32" i="24" l="1"/>
  <c r="J32" i="24" s="1"/>
  <c r="K32" i="24" s="1"/>
  <c r="I31" i="24"/>
  <c r="J31" i="24" s="1"/>
  <c r="I30" i="24"/>
  <c r="J30" i="24" s="1"/>
  <c r="K30" i="24" s="1"/>
  <c r="I29" i="24"/>
  <c r="J29" i="24" s="1"/>
  <c r="K29" i="24" s="1"/>
  <c r="I26" i="24"/>
  <c r="J26" i="24" s="1"/>
  <c r="K26" i="24" s="1"/>
  <c r="I25" i="24"/>
  <c r="J25" i="24" s="1"/>
  <c r="K25" i="24" s="1"/>
  <c r="I24" i="24"/>
  <c r="J24" i="24" s="1"/>
  <c r="K24" i="24" s="1"/>
  <c r="I23" i="24"/>
  <c r="J23" i="24" s="1"/>
  <c r="K23" i="24" s="1"/>
  <c r="I21" i="24"/>
  <c r="J21" i="24" s="1"/>
  <c r="K21" i="24" s="1"/>
  <c r="I15" i="24"/>
  <c r="J15" i="24" s="1"/>
  <c r="K15" i="24" s="1"/>
  <c r="I14" i="24"/>
  <c r="J14" i="24" s="1"/>
  <c r="K14" i="24" s="1"/>
  <c r="I13" i="24"/>
  <c r="J13" i="24" s="1"/>
  <c r="K13" i="24" s="1"/>
  <c r="I8" i="24"/>
  <c r="J8" i="24" s="1"/>
  <c r="K8" i="24" s="1"/>
  <c r="I7" i="24"/>
  <c r="J7" i="24" s="1"/>
  <c r="K7" i="24" s="1"/>
  <c r="I6" i="24"/>
  <c r="J6" i="24" s="1"/>
  <c r="K6" i="24" s="1"/>
  <c r="I5" i="24"/>
  <c r="J5" i="24" s="1"/>
  <c r="K5" i="24" s="1"/>
  <c r="I36" i="24"/>
  <c r="J36" i="24" s="1"/>
  <c r="K36" i="24" s="1"/>
  <c r="I35" i="24"/>
  <c r="J35" i="24" s="1"/>
  <c r="K35" i="24" s="1"/>
  <c r="I34" i="24"/>
  <c r="J34" i="24" s="1"/>
  <c r="K34" i="24" s="1"/>
  <c r="I33" i="24"/>
  <c r="J33" i="24" s="1"/>
  <c r="K33" i="24" s="1"/>
  <c r="I28" i="24"/>
  <c r="J28" i="24" s="1"/>
  <c r="K28" i="24" s="1"/>
  <c r="I27" i="24"/>
  <c r="J27" i="24" s="1"/>
  <c r="K27" i="24" s="1"/>
  <c r="I22" i="24"/>
  <c r="J22" i="24" s="1"/>
  <c r="K22" i="24" s="1"/>
  <c r="I20" i="24"/>
  <c r="J20" i="24" s="1"/>
  <c r="K20" i="24" s="1"/>
  <c r="I19" i="24"/>
  <c r="J19" i="24" s="1"/>
  <c r="K19" i="24" s="1"/>
  <c r="I18" i="24"/>
  <c r="J18" i="24" s="1"/>
  <c r="K18" i="24" s="1"/>
  <c r="I17" i="24"/>
  <c r="J17" i="24" s="1"/>
  <c r="K17" i="24" s="1"/>
  <c r="I16" i="24"/>
  <c r="J16" i="24" s="1"/>
  <c r="K16" i="24" s="1"/>
  <c r="I12" i="24"/>
  <c r="J12" i="24" s="1"/>
  <c r="K12" i="24" s="1"/>
  <c r="I11" i="24"/>
  <c r="J11" i="24" s="1"/>
  <c r="K11" i="24" s="1"/>
  <c r="I10" i="24"/>
  <c r="J10" i="24" s="1"/>
  <c r="K10" i="24" s="1"/>
  <c r="I9" i="24"/>
  <c r="J9" i="24" s="1"/>
  <c r="K9" i="24" s="1"/>
  <c r="I4" i="24"/>
  <c r="J4" i="24" s="1"/>
  <c r="K4" i="24" s="1"/>
  <c r="I3" i="24"/>
  <c r="J3" i="24" s="1"/>
  <c r="K3" i="24" s="1"/>
  <c r="I30" i="23"/>
  <c r="J30" i="23" s="1"/>
  <c r="K30" i="23" s="1"/>
  <c r="I29" i="23"/>
  <c r="J29" i="23" s="1"/>
  <c r="K29" i="23" s="1"/>
  <c r="I22" i="23"/>
  <c r="J22" i="23" s="1"/>
  <c r="K22" i="23" s="1"/>
  <c r="I21" i="23"/>
  <c r="J21" i="23" s="1"/>
  <c r="K21" i="23" s="1"/>
  <c r="I14" i="23"/>
  <c r="J14" i="23" s="1"/>
  <c r="K14" i="23" s="1"/>
  <c r="I13" i="23"/>
  <c r="J13" i="23" s="1"/>
  <c r="K13" i="23" s="1"/>
  <c r="I7" i="23"/>
  <c r="J7" i="23" s="1"/>
  <c r="K7" i="23" s="1"/>
  <c r="I6" i="23"/>
  <c r="J6" i="23" s="1"/>
  <c r="K6" i="23" s="1"/>
  <c r="I5" i="23"/>
  <c r="J5" i="23" s="1"/>
  <c r="K5" i="23" s="1"/>
  <c r="I36" i="23"/>
  <c r="J36" i="23" s="1"/>
  <c r="K36" i="23" s="1"/>
  <c r="I35" i="23"/>
  <c r="J35" i="23" s="1"/>
  <c r="K35" i="23" s="1"/>
  <c r="I34" i="23"/>
  <c r="J34" i="23" s="1"/>
  <c r="K34" i="23" s="1"/>
  <c r="I33" i="23"/>
  <c r="J33" i="23" s="1"/>
  <c r="K33" i="23" s="1"/>
  <c r="I32" i="23"/>
  <c r="J32" i="23" s="1"/>
  <c r="K32" i="23" s="1"/>
  <c r="I31" i="23"/>
  <c r="J31" i="23" s="1"/>
  <c r="I28" i="23"/>
  <c r="J28" i="23" s="1"/>
  <c r="K28" i="23" s="1"/>
  <c r="I27" i="23"/>
  <c r="J27" i="23" s="1"/>
  <c r="K27" i="23" s="1"/>
  <c r="I26" i="23"/>
  <c r="J26" i="23" s="1"/>
  <c r="K26" i="23" s="1"/>
  <c r="I25" i="23"/>
  <c r="J25" i="23" s="1"/>
  <c r="K25" i="23" s="1"/>
  <c r="I24" i="23"/>
  <c r="J24" i="23" s="1"/>
  <c r="K24" i="23" s="1"/>
  <c r="I23" i="23"/>
  <c r="J23" i="23" s="1"/>
  <c r="K23" i="23" s="1"/>
  <c r="I20" i="23"/>
  <c r="J20" i="23" s="1"/>
  <c r="K20" i="23" s="1"/>
  <c r="I19" i="23"/>
  <c r="J19" i="23" s="1"/>
  <c r="K19" i="23" s="1"/>
  <c r="I18" i="23"/>
  <c r="J18" i="23" s="1"/>
  <c r="K18" i="23" s="1"/>
  <c r="I17" i="23"/>
  <c r="J17" i="23" s="1"/>
  <c r="K17" i="23" s="1"/>
  <c r="I16" i="23"/>
  <c r="J16" i="23" s="1"/>
  <c r="K16" i="23" s="1"/>
  <c r="I15" i="23"/>
  <c r="J15" i="23" s="1"/>
  <c r="K15" i="23" s="1"/>
  <c r="I12" i="23"/>
  <c r="J12" i="23" s="1"/>
  <c r="K12" i="23" s="1"/>
  <c r="I11" i="23"/>
  <c r="J11" i="23" s="1"/>
  <c r="K11" i="23" s="1"/>
  <c r="I10" i="23"/>
  <c r="J10" i="23" s="1"/>
  <c r="K10" i="23" s="1"/>
  <c r="I9" i="23"/>
  <c r="J9" i="23" s="1"/>
  <c r="K9" i="23" s="1"/>
  <c r="I8" i="23"/>
  <c r="J8" i="23" s="1"/>
  <c r="K8" i="23" s="1"/>
  <c r="I4" i="23"/>
  <c r="J4" i="23" s="1"/>
  <c r="K4" i="23" s="1"/>
  <c r="I3" i="23"/>
  <c r="J3" i="23" s="1"/>
  <c r="K3" i="23" s="1"/>
  <c r="K31" i="24" l="1"/>
  <c r="I39" i="24" s="1"/>
  <c r="L7" i="24" s="1"/>
  <c r="M7" i="24" s="1"/>
  <c r="J39" i="24"/>
  <c r="L29" i="24"/>
  <c r="M29" i="24" s="1"/>
  <c r="L6" i="24"/>
  <c r="M6" i="24" s="1"/>
  <c r="L14" i="24"/>
  <c r="M14" i="24" s="1"/>
  <c r="L8" i="24"/>
  <c r="M8" i="24" s="1"/>
  <c r="L21" i="24"/>
  <c r="M21" i="24" s="1"/>
  <c r="L28" i="24"/>
  <c r="M28" i="24" s="1"/>
  <c r="L13" i="24"/>
  <c r="M13" i="24" s="1"/>
  <c r="L20" i="24"/>
  <c r="M20" i="24" s="1"/>
  <c r="L25" i="24"/>
  <c r="M25" i="24" s="1"/>
  <c r="L30" i="24"/>
  <c r="M30" i="24" s="1"/>
  <c r="J39" i="23"/>
  <c r="K31" i="23"/>
  <c r="I39" i="23" s="1"/>
  <c r="L7" i="23" s="1"/>
  <c r="M7" i="23" s="1"/>
  <c r="I31" i="22"/>
  <c r="J31" i="22" s="1"/>
  <c r="I30" i="22"/>
  <c r="J30" i="22" s="1"/>
  <c r="K30" i="22" s="1"/>
  <c r="I29" i="22"/>
  <c r="J29" i="22" s="1"/>
  <c r="K29" i="22" s="1"/>
  <c r="I26" i="22"/>
  <c r="J26" i="22" s="1"/>
  <c r="K26" i="22" s="1"/>
  <c r="I25" i="22"/>
  <c r="J25" i="22" s="1"/>
  <c r="K25" i="22" s="1"/>
  <c r="I24" i="22"/>
  <c r="J24" i="22" s="1"/>
  <c r="K24" i="22" s="1"/>
  <c r="I23" i="22"/>
  <c r="J23" i="22" s="1"/>
  <c r="K23" i="22" s="1"/>
  <c r="I22" i="22"/>
  <c r="J22" i="22" s="1"/>
  <c r="K22" i="22" s="1"/>
  <c r="I21" i="22"/>
  <c r="J21" i="22" s="1"/>
  <c r="K21" i="22" s="1"/>
  <c r="I18" i="22"/>
  <c r="J18" i="22" s="1"/>
  <c r="K18" i="22" s="1"/>
  <c r="I17" i="22"/>
  <c r="J17" i="22" s="1"/>
  <c r="K17" i="22" s="1"/>
  <c r="I16" i="22"/>
  <c r="J16" i="22" s="1"/>
  <c r="K16" i="22" s="1"/>
  <c r="I15" i="22"/>
  <c r="J15" i="22" s="1"/>
  <c r="K15" i="22" s="1"/>
  <c r="I5" i="22"/>
  <c r="J5" i="22" s="1"/>
  <c r="K5" i="22" s="1"/>
  <c r="I36" i="22"/>
  <c r="J36" i="22" s="1"/>
  <c r="K36" i="22" s="1"/>
  <c r="I35" i="22"/>
  <c r="J35" i="22" s="1"/>
  <c r="K35" i="22" s="1"/>
  <c r="I34" i="22"/>
  <c r="J34" i="22" s="1"/>
  <c r="K34" i="22" s="1"/>
  <c r="I33" i="22"/>
  <c r="J33" i="22" s="1"/>
  <c r="K33" i="22" s="1"/>
  <c r="I32" i="22"/>
  <c r="J32" i="22" s="1"/>
  <c r="K32" i="22" s="1"/>
  <c r="I28" i="22"/>
  <c r="J28" i="22" s="1"/>
  <c r="K28" i="22" s="1"/>
  <c r="I27" i="22"/>
  <c r="J27" i="22" s="1"/>
  <c r="K27" i="22" s="1"/>
  <c r="I20" i="22"/>
  <c r="J20" i="22" s="1"/>
  <c r="K20" i="22" s="1"/>
  <c r="I19" i="22"/>
  <c r="J19" i="22" s="1"/>
  <c r="K19" i="22" s="1"/>
  <c r="I14" i="22"/>
  <c r="J14" i="22" s="1"/>
  <c r="K14" i="22" s="1"/>
  <c r="I13" i="22"/>
  <c r="J13" i="22" s="1"/>
  <c r="K13" i="22" s="1"/>
  <c r="I12" i="22"/>
  <c r="J12" i="22" s="1"/>
  <c r="K12" i="22" s="1"/>
  <c r="I11" i="22"/>
  <c r="J11" i="22" s="1"/>
  <c r="K11" i="22" s="1"/>
  <c r="I10" i="22"/>
  <c r="J10" i="22" s="1"/>
  <c r="K10" i="22" s="1"/>
  <c r="I9" i="22"/>
  <c r="J9" i="22" s="1"/>
  <c r="K9" i="22" s="1"/>
  <c r="I8" i="22"/>
  <c r="J8" i="22" s="1"/>
  <c r="K8" i="22" s="1"/>
  <c r="I7" i="22"/>
  <c r="J7" i="22" s="1"/>
  <c r="K7" i="22" s="1"/>
  <c r="I6" i="22"/>
  <c r="J6" i="22" s="1"/>
  <c r="K6" i="22" s="1"/>
  <c r="I4" i="22"/>
  <c r="J4" i="22" s="1"/>
  <c r="K4" i="22" s="1"/>
  <c r="I3" i="22"/>
  <c r="J3" i="22" s="1"/>
  <c r="K3" i="22" s="1"/>
  <c r="I30" i="21"/>
  <c r="J30" i="21" s="1"/>
  <c r="K30" i="21" s="1"/>
  <c r="I29" i="21"/>
  <c r="J29" i="21" s="1"/>
  <c r="K29" i="21" s="1"/>
  <c r="I22" i="21"/>
  <c r="J22" i="21" s="1"/>
  <c r="K22" i="21" s="1"/>
  <c r="I21" i="21"/>
  <c r="J21" i="21" s="1"/>
  <c r="K21" i="21" s="1"/>
  <c r="I14" i="21"/>
  <c r="J14" i="21" s="1"/>
  <c r="K14" i="21" s="1"/>
  <c r="I13" i="21"/>
  <c r="J13" i="21" s="1"/>
  <c r="K13" i="21" s="1"/>
  <c r="I6" i="21"/>
  <c r="J6" i="21" s="1"/>
  <c r="K6" i="21" s="1"/>
  <c r="I5" i="21"/>
  <c r="J5" i="21" s="1"/>
  <c r="K5" i="21" s="1"/>
  <c r="I36" i="21"/>
  <c r="J36" i="21" s="1"/>
  <c r="K36" i="21" s="1"/>
  <c r="I35" i="21"/>
  <c r="J35" i="21" s="1"/>
  <c r="K35" i="21" s="1"/>
  <c r="I34" i="21"/>
  <c r="J34" i="21" s="1"/>
  <c r="K34" i="21" s="1"/>
  <c r="I33" i="21"/>
  <c r="J33" i="21" s="1"/>
  <c r="K33" i="21" s="1"/>
  <c r="I32" i="21"/>
  <c r="J32" i="21" s="1"/>
  <c r="K32" i="21" s="1"/>
  <c r="I31" i="21"/>
  <c r="J31" i="21" s="1"/>
  <c r="K31" i="21" s="1"/>
  <c r="I28" i="21"/>
  <c r="J28" i="21" s="1"/>
  <c r="K28" i="21" s="1"/>
  <c r="I27" i="21"/>
  <c r="J27" i="21" s="1"/>
  <c r="K27" i="21" s="1"/>
  <c r="I26" i="21"/>
  <c r="J26" i="21" s="1"/>
  <c r="K26" i="21" s="1"/>
  <c r="I25" i="21"/>
  <c r="J25" i="21" s="1"/>
  <c r="K25" i="21" s="1"/>
  <c r="I24" i="21"/>
  <c r="J24" i="21" s="1"/>
  <c r="K24" i="21" s="1"/>
  <c r="I23" i="21"/>
  <c r="J23" i="21" s="1"/>
  <c r="K23" i="21" s="1"/>
  <c r="I20" i="21"/>
  <c r="J20" i="21" s="1"/>
  <c r="K20" i="21" s="1"/>
  <c r="I19" i="21"/>
  <c r="J19" i="21" s="1"/>
  <c r="K19" i="21" s="1"/>
  <c r="I18" i="21"/>
  <c r="J18" i="21" s="1"/>
  <c r="K18" i="21" s="1"/>
  <c r="I17" i="21"/>
  <c r="J17" i="21" s="1"/>
  <c r="K17" i="21" s="1"/>
  <c r="I16" i="21"/>
  <c r="J16" i="21" s="1"/>
  <c r="K16" i="21" s="1"/>
  <c r="I15" i="21"/>
  <c r="J15" i="21" s="1"/>
  <c r="K15" i="21" s="1"/>
  <c r="I12" i="21"/>
  <c r="J12" i="21" s="1"/>
  <c r="K12" i="21" s="1"/>
  <c r="I11" i="21"/>
  <c r="J11" i="21" s="1"/>
  <c r="K11" i="21" s="1"/>
  <c r="I10" i="21"/>
  <c r="J10" i="21" s="1"/>
  <c r="K10" i="21" s="1"/>
  <c r="I9" i="21"/>
  <c r="J9" i="21" s="1"/>
  <c r="K9" i="21" s="1"/>
  <c r="I8" i="21"/>
  <c r="J8" i="21" s="1"/>
  <c r="K8" i="21" s="1"/>
  <c r="I7" i="21"/>
  <c r="J7" i="21" s="1"/>
  <c r="K7" i="21" s="1"/>
  <c r="I4" i="21"/>
  <c r="J4" i="21" s="1"/>
  <c r="K4" i="21" s="1"/>
  <c r="I3" i="21"/>
  <c r="J3" i="21" s="1"/>
  <c r="K3" i="21" s="1"/>
  <c r="I3" i="20"/>
  <c r="J3" i="20" s="1"/>
  <c r="K3" i="20" s="1"/>
  <c r="I31" i="20"/>
  <c r="J31" i="20" s="1"/>
  <c r="I30" i="20"/>
  <c r="J30" i="20" s="1"/>
  <c r="K30" i="20" s="1"/>
  <c r="I29" i="20"/>
  <c r="J29" i="20" s="1"/>
  <c r="K29" i="20" s="1"/>
  <c r="I26" i="20"/>
  <c r="J26" i="20" s="1"/>
  <c r="K26" i="20" s="1"/>
  <c r="I25" i="20"/>
  <c r="J25" i="20" s="1"/>
  <c r="K25" i="20" s="1"/>
  <c r="I24" i="20"/>
  <c r="J24" i="20" s="1"/>
  <c r="K24" i="20" s="1"/>
  <c r="I23" i="20"/>
  <c r="J23" i="20" s="1"/>
  <c r="K23" i="20" s="1"/>
  <c r="I22" i="20"/>
  <c r="J22" i="20" s="1"/>
  <c r="K22" i="20" s="1"/>
  <c r="I21" i="20"/>
  <c r="J21" i="20" s="1"/>
  <c r="K21" i="20" s="1"/>
  <c r="I18" i="20"/>
  <c r="J18" i="20" s="1"/>
  <c r="K18" i="20" s="1"/>
  <c r="I17" i="20"/>
  <c r="J17" i="20" s="1"/>
  <c r="K17" i="20" s="1"/>
  <c r="I16" i="20"/>
  <c r="J16" i="20" s="1"/>
  <c r="K16" i="20" s="1"/>
  <c r="I15" i="20"/>
  <c r="J15" i="20" s="1"/>
  <c r="K15" i="20" s="1"/>
  <c r="I14" i="20"/>
  <c r="J14" i="20" s="1"/>
  <c r="K14" i="20" s="1"/>
  <c r="I13" i="20"/>
  <c r="J13" i="20" s="1"/>
  <c r="K13" i="20" s="1"/>
  <c r="I11" i="20"/>
  <c r="J11" i="20" s="1"/>
  <c r="K11" i="20" s="1"/>
  <c r="I10" i="20"/>
  <c r="J10" i="20" s="1"/>
  <c r="K10" i="20" s="1"/>
  <c r="I9" i="20"/>
  <c r="J9" i="20" s="1"/>
  <c r="K9" i="20" s="1"/>
  <c r="I8" i="20"/>
  <c r="J8" i="20" s="1"/>
  <c r="K8" i="20" s="1"/>
  <c r="I7" i="20"/>
  <c r="J7" i="20" s="1"/>
  <c r="K7" i="20" s="1"/>
  <c r="I36" i="20"/>
  <c r="J36" i="20" s="1"/>
  <c r="K36" i="20" s="1"/>
  <c r="I35" i="20"/>
  <c r="J35" i="20" s="1"/>
  <c r="K35" i="20" s="1"/>
  <c r="I34" i="20"/>
  <c r="J34" i="20" s="1"/>
  <c r="K34" i="20" s="1"/>
  <c r="I33" i="20"/>
  <c r="J33" i="20" s="1"/>
  <c r="K33" i="20" s="1"/>
  <c r="I32" i="20"/>
  <c r="J32" i="20" s="1"/>
  <c r="K32" i="20" s="1"/>
  <c r="I28" i="20"/>
  <c r="J28" i="20" s="1"/>
  <c r="K28" i="20" s="1"/>
  <c r="I27" i="20"/>
  <c r="J27" i="20" s="1"/>
  <c r="K27" i="20" s="1"/>
  <c r="I20" i="20"/>
  <c r="J20" i="20" s="1"/>
  <c r="K20" i="20" s="1"/>
  <c r="I19" i="20"/>
  <c r="J19" i="20" s="1"/>
  <c r="K19" i="20" s="1"/>
  <c r="I12" i="20"/>
  <c r="J12" i="20" s="1"/>
  <c r="K12" i="20" s="1"/>
  <c r="I6" i="20"/>
  <c r="J6" i="20" s="1"/>
  <c r="K6" i="20" s="1"/>
  <c r="I5" i="20"/>
  <c r="J5" i="20" s="1"/>
  <c r="K5" i="20" s="1"/>
  <c r="I4" i="20"/>
  <c r="J4" i="20" s="1"/>
  <c r="K4" i="20" s="1"/>
  <c r="I4" i="6"/>
  <c r="J4" i="6" s="1"/>
  <c r="K4" i="6" s="1"/>
  <c r="I5" i="6"/>
  <c r="J5" i="6" s="1"/>
  <c r="K5" i="6" s="1"/>
  <c r="I6" i="6"/>
  <c r="J6" i="6" s="1"/>
  <c r="K6" i="6" s="1"/>
  <c r="I7" i="6"/>
  <c r="J7" i="6" s="1"/>
  <c r="K7" i="6" s="1"/>
  <c r="I8" i="6"/>
  <c r="J8" i="6" s="1"/>
  <c r="K8" i="6" s="1"/>
  <c r="I9" i="6"/>
  <c r="J9" i="6" s="1"/>
  <c r="K9" i="6" s="1"/>
  <c r="I10" i="6"/>
  <c r="J10" i="6" s="1"/>
  <c r="K10" i="6" s="1"/>
  <c r="I11" i="6"/>
  <c r="J11" i="6" s="1"/>
  <c r="K11" i="6" s="1"/>
  <c r="I12" i="6"/>
  <c r="J12" i="6" s="1"/>
  <c r="K12" i="6" s="1"/>
  <c r="I13" i="6"/>
  <c r="J13" i="6" s="1"/>
  <c r="K13" i="6" s="1"/>
  <c r="I14" i="6"/>
  <c r="J14" i="6" s="1"/>
  <c r="K14" i="6" s="1"/>
  <c r="I15" i="6"/>
  <c r="J15" i="6" s="1"/>
  <c r="K15" i="6" s="1"/>
  <c r="I16" i="6"/>
  <c r="J16" i="6" s="1"/>
  <c r="K16" i="6" s="1"/>
  <c r="I17" i="6"/>
  <c r="J17" i="6" s="1"/>
  <c r="K17" i="6" s="1"/>
  <c r="I18" i="6"/>
  <c r="J18" i="6" s="1"/>
  <c r="K18" i="6" s="1"/>
  <c r="I19" i="6"/>
  <c r="J19" i="6" s="1"/>
  <c r="K19" i="6" s="1"/>
  <c r="I20" i="6"/>
  <c r="J20" i="6" s="1"/>
  <c r="K20" i="6" s="1"/>
  <c r="I21" i="6"/>
  <c r="J21" i="6" s="1"/>
  <c r="K21" i="6" s="1"/>
  <c r="I22" i="6"/>
  <c r="J22" i="6" s="1"/>
  <c r="K22" i="6" s="1"/>
  <c r="I23" i="6"/>
  <c r="J23" i="6" s="1"/>
  <c r="K23" i="6" s="1"/>
  <c r="I24" i="6"/>
  <c r="J24" i="6" s="1"/>
  <c r="K24" i="6" s="1"/>
  <c r="I25" i="6"/>
  <c r="J25" i="6" s="1"/>
  <c r="K25" i="6" s="1"/>
  <c r="I26" i="6"/>
  <c r="J26" i="6" s="1"/>
  <c r="K26" i="6" s="1"/>
  <c r="I27" i="6"/>
  <c r="J27" i="6" s="1"/>
  <c r="K27" i="6" s="1"/>
  <c r="I28" i="6"/>
  <c r="J28" i="6" s="1"/>
  <c r="K28" i="6" s="1"/>
  <c r="I29" i="6"/>
  <c r="J29" i="6" s="1"/>
  <c r="K29" i="6" s="1"/>
  <c r="I30" i="6"/>
  <c r="J30" i="6" s="1"/>
  <c r="K30" i="6" s="1"/>
  <c r="I31" i="6"/>
  <c r="J31" i="6" s="1"/>
  <c r="K31" i="6" s="1"/>
  <c r="I32" i="6"/>
  <c r="J32" i="6" s="1"/>
  <c r="K32" i="6" s="1"/>
  <c r="I33" i="6"/>
  <c r="J33" i="6" s="1"/>
  <c r="K33" i="6" s="1"/>
  <c r="I34" i="6"/>
  <c r="J34" i="6" s="1"/>
  <c r="K34" i="6" s="1"/>
  <c r="I35" i="6"/>
  <c r="J35" i="6" s="1"/>
  <c r="K35" i="6" s="1"/>
  <c r="I36" i="6"/>
  <c r="J36" i="6" s="1"/>
  <c r="K36" i="6" s="1"/>
  <c r="I3" i="6"/>
  <c r="J3" i="6" s="1"/>
  <c r="K3" i="6" s="1"/>
  <c r="N21" i="24" l="1"/>
  <c r="O21" i="24" s="1"/>
  <c r="N8" i="24"/>
  <c r="O8" i="24" s="1"/>
  <c r="N14" i="24"/>
  <c r="O14" i="24" s="1"/>
  <c r="N30" i="24"/>
  <c r="O30" i="24" s="1"/>
  <c r="N29" i="24"/>
  <c r="O29" i="24" s="1"/>
  <c r="N20" i="24"/>
  <c r="O20" i="24" s="1"/>
  <c r="N28" i="24"/>
  <c r="O28" i="24" s="1"/>
  <c r="N6" i="24"/>
  <c r="O6" i="24" s="1"/>
  <c r="N25" i="24"/>
  <c r="O25" i="24" s="1"/>
  <c r="N13" i="24"/>
  <c r="O13" i="24" s="1"/>
  <c r="N7" i="24"/>
  <c r="O7" i="24" s="1"/>
  <c r="N7" i="23"/>
  <c r="O7" i="23" s="1"/>
  <c r="L22" i="24"/>
  <c r="M22" i="24" s="1"/>
  <c r="L26" i="24"/>
  <c r="M26" i="24" s="1"/>
  <c r="L17" i="24"/>
  <c r="M17" i="24" s="1"/>
  <c r="L11" i="24"/>
  <c r="M11" i="24" s="1"/>
  <c r="L9" i="24"/>
  <c r="M9" i="24" s="1"/>
  <c r="L15" i="24"/>
  <c r="M15" i="24" s="1"/>
  <c r="L24" i="24"/>
  <c r="M24" i="24" s="1"/>
  <c r="L5" i="24"/>
  <c r="M5" i="24" s="1"/>
  <c r="L12" i="24"/>
  <c r="M12" i="24" s="1"/>
  <c r="L4" i="24"/>
  <c r="M4" i="24" s="1"/>
  <c r="L3" i="24"/>
  <c r="M3" i="24" s="1"/>
  <c r="L16" i="24"/>
  <c r="M16" i="24" s="1"/>
  <c r="L10" i="24"/>
  <c r="M10" i="24" s="1"/>
  <c r="L27" i="24"/>
  <c r="M27" i="24" s="1"/>
  <c r="L18" i="24"/>
  <c r="M18" i="24" s="1"/>
  <c r="L19" i="24"/>
  <c r="M19" i="24" s="1"/>
  <c r="L23" i="24"/>
  <c r="M23" i="24" s="1"/>
  <c r="L12" i="23"/>
  <c r="M12" i="23" s="1"/>
  <c r="L26" i="23"/>
  <c r="M26" i="23" s="1"/>
  <c r="L10" i="23"/>
  <c r="M10" i="23" s="1"/>
  <c r="L29" i="23"/>
  <c r="M29" i="23" s="1"/>
  <c r="L6" i="23"/>
  <c r="M6" i="23" s="1"/>
  <c r="L15" i="23"/>
  <c r="M15" i="23" s="1"/>
  <c r="L4" i="23"/>
  <c r="M4" i="23" s="1"/>
  <c r="L18" i="23"/>
  <c r="M18" i="23" s="1"/>
  <c r="L14" i="23"/>
  <c r="M14" i="23" s="1"/>
  <c r="L3" i="23"/>
  <c r="M3" i="23" s="1"/>
  <c r="L22" i="23"/>
  <c r="M22" i="23" s="1"/>
  <c r="L8" i="23"/>
  <c r="M8" i="23" s="1"/>
  <c r="L23" i="23"/>
  <c r="M23" i="23" s="1"/>
  <c r="L16" i="23"/>
  <c r="M16" i="23" s="1"/>
  <c r="L27" i="23"/>
  <c r="M27" i="23" s="1"/>
  <c r="L9" i="23"/>
  <c r="M9" i="23" s="1"/>
  <c r="L25" i="23"/>
  <c r="M25" i="23" s="1"/>
  <c r="L5" i="23"/>
  <c r="M5" i="23" s="1"/>
  <c r="L20" i="23"/>
  <c r="M20" i="23" s="1"/>
  <c r="L24" i="23"/>
  <c r="M24" i="23" s="1"/>
  <c r="L19" i="23"/>
  <c r="M19" i="23" s="1"/>
  <c r="L28" i="23"/>
  <c r="M28" i="23" s="1"/>
  <c r="L13" i="23"/>
  <c r="M13" i="23" s="1"/>
  <c r="L11" i="23"/>
  <c r="M11" i="23" s="1"/>
  <c r="L17" i="23"/>
  <c r="M17" i="23" s="1"/>
  <c r="L21" i="23"/>
  <c r="M21" i="23" s="1"/>
  <c r="L30" i="23"/>
  <c r="M30" i="23" s="1"/>
  <c r="J39" i="22"/>
  <c r="K31" i="22"/>
  <c r="I39" i="22" s="1"/>
  <c r="L7" i="22" s="1"/>
  <c r="M7" i="22" s="1"/>
  <c r="J39" i="21"/>
  <c r="I39" i="21"/>
  <c r="L7" i="21" s="1"/>
  <c r="M7" i="21" s="1"/>
  <c r="O7" i="21" s="1"/>
  <c r="J39" i="20"/>
  <c r="K31" i="20"/>
  <c r="I39" i="20" s="1"/>
  <c r="L30" i="20" s="1"/>
  <c r="M30" i="20" s="1"/>
  <c r="I39" i="6"/>
  <c r="L15" i="6" s="1"/>
  <c r="C62" i="19"/>
  <c r="N62" i="19" s="1"/>
  <c r="O62" i="19" s="1"/>
  <c r="C61" i="19"/>
  <c r="C60" i="19"/>
  <c r="N60" i="19" s="1"/>
  <c r="O60" i="19" s="1"/>
  <c r="C59" i="19"/>
  <c r="C58" i="19"/>
  <c r="C57" i="19"/>
  <c r="C56" i="19"/>
  <c r="N56" i="19" s="1"/>
  <c r="O56" i="19" s="1"/>
  <c r="C55" i="19"/>
  <c r="N55" i="19" s="1"/>
  <c r="O55" i="19" s="1"/>
  <c r="C54" i="19"/>
  <c r="N54" i="19" s="1"/>
  <c r="O54" i="19" s="1"/>
  <c r="C53" i="19"/>
  <c r="C52" i="19"/>
  <c r="N52" i="19" s="1"/>
  <c r="O52" i="19" s="1"/>
  <c r="C51" i="19"/>
  <c r="C50" i="19"/>
  <c r="C49" i="19"/>
  <c r="N49" i="19" s="1"/>
  <c r="O49" i="19" s="1"/>
  <c r="C48" i="19"/>
  <c r="N48" i="19" s="1"/>
  <c r="O48" i="19" s="1"/>
  <c r="C47" i="19"/>
  <c r="N47" i="19" s="1"/>
  <c r="O47" i="19" s="1"/>
  <c r="C46" i="19"/>
  <c r="N46" i="19" s="1"/>
  <c r="O46" i="19" s="1"/>
  <c r="C45" i="19"/>
  <c r="C44" i="19"/>
  <c r="N44" i="19" s="1"/>
  <c r="O44" i="19" s="1"/>
  <c r="C43" i="19"/>
  <c r="C42" i="19"/>
  <c r="C41" i="19"/>
  <c r="C40" i="19"/>
  <c r="N40" i="19" s="1"/>
  <c r="O40" i="19" s="1"/>
  <c r="C39" i="19"/>
  <c r="C38" i="19"/>
  <c r="N38" i="19" s="1"/>
  <c r="O38" i="19" s="1"/>
  <c r="C37" i="19"/>
  <c r="N37" i="19" s="1"/>
  <c r="O37" i="19" s="1"/>
  <c r="C36" i="19"/>
  <c r="N36" i="19" s="1"/>
  <c r="O36" i="19" s="1"/>
  <c r="C35" i="19"/>
  <c r="N35" i="19" s="1"/>
  <c r="O35" i="19" s="1"/>
  <c r="I12" i="19"/>
  <c r="J12" i="19" s="1"/>
  <c r="K12" i="19" s="1"/>
  <c r="E12" i="19"/>
  <c r="I11" i="19"/>
  <c r="J11" i="19" s="1"/>
  <c r="K11" i="19" s="1"/>
  <c r="E11" i="19"/>
  <c r="I10" i="19"/>
  <c r="J10" i="19" s="1"/>
  <c r="K10" i="19" s="1"/>
  <c r="E10" i="19"/>
  <c r="I9" i="19"/>
  <c r="J9" i="19" s="1"/>
  <c r="K9" i="19" s="1"/>
  <c r="E9" i="19"/>
  <c r="I8" i="19"/>
  <c r="J8" i="19" s="1"/>
  <c r="K8" i="19" s="1"/>
  <c r="E8" i="19"/>
  <c r="I7" i="19"/>
  <c r="J7" i="19" s="1"/>
  <c r="K7" i="19" s="1"/>
  <c r="E7" i="19"/>
  <c r="E4" i="19"/>
  <c r="S16" i="24" l="1"/>
  <c r="R16" i="24"/>
  <c r="R20" i="24"/>
  <c r="S20" i="24"/>
  <c r="N9" i="24"/>
  <c r="O9" i="24" s="1"/>
  <c r="N16" i="24"/>
  <c r="O16" i="24" s="1"/>
  <c r="N3" i="24"/>
  <c r="O3" i="24" s="1"/>
  <c r="N4" i="24"/>
  <c r="O4" i="24" s="1"/>
  <c r="N23" i="24"/>
  <c r="O23" i="24" s="1"/>
  <c r="N12" i="24"/>
  <c r="O12" i="24" s="1"/>
  <c r="N5" i="24"/>
  <c r="O5" i="24" s="1"/>
  <c r="N18" i="24"/>
  <c r="O18" i="24" s="1"/>
  <c r="N24" i="24"/>
  <c r="O24" i="24" s="1"/>
  <c r="N10" i="24"/>
  <c r="O10" i="24" s="1"/>
  <c r="N11" i="24"/>
  <c r="O11" i="24" s="1"/>
  <c r="N17" i="24"/>
  <c r="O17" i="24" s="1"/>
  <c r="N26" i="24"/>
  <c r="O26" i="24" s="1"/>
  <c r="N22" i="24"/>
  <c r="O22" i="24" s="1"/>
  <c r="N19" i="24"/>
  <c r="O19" i="24" s="1"/>
  <c r="N27" i="24"/>
  <c r="O27" i="24" s="1"/>
  <c r="N15" i="24"/>
  <c r="O15" i="24" s="1"/>
  <c r="N13" i="23"/>
  <c r="O13" i="23" s="1"/>
  <c r="N27" i="23"/>
  <c r="O27" i="23" s="1"/>
  <c r="N16" i="23"/>
  <c r="O16" i="23" s="1"/>
  <c r="N6" i="23"/>
  <c r="O6" i="23" s="1"/>
  <c r="N24" i="23"/>
  <c r="O24" i="23" s="1"/>
  <c r="N30" i="23"/>
  <c r="O30" i="23" s="1"/>
  <c r="N10" i="23"/>
  <c r="O10" i="23" s="1"/>
  <c r="N21" i="23"/>
  <c r="O21" i="23" s="1"/>
  <c r="N5" i="23"/>
  <c r="O5" i="23" s="1"/>
  <c r="N3" i="23"/>
  <c r="O3" i="23" s="1"/>
  <c r="N26" i="23"/>
  <c r="O26" i="23" s="1"/>
  <c r="N4" i="23"/>
  <c r="O4" i="23" s="1"/>
  <c r="N19" i="23"/>
  <c r="O19" i="23" s="1"/>
  <c r="N29" i="23"/>
  <c r="O29" i="23" s="1"/>
  <c r="N22" i="23"/>
  <c r="O22" i="23" s="1"/>
  <c r="N17" i="23"/>
  <c r="O17" i="23" s="1"/>
  <c r="N25" i="23"/>
  <c r="O25" i="23" s="1"/>
  <c r="N14" i="23"/>
  <c r="O14" i="23" s="1"/>
  <c r="N12" i="23"/>
  <c r="O12" i="23" s="1"/>
  <c r="N28" i="23"/>
  <c r="O28" i="23" s="1"/>
  <c r="N15" i="23"/>
  <c r="O15" i="23" s="1"/>
  <c r="N23" i="23"/>
  <c r="O23" i="23" s="1"/>
  <c r="N8" i="23"/>
  <c r="O8" i="23" s="1"/>
  <c r="N20" i="23"/>
  <c r="O20" i="23" s="1"/>
  <c r="N11" i="23"/>
  <c r="O11" i="23" s="1"/>
  <c r="N9" i="23"/>
  <c r="O9" i="23" s="1"/>
  <c r="N18" i="23"/>
  <c r="O18" i="23" s="1"/>
  <c r="N7" i="22"/>
  <c r="O7" i="22" s="1"/>
  <c r="N30" i="20"/>
  <c r="O30" i="20" s="1"/>
  <c r="F42" i="19"/>
  <c r="N42" i="19"/>
  <c r="O42" i="19" s="1"/>
  <c r="F51" i="19"/>
  <c r="N51" i="19"/>
  <c r="O51" i="19" s="1"/>
  <c r="F58" i="19"/>
  <c r="N58" i="19"/>
  <c r="O58" i="19" s="1"/>
  <c r="F59" i="19"/>
  <c r="N59" i="19"/>
  <c r="O59" i="19" s="1"/>
  <c r="F45" i="19"/>
  <c r="N45" i="19"/>
  <c r="O45" i="19" s="1"/>
  <c r="F53" i="19"/>
  <c r="N53" i="19"/>
  <c r="O53" i="19" s="1"/>
  <c r="F61" i="19"/>
  <c r="N61" i="19"/>
  <c r="O61" i="19" s="1"/>
  <c r="F50" i="19"/>
  <c r="G50" i="19" s="1"/>
  <c r="N50" i="19"/>
  <c r="O50" i="19" s="1"/>
  <c r="F43" i="19"/>
  <c r="N43" i="19"/>
  <c r="O43" i="19" s="1"/>
  <c r="S35" i="19"/>
  <c r="F39" i="19"/>
  <c r="G39" i="19" s="1"/>
  <c r="N39" i="19"/>
  <c r="O39" i="19" s="1"/>
  <c r="F41" i="19"/>
  <c r="N41" i="19"/>
  <c r="O41" i="19" s="1"/>
  <c r="F57" i="19"/>
  <c r="G57" i="19" s="1"/>
  <c r="N57" i="19"/>
  <c r="O57" i="19" s="1"/>
  <c r="L3" i="20"/>
  <c r="M3" i="20" s="1"/>
  <c r="L4" i="6"/>
  <c r="L5" i="6"/>
  <c r="L22" i="6"/>
  <c r="L9" i="6"/>
  <c r="L17" i="6"/>
  <c r="L30" i="6"/>
  <c r="L19" i="6"/>
  <c r="L9" i="22"/>
  <c r="M9" i="22" s="1"/>
  <c r="L27" i="22"/>
  <c r="M27" i="22" s="1"/>
  <c r="L19" i="22"/>
  <c r="M19" i="22" s="1"/>
  <c r="L26" i="22"/>
  <c r="M26" i="22" s="1"/>
  <c r="L18" i="22"/>
  <c r="M18" i="22" s="1"/>
  <c r="L15" i="22"/>
  <c r="M15" i="22" s="1"/>
  <c r="L11" i="22"/>
  <c r="M11" i="22" s="1"/>
  <c r="L4" i="22"/>
  <c r="M4" i="22" s="1"/>
  <c r="L22" i="22"/>
  <c r="M22" i="22" s="1"/>
  <c r="L5" i="22"/>
  <c r="M5" i="22" s="1"/>
  <c r="L24" i="22"/>
  <c r="M24" i="22" s="1"/>
  <c r="L21" i="22"/>
  <c r="M21" i="22" s="1"/>
  <c r="L23" i="22"/>
  <c r="M23" i="22" s="1"/>
  <c r="L28" i="22"/>
  <c r="M28" i="22" s="1"/>
  <c r="L14" i="22"/>
  <c r="M14" i="22" s="1"/>
  <c r="L16" i="22"/>
  <c r="M16" i="22" s="1"/>
  <c r="L3" i="22"/>
  <c r="M3" i="22" s="1"/>
  <c r="L8" i="22"/>
  <c r="M8" i="22" s="1"/>
  <c r="L30" i="22"/>
  <c r="M30" i="22" s="1"/>
  <c r="L20" i="22"/>
  <c r="M20" i="22" s="1"/>
  <c r="L17" i="22"/>
  <c r="M17" i="22" s="1"/>
  <c r="L29" i="22"/>
  <c r="M29" i="22" s="1"/>
  <c r="L6" i="22"/>
  <c r="M6" i="22" s="1"/>
  <c r="L10" i="22"/>
  <c r="M10" i="22" s="1"/>
  <c r="L25" i="22"/>
  <c r="M25" i="22" s="1"/>
  <c r="L12" i="22"/>
  <c r="M12" i="22" s="1"/>
  <c r="L13" i="22"/>
  <c r="M13" i="22" s="1"/>
  <c r="L19" i="21"/>
  <c r="M19" i="21" s="1"/>
  <c r="O19" i="21" s="1"/>
  <c r="L16" i="21"/>
  <c r="M16" i="21" s="1"/>
  <c r="O16" i="21" s="1"/>
  <c r="L18" i="21"/>
  <c r="M18" i="21" s="1"/>
  <c r="O18" i="21" s="1"/>
  <c r="L9" i="21"/>
  <c r="M9" i="21" s="1"/>
  <c r="O9" i="21" s="1"/>
  <c r="L15" i="21"/>
  <c r="M15" i="21" s="1"/>
  <c r="O15" i="21" s="1"/>
  <c r="L11" i="21"/>
  <c r="M11" i="21" s="1"/>
  <c r="O11" i="21" s="1"/>
  <c r="L30" i="21"/>
  <c r="M30" i="21" s="1"/>
  <c r="O30" i="21" s="1"/>
  <c r="L28" i="21"/>
  <c r="M28" i="21" s="1"/>
  <c r="O28" i="21" s="1"/>
  <c r="L8" i="21"/>
  <c r="M8" i="21" s="1"/>
  <c r="O8" i="21" s="1"/>
  <c r="S15" i="21" s="1"/>
  <c r="L17" i="21"/>
  <c r="M17" i="21" s="1"/>
  <c r="O17" i="21" s="1"/>
  <c r="L10" i="21"/>
  <c r="M10" i="21" s="1"/>
  <c r="O10" i="21" s="1"/>
  <c r="L12" i="21"/>
  <c r="M12" i="21" s="1"/>
  <c r="O12" i="21" s="1"/>
  <c r="L21" i="21"/>
  <c r="M21" i="21" s="1"/>
  <c r="O21" i="21" s="1"/>
  <c r="L22" i="21"/>
  <c r="M22" i="21" s="1"/>
  <c r="O22" i="21" s="1"/>
  <c r="L26" i="21"/>
  <c r="M26" i="21" s="1"/>
  <c r="O26" i="21" s="1"/>
  <c r="L6" i="21"/>
  <c r="M6" i="21" s="1"/>
  <c r="O6" i="21" s="1"/>
  <c r="L14" i="21"/>
  <c r="M14" i="21" s="1"/>
  <c r="O14" i="21" s="1"/>
  <c r="L29" i="21"/>
  <c r="M29" i="21" s="1"/>
  <c r="O29" i="21" s="1"/>
  <c r="L5" i="21"/>
  <c r="M5" i="21" s="1"/>
  <c r="O5" i="21" s="1"/>
  <c r="L27" i="21"/>
  <c r="M27" i="21" s="1"/>
  <c r="O27" i="21" s="1"/>
  <c r="L20" i="21"/>
  <c r="M20" i="21" s="1"/>
  <c r="O20" i="21" s="1"/>
  <c r="L24" i="21"/>
  <c r="M24" i="21" s="1"/>
  <c r="O24" i="21" s="1"/>
  <c r="L25" i="21"/>
  <c r="M25" i="21" s="1"/>
  <c r="O25" i="21" s="1"/>
  <c r="L23" i="21"/>
  <c r="M23" i="21" s="1"/>
  <c r="O23" i="21" s="1"/>
  <c r="L13" i="21"/>
  <c r="M13" i="21" s="1"/>
  <c r="O13" i="21" s="1"/>
  <c r="L3" i="21"/>
  <c r="M3" i="21" s="1"/>
  <c r="O3" i="21" s="1"/>
  <c r="L4" i="21"/>
  <c r="M4" i="21" s="1"/>
  <c r="O4" i="21" s="1"/>
  <c r="L23" i="20"/>
  <c r="M23" i="20" s="1"/>
  <c r="L25" i="20"/>
  <c r="M25" i="20" s="1"/>
  <c r="L19" i="20"/>
  <c r="M19" i="20" s="1"/>
  <c r="L17" i="20"/>
  <c r="M17" i="20" s="1"/>
  <c r="L4" i="20"/>
  <c r="M4" i="20" s="1"/>
  <c r="L9" i="20"/>
  <c r="M9" i="20" s="1"/>
  <c r="L10" i="20"/>
  <c r="M10" i="20" s="1"/>
  <c r="L14" i="20"/>
  <c r="M14" i="20" s="1"/>
  <c r="L24" i="20"/>
  <c r="M24" i="20" s="1"/>
  <c r="L8" i="20"/>
  <c r="M8" i="20" s="1"/>
  <c r="L26" i="20"/>
  <c r="M26" i="20" s="1"/>
  <c r="L16" i="20"/>
  <c r="M16" i="20" s="1"/>
  <c r="L22" i="20"/>
  <c r="M22" i="20" s="1"/>
  <c r="L18" i="20"/>
  <c r="M18" i="20" s="1"/>
  <c r="L11" i="20"/>
  <c r="M11" i="20" s="1"/>
  <c r="L7" i="20"/>
  <c r="M7" i="20" s="1"/>
  <c r="L28" i="20"/>
  <c r="M28" i="20" s="1"/>
  <c r="L6" i="20"/>
  <c r="M6" i="20" s="1"/>
  <c r="L13" i="20"/>
  <c r="M13" i="20" s="1"/>
  <c r="L29" i="20"/>
  <c r="M29" i="20" s="1"/>
  <c r="L15" i="20"/>
  <c r="M15" i="20" s="1"/>
  <c r="L20" i="20"/>
  <c r="M20" i="20" s="1"/>
  <c r="L5" i="20"/>
  <c r="M5" i="20" s="1"/>
  <c r="L27" i="20"/>
  <c r="M27" i="20" s="1"/>
  <c r="L12" i="20"/>
  <c r="M12" i="20" s="1"/>
  <c r="L21" i="20"/>
  <c r="M21" i="20" s="1"/>
  <c r="L12" i="6"/>
  <c r="L13" i="6"/>
  <c r="L7" i="6"/>
  <c r="L20" i="6"/>
  <c r="L21" i="6"/>
  <c r="L10" i="6"/>
  <c r="L28" i="6"/>
  <c r="L29" i="6"/>
  <c r="L11" i="6"/>
  <c r="L23" i="6"/>
  <c r="L25" i="6"/>
  <c r="L18" i="6"/>
  <c r="L3" i="6"/>
  <c r="L8" i="6"/>
  <c r="L6" i="6"/>
  <c r="L27" i="6"/>
  <c r="L16" i="6"/>
  <c r="L24" i="6"/>
  <c r="L14" i="6"/>
  <c r="L26" i="6"/>
  <c r="G41" i="19"/>
  <c r="G42" i="19"/>
  <c r="G58" i="19"/>
  <c r="G43" i="19"/>
  <c r="G51" i="19"/>
  <c r="G59" i="19"/>
  <c r="G45" i="19"/>
  <c r="G53" i="19"/>
  <c r="G61" i="19"/>
  <c r="F49" i="19"/>
  <c r="F12" i="19"/>
  <c r="F9" i="19"/>
  <c r="F11" i="19"/>
  <c r="F38" i="19"/>
  <c r="F8" i="19"/>
  <c r="F36" i="19"/>
  <c r="F60" i="19"/>
  <c r="F46" i="19"/>
  <c r="F37" i="19"/>
  <c r="F54" i="19"/>
  <c r="F44" i="19"/>
  <c r="F47" i="19"/>
  <c r="F10" i="19"/>
  <c r="F62" i="19"/>
  <c r="F7" i="19"/>
  <c r="F52" i="19"/>
  <c r="F55" i="19"/>
  <c r="F48" i="19"/>
  <c r="F56" i="19"/>
  <c r="F40" i="19"/>
  <c r="S14" i="24" l="1"/>
  <c r="R14" i="24"/>
  <c r="R15" i="24"/>
  <c r="S15" i="24"/>
  <c r="R17" i="24"/>
  <c r="S17" i="24"/>
  <c r="R18" i="24"/>
  <c r="S18" i="24"/>
  <c r="R19" i="24"/>
  <c r="S19" i="24"/>
  <c r="S17" i="23"/>
  <c r="R17" i="23"/>
  <c r="R20" i="23"/>
  <c r="S20" i="23"/>
  <c r="S18" i="23"/>
  <c r="R18" i="23"/>
  <c r="S15" i="23"/>
  <c r="R15" i="23"/>
  <c r="R19" i="23"/>
  <c r="S19" i="23"/>
  <c r="R14" i="23"/>
  <c r="S14" i="23"/>
  <c r="R16" i="23"/>
  <c r="S16" i="23"/>
  <c r="N6" i="22"/>
  <c r="O6" i="22" s="1"/>
  <c r="N29" i="22"/>
  <c r="O29" i="22" s="1"/>
  <c r="N23" i="22"/>
  <c r="O23" i="22" s="1"/>
  <c r="N26" i="22"/>
  <c r="O26" i="22" s="1"/>
  <c r="N13" i="22"/>
  <c r="O13" i="22" s="1"/>
  <c r="N19" i="22"/>
  <c r="O19" i="22" s="1"/>
  <c r="N12" i="22"/>
  <c r="O12" i="22" s="1"/>
  <c r="N8" i="22"/>
  <c r="O8" i="22" s="1"/>
  <c r="N5" i="22"/>
  <c r="O5" i="22" s="1"/>
  <c r="N27" i="22"/>
  <c r="O27" i="22" s="1"/>
  <c r="N11" i="22"/>
  <c r="O11" i="22" s="1"/>
  <c r="N28" i="22"/>
  <c r="O28" i="22" s="1"/>
  <c r="N18" i="22"/>
  <c r="O18" i="22" s="1"/>
  <c r="N20" i="22"/>
  <c r="O20" i="22" s="1"/>
  <c r="N30" i="22"/>
  <c r="O30" i="22" s="1"/>
  <c r="N25" i="22"/>
  <c r="O25" i="22" s="1"/>
  <c r="N3" i="22"/>
  <c r="O3" i="22" s="1"/>
  <c r="N22" i="22"/>
  <c r="O22" i="22" s="1"/>
  <c r="N9" i="22"/>
  <c r="O9" i="22" s="1"/>
  <c r="N14" i="22"/>
  <c r="O14" i="22" s="1"/>
  <c r="N15" i="22"/>
  <c r="O15" i="22" s="1"/>
  <c r="N17" i="22"/>
  <c r="O17" i="22" s="1"/>
  <c r="N21" i="22"/>
  <c r="O21" i="22" s="1"/>
  <c r="N24" i="22"/>
  <c r="O24" i="22" s="1"/>
  <c r="N10" i="22"/>
  <c r="O10" i="22" s="1"/>
  <c r="N16" i="22"/>
  <c r="O16" i="22" s="1"/>
  <c r="N4" i="22"/>
  <c r="O4" i="22" s="1"/>
  <c r="N8" i="20"/>
  <c r="O8" i="20" s="1"/>
  <c r="N24" i="20"/>
  <c r="O24" i="20" s="1"/>
  <c r="N7" i="20"/>
  <c r="O7" i="20" s="1"/>
  <c r="N10" i="20"/>
  <c r="O10" i="20" s="1"/>
  <c r="N20" i="20"/>
  <c r="O20" i="20" s="1"/>
  <c r="N15" i="20"/>
  <c r="O15" i="20" s="1"/>
  <c r="N22" i="20"/>
  <c r="O22" i="20" s="1"/>
  <c r="N4" i="20"/>
  <c r="O4" i="20" s="1"/>
  <c r="N6" i="20"/>
  <c r="O6" i="20" s="1"/>
  <c r="N12" i="20"/>
  <c r="O12" i="20" s="1"/>
  <c r="N23" i="20"/>
  <c r="O23" i="20" s="1"/>
  <c r="N27" i="20"/>
  <c r="O27" i="20" s="1"/>
  <c r="N5" i="20"/>
  <c r="O5" i="20" s="1"/>
  <c r="N9" i="20"/>
  <c r="O9" i="20" s="1"/>
  <c r="N29" i="20"/>
  <c r="O29" i="20" s="1"/>
  <c r="N16" i="20"/>
  <c r="O16" i="20" s="1"/>
  <c r="N17" i="20"/>
  <c r="O17" i="20" s="1"/>
  <c r="N21" i="20"/>
  <c r="O21" i="20" s="1"/>
  <c r="N25" i="20"/>
  <c r="O25" i="20" s="1"/>
  <c r="N28" i="20"/>
  <c r="O28" i="20" s="1"/>
  <c r="N14" i="20"/>
  <c r="O14" i="20" s="1"/>
  <c r="N11" i="20"/>
  <c r="O11" i="20" s="1"/>
  <c r="N18" i="20"/>
  <c r="O18" i="20" s="1"/>
  <c r="N13" i="20"/>
  <c r="O13" i="20" s="1"/>
  <c r="N26" i="20"/>
  <c r="O26" i="20" s="1"/>
  <c r="N19" i="20"/>
  <c r="O19" i="20" s="1"/>
  <c r="N3" i="20"/>
  <c r="O3" i="20" s="1"/>
  <c r="S20" i="21"/>
  <c r="R20" i="21"/>
  <c r="S19" i="21"/>
  <c r="R19" i="21"/>
  <c r="R18" i="21"/>
  <c r="S18" i="21"/>
  <c r="R17" i="21"/>
  <c r="S17" i="21"/>
  <c r="R16" i="21"/>
  <c r="S16" i="21"/>
  <c r="R15" i="21"/>
  <c r="S38" i="19"/>
  <c r="S36" i="19"/>
  <c r="S41" i="19"/>
  <c r="R41" i="19"/>
  <c r="S39" i="19"/>
  <c r="S37" i="19"/>
  <c r="G62" i="19"/>
  <c r="G37" i="19"/>
  <c r="G38" i="19"/>
  <c r="G40" i="19"/>
  <c r="J36" i="19" s="1"/>
  <c r="G55" i="19"/>
  <c r="G47" i="19"/>
  <c r="G52" i="19"/>
  <c r="G44" i="19"/>
  <c r="G46" i="19"/>
  <c r="G56" i="19"/>
  <c r="K40" i="19" s="1"/>
  <c r="G35" i="19"/>
  <c r="G54" i="19"/>
  <c r="G60" i="19"/>
  <c r="J41" i="19" s="1"/>
  <c r="G49" i="19"/>
  <c r="G48" i="19"/>
  <c r="K38" i="19" s="1"/>
  <c r="G36" i="19"/>
  <c r="K36" i="19"/>
  <c r="R18" i="22" l="1"/>
  <c r="S18" i="22"/>
  <c r="R15" i="22"/>
  <c r="S15" i="22"/>
  <c r="R19" i="22"/>
  <c r="S19" i="22"/>
  <c r="R17" i="22"/>
  <c r="S17" i="22"/>
  <c r="R16" i="22"/>
  <c r="S16" i="22"/>
  <c r="S20" i="22"/>
  <c r="R20" i="22"/>
  <c r="R14" i="22"/>
  <c r="S14" i="22"/>
  <c r="R16" i="20"/>
  <c r="S16" i="20"/>
  <c r="S15" i="20"/>
  <c r="R15" i="20"/>
  <c r="S20" i="20"/>
  <c r="R20" i="20"/>
  <c r="R14" i="20"/>
  <c r="S14" i="20"/>
  <c r="R17" i="20"/>
  <c r="S17" i="20"/>
  <c r="R19" i="20"/>
  <c r="S19" i="20"/>
  <c r="R18" i="20"/>
  <c r="S18" i="20"/>
  <c r="J40" i="19"/>
  <c r="K41" i="19"/>
  <c r="J38" i="19"/>
  <c r="K37" i="19"/>
  <c r="J37" i="19"/>
  <c r="K35" i="19"/>
  <c r="J35" i="19"/>
  <c r="K39" i="19"/>
  <c r="J39" i="19"/>
  <c r="Z14" i="3" l="1"/>
  <c r="Z15" i="3"/>
  <c r="Z16" i="3"/>
  <c r="Z17" i="3"/>
  <c r="Z18" i="3"/>
  <c r="Z19" i="3"/>
  <c r="Z20" i="3"/>
  <c r="Z21" i="3"/>
  <c r="Z3" i="3"/>
  <c r="Z4" i="3"/>
  <c r="Z5" i="3"/>
  <c r="Z6" i="3"/>
  <c r="Z7" i="3"/>
  <c r="Z8" i="3"/>
  <c r="Z9" i="3"/>
  <c r="Z10" i="3"/>
  <c r="S3" i="3"/>
  <c r="S4" i="3"/>
  <c r="S5" i="3"/>
  <c r="S6" i="3"/>
  <c r="S7" i="3"/>
  <c r="S8" i="3"/>
  <c r="S9" i="3"/>
  <c r="S10" i="3"/>
  <c r="S14" i="3"/>
  <c r="S15" i="3"/>
  <c r="S16" i="3"/>
  <c r="S17" i="3"/>
  <c r="S18" i="3"/>
  <c r="S19" i="3"/>
  <c r="S20" i="3"/>
  <c r="S21" i="3"/>
  <c r="S25" i="3"/>
  <c r="S26" i="3"/>
  <c r="S27" i="3"/>
  <c r="S28" i="3"/>
  <c r="S29" i="3"/>
  <c r="S30" i="3"/>
  <c r="S31" i="3"/>
  <c r="S32" i="3"/>
  <c r="L25" i="3"/>
  <c r="L26" i="3"/>
  <c r="L27" i="3"/>
  <c r="L28" i="3"/>
  <c r="L29" i="3"/>
  <c r="L30" i="3"/>
  <c r="L31" i="3"/>
  <c r="L32" i="3"/>
  <c r="L14" i="3"/>
  <c r="L15" i="3"/>
  <c r="L16" i="3"/>
  <c r="L17" i="3"/>
  <c r="L18" i="3"/>
  <c r="L19" i="3"/>
  <c r="L20" i="3"/>
  <c r="L21" i="3"/>
  <c r="L3" i="3"/>
  <c r="L4" i="3"/>
  <c r="L5" i="3"/>
  <c r="L6" i="3"/>
  <c r="L7" i="3"/>
  <c r="L8" i="3"/>
  <c r="L9" i="3"/>
  <c r="L10" i="3"/>
  <c r="Z13" i="3"/>
  <c r="Z2" i="3"/>
  <c r="S2" i="3"/>
  <c r="S13" i="3"/>
  <c r="S24" i="3"/>
  <c r="L24" i="3"/>
  <c r="L13" i="3"/>
  <c r="L2" i="3"/>
  <c r="S4" i="1"/>
  <c r="S3" i="1"/>
  <c r="S2" i="1"/>
  <c r="Z25" i="1"/>
  <c r="Z26" i="1"/>
  <c r="Z27" i="1"/>
  <c r="Z28" i="1"/>
  <c r="Z29" i="1"/>
  <c r="Z30" i="1"/>
  <c r="Z31" i="1"/>
  <c r="Z32" i="1"/>
  <c r="Z24" i="1"/>
  <c r="Z14" i="1"/>
  <c r="Z15" i="1"/>
  <c r="Z16" i="1"/>
  <c r="Z17" i="1"/>
  <c r="Z18" i="1"/>
  <c r="Z19" i="1"/>
  <c r="Z20" i="1"/>
  <c r="Z21" i="1"/>
  <c r="Z13" i="1"/>
  <c r="Z3" i="1"/>
  <c r="Z4" i="1"/>
  <c r="Z5" i="1"/>
  <c r="Z6" i="1"/>
  <c r="Z7" i="1"/>
  <c r="Z8" i="1"/>
  <c r="Z9" i="1"/>
  <c r="Z10" i="1"/>
  <c r="Z2" i="1"/>
  <c r="S25" i="1"/>
  <c r="S26" i="1"/>
  <c r="S27" i="1"/>
  <c r="S28" i="1"/>
  <c r="S29" i="1"/>
  <c r="S30" i="1"/>
  <c r="S31" i="1"/>
  <c r="S32" i="1"/>
  <c r="S24" i="1"/>
  <c r="S14" i="1"/>
  <c r="S15" i="1"/>
  <c r="S16" i="1"/>
  <c r="S17" i="1"/>
  <c r="S18" i="1"/>
  <c r="S19" i="1"/>
  <c r="S20" i="1"/>
  <c r="S21" i="1"/>
  <c r="S13" i="1"/>
  <c r="S5" i="1"/>
  <c r="S6" i="1"/>
  <c r="S7" i="1"/>
  <c r="S8" i="1"/>
  <c r="S9" i="1"/>
  <c r="S10" i="1"/>
  <c r="L25" i="1"/>
  <c r="L26" i="1"/>
  <c r="L27" i="1"/>
  <c r="L28" i="1"/>
  <c r="L29" i="1"/>
  <c r="L30" i="1"/>
  <c r="L31" i="1"/>
  <c r="L32" i="1"/>
  <c r="L24" i="1"/>
  <c r="L13" i="1"/>
  <c r="P10" i="2"/>
  <c r="P7" i="2"/>
  <c r="P6" i="2"/>
  <c r="P3" i="2"/>
  <c r="P2" i="2"/>
  <c r="C6" i="2"/>
  <c r="C5" i="2"/>
  <c r="C4" i="2"/>
  <c r="C3" i="2"/>
  <c r="Q2" i="2" l="1"/>
  <c r="J39" i="6" l="1"/>
  <c r="M3" i="6"/>
  <c r="N3" i="6" s="1"/>
  <c r="O3" i="6" l="1"/>
  <c r="M12" i="6"/>
  <c r="N12" i="6" s="1"/>
  <c r="M28" i="6"/>
  <c r="N28" i="6" s="1"/>
  <c r="M4" i="6"/>
  <c r="N4" i="6" s="1"/>
  <c r="M20" i="6"/>
  <c r="N20" i="6" s="1"/>
  <c r="M5" i="6"/>
  <c r="N5" i="6" s="1"/>
  <c r="M13" i="6"/>
  <c r="N13" i="6" s="1"/>
  <c r="M21" i="6"/>
  <c r="N21" i="6" s="1"/>
  <c r="M29" i="6"/>
  <c r="N29" i="6" s="1"/>
  <c r="M6" i="6"/>
  <c r="N6" i="6" s="1"/>
  <c r="M14" i="6"/>
  <c r="N14" i="6" s="1"/>
  <c r="M22" i="6"/>
  <c r="N22" i="6" s="1"/>
  <c r="M30" i="6"/>
  <c r="N30" i="6" s="1"/>
  <c r="M7" i="6"/>
  <c r="N7" i="6" s="1"/>
  <c r="M15" i="6"/>
  <c r="N15" i="6" s="1"/>
  <c r="M23" i="6"/>
  <c r="N23" i="6" s="1"/>
  <c r="M24" i="6"/>
  <c r="N24" i="6" s="1"/>
  <c r="M19" i="6"/>
  <c r="N19" i="6" s="1"/>
  <c r="M9" i="6"/>
  <c r="N9" i="6" s="1"/>
  <c r="M10" i="6"/>
  <c r="N10" i="6" s="1"/>
  <c r="M17" i="6"/>
  <c r="N17" i="6" s="1"/>
  <c r="M27" i="6"/>
  <c r="N27" i="6" s="1"/>
  <c r="M8" i="6"/>
  <c r="N8" i="6" s="1"/>
  <c r="M16" i="6"/>
  <c r="N16" i="6" s="1"/>
  <c r="M18" i="6"/>
  <c r="N18" i="6" s="1"/>
  <c r="M25" i="6"/>
  <c r="N25" i="6" s="1"/>
  <c r="M26" i="6"/>
  <c r="N26" i="6" s="1"/>
  <c r="M11" i="6"/>
  <c r="N11" i="6" s="1"/>
  <c r="O28" i="6" l="1"/>
  <c r="O25" i="6"/>
  <c r="O19" i="6"/>
  <c r="O6" i="6"/>
  <c r="S14" i="6" s="1"/>
  <c r="O12" i="6"/>
  <c r="O11" i="6"/>
  <c r="O26" i="6"/>
  <c r="O18" i="6"/>
  <c r="O24" i="6"/>
  <c r="O29" i="6"/>
  <c r="O14" i="6"/>
  <c r="O16" i="6"/>
  <c r="O23" i="6"/>
  <c r="O21" i="6"/>
  <c r="O4" i="6"/>
  <c r="R14" i="6" s="1"/>
  <c r="O8" i="6"/>
  <c r="O15" i="6"/>
  <c r="O13" i="6"/>
  <c r="O22" i="6"/>
  <c r="O27" i="6"/>
  <c r="O7" i="6"/>
  <c r="O5" i="6"/>
  <c r="O10" i="6"/>
  <c r="O9" i="6"/>
  <c r="O17" i="6"/>
  <c r="O30" i="6"/>
  <c r="O20" i="6"/>
  <c r="R27" i="3"/>
  <c r="R24" i="3"/>
  <c r="K25" i="3"/>
  <c r="R25" i="3"/>
  <c r="Y13" i="3"/>
  <c r="R13" i="3"/>
  <c r="K19" i="3"/>
  <c r="K13" i="3"/>
  <c r="Y6" i="3"/>
  <c r="Y2" i="3"/>
  <c r="R4" i="3"/>
  <c r="R2" i="3"/>
  <c r="K2" i="3"/>
  <c r="U20" i="5"/>
  <c r="V20" i="5" s="1"/>
  <c r="U23" i="5"/>
  <c r="V23" i="5" s="1"/>
  <c r="U2" i="5"/>
  <c r="V2" i="5" s="1"/>
  <c r="L20" i="5"/>
  <c r="M20" i="5" s="1"/>
  <c r="L23" i="5"/>
  <c r="M23" i="5" s="1"/>
  <c r="L2" i="5"/>
  <c r="M2" i="5" s="1"/>
  <c r="U20" i="4"/>
  <c r="V20" i="4" s="1"/>
  <c r="U23" i="4"/>
  <c r="V23" i="4" s="1"/>
  <c r="U2" i="4"/>
  <c r="V2" i="4" s="1"/>
  <c r="L20" i="4"/>
  <c r="M20" i="4" s="1"/>
  <c r="L23" i="4"/>
  <c r="M23" i="4" s="1"/>
  <c r="L2" i="4"/>
  <c r="M2" i="4" s="1"/>
  <c r="Z20" i="2"/>
  <c r="AA20" i="2" s="1"/>
  <c r="Z23" i="2"/>
  <c r="AA23" i="2" s="1"/>
  <c r="Z2" i="2"/>
  <c r="AA2" i="2" s="1"/>
  <c r="Z11" i="2"/>
  <c r="AA11" i="2" s="1"/>
  <c r="Z10" i="2"/>
  <c r="AA10" i="2" s="1"/>
  <c r="Z7" i="2"/>
  <c r="AA7" i="2" s="1"/>
  <c r="P4" i="2"/>
  <c r="Q4" i="2" s="1"/>
  <c r="P22" i="2"/>
  <c r="Q22" i="2" s="1"/>
  <c r="P11" i="2"/>
  <c r="Q11" i="2" s="1"/>
  <c r="L15" i="4"/>
  <c r="M15" i="4" s="1"/>
  <c r="L14" i="4"/>
  <c r="M14" i="4" s="1"/>
  <c r="L11" i="4"/>
  <c r="M11" i="4" s="1"/>
  <c r="L3" i="4"/>
  <c r="M3" i="4" s="1"/>
  <c r="U12" i="4"/>
  <c r="V12" i="4" s="1"/>
  <c r="U14" i="4"/>
  <c r="V14" i="4" s="1"/>
  <c r="U22" i="5"/>
  <c r="V22" i="5" s="1"/>
  <c r="U19" i="5"/>
  <c r="V19" i="5" s="1"/>
  <c r="U7" i="5"/>
  <c r="V7" i="5" s="1"/>
  <c r="U6" i="5"/>
  <c r="V6" i="5" s="1"/>
  <c r="U3" i="5"/>
  <c r="V3" i="5" s="1"/>
  <c r="L18" i="5"/>
  <c r="M18" i="5" s="1"/>
  <c r="L6" i="5"/>
  <c r="M6" i="5" s="1"/>
  <c r="L3" i="5"/>
  <c r="M3" i="5" s="1"/>
  <c r="U10" i="5"/>
  <c r="V10" i="5" s="1"/>
  <c r="U11" i="5"/>
  <c r="V11" i="5" s="1"/>
  <c r="U14" i="5"/>
  <c r="V14" i="5" s="1"/>
  <c r="U15" i="5"/>
  <c r="V15" i="5" s="1"/>
  <c r="U18" i="5"/>
  <c r="V18" i="5" s="1"/>
  <c r="U26" i="5"/>
  <c r="V26" i="5" s="1"/>
  <c r="U27" i="5"/>
  <c r="V27" i="5" s="1"/>
  <c r="U4" i="5"/>
  <c r="V4" i="5" s="1"/>
  <c r="U5" i="5"/>
  <c r="V5" i="5" s="1"/>
  <c r="U8" i="5"/>
  <c r="V8" i="5" s="1"/>
  <c r="U9" i="5"/>
  <c r="V9" i="5" s="1"/>
  <c r="U12" i="5"/>
  <c r="V12" i="5" s="1"/>
  <c r="U13" i="5"/>
  <c r="V13" i="5" s="1"/>
  <c r="U16" i="5"/>
  <c r="V16" i="5" s="1"/>
  <c r="U17" i="5"/>
  <c r="V17" i="5" s="1"/>
  <c r="U21" i="5"/>
  <c r="V21" i="5" s="1"/>
  <c r="U24" i="5"/>
  <c r="V24" i="5" s="1"/>
  <c r="U25" i="5"/>
  <c r="V25" i="5" s="1"/>
  <c r="U28" i="5"/>
  <c r="V28" i="5" s="1"/>
  <c r="U29" i="5"/>
  <c r="V29" i="5" s="1"/>
  <c r="U30" i="5"/>
  <c r="V30" i="5" s="1"/>
  <c r="U31" i="5"/>
  <c r="V31" i="5" s="1"/>
  <c r="U32" i="5"/>
  <c r="V32" i="5" s="1"/>
  <c r="U33" i="5"/>
  <c r="V33" i="5" s="1"/>
  <c r="U34" i="5"/>
  <c r="V34" i="5" s="1"/>
  <c r="U35" i="5"/>
  <c r="V35" i="5" s="1"/>
  <c r="L7" i="5"/>
  <c r="M7" i="5" s="1"/>
  <c r="L10" i="5"/>
  <c r="M10" i="5" s="1"/>
  <c r="L11" i="5"/>
  <c r="M11" i="5" s="1"/>
  <c r="L14" i="5"/>
  <c r="M14" i="5" s="1"/>
  <c r="L15" i="5"/>
  <c r="M15" i="5" s="1"/>
  <c r="L19" i="5"/>
  <c r="M19" i="5" s="1"/>
  <c r="L22" i="5"/>
  <c r="M22" i="5" s="1"/>
  <c r="L26" i="5"/>
  <c r="M26" i="5" s="1"/>
  <c r="L27" i="5"/>
  <c r="M27" i="5" s="1"/>
  <c r="L4" i="5"/>
  <c r="M4" i="5" s="1"/>
  <c r="L5" i="5"/>
  <c r="M5" i="5" s="1"/>
  <c r="L8" i="5"/>
  <c r="M8" i="5" s="1"/>
  <c r="L9" i="5"/>
  <c r="M9" i="5" s="1"/>
  <c r="L12" i="5"/>
  <c r="M12" i="5" s="1"/>
  <c r="L13" i="5"/>
  <c r="M13" i="5" s="1"/>
  <c r="L16" i="5"/>
  <c r="M16" i="5" s="1"/>
  <c r="L17" i="5"/>
  <c r="M17" i="5" s="1"/>
  <c r="L21" i="5"/>
  <c r="M21" i="5" s="1"/>
  <c r="L24" i="5"/>
  <c r="M24" i="5" s="1"/>
  <c r="L25" i="5"/>
  <c r="M25" i="5" s="1"/>
  <c r="L28" i="5"/>
  <c r="M28" i="5" s="1"/>
  <c r="L29" i="5"/>
  <c r="M29" i="5" s="1"/>
  <c r="L30" i="5"/>
  <c r="M30" i="5" s="1"/>
  <c r="L31" i="5"/>
  <c r="M31" i="5" s="1"/>
  <c r="L32" i="5"/>
  <c r="M32" i="5" s="1"/>
  <c r="L33" i="5"/>
  <c r="M33" i="5" s="1"/>
  <c r="L34" i="5"/>
  <c r="M34" i="5" s="1"/>
  <c r="L35" i="5"/>
  <c r="M35" i="5" s="1"/>
  <c r="U3" i="4"/>
  <c r="V3" i="4" s="1"/>
  <c r="U6" i="4"/>
  <c r="V6" i="4" s="1"/>
  <c r="U7" i="4"/>
  <c r="V7" i="4" s="1"/>
  <c r="U10" i="4"/>
  <c r="V10" i="4" s="1"/>
  <c r="U11" i="4"/>
  <c r="V11" i="4" s="1"/>
  <c r="U15" i="4"/>
  <c r="V15" i="4" s="1"/>
  <c r="U18" i="4"/>
  <c r="V18" i="4" s="1"/>
  <c r="U19" i="4"/>
  <c r="V19" i="4" s="1"/>
  <c r="U22" i="4"/>
  <c r="V22" i="4" s="1"/>
  <c r="U26" i="4"/>
  <c r="V26" i="4" s="1"/>
  <c r="U27" i="4"/>
  <c r="V27" i="4" s="1"/>
  <c r="U4" i="4"/>
  <c r="V4" i="4" s="1"/>
  <c r="U5" i="4"/>
  <c r="V5" i="4" s="1"/>
  <c r="U8" i="4"/>
  <c r="V8" i="4" s="1"/>
  <c r="U9" i="4"/>
  <c r="V9" i="4" s="1"/>
  <c r="U13" i="4"/>
  <c r="V13" i="4" s="1"/>
  <c r="U16" i="4"/>
  <c r="V16" i="4" s="1"/>
  <c r="U17" i="4"/>
  <c r="V17" i="4" s="1"/>
  <c r="U21" i="4"/>
  <c r="V21" i="4" s="1"/>
  <c r="U24" i="4"/>
  <c r="V24" i="4" s="1"/>
  <c r="U25" i="4"/>
  <c r="V25" i="4" s="1"/>
  <c r="U28" i="4"/>
  <c r="V28" i="4" s="1"/>
  <c r="U29" i="4"/>
  <c r="V29" i="4" s="1"/>
  <c r="U30" i="4"/>
  <c r="V30" i="4" s="1"/>
  <c r="U31" i="4"/>
  <c r="V31" i="4" s="1"/>
  <c r="U32" i="4"/>
  <c r="V32" i="4" s="1"/>
  <c r="U33" i="4"/>
  <c r="V33" i="4" s="1"/>
  <c r="U34" i="4"/>
  <c r="V34" i="4" s="1"/>
  <c r="U35" i="4"/>
  <c r="V35" i="4" s="1"/>
  <c r="L6" i="4"/>
  <c r="M6" i="4" s="1"/>
  <c r="L7" i="4"/>
  <c r="M7" i="4" s="1"/>
  <c r="L10" i="4"/>
  <c r="M10" i="4" s="1"/>
  <c r="L18" i="4"/>
  <c r="M18" i="4" s="1"/>
  <c r="L19" i="4"/>
  <c r="M19" i="4" s="1"/>
  <c r="L22" i="4"/>
  <c r="M22" i="4" s="1"/>
  <c r="L26" i="4"/>
  <c r="M26" i="4" s="1"/>
  <c r="L27" i="4"/>
  <c r="M27" i="4" s="1"/>
  <c r="L4" i="4"/>
  <c r="M4" i="4" s="1"/>
  <c r="L5" i="4"/>
  <c r="M5" i="4" s="1"/>
  <c r="L8" i="4"/>
  <c r="M8" i="4" s="1"/>
  <c r="L9" i="4"/>
  <c r="M9" i="4" s="1"/>
  <c r="L12" i="4"/>
  <c r="M12" i="4" s="1"/>
  <c r="L13" i="4"/>
  <c r="M13" i="4" s="1"/>
  <c r="L16" i="4"/>
  <c r="M16" i="4" s="1"/>
  <c r="L17" i="4"/>
  <c r="M17" i="4" s="1"/>
  <c r="L21" i="4"/>
  <c r="M21" i="4" s="1"/>
  <c r="L24" i="4"/>
  <c r="M24" i="4" s="1"/>
  <c r="L25" i="4"/>
  <c r="M25" i="4" s="1"/>
  <c r="L28" i="4"/>
  <c r="M28" i="4" s="1"/>
  <c r="L29" i="4"/>
  <c r="M29" i="4" s="1"/>
  <c r="L30" i="4"/>
  <c r="M30" i="4" s="1"/>
  <c r="L31" i="4"/>
  <c r="M31" i="4" s="1"/>
  <c r="L32" i="4"/>
  <c r="M32" i="4" s="1"/>
  <c r="L33" i="4"/>
  <c r="M33" i="4" s="1"/>
  <c r="L34" i="4"/>
  <c r="M34" i="4" s="1"/>
  <c r="L35" i="4"/>
  <c r="M35" i="4" s="1"/>
  <c r="Z3" i="2"/>
  <c r="AA3" i="2" s="1"/>
  <c r="Z6" i="2"/>
  <c r="AA6" i="2" s="1"/>
  <c r="Z14" i="2"/>
  <c r="AA14" i="2" s="1"/>
  <c r="Z15" i="2"/>
  <c r="AA15" i="2" s="1"/>
  <c r="Z18" i="2"/>
  <c r="AA18" i="2" s="1"/>
  <c r="Z19" i="2"/>
  <c r="AA19" i="2" s="1"/>
  <c r="Z22" i="2"/>
  <c r="AA22" i="2" s="1"/>
  <c r="Z26" i="2"/>
  <c r="AA26" i="2" s="1"/>
  <c r="Z27" i="2"/>
  <c r="AA27" i="2" s="1"/>
  <c r="Z4" i="2"/>
  <c r="AA4" i="2" s="1"/>
  <c r="Z5" i="2"/>
  <c r="AA5" i="2" s="1"/>
  <c r="Z8" i="2"/>
  <c r="AA8" i="2" s="1"/>
  <c r="Z9" i="2"/>
  <c r="AA9" i="2" s="1"/>
  <c r="Z12" i="2"/>
  <c r="AA12" i="2" s="1"/>
  <c r="Z13" i="2"/>
  <c r="AA13" i="2" s="1"/>
  <c r="Z16" i="2"/>
  <c r="AA16" i="2" s="1"/>
  <c r="Z17" i="2"/>
  <c r="AA17" i="2" s="1"/>
  <c r="Z21" i="2"/>
  <c r="AA21" i="2" s="1"/>
  <c r="Z24" i="2"/>
  <c r="AA24" i="2" s="1"/>
  <c r="Z25" i="2"/>
  <c r="AA25" i="2" s="1"/>
  <c r="Z28" i="2"/>
  <c r="AA28" i="2" s="1"/>
  <c r="Z29" i="2"/>
  <c r="AA29" i="2" s="1"/>
  <c r="Z30" i="2"/>
  <c r="AA30" i="2" s="1"/>
  <c r="Z31" i="2"/>
  <c r="AA31" i="2" s="1"/>
  <c r="Z32" i="2"/>
  <c r="AA32" i="2" s="1"/>
  <c r="Z33" i="2"/>
  <c r="AA33" i="2" s="1"/>
  <c r="Z34" i="2"/>
  <c r="AA34" i="2" s="1"/>
  <c r="Z35" i="2"/>
  <c r="AA35" i="2" s="1"/>
  <c r="Q3" i="2"/>
  <c r="Q6" i="2"/>
  <c r="Q7" i="2"/>
  <c r="Q10" i="2"/>
  <c r="P14" i="2"/>
  <c r="Q14" i="2" s="1"/>
  <c r="P15" i="2"/>
  <c r="Q15" i="2" s="1"/>
  <c r="P18" i="2"/>
  <c r="Q18" i="2" s="1"/>
  <c r="P19" i="2"/>
  <c r="Q19" i="2" s="1"/>
  <c r="P23" i="2"/>
  <c r="Q23" i="2" s="1"/>
  <c r="P26" i="2"/>
  <c r="Q26" i="2" s="1"/>
  <c r="P27" i="2"/>
  <c r="Q27" i="2" s="1"/>
  <c r="P5" i="2"/>
  <c r="Q5" i="2" s="1"/>
  <c r="P8" i="2"/>
  <c r="Q8" i="2" s="1"/>
  <c r="P9" i="2"/>
  <c r="Q9" i="2" s="1"/>
  <c r="P12" i="2"/>
  <c r="Q12" i="2" s="1"/>
  <c r="P13" i="2"/>
  <c r="Q13" i="2" s="1"/>
  <c r="P16" i="2"/>
  <c r="Q16" i="2" s="1"/>
  <c r="P17" i="2"/>
  <c r="Q17" i="2" s="1"/>
  <c r="P20" i="2"/>
  <c r="Q20" i="2" s="1"/>
  <c r="P21" i="2"/>
  <c r="Q21" i="2" s="1"/>
  <c r="P24" i="2"/>
  <c r="Q24" i="2" s="1"/>
  <c r="P25" i="2"/>
  <c r="Q25" i="2" s="1"/>
  <c r="P28" i="2"/>
  <c r="Q28" i="2" s="1"/>
  <c r="P29" i="2"/>
  <c r="Q29" i="2" s="1"/>
  <c r="P30" i="2"/>
  <c r="Q30" i="2" s="1"/>
  <c r="P31" i="2"/>
  <c r="Q31" i="2" s="1"/>
  <c r="P32" i="2"/>
  <c r="Q32" i="2" s="1"/>
  <c r="P33" i="2"/>
  <c r="Q33" i="2" s="1"/>
  <c r="P34" i="2"/>
  <c r="Q34" i="2" s="1"/>
  <c r="P35" i="2"/>
  <c r="Q35" i="2" s="1"/>
  <c r="C9" i="5"/>
  <c r="C8" i="5"/>
  <c r="C7" i="5"/>
  <c r="C6" i="5"/>
  <c r="C5" i="5"/>
  <c r="C4" i="5"/>
  <c r="C3" i="5"/>
  <c r="C9" i="4"/>
  <c r="C8" i="4"/>
  <c r="C7" i="4"/>
  <c r="C6" i="4"/>
  <c r="C5" i="4"/>
  <c r="C4" i="4"/>
  <c r="C3" i="4"/>
  <c r="R32" i="3"/>
  <c r="K32" i="3"/>
  <c r="R31" i="3"/>
  <c r="K31" i="3"/>
  <c r="R30" i="3"/>
  <c r="K30" i="3"/>
  <c r="R29" i="3"/>
  <c r="K29" i="3"/>
  <c r="R28" i="3"/>
  <c r="K28" i="3"/>
  <c r="K27" i="3"/>
  <c r="R26" i="3"/>
  <c r="K26" i="3"/>
  <c r="K24" i="3"/>
  <c r="Y21" i="3"/>
  <c r="R21" i="3"/>
  <c r="K21" i="3"/>
  <c r="Y20" i="3"/>
  <c r="R20" i="3"/>
  <c r="K20" i="3"/>
  <c r="Y19" i="3"/>
  <c r="R19" i="3"/>
  <c r="Y18" i="3"/>
  <c r="R18" i="3"/>
  <c r="K18" i="3"/>
  <c r="Y17" i="3"/>
  <c r="R17" i="3"/>
  <c r="K17" i="3"/>
  <c r="Y16" i="3"/>
  <c r="R16" i="3"/>
  <c r="K16" i="3"/>
  <c r="Y15" i="3"/>
  <c r="R15" i="3"/>
  <c r="K15" i="3"/>
  <c r="Y14" i="3"/>
  <c r="R14" i="3"/>
  <c r="K14" i="3"/>
  <c r="Y10" i="3"/>
  <c r="R10" i="3"/>
  <c r="K10" i="3"/>
  <c r="Y9" i="3"/>
  <c r="R9" i="3"/>
  <c r="K9" i="3"/>
  <c r="C9" i="3"/>
  <c r="Y8" i="3"/>
  <c r="R8" i="3"/>
  <c r="K8" i="3"/>
  <c r="C8" i="3"/>
  <c r="Y7" i="3"/>
  <c r="R7" i="3"/>
  <c r="K7" i="3"/>
  <c r="C7" i="3"/>
  <c r="R6" i="3"/>
  <c r="K6" i="3"/>
  <c r="C6" i="3"/>
  <c r="Y5" i="3"/>
  <c r="R5" i="3"/>
  <c r="K5" i="3"/>
  <c r="C5" i="3"/>
  <c r="Y4" i="3"/>
  <c r="K4" i="3"/>
  <c r="C4" i="3"/>
  <c r="Y3" i="3"/>
  <c r="R3" i="3"/>
  <c r="K3" i="3"/>
  <c r="C3" i="3"/>
  <c r="Y25" i="1"/>
  <c r="Y26" i="1"/>
  <c r="Y27" i="1"/>
  <c r="Y28" i="1"/>
  <c r="Y29" i="1"/>
  <c r="Y30" i="1"/>
  <c r="Y31" i="1"/>
  <c r="Y32" i="1"/>
  <c r="Y24" i="1"/>
  <c r="R25" i="1"/>
  <c r="R26" i="1"/>
  <c r="R27" i="1"/>
  <c r="R28" i="1"/>
  <c r="R29" i="1"/>
  <c r="R30" i="1"/>
  <c r="R31" i="1"/>
  <c r="R32" i="1"/>
  <c r="R24" i="1"/>
  <c r="K25" i="1"/>
  <c r="K26" i="1"/>
  <c r="K27" i="1"/>
  <c r="K28" i="1"/>
  <c r="K29" i="1"/>
  <c r="K30" i="1"/>
  <c r="K31" i="1"/>
  <c r="K32" i="1"/>
  <c r="K24" i="1"/>
  <c r="Y14" i="1"/>
  <c r="Y15" i="1"/>
  <c r="Y16" i="1"/>
  <c r="Y17" i="1"/>
  <c r="Y18" i="1"/>
  <c r="Y19" i="1"/>
  <c r="Y20" i="1"/>
  <c r="Y21" i="1"/>
  <c r="Y13" i="1"/>
  <c r="R14" i="1"/>
  <c r="R15" i="1"/>
  <c r="R16" i="1"/>
  <c r="R17" i="1"/>
  <c r="R18" i="1"/>
  <c r="R19" i="1"/>
  <c r="R20" i="1"/>
  <c r="R21" i="1"/>
  <c r="R13" i="1"/>
  <c r="K14" i="1"/>
  <c r="L14" i="1" s="1"/>
  <c r="K15" i="1"/>
  <c r="L15" i="1" s="1"/>
  <c r="K16" i="1"/>
  <c r="L16" i="1" s="1"/>
  <c r="K17" i="1"/>
  <c r="L17" i="1" s="1"/>
  <c r="K18" i="1"/>
  <c r="L18" i="1" s="1"/>
  <c r="K19" i="1"/>
  <c r="L19" i="1" s="1"/>
  <c r="K20" i="1"/>
  <c r="L20" i="1" s="1"/>
  <c r="K21" i="1"/>
  <c r="L21" i="1" s="1"/>
  <c r="K13" i="1"/>
  <c r="Y3" i="1"/>
  <c r="Y4" i="1"/>
  <c r="Y5" i="1"/>
  <c r="Y6" i="1"/>
  <c r="Y7" i="1"/>
  <c r="Y8" i="1"/>
  <c r="Y9" i="1"/>
  <c r="Y10" i="1"/>
  <c r="Y2" i="1"/>
  <c r="R3" i="1"/>
  <c r="R4" i="1"/>
  <c r="R5" i="1"/>
  <c r="R6" i="1"/>
  <c r="R7" i="1"/>
  <c r="R8" i="1"/>
  <c r="R9" i="1"/>
  <c r="R10" i="1"/>
  <c r="R2" i="1"/>
  <c r="K3" i="1"/>
  <c r="L3" i="1" s="1"/>
  <c r="K4" i="1"/>
  <c r="L4" i="1" s="1"/>
  <c r="K5" i="1"/>
  <c r="L5" i="1" s="1"/>
  <c r="K6" i="1"/>
  <c r="L6" i="1" s="1"/>
  <c r="K7" i="1"/>
  <c r="L7" i="1" s="1"/>
  <c r="K8" i="1"/>
  <c r="L8" i="1" s="1"/>
  <c r="K9" i="1"/>
  <c r="L9" i="1" s="1"/>
  <c r="K10" i="1"/>
  <c r="L10" i="1" s="1"/>
  <c r="K2" i="1"/>
  <c r="L2" i="1" s="1"/>
  <c r="C4" i="1"/>
  <c r="C5" i="1"/>
  <c r="C6" i="1"/>
  <c r="C7" i="1"/>
  <c r="C8" i="1"/>
  <c r="C9" i="1"/>
  <c r="C3" i="1"/>
  <c r="C7" i="2"/>
  <c r="C8" i="2"/>
  <c r="C9" i="2"/>
  <c r="R20" i="6" l="1"/>
  <c r="S20" i="6"/>
  <c r="R19" i="6"/>
  <c r="S19" i="6"/>
  <c r="S18" i="6"/>
  <c r="R18" i="6"/>
  <c r="S17" i="6"/>
  <c r="R17" i="6"/>
  <c r="R16" i="6"/>
  <c r="S16" i="6"/>
  <c r="R15" i="6"/>
  <c r="S15" i="6"/>
</calcChain>
</file>

<file path=xl/sharedStrings.xml><?xml version="1.0" encoding="utf-8"?>
<sst xmlns="http://schemas.openxmlformats.org/spreadsheetml/2006/main" count="2547" uniqueCount="216">
  <si>
    <t>Blank curve</t>
  </si>
  <si>
    <t>Cal 1</t>
  </si>
  <si>
    <t>Cal 2</t>
  </si>
  <si>
    <t>Cal 3</t>
  </si>
  <si>
    <t>Cal 4</t>
  </si>
  <si>
    <t>Cal 5</t>
  </si>
  <si>
    <t>Cal 6</t>
  </si>
  <si>
    <t>Cal 7</t>
  </si>
  <si>
    <t>1.1</t>
  </si>
  <si>
    <t>s1</t>
  </si>
  <si>
    <t>s2</t>
  </si>
  <si>
    <t>s6</t>
  </si>
  <si>
    <t>ND</t>
  </si>
  <si>
    <t>d 1:5</t>
  </si>
  <si>
    <t>d 1:10</t>
  </si>
  <si>
    <t>ABS</t>
  </si>
  <si>
    <t>3.1</t>
  </si>
  <si>
    <t>4.1</t>
  </si>
  <si>
    <t>5.1</t>
  </si>
  <si>
    <t>9.1</t>
  </si>
  <si>
    <t>12.1</t>
  </si>
  <si>
    <t>18.1</t>
  </si>
  <si>
    <t>Blank1</t>
  </si>
  <si>
    <t>Blank2</t>
  </si>
  <si>
    <t>Blank3</t>
  </si>
  <si>
    <t>ABS - blank</t>
  </si>
  <si>
    <t>Concentration (mM)</t>
  </si>
  <si>
    <t>Sample</t>
  </si>
  <si>
    <t>Sampling</t>
  </si>
  <si>
    <t>Dilution</t>
  </si>
  <si>
    <t>F1.1</t>
  </si>
  <si>
    <t>Duplicate</t>
  </si>
  <si>
    <t>A</t>
  </si>
  <si>
    <t>B</t>
  </si>
  <si>
    <t>F3.1</t>
  </si>
  <si>
    <t>F4.1</t>
  </si>
  <si>
    <t>F5.1</t>
  </si>
  <si>
    <t>F9.1</t>
  </si>
  <si>
    <t>F12.1</t>
  </si>
  <si>
    <t>F18.1</t>
  </si>
  <si>
    <t>F1.2</t>
  </si>
  <si>
    <t>F3.2</t>
  </si>
  <si>
    <t>F4.2</t>
  </si>
  <si>
    <t>F5.2</t>
  </si>
  <si>
    <t>F9.2</t>
  </si>
  <si>
    <t>F12.2</t>
  </si>
  <si>
    <t>F18.2</t>
  </si>
  <si>
    <t>s3</t>
  </si>
  <si>
    <t>s4</t>
  </si>
  <si>
    <t>s5</t>
  </si>
  <si>
    <t>Batch</t>
  </si>
  <si>
    <t>Order</t>
  </si>
  <si>
    <t>1.2</t>
  </si>
  <si>
    <t>3.2</t>
  </si>
  <si>
    <t>4.2</t>
  </si>
  <si>
    <t>5.2</t>
  </si>
  <si>
    <t>9.2</t>
  </si>
  <si>
    <t>12.2</t>
  </si>
  <si>
    <t>18.2</t>
  </si>
  <si>
    <t>Mean</t>
  </si>
  <si>
    <t>SD</t>
  </si>
  <si>
    <t>F1</t>
  </si>
  <si>
    <t>F3</t>
  </si>
  <si>
    <t>F4</t>
  </si>
  <si>
    <t>F5</t>
  </si>
  <si>
    <t>F9</t>
  </si>
  <si>
    <t>F12</t>
  </si>
  <si>
    <t>F18</t>
  </si>
  <si>
    <t>mM free aa []</t>
  </si>
  <si>
    <t>mean</t>
  </si>
  <si>
    <t>std</t>
  </si>
  <si>
    <t>Free NH2 in mM</t>
  </si>
  <si>
    <t>Blank SD</t>
  </si>
  <si>
    <t>Blank mean</t>
  </si>
  <si>
    <t>y = 0,1294x + 0,0592</t>
  </si>
  <si>
    <t>No enzymes (mg/L)</t>
  </si>
  <si>
    <t>Digestibility %</t>
  </si>
  <si>
    <t>y = 0,1118x + 0,0326</t>
  </si>
  <si>
    <t>x = (y-0,0326)/0,1118</t>
  </si>
  <si>
    <t>y = 0,1129x + 0,0302</t>
  </si>
  <si>
    <t>x = (y-0,0302)/0,1129</t>
  </si>
  <si>
    <t>OPA before digestion (mM) 1 BLANK</t>
  </si>
  <si>
    <t>mM (1 BLANK)</t>
  </si>
  <si>
    <t>Divided sample weight</t>
  </si>
  <si>
    <t>Initial weight</t>
  </si>
  <si>
    <t>ABS S1</t>
  </si>
  <si>
    <t>ABS S2</t>
  </si>
  <si>
    <t>ABS S3</t>
  </si>
  <si>
    <t>ABS S4</t>
  </si>
  <si>
    <t>ABS S5</t>
  </si>
  <si>
    <t>ABS S6</t>
  </si>
  <si>
    <t>Sampling 2</t>
  </si>
  <si>
    <t>Sampling 1</t>
  </si>
  <si>
    <t>y = 0,1296x + 0,0528</t>
  </si>
  <si>
    <t>y = 0,1271x + 0,0554</t>
  </si>
  <si>
    <t>Sampling 3</t>
  </si>
  <si>
    <t>Sampling 4</t>
  </si>
  <si>
    <t>Sampling 5</t>
  </si>
  <si>
    <t>Sampling 6</t>
  </si>
  <si>
    <t>PUMPKIN</t>
  </si>
  <si>
    <t>Gastric</t>
  </si>
  <si>
    <t>Intestinal</t>
  </si>
  <si>
    <t>G - 120 min</t>
  </si>
  <si>
    <t>I - 15 min</t>
  </si>
  <si>
    <t>I - 30 min</t>
  </si>
  <si>
    <t>I - 60 min</t>
  </si>
  <si>
    <t>I - 120 min</t>
  </si>
  <si>
    <t>SD 0</t>
  </si>
  <si>
    <t>SD 15</t>
  </si>
  <si>
    <t>SD 30</t>
  </si>
  <si>
    <t>SD 60</t>
  </si>
  <si>
    <t>SD 120</t>
  </si>
  <si>
    <t>G - 0 min</t>
  </si>
  <si>
    <t>OPA</t>
  </si>
  <si>
    <t>Calibration curve</t>
  </si>
  <si>
    <t>blank1A</t>
  </si>
  <si>
    <t>blank1B</t>
  </si>
  <si>
    <t>blank</t>
  </si>
  <si>
    <t>MW</t>
  </si>
  <si>
    <t>blank2A</t>
  </si>
  <si>
    <t>blank2B</t>
  </si>
  <si>
    <t>blank correct (Y)</t>
  </si>
  <si>
    <t>concentration mg/L (X)</t>
  </si>
  <si>
    <t>concentration mM (X)</t>
  </si>
  <si>
    <t>1.1A</t>
  </si>
  <si>
    <t>1.1B</t>
  </si>
  <si>
    <t>1.2A</t>
  </si>
  <si>
    <t>1.2B</t>
  </si>
  <si>
    <t>2.1A</t>
  </si>
  <si>
    <t>2.1B</t>
  </si>
  <si>
    <t>2.2A</t>
  </si>
  <si>
    <t>2.2B</t>
  </si>
  <si>
    <t>3.1A</t>
  </si>
  <si>
    <t>3.1B</t>
  </si>
  <si>
    <t>3.2A</t>
  </si>
  <si>
    <t>3.2B</t>
  </si>
  <si>
    <t>4.1A</t>
  </si>
  <si>
    <t>4.1B</t>
  </si>
  <si>
    <t>4.2A</t>
  </si>
  <si>
    <t>4.2B</t>
  </si>
  <si>
    <t>5.1A</t>
  </si>
  <si>
    <t>5.1B</t>
  </si>
  <si>
    <t>5.2A</t>
  </si>
  <si>
    <t>5.2B</t>
  </si>
  <si>
    <t>6.1A</t>
  </si>
  <si>
    <t>6.1B</t>
  </si>
  <si>
    <t>6.2A</t>
  </si>
  <si>
    <t>6.2B</t>
  </si>
  <si>
    <t>y=1.0583x+0.0252</t>
  </si>
  <si>
    <t>Different blank for each batch/day</t>
  </si>
  <si>
    <t>x=(y-0.0252)/1.0583</t>
  </si>
  <si>
    <t>blank3</t>
  </si>
  <si>
    <t>Abs</t>
  </si>
  <si>
    <t>Blank correct</t>
  </si>
  <si>
    <t>Formula</t>
  </si>
  <si>
    <t>10-fold dilution</t>
  </si>
  <si>
    <t>9.1A</t>
  </si>
  <si>
    <t>9.1B</t>
  </si>
  <si>
    <t>9.2A</t>
  </si>
  <si>
    <t>9.2B</t>
  </si>
  <si>
    <t>12.1A</t>
  </si>
  <si>
    <t>12.1B</t>
  </si>
  <si>
    <t>12.2A</t>
  </si>
  <si>
    <t>12.2B</t>
  </si>
  <si>
    <t>18.1A</t>
  </si>
  <si>
    <t>18.1B</t>
  </si>
  <si>
    <t>18.2A</t>
  </si>
  <si>
    <t>18.2B</t>
  </si>
  <si>
    <t>Real dilutions</t>
  </si>
  <si>
    <t>Dil digestion OPA</t>
  </si>
  <si>
    <t>Dil digestion digestion</t>
  </si>
  <si>
    <t>S1</t>
  </si>
  <si>
    <t>anova</t>
  </si>
  <si>
    <t>S6</t>
  </si>
  <si>
    <t>S5</t>
  </si>
  <si>
    <t>S4</t>
  </si>
  <si>
    <t>S3</t>
  </si>
  <si>
    <t>S2</t>
  </si>
  <si>
    <t>ANOVA</t>
  </si>
  <si>
    <t>a</t>
  </si>
  <si>
    <t>b</t>
  </si>
  <si>
    <t>ab</t>
  </si>
  <si>
    <t>c</t>
  </si>
  <si>
    <t>d</t>
  </si>
  <si>
    <t>SP</t>
  </si>
  <si>
    <t>FSP</t>
  </si>
  <si>
    <t>FFSPNG</t>
  </si>
  <si>
    <t>FFSPG</t>
  </si>
  <si>
    <t>Gastric phase</t>
  </si>
  <si>
    <t>Intestinal phase</t>
  </si>
  <si>
    <r>
      <t>6,59±0,26</t>
    </r>
    <r>
      <rPr>
        <vertAlign val="superscript"/>
        <sz val="11"/>
        <color theme="1"/>
        <rFont val="Calibri"/>
        <family val="2"/>
        <scheme val="minor"/>
      </rPr>
      <t>a</t>
    </r>
  </si>
  <si>
    <r>
      <t>6,12±0,34</t>
    </r>
    <r>
      <rPr>
        <vertAlign val="superscript"/>
        <sz val="11"/>
        <color theme="1"/>
        <rFont val="Calibri"/>
        <family val="2"/>
        <scheme val="minor"/>
      </rPr>
      <t>a</t>
    </r>
  </si>
  <si>
    <r>
      <t>9,88±0,61</t>
    </r>
    <r>
      <rPr>
        <vertAlign val="superscript"/>
        <sz val="11"/>
        <color theme="1"/>
        <rFont val="Calibri"/>
        <family val="2"/>
        <scheme val="minor"/>
      </rPr>
      <t>b</t>
    </r>
  </si>
  <si>
    <r>
      <t>11,17±0,5</t>
    </r>
    <r>
      <rPr>
        <vertAlign val="superscript"/>
        <sz val="11"/>
        <color theme="1"/>
        <rFont val="Calibri"/>
        <family val="2"/>
        <scheme val="minor"/>
      </rPr>
      <t>c</t>
    </r>
  </si>
  <si>
    <r>
      <t>11,11±2,05</t>
    </r>
    <r>
      <rPr>
        <vertAlign val="superscript"/>
        <sz val="11"/>
        <color theme="1"/>
        <rFont val="Calibri"/>
        <family val="2"/>
        <scheme val="minor"/>
      </rPr>
      <t>b</t>
    </r>
  </si>
  <si>
    <r>
      <t>7,85±0,95</t>
    </r>
    <r>
      <rPr>
        <vertAlign val="superscript"/>
        <sz val="11"/>
        <color theme="1"/>
        <rFont val="Calibri"/>
        <family val="2"/>
        <scheme val="minor"/>
      </rPr>
      <t>a</t>
    </r>
  </si>
  <si>
    <r>
      <t>15,54±0,42</t>
    </r>
    <r>
      <rPr>
        <vertAlign val="superscript"/>
        <sz val="11"/>
        <color theme="1"/>
        <rFont val="Calibri"/>
        <family val="2"/>
        <scheme val="minor"/>
      </rPr>
      <t>c</t>
    </r>
  </si>
  <si>
    <r>
      <t>14,69±0,85</t>
    </r>
    <r>
      <rPr>
        <vertAlign val="superscript"/>
        <sz val="11"/>
        <color theme="1"/>
        <rFont val="Calibri"/>
        <family val="2"/>
        <scheme val="minor"/>
      </rPr>
      <t>c</t>
    </r>
  </si>
  <si>
    <r>
      <t>20,83±2,31</t>
    </r>
    <r>
      <rPr>
        <vertAlign val="superscript"/>
        <sz val="11"/>
        <color theme="1"/>
        <rFont val="Calibri"/>
        <family val="2"/>
        <scheme val="minor"/>
      </rPr>
      <t>b</t>
    </r>
  </si>
  <si>
    <r>
      <t>13,4±1,97</t>
    </r>
    <r>
      <rPr>
        <vertAlign val="superscript"/>
        <sz val="11"/>
        <color theme="1"/>
        <rFont val="Calibri"/>
        <family val="2"/>
        <scheme val="minor"/>
      </rPr>
      <t>a</t>
    </r>
  </si>
  <si>
    <r>
      <t>38,45±4,74</t>
    </r>
    <r>
      <rPr>
        <vertAlign val="superscript"/>
        <sz val="11"/>
        <color theme="1"/>
        <rFont val="Calibri"/>
        <family val="2"/>
        <scheme val="minor"/>
      </rPr>
      <t>d</t>
    </r>
  </si>
  <si>
    <r>
      <t>28,6±1,72</t>
    </r>
    <r>
      <rPr>
        <vertAlign val="superscript"/>
        <sz val="11"/>
        <color theme="1"/>
        <rFont val="Calibri"/>
        <family val="2"/>
        <scheme val="minor"/>
      </rPr>
      <t>c</t>
    </r>
  </si>
  <si>
    <r>
      <t>28,01±0,79</t>
    </r>
    <r>
      <rPr>
        <vertAlign val="superscript"/>
        <sz val="11"/>
        <color theme="1"/>
        <rFont val="Calibri"/>
        <family val="2"/>
        <scheme val="minor"/>
      </rPr>
      <t>ab</t>
    </r>
  </si>
  <si>
    <r>
      <t>19,81±1,33</t>
    </r>
    <r>
      <rPr>
        <vertAlign val="superscript"/>
        <sz val="11"/>
        <color theme="1"/>
        <rFont val="Calibri"/>
        <family val="2"/>
        <scheme val="minor"/>
      </rPr>
      <t>a</t>
    </r>
  </si>
  <si>
    <r>
      <t>56,26±3,91</t>
    </r>
    <r>
      <rPr>
        <vertAlign val="superscript"/>
        <sz val="11"/>
        <color theme="1"/>
        <rFont val="Calibri"/>
        <family val="2"/>
        <scheme val="minor"/>
      </rPr>
      <t>c</t>
    </r>
  </si>
  <si>
    <r>
      <t>33,2±0,45</t>
    </r>
    <r>
      <rPr>
        <vertAlign val="superscript"/>
        <sz val="11"/>
        <color theme="1"/>
        <rFont val="Calibri"/>
        <family val="2"/>
        <scheme val="minor"/>
      </rPr>
      <t>b</t>
    </r>
  </si>
  <si>
    <r>
      <t>28,48±1,29</t>
    </r>
    <r>
      <rPr>
        <vertAlign val="superscript"/>
        <sz val="11"/>
        <color theme="1"/>
        <rFont val="Calibri"/>
        <family val="2"/>
        <scheme val="minor"/>
      </rPr>
      <t>b</t>
    </r>
  </si>
  <si>
    <r>
      <t>21,29±1,16</t>
    </r>
    <r>
      <rPr>
        <vertAlign val="superscript"/>
        <sz val="11"/>
        <color theme="1"/>
        <rFont val="Calibri"/>
        <family val="2"/>
        <scheme val="minor"/>
      </rPr>
      <t>a</t>
    </r>
  </si>
  <si>
    <r>
      <t>68,97±4,5</t>
    </r>
    <r>
      <rPr>
        <vertAlign val="superscript"/>
        <sz val="11"/>
        <color theme="1"/>
        <rFont val="Calibri"/>
        <family val="2"/>
        <scheme val="minor"/>
      </rPr>
      <t>d</t>
    </r>
  </si>
  <si>
    <r>
      <t>45,11±0,95</t>
    </r>
    <r>
      <rPr>
        <vertAlign val="superscript"/>
        <sz val="11"/>
        <color theme="1"/>
        <rFont val="Calibri"/>
        <family val="2"/>
        <scheme val="minor"/>
      </rPr>
      <t>c</t>
    </r>
  </si>
  <si>
    <r>
      <t>28,9±0,61</t>
    </r>
    <r>
      <rPr>
        <vertAlign val="superscript"/>
        <sz val="11"/>
        <color theme="1"/>
        <rFont val="Calibri"/>
        <family val="2"/>
        <scheme val="minor"/>
      </rPr>
      <t>a</t>
    </r>
  </si>
  <si>
    <r>
      <t>24,04±1,02</t>
    </r>
    <r>
      <rPr>
        <vertAlign val="superscript"/>
        <sz val="11"/>
        <color theme="1"/>
        <rFont val="Calibri"/>
        <family val="2"/>
        <scheme val="minor"/>
      </rPr>
      <t>a</t>
    </r>
  </si>
  <si>
    <r>
      <t>73,4±0,5</t>
    </r>
    <r>
      <rPr>
        <vertAlign val="superscript"/>
        <sz val="11"/>
        <color theme="1"/>
        <rFont val="Calibri"/>
        <family val="2"/>
        <scheme val="minor"/>
      </rPr>
      <t>c</t>
    </r>
  </si>
  <si>
    <r>
      <t>44,1±2,42</t>
    </r>
    <r>
      <rPr>
        <vertAlign val="superscript"/>
        <sz val="11"/>
        <color theme="1"/>
        <rFont val="Calibri"/>
        <family val="2"/>
        <scheme val="minor"/>
      </rPr>
      <t>b</t>
    </r>
  </si>
  <si>
    <t>CGP</t>
  </si>
  <si>
    <t>CnGP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</si>
</sst>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3">
    <xf numFmtId="0" fontId="0" fillId="0" borderId="0" xfId="0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33" borderId="0" xfId="0" applyFill="1"/>
    <xf numFmtId="0" fontId="0" fillId="34" borderId="0" xfId="0" applyFill="1"/>
    <xf numFmtId="0" fontId="16" fillId="0" borderId="0" xfId="0" applyFont="1"/>
    <xf numFmtId="0" fontId="16" fillId="0" borderId="10" xfId="0" applyFont="1" applyBorder="1"/>
    <xf numFmtId="0" fontId="16" fillId="0" borderId="11" xfId="0" applyFont="1" applyBorder="1"/>
    <xf numFmtId="0" fontId="16" fillId="0" borderId="12" xfId="0" applyFont="1" applyBorder="1"/>
    <xf numFmtId="0" fontId="0" fillId="35" borderId="13" xfId="0" applyFill="1" applyBorder="1"/>
    <xf numFmtId="0" fontId="0" fillId="34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37" borderId="0" xfId="0" applyFill="1"/>
    <xf numFmtId="20" fontId="0" fillId="0" borderId="0" xfId="0" applyNumberFormat="1"/>
    <xf numFmtId="0" fontId="16" fillId="0" borderId="0" xfId="0" applyFont="1" applyAlignment="1">
      <alignment horizontal="center"/>
    </xf>
    <xf numFmtId="2" fontId="0" fillId="34" borderId="0" xfId="0" applyNumberFormat="1" applyFill="1"/>
    <xf numFmtId="0" fontId="0" fillId="36" borderId="0" xfId="0" applyFill="1"/>
    <xf numFmtId="0" fontId="0" fillId="35" borderId="0" xfId="0" applyFill="1"/>
    <xf numFmtId="0" fontId="0" fillId="34" borderId="17" xfId="0" applyFill="1" applyBorder="1"/>
    <xf numFmtId="0" fontId="0" fillId="34" borderId="14" xfId="0" applyFill="1" applyBorder="1"/>
    <xf numFmtId="2" fontId="0" fillId="0" borderId="0" xfId="0" applyNumberFormat="1"/>
    <xf numFmtId="2" fontId="0" fillId="38" borderId="0" xfId="0" applyNumberFormat="1" applyFill="1"/>
    <xf numFmtId="0" fontId="0" fillId="38" borderId="0" xfId="0" applyFill="1"/>
    <xf numFmtId="164" fontId="0" fillId="37" borderId="0" xfId="0" applyNumberFormat="1" applyFill="1"/>
    <xf numFmtId="0" fontId="16" fillId="0" borderId="18" xfId="0" applyFont="1" applyBorder="1"/>
    <xf numFmtId="0" fontId="0" fillId="0" borderId="18" xfId="0" applyBorder="1"/>
    <xf numFmtId="2" fontId="0" fillId="0" borderId="18" xfId="0" applyNumberFormat="1" applyBorder="1"/>
    <xf numFmtId="2" fontId="0" fillId="37" borderId="0" xfId="0" applyNumberFormat="1" applyFill="1"/>
    <xf numFmtId="0" fontId="16" fillId="35" borderId="0" xfId="0" applyFont="1" applyFill="1"/>
    <xf numFmtId="0" fontId="0" fillId="0" borderId="10" xfId="0" applyBorder="1"/>
    <xf numFmtId="0" fontId="0" fillId="0" borderId="11" xfId="0" applyBorder="1"/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164" fontId="0" fillId="0" borderId="14" xfId="0" applyNumberFormat="1" applyBorder="1"/>
    <xf numFmtId="0" fontId="16" fillId="0" borderId="14" xfId="0" applyFont="1" applyBorder="1"/>
    <xf numFmtId="0" fontId="0" fillId="0" borderId="0" xfId="0" applyAlignment="1">
      <alignment wrapText="1"/>
    </xf>
    <xf numFmtId="0" fontId="0" fillId="39" borderId="0" xfId="0" applyFill="1"/>
    <xf numFmtId="0" fontId="0" fillId="40" borderId="0" xfId="0" applyFill="1"/>
    <xf numFmtId="0" fontId="0" fillId="41" borderId="0" xfId="0" applyFill="1"/>
    <xf numFmtId="0" fontId="16" fillId="33" borderId="18" xfId="0" applyFont="1" applyFill="1" applyBorder="1"/>
    <xf numFmtId="0" fontId="0" fillId="33" borderId="18" xfId="0" applyFill="1" applyBorder="1"/>
    <xf numFmtId="2" fontId="0" fillId="33" borderId="18" xfId="0" applyNumberFormat="1" applyFill="1" applyBorder="1"/>
    <xf numFmtId="0" fontId="0" fillId="33" borderId="18" xfId="0" applyFill="1" applyBorder="1" applyAlignment="1">
      <alignment horizontal="right"/>
    </xf>
    <xf numFmtId="0" fontId="16" fillId="33" borderId="0" xfId="0" applyFont="1" applyFill="1"/>
    <xf numFmtId="2" fontId="0" fillId="33" borderId="0" xfId="0" applyNumberFormat="1" applyFill="1"/>
    <xf numFmtId="0" fontId="0" fillId="42" borderId="14" xfId="0" applyFill="1" applyBorder="1"/>
    <xf numFmtId="0" fontId="0" fillId="42" borderId="0" xfId="0" applyFill="1"/>
    <xf numFmtId="2" fontId="0" fillId="0" borderId="14" xfId="0" applyNumberFormat="1" applyBorder="1"/>
    <xf numFmtId="164" fontId="0" fillId="0" borderId="0" xfId="0" applyNumberFormat="1"/>
    <xf numFmtId="2" fontId="0" fillId="0" borderId="16" xfId="0" applyNumberFormat="1" applyBorder="1"/>
    <xf numFmtId="2" fontId="0" fillId="0" borderId="17" xfId="0" applyNumberFormat="1" applyBorder="1"/>
    <xf numFmtId="0" fontId="0" fillId="0" borderId="12" xfId="0" applyBorder="1"/>
    <xf numFmtId="0" fontId="16" fillId="0" borderId="13" xfId="0" applyFont="1" applyBorder="1"/>
    <xf numFmtId="0" fontId="16" fillId="34" borderId="0" xfId="0" applyFont="1" applyFill="1"/>
    <xf numFmtId="0" fontId="16" fillId="33" borderId="19" xfId="0" applyFont="1" applyFill="1" applyBorder="1"/>
    <xf numFmtId="2" fontId="0" fillId="39" borderId="0" xfId="0" applyNumberFormat="1" applyFill="1"/>
    <xf numFmtId="2" fontId="0" fillId="33" borderId="19" xfId="0" applyNumberFormat="1" applyFill="1" applyBorder="1"/>
    <xf numFmtId="2" fontId="0" fillId="39" borderId="16" xfId="0" applyNumberFormat="1" applyFill="1" applyBorder="1"/>
    <xf numFmtId="0" fontId="0" fillId="0" borderId="18" xfId="0" applyBorder="1" applyAlignment="1">
      <alignment horizontal="right"/>
    </xf>
    <xf numFmtId="0" fontId="16" fillId="43" borderId="0" xfId="0" applyFont="1" applyFill="1"/>
    <xf numFmtId="0" fontId="0" fillId="45" borderId="13" xfId="0" applyFill="1" applyBorder="1" applyAlignment="1">
      <alignment horizontal="center"/>
    </xf>
    <xf numFmtId="0" fontId="0" fillId="46" borderId="13" xfId="0" applyFill="1" applyBorder="1" applyAlignment="1">
      <alignment horizontal="center"/>
    </xf>
    <xf numFmtId="0" fontId="0" fillId="48" borderId="16" xfId="0" applyFill="1" applyBorder="1" applyAlignment="1">
      <alignment horizontal="center"/>
    </xf>
    <xf numFmtId="0" fontId="0" fillId="48" borderId="21" xfId="0" applyFill="1" applyBorder="1" applyAlignment="1">
      <alignment horizontal="center"/>
    </xf>
    <xf numFmtId="0" fontId="0" fillId="48" borderId="17" xfId="0" applyFill="1" applyBorder="1" applyAlignment="1">
      <alignment horizontal="center"/>
    </xf>
    <xf numFmtId="0" fontId="0" fillId="44" borderId="10" xfId="0" applyFill="1" applyBorder="1" applyAlignment="1">
      <alignment horizontal="center"/>
    </xf>
    <xf numFmtId="0" fontId="0" fillId="47" borderId="15" xfId="0" applyFill="1" applyBorder="1" applyAlignment="1">
      <alignment horizontal="center"/>
    </xf>
    <xf numFmtId="49" fontId="0" fillId="0" borderId="1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14" xfId="0" applyNumberFormat="1" applyBorder="1" applyAlignment="1">
      <alignment horizontal="center"/>
    </xf>
    <xf numFmtId="49" fontId="0" fillId="0" borderId="16" xfId="0" applyNumberFormat="1" applyBorder="1" applyAlignment="1">
      <alignment horizontal="center"/>
    </xf>
    <xf numFmtId="49" fontId="0" fillId="0" borderId="17" xfId="0" applyNumberFormat="1" applyBorder="1" applyAlignment="1">
      <alignment horizontal="center"/>
    </xf>
    <xf numFmtId="0" fontId="20" fillId="48" borderId="11" xfId="0" applyFont="1" applyFill="1" applyBorder="1" applyAlignment="1">
      <alignment horizontal="center"/>
    </xf>
    <xf numFmtId="0" fontId="20" fillId="48" borderId="20" xfId="0" applyFont="1" applyFill="1" applyBorder="1" applyAlignment="1">
      <alignment horizontal="center"/>
    </xf>
    <xf numFmtId="0" fontId="20" fillId="48" borderId="12" xfId="0" applyFont="1" applyFill="1" applyBorder="1" applyAlignment="1">
      <alignment horizontal="center"/>
    </xf>
    <xf numFmtId="0" fontId="0" fillId="48" borderId="10" xfId="0" applyFill="1" applyBorder="1" applyAlignment="1">
      <alignment horizontal="center" vertical="center"/>
    </xf>
    <xf numFmtId="0" fontId="0" fillId="48" borderId="15" xfId="0" applyFill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OPA calibration curve</a:t>
            </a:r>
          </a:p>
        </c:rich>
      </c:tx>
      <c:overlay val="0"/>
      <c:spPr>
        <a:solidFill>
          <a:schemeClr val="accent4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4.0399465845863271E-2"/>
                  <c:y val="-0.1563186938582632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'[1]OPA before digestion'!$G$7:$G$12</c:f>
              <c:numCache>
                <c:formatCode>General</c:formatCode>
                <c:ptCount val="6"/>
                <c:pt idx="0">
                  <c:v>150</c:v>
                </c:pt>
                <c:pt idx="1">
                  <c:v>100</c:v>
                </c:pt>
                <c:pt idx="2">
                  <c:v>75</c:v>
                </c:pt>
                <c:pt idx="3">
                  <c:v>50</c:v>
                </c:pt>
                <c:pt idx="4">
                  <c:v>25</c:v>
                </c:pt>
                <c:pt idx="5">
                  <c:v>12.5</c:v>
                </c:pt>
              </c:numCache>
            </c:numRef>
          </c:xVal>
          <c:yVal>
            <c:numRef>
              <c:f>'[1]OPA before digestion'!$F$7:$F$12</c:f>
              <c:numCache>
                <c:formatCode>General</c:formatCode>
                <c:ptCount val="6"/>
                <c:pt idx="0">
                  <c:v>1.5158749999999999</c:v>
                </c:pt>
                <c:pt idx="1">
                  <c:v>1.0176750000000001</c:v>
                </c:pt>
                <c:pt idx="2">
                  <c:v>0.83744999999999981</c:v>
                </c:pt>
                <c:pt idx="3">
                  <c:v>0.5403</c:v>
                </c:pt>
                <c:pt idx="4">
                  <c:v>0.27600000000000002</c:v>
                </c:pt>
                <c:pt idx="5">
                  <c:v>0.11754999999999999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FF3-4E72-B19B-CCEEE4E2D5B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47173088"/>
        <c:axId val="47189728"/>
      </c:scatterChart>
      <c:valAx>
        <c:axId val="47173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 mg/L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189728"/>
        <c:crosses val="autoZero"/>
        <c:crossBetween val="midCat"/>
      </c:valAx>
      <c:valAx>
        <c:axId val="47189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Absorbance (340nm)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1730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OPA calibration curve</a:t>
            </a:r>
          </a:p>
        </c:rich>
      </c:tx>
      <c:overlay val="0"/>
      <c:spPr>
        <a:solidFill>
          <a:schemeClr val="accent6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7.5181539807524053E-2"/>
                  <c:y val="-0.1595888013998250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'[1]OPA before digestion'!$K$7:$K$12</c:f>
              <c:numCache>
                <c:formatCode>General</c:formatCode>
                <c:ptCount val="6"/>
                <c:pt idx="0">
                  <c:v>1.4273479874393376</c:v>
                </c:pt>
                <c:pt idx="1">
                  <c:v>0.95156532495955848</c:v>
                </c:pt>
                <c:pt idx="2">
                  <c:v>0.71367399371966878</c:v>
                </c:pt>
                <c:pt idx="3">
                  <c:v>0.47578266247977924</c:v>
                </c:pt>
                <c:pt idx="4">
                  <c:v>0.23789133123988962</c:v>
                </c:pt>
                <c:pt idx="5">
                  <c:v>0.11894566561994481</c:v>
                </c:pt>
              </c:numCache>
            </c:numRef>
          </c:xVal>
          <c:yVal>
            <c:numRef>
              <c:f>'[1]OPA before digestion'!$F$7:$F$12</c:f>
              <c:numCache>
                <c:formatCode>General</c:formatCode>
                <c:ptCount val="6"/>
                <c:pt idx="0">
                  <c:v>1.5158749999999999</c:v>
                </c:pt>
                <c:pt idx="1">
                  <c:v>1.0176750000000001</c:v>
                </c:pt>
                <c:pt idx="2">
                  <c:v>0.83744999999999981</c:v>
                </c:pt>
                <c:pt idx="3">
                  <c:v>0.5403</c:v>
                </c:pt>
                <c:pt idx="4">
                  <c:v>0.27600000000000002</c:v>
                </c:pt>
                <c:pt idx="5">
                  <c:v>0.11754999999999999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29F-422E-93E2-05E609D0664A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498601103"/>
        <c:axId val="182776927"/>
      </c:scatterChart>
      <c:valAx>
        <c:axId val="4986011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Concentration</a:t>
                </a:r>
                <a:r>
                  <a:rPr lang="it-IT" baseline="0"/>
                  <a:t> mM</a:t>
                </a:r>
                <a:endParaRPr lang="it-IT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776927"/>
        <c:crosses val="autoZero"/>
        <c:crossBetween val="midCat"/>
      </c:valAx>
      <c:valAx>
        <c:axId val="1827769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Abs (340 nm)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860110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400" b="1" i="0" baseline="0">
                <a:effectLst/>
              </a:rPr>
              <a:t>Calibration curve 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7.5890571424979306E-2"/>
                  <c:y val="-0.1155982214769531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'OPA after Dil fact A'!$D$3:$D$9</c:f>
              <c:numCache>
                <c:formatCode>General</c:formatCode>
                <c:ptCount val="7"/>
                <c:pt idx="0">
                  <c:v>15</c:v>
                </c:pt>
                <c:pt idx="1">
                  <c:v>10</c:v>
                </c:pt>
                <c:pt idx="2">
                  <c:v>7.5</c:v>
                </c:pt>
                <c:pt idx="3">
                  <c:v>5</c:v>
                </c:pt>
                <c:pt idx="4">
                  <c:v>2.5</c:v>
                </c:pt>
                <c:pt idx="5">
                  <c:v>1.25</c:v>
                </c:pt>
                <c:pt idx="6">
                  <c:v>0.5</c:v>
                </c:pt>
              </c:numCache>
            </c:numRef>
          </c:xVal>
          <c:yVal>
            <c:numRef>
              <c:f>'OPA after Dil fact A'!$C$3:$C$9</c:f>
              <c:numCache>
                <c:formatCode>General</c:formatCode>
                <c:ptCount val="7"/>
                <c:pt idx="0">
                  <c:v>1.6754</c:v>
                </c:pt>
                <c:pt idx="1">
                  <c:v>1.1819999999999999</c:v>
                </c:pt>
                <c:pt idx="2">
                  <c:v>0.89610000000000012</c:v>
                </c:pt>
                <c:pt idx="3">
                  <c:v>0.59889999999999999</c:v>
                </c:pt>
                <c:pt idx="4">
                  <c:v>0.30769999999999997</c:v>
                </c:pt>
                <c:pt idx="5">
                  <c:v>0.15790000000000001</c:v>
                </c:pt>
                <c:pt idx="6" formatCode="0.000">
                  <c:v>7.6999999999999985E-2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4F0-400B-B250-1846BD42C28C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739158895"/>
        <c:axId val="743767567"/>
      </c:scatterChart>
      <c:valAx>
        <c:axId val="7391588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3767567"/>
        <c:crosses val="autoZero"/>
        <c:crossBetween val="midCat"/>
      </c:valAx>
      <c:valAx>
        <c:axId val="7437675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915889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Calibration curve B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6.8372703412073493E-2"/>
                  <c:y val="-0.1904291429928567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'OPA after Dil fact B'!$D$3:$D$9</c:f>
              <c:numCache>
                <c:formatCode>General</c:formatCode>
                <c:ptCount val="7"/>
                <c:pt idx="0">
                  <c:v>15</c:v>
                </c:pt>
                <c:pt idx="1">
                  <c:v>10</c:v>
                </c:pt>
                <c:pt idx="2">
                  <c:v>7.5</c:v>
                </c:pt>
                <c:pt idx="3">
                  <c:v>5</c:v>
                </c:pt>
                <c:pt idx="4">
                  <c:v>2.5</c:v>
                </c:pt>
                <c:pt idx="5">
                  <c:v>1.25</c:v>
                </c:pt>
                <c:pt idx="6">
                  <c:v>0.5</c:v>
                </c:pt>
              </c:numCache>
            </c:numRef>
          </c:xVal>
          <c:yVal>
            <c:numRef>
              <c:f>'OPA after Dil fact B'!$C$3:$C$9</c:f>
              <c:numCache>
                <c:formatCode>General</c:formatCode>
                <c:ptCount val="7"/>
                <c:pt idx="0">
                  <c:v>1.6971000000000001</c:v>
                </c:pt>
                <c:pt idx="1">
                  <c:v>1.1851</c:v>
                </c:pt>
                <c:pt idx="2">
                  <c:v>0.8842000000000001</c:v>
                </c:pt>
                <c:pt idx="3">
                  <c:v>0.6169</c:v>
                </c:pt>
                <c:pt idx="4">
                  <c:v>0.31659999999999999</c:v>
                </c:pt>
                <c:pt idx="5">
                  <c:v>0.15</c:v>
                </c:pt>
                <c:pt idx="6" formatCode="0.000">
                  <c:v>7.5399999999999995E-2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103-4CD3-A3D9-B8C76F08E5AC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625718607"/>
        <c:axId val="962878047"/>
      </c:scatterChart>
      <c:valAx>
        <c:axId val="6257186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2878047"/>
        <c:crosses val="autoZero"/>
        <c:crossBetween val="midCat"/>
      </c:valAx>
      <c:valAx>
        <c:axId val="9628780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571860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Calibration curve S1 - S2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6.4898501150229229E-2"/>
                  <c:y val="-0.2070490667833187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'S1 - S2 rd'!$D$3:$D$9</c:f>
              <c:numCache>
                <c:formatCode>General</c:formatCode>
                <c:ptCount val="7"/>
                <c:pt idx="0">
                  <c:v>15</c:v>
                </c:pt>
                <c:pt idx="1">
                  <c:v>10</c:v>
                </c:pt>
                <c:pt idx="2">
                  <c:v>7.5</c:v>
                </c:pt>
                <c:pt idx="3">
                  <c:v>5</c:v>
                </c:pt>
                <c:pt idx="4">
                  <c:v>2.5</c:v>
                </c:pt>
                <c:pt idx="5">
                  <c:v>1.25</c:v>
                </c:pt>
                <c:pt idx="6">
                  <c:v>0.5</c:v>
                </c:pt>
              </c:numCache>
            </c:numRef>
          </c:xVal>
          <c:yVal>
            <c:numRef>
              <c:f>'S1 - S2 rd'!$C$3:$C$9</c:f>
              <c:numCache>
                <c:formatCode>General</c:formatCode>
                <c:ptCount val="7"/>
                <c:pt idx="0">
                  <c:v>1.9487000000000001</c:v>
                </c:pt>
                <c:pt idx="1">
                  <c:v>1.3769</c:v>
                </c:pt>
                <c:pt idx="2">
                  <c:v>1.0747</c:v>
                </c:pt>
                <c:pt idx="3">
                  <c:v>0.75939999999999996</c:v>
                </c:pt>
                <c:pt idx="4">
                  <c:v>0.37980000000000003</c:v>
                </c:pt>
                <c:pt idx="5">
                  <c:v>0.19109999999999999</c:v>
                </c:pt>
                <c:pt idx="6">
                  <c:v>8.660000000000001E-2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C55-4EDF-A1A5-2B74F25ADA8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623408799"/>
        <c:axId val="790238735"/>
      </c:scatterChart>
      <c:valAx>
        <c:axId val="6234087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0238735"/>
        <c:crosses val="autoZero"/>
        <c:crossBetween val="midCat"/>
      </c:valAx>
      <c:valAx>
        <c:axId val="790238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340879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Calibration curve S3 - S4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6.8372703412073493E-2"/>
                  <c:y val="-0.2080898221055701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'S3 - S4 rd'!$D$3:$D$9</c:f>
              <c:numCache>
                <c:formatCode>General</c:formatCode>
                <c:ptCount val="7"/>
                <c:pt idx="0">
                  <c:v>15</c:v>
                </c:pt>
                <c:pt idx="1">
                  <c:v>10</c:v>
                </c:pt>
                <c:pt idx="2">
                  <c:v>7.5</c:v>
                </c:pt>
                <c:pt idx="3">
                  <c:v>5</c:v>
                </c:pt>
                <c:pt idx="4">
                  <c:v>2.5</c:v>
                </c:pt>
                <c:pt idx="5">
                  <c:v>1.25</c:v>
                </c:pt>
                <c:pt idx="6">
                  <c:v>0.5</c:v>
                </c:pt>
              </c:numCache>
            </c:numRef>
          </c:xVal>
          <c:yVal>
            <c:numRef>
              <c:f>'S3 - S4 rd'!$C$3:$C$9</c:f>
              <c:numCache>
                <c:formatCode>General</c:formatCode>
                <c:ptCount val="7"/>
                <c:pt idx="0">
                  <c:v>1.9310999999999998</c:v>
                </c:pt>
                <c:pt idx="1">
                  <c:v>1.4017999999999999</c:v>
                </c:pt>
                <c:pt idx="2">
                  <c:v>1.0734999999999999</c:v>
                </c:pt>
                <c:pt idx="3">
                  <c:v>0.72940000000000005</c:v>
                </c:pt>
                <c:pt idx="4">
                  <c:v>0.37760000000000005</c:v>
                </c:pt>
                <c:pt idx="5">
                  <c:v>0.1855</c:v>
                </c:pt>
                <c:pt idx="6">
                  <c:v>8.1600000000000006E-2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B47-48AA-A573-DE43904B768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882718575"/>
        <c:axId val="1091422335"/>
      </c:scatterChart>
      <c:valAx>
        <c:axId val="8827185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1422335"/>
        <c:crosses val="autoZero"/>
        <c:crossBetween val="midCat"/>
      </c:valAx>
      <c:valAx>
        <c:axId val="10914223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271857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Calibration curve S5 - S6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5.2393120769563289E-2"/>
                  <c:y val="-0.2276210265383493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'S5 - S6 rd'!$D$3:$D$9</c:f>
              <c:numCache>
                <c:formatCode>General</c:formatCode>
                <c:ptCount val="7"/>
                <c:pt idx="0">
                  <c:v>15</c:v>
                </c:pt>
                <c:pt idx="1">
                  <c:v>10</c:v>
                </c:pt>
                <c:pt idx="2">
                  <c:v>7.5</c:v>
                </c:pt>
                <c:pt idx="3">
                  <c:v>5</c:v>
                </c:pt>
                <c:pt idx="4">
                  <c:v>2.5</c:v>
                </c:pt>
                <c:pt idx="5">
                  <c:v>1.25</c:v>
                </c:pt>
                <c:pt idx="6">
                  <c:v>0.5</c:v>
                </c:pt>
              </c:numCache>
            </c:numRef>
          </c:xVal>
          <c:yVal>
            <c:numRef>
              <c:f>'S5 - S6 rd'!$C$3:$C$9</c:f>
              <c:numCache>
                <c:formatCode>General</c:formatCode>
                <c:ptCount val="7"/>
                <c:pt idx="0">
                  <c:v>1.8792</c:v>
                </c:pt>
                <c:pt idx="1">
                  <c:v>1.3880999999999999</c:v>
                </c:pt>
                <c:pt idx="2">
                  <c:v>1.0831999999999999</c:v>
                </c:pt>
                <c:pt idx="3">
                  <c:v>0.71799999999999997</c:v>
                </c:pt>
                <c:pt idx="4">
                  <c:v>0.36100000000000004</c:v>
                </c:pt>
                <c:pt idx="5">
                  <c:v>0.18</c:v>
                </c:pt>
                <c:pt idx="6">
                  <c:v>8.2699999999999996E-2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A4B-4539-ABE0-F64EE199482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965176607"/>
        <c:axId val="952629951"/>
      </c:scatterChart>
      <c:valAx>
        <c:axId val="9651766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2629951"/>
        <c:crosses val="autoZero"/>
        <c:crossBetween val="midCat"/>
      </c:valAx>
      <c:valAx>
        <c:axId val="9526299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517660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Calibration curve S1 - S2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6.4898501150229229E-2"/>
                  <c:y val="-0.2070490667833187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'S1 - S2 rd'!$D$3:$D$9</c:f>
              <c:numCache>
                <c:formatCode>General</c:formatCode>
                <c:ptCount val="7"/>
                <c:pt idx="0">
                  <c:v>15</c:v>
                </c:pt>
                <c:pt idx="1">
                  <c:v>10</c:v>
                </c:pt>
                <c:pt idx="2">
                  <c:v>7.5</c:v>
                </c:pt>
                <c:pt idx="3">
                  <c:v>5</c:v>
                </c:pt>
                <c:pt idx="4">
                  <c:v>2.5</c:v>
                </c:pt>
                <c:pt idx="5">
                  <c:v>1.25</c:v>
                </c:pt>
                <c:pt idx="6">
                  <c:v>0.5</c:v>
                </c:pt>
              </c:numCache>
            </c:numRef>
          </c:xVal>
          <c:yVal>
            <c:numRef>
              <c:f>'S1 - S2 rd'!$C$3:$C$9</c:f>
              <c:numCache>
                <c:formatCode>General</c:formatCode>
                <c:ptCount val="7"/>
                <c:pt idx="0">
                  <c:v>1.9487000000000001</c:v>
                </c:pt>
                <c:pt idx="1">
                  <c:v>1.3769</c:v>
                </c:pt>
                <c:pt idx="2">
                  <c:v>1.0747</c:v>
                </c:pt>
                <c:pt idx="3">
                  <c:v>0.75939999999999996</c:v>
                </c:pt>
                <c:pt idx="4">
                  <c:v>0.37980000000000003</c:v>
                </c:pt>
                <c:pt idx="5">
                  <c:v>0.19109999999999999</c:v>
                </c:pt>
                <c:pt idx="6">
                  <c:v>8.660000000000001E-2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52B-40B3-B519-FAA38F8D3B5C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623408799"/>
        <c:axId val="790238735"/>
      </c:scatterChart>
      <c:valAx>
        <c:axId val="6234087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0238735"/>
        <c:crosses val="autoZero"/>
        <c:crossBetween val="midCat"/>
      </c:valAx>
      <c:valAx>
        <c:axId val="790238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340879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Calibration curve S1 - S2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6.4898501150229229E-2"/>
                  <c:y val="-0.2070490667833187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'S1 - S2 rd'!$D$3:$D$9</c:f>
              <c:numCache>
                <c:formatCode>General</c:formatCode>
                <c:ptCount val="7"/>
                <c:pt idx="0">
                  <c:v>15</c:v>
                </c:pt>
                <c:pt idx="1">
                  <c:v>10</c:v>
                </c:pt>
                <c:pt idx="2">
                  <c:v>7.5</c:v>
                </c:pt>
                <c:pt idx="3">
                  <c:v>5</c:v>
                </c:pt>
                <c:pt idx="4">
                  <c:v>2.5</c:v>
                </c:pt>
                <c:pt idx="5">
                  <c:v>1.25</c:v>
                </c:pt>
                <c:pt idx="6">
                  <c:v>0.5</c:v>
                </c:pt>
              </c:numCache>
            </c:numRef>
          </c:xVal>
          <c:yVal>
            <c:numRef>
              <c:f>'S1 - S2 rd'!$C$3:$C$9</c:f>
              <c:numCache>
                <c:formatCode>General</c:formatCode>
                <c:ptCount val="7"/>
                <c:pt idx="0">
                  <c:v>1.9487000000000001</c:v>
                </c:pt>
                <c:pt idx="1">
                  <c:v>1.3769</c:v>
                </c:pt>
                <c:pt idx="2">
                  <c:v>1.0747</c:v>
                </c:pt>
                <c:pt idx="3">
                  <c:v>0.75939999999999996</c:v>
                </c:pt>
                <c:pt idx="4">
                  <c:v>0.37980000000000003</c:v>
                </c:pt>
                <c:pt idx="5">
                  <c:v>0.19109999999999999</c:v>
                </c:pt>
                <c:pt idx="6">
                  <c:v>8.660000000000001E-2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CCD-451F-B401-2C12B57FC26C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623408799"/>
        <c:axId val="790238735"/>
      </c:scatterChart>
      <c:valAx>
        <c:axId val="6234087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0238735"/>
        <c:crosses val="autoZero"/>
        <c:crossBetween val="midCat"/>
      </c:valAx>
      <c:valAx>
        <c:axId val="790238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340879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Calibration curve S3 - S4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6.8372703412073493E-2"/>
                  <c:y val="-0.2080898221055701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'S3 - S4 rd'!$D$3:$D$9</c:f>
              <c:numCache>
                <c:formatCode>General</c:formatCode>
                <c:ptCount val="7"/>
                <c:pt idx="0">
                  <c:v>15</c:v>
                </c:pt>
                <c:pt idx="1">
                  <c:v>10</c:v>
                </c:pt>
                <c:pt idx="2">
                  <c:v>7.5</c:v>
                </c:pt>
                <c:pt idx="3">
                  <c:v>5</c:v>
                </c:pt>
                <c:pt idx="4">
                  <c:v>2.5</c:v>
                </c:pt>
                <c:pt idx="5">
                  <c:v>1.25</c:v>
                </c:pt>
                <c:pt idx="6">
                  <c:v>0.5</c:v>
                </c:pt>
              </c:numCache>
            </c:numRef>
          </c:xVal>
          <c:yVal>
            <c:numRef>
              <c:f>'S3 - S4 rd'!$C$3:$C$9</c:f>
              <c:numCache>
                <c:formatCode>General</c:formatCode>
                <c:ptCount val="7"/>
                <c:pt idx="0">
                  <c:v>1.9310999999999998</c:v>
                </c:pt>
                <c:pt idx="1">
                  <c:v>1.4017999999999999</c:v>
                </c:pt>
                <c:pt idx="2">
                  <c:v>1.0734999999999999</c:v>
                </c:pt>
                <c:pt idx="3">
                  <c:v>0.72940000000000005</c:v>
                </c:pt>
                <c:pt idx="4">
                  <c:v>0.37760000000000005</c:v>
                </c:pt>
                <c:pt idx="5">
                  <c:v>0.1855</c:v>
                </c:pt>
                <c:pt idx="6">
                  <c:v>8.1600000000000006E-2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B17-4BB6-A68D-7A0DB132F76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882718575"/>
        <c:axId val="1091422335"/>
      </c:scatterChart>
      <c:valAx>
        <c:axId val="8827185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1422335"/>
        <c:crosses val="autoZero"/>
        <c:crossBetween val="midCat"/>
      </c:valAx>
      <c:valAx>
        <c:axId val="10914223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271857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Calibration curve S3 - S4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6.8372703412073493E-2"/>
                  <c:y val="-0.2080898221055701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'S3 - S4 rd'!$D$3:$D$9</c:f>
              <c:numCache>
                <c:formatCode>General</c:formatCode>
                <c:ptCount val="7"/>
                <c:pt idx="0">
                  <c:v>15</c:v>
                </c:pt>
                <c:pt idx="1">
                  <c:v>10</c:v>
                </c:pt>
                <c:pt idx="2">
                  <c:v>7.5</c:v>
                </c:pt>
                <c:pt idx="3">
                  <c:v>5</c:v>
                </c:pt>
                <c:pt idx="4">
                  <c:v>2.5</c:v>
                </c:pt>
                <c:pt idx="5">
                  <c:v>1.25</c:v>
                </c:pt>
                <c:pt idx="6">
                  <c:v>0.5</c:v>
                </c:pt>
              </c:numCache>
            </c:numRef>
          </c:xVal>
          <c:yVal>
            <c:numRef>
              <c:f>'S3 - S4 rd'!$C$3:$C$9</c:f>
              <c:numCache>
                <c:formatCode>General</c:formatCode>
                <c:ptCount val="7"/>
                <c:pt idx="0">
                  <c:v>1.9310999999999998</c:v>
                </c:pt>
                <c:pt idx="1">
                  <c:v>1.4017999999999999</c:v>
                </c:pt>
                <c:pt idx="2">
                  <c:v>1.0734999999999999</c:v>
                </c:pt>
                <c:pt idx="3">
                  <c:v>0.72940000000000005</c:v>
                </c:pt>
                <c:pt idx="4">
                  <c:v>0.37760000000000005</c:v>
                </c:pt>
                <c:pt idx="5">
                  <c:v>0.1855</c:v>
                </c:pt>
                <c:pt idx="6">
                  <c:v>8.1600000000000006E-2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7E5-4220-937C-99CDC7C573D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882718575"/>
        <c:axId val="1091422335"/>
      </c:scatterChart>
      <c:valAx>
        <c:axId val="8827185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1422335"/>
        <c:crosses val="autoZero"/>
        <c:crossBetween val="midCat"/>
      </c:valAx>
      <c:valAx>
        <c:axId val="10914223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271857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Calibration curve S5 - S6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5.2393120769563289E-2"/>
                  <c:y val="-0.2276210265383493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'S5 - S6 rd'!$D$3:$D$9</c:f>
              <c:numCache>
                <c:formatCode>General</c:formatCode>
                <c:ptCount val="7"/>
                <c:pt idx="0">
                  <c:v>15</c:v>
                </c:pt>
                <c:pt idx="1">
                  <c:v>10</c:v>
                </c:pt>
                <c:pt idx="2">
                  <c:v>7.5</c:v>
                </c:pt>
                <c:pt idx="3">
                  <c:v>5</c:v>
                </c:pt>
                <c:pt idx="4">
                  <c:v>2.5</c:v>
                </c:pt>
                <c:pt idx="5">
                  <c:v>1.25</c:v>
                </c:pt>
                <c:pt idx="6">
                  <c:v>0.5</c:v>
                </c:pt>
              </c:numCache>
            </c:numRef>
          </c:xVal>
          <c:yVal>
            <c:numRef>
              <c:f>'S5 - S6 rd'!$C$3:$C$9</c:f>
              <c:numCache>
                <c:formatCode>General</c:formatCode>
                <c:ptCount val="7"/>
                <c:pt idx="0">
                  <c:v>1.8792</c:v>
                </c:pt>
                <c:pt idx="1">
                  <c:v>1.3880999999999999</c:v>
                </c:pt>
                <c:pt idx="2">
                  <c:v>1.0831999999999999</c:v>
                </c:pt>
                <c:pt idx="3">
                  <c:v>0.71799999999999997</c:v>
                </c:pt>
                <c:pt idx="4">
                  <c:v>0.36100000000000004</c:v>
                </c:pt>
                <c:pt idx="5">
                  <c:v>0.18</c:v>
                </c:pt>
                <c:pt idx="6">
                  <c:v>8.2699999999999996E-2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50F-456C-A85A-138545B0616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965176607"/>
        <c:axId val="952629951"/>
      </c:scatterChart>
      <c:valAx>
        <c:axId val="9651766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2629951"/>
        <c:crosses val="autoZero"/>
        <c:crossBetween val="midCat"/>
      </c:valAx>
      <c:valAx>
        <c:axId val="9526299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517660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Calibration curve S5 - S6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5.2393120769563289E-2"/>
                  <c:y val="-0.2276210265383493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'S5 - S6 rd'!$D$3:$D$9</c:f>
              <c:numCache>
                <c:formatCode>General</c:formatCode>
                <c:ptCount val="7"/>
                <c:pt idx="0">
                  <c:v>15</c:v>
                </c:pt>
                <c:pt idx="1">
                  <c:v>10</c:v>
                </c:pt>
                <c:pt idx="2">
                  <c:v>7.5</c:v>
                </c:pt>
                <c:pt idx="3">
                  <c:v>5</c:v>
                </c:pt>
                <c:pt idx="4">
                  <c:v>2.5</c:v>
                </c:pt>
                <c:pt idx="5">
                  <c:v>1.25</c:v>
                </c:pt>
                <c:pt idx="6">
                  <c:v>0.5</c:v>
                </c:pt>
              </c:numCache>
            </c:numRef>
          </c:xVal>
          <c:yVal>
            <c:numRef>
              <c:f>'S5 - S6 rd'!$C$3:$C$9</c:f>
              <c:numCache>
                <c:formatCode>General</c:formatCode>
                <c:ptCount val="7"/>
                <c:pt idx="0">
                  <c:v>1.8792</c:v>
                </c:pt>
                <c:pt idx="1">
                  <c:v>1.3880999999999999</c:v>
                </c:pt>
                <c:pt idx="2">
                  <c:v>1.0831999999999999</c:v>
                </c:pt>
                <c:pt idx="3">
                  <c:v>0.71799999999999997</c:v>
                </c:pt>
                <c:pt idx="4">
                  <c:v>0.36100000000000004</c:v>
                </c:pt>
                <c:pt idx="5">
                  <c:v>0.18</c:v>
                </c:pt>
                <c:pt idx="6">
                  <c:v>8.2699999999999996E-2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706-4097-A325-BDE288CA764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965176607"/>
        <c:axId val="952629951"/>
      </c:scatterChart>
      <c:valAx>
        <c:axId val="9651766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2629951"/>
        <c:crosses val="autoZero"/>
        <c:crossBetween val="midCat"/>
      </c:valAx>
      <c:valAx>
        <c:axId val="9526299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517660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b="1">
                <a:solidFill>
                  <a:schemeClr val="tx1"/>
                </a:solidFill>
              </a:rPr>
              <a:t>Protein hydrolysis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Final!$B$16</c:f>
              <c:strCache>
                <c:ptCount val="1"/>
                <c:pt idx="0">
                  <c:v>SP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Final!$C$22:$H$22</c:f>
                <c:numCache>
                  <c:formatCode>General</c:formatCode>
                  <c:ptCount val="6"/>
                  <c:pt idx="0">
                    <c:v>0.25623035446423509</c:v>
                  </c:pt>
                  <c:pt idx="1">
                    <c:v>2.0511338139400292</c:v>
                  </c:pt>
                  <c:pt idx="2">
                    <c:v>2.3087301465547441</c:v>
                  </c:pt>
                  <c:pt idx="3">
                    <c:v>0.78709042788812744</c:v>
                  </c:pt>
                  <c:pt idx="4">
                    <c:v>1.2919454019273762</c:v>
                  </c:pt>
                  <c:pt idx="5">
                    <c:v>0.61034323290838488</c:v>
                  </c:pt>
                </c:numCache>
              </c:numRef>
            </c:plus>
            <c:minus>
              <c:numRef>
                <c:f>Final!$C$22:$H$22</c:f>
                <c:numCache>
                  <c:formatCode>General</c:formatCode>
                  <c:ptCount val="6"/>
                  <c:pt idx="0">
                    <c:v>0.25623035446423509</c:v>
                  </c:pt>
                  <c:pt idx="1">
                    <c:v>2.0511338139400292</c:v>
                  </c:pt>
                  <c:pt idx="2">
                    <c:v>2.3087301465547441</c:v>
                  </c:pt>
                  <c:pt idx="3">
                    <c:v>0.78709042788812744</c:v>
                  </c:pt>
                  <c:pt idx="4">
                    <c:v>1.2919454019273762</c:v>
                  </c:pt>
                  <c:pt idx="5">
                    <c:v>0.61034323290838488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1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Final!$C$15:$H$15</c:f>
              <c:numCache>
                <c:formatCode>General</c:formatCode>
                <c:ptCount val="6"/>
                <c:pt idx="0">
                  <c:v>0</c:v>
                </c:pt>
                <c:pt idx="1">
                  <c:v>120</c:v>
                </c:pt>
                <c:pt idx="2">
                  <c:v>135</c:v>
                </c:pt>
                <c:pt idx="3">
                  <c:v>150</c:v>
                </c:pt>
                <c:pt idx="4">
                  <c:v>210</c:v>
                </c:pt>
                <c:pt idx="5">
                  <c:v>240</c:v>
                </c:pt>
              </c:numCache>
            </c:numRef>
          </c:xVal>
          <c:yVal>
            <c:numRef>
              <c:f>Final!$C$16:$H$16</c:f>
              <c:numCache>
                <c:formatCode>0.00</c:formatCode>
                <c:ptCount val="6"/>
                <c:pt idx="0">
                  <c:v>6.5917130719279502</c:v>
                </c:pt>
                <c:pt idx="1">
                  <c:v>11.113726971613985</c:v>
                </c:pt>
                <c:pt idx="2">
                  <c:v>20.826196669990438</c:v>
                </c:pt>
                <c:pt idx="3">
                  <c:v>28.006580661092919</c:v>
                </c:pt>
                <c:pt idx="4">
                  <c:v>28.479022002155041</c:v>
                </c:pt>
                <c:pt idx="5">
                  <c:v>28.903679058006283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D53-4B8D-9612-684D54B7D38B}"/>
            </c:ext>
          </c:extLst>
        </c:ser>
        <c:ser>
          <c:idx val="1"/>
          <c:order val="1"/>
          <c:tx>
            <c:strRef>
              <c:f>Final!$B$17</c:f>
              <c:strCache>
                <c:ptCount val="1"/>
                <c:pt idx="0">
                  <c:v>FSP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Final!$C$23:$H$23</c:f>
                <c:numCache>
                  <c:formatCode>General</c:formatCode>
                  <c:ptCount val="6"/>
                  <c:pt idx="0">
                    <c:v>0.33718572301273253</c:v>
                  </c:pt>
                  <c:pt idx="1">
                    <c:v>0.94701882229494139</c:v>
                  </c:pt>
                  <c:pt idx="2">
                    <c:v>1.9671352376187596</c:v>
                  </c:pt>
                  <c:pt idx="3">
                    <c:v>1.3332981533725694</c:v>
                  </c:pt>
                  <c:pt idx="4">
                    <c:v>1.1592928945619669</c:v>
                  </c:pt>
                  <c:pt idx="5">
                    <c:v>1.0246234202652056</c:v>
                  </c:pt>
                </c:numCache>
              </c:numRef>
            </c:plus>
            <c:minus>
              <c:numRef>
                <c:f>Final!$C$23:$H$23</c:f>
                <c:numCache>
                  <c:formatCode>General</c:formatCode>
                  <c:ptCount val="6"/>
                  <c:pt idx="0">
                    <c:v>0.33718572301273253</c:v>
                  </c:pt>
                  <c:pt idx="1">
                    <c:v>0.94701882229494139</c:v>
                  </c:pt>
                  <c:pt idx="2">
                    <c:v>1.9671352376187596</c:v>
                  </c:pt>
                  <c:pt idx="3">
                    <c:v>1.3332981533725694</c:v>
                  </c:pt>
                  <c:pt idx="4">
                    <c:v>1.1592928945619669</c:v>
                  </c:pt>
                  <c:pt idx="5">
                    <c:v>1.0246234202652056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1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Final!$C$15:$H$15</c:f>
              <c:numCache>
                <c:formatCode>General</c:formatCode>
                <c:ptCount val="6"/>
                <c:pt idx="0">
                  <c:v>0</c:v>
                </c:pt>
                <c:pt idx="1">
                  <c:v>120</c:v>
                </c:pt>
                <c:pt idx="2">
                  <c:v>135</c:v>
                </c:pt>
                <c:pt idx="3">
                  <c:v>150</c:v>
                </c:pt>
                <c:pt idx="4">
                  <c:v>210</c:v>
                </c:pt>
                <c:pt idx="5">
                  <c:v>240</c:v>
                </c:pt>
              </c:numCache>
            </c:numRef>
          </c:xVal>
          <c:yVal>
            <c:numRef>
              <c:f>Final!$C$17:$H$17</c:f>
              <c:numCache>
                <c:formatCode>0.00</c:formatCode>
                <c:ptCount val="6"/>
                <c:pt idx="0">
                  <c:v>6.1189249397291645</c:v>
                </c:pt>
                <c:pt idx="1">
                  <c:v>7.8460010824776507</c:v>
                </c:pt>
                <c:pt idx="2">
                  <c:v>13.395689038310818</c:v>
                </c:pt>
                <c:pt idx="3">
                  <c:v>19.807943541752643</c:v>
                </c:pt>
                <c:pt idx="4">
                  <c:v>21.287293401926188</c:v>
                </c:pt>
                <c:pt idx="5">
                  <c:v>24.040485911393436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D53-4B8D-9612-684D54B7D38B}"/>
            </c:ext>
          </c:extLst>
        </c:ser>
        <c:ser>
          <c:idx val="2"/>
          <c:order val="2"/>
          <c:tx>
            <c:strRef>
              <c:f>Final!$B$18</c:f>
              <c:strCache>
                <c:ptCount val="1"/>
                <c:pt idx="0">
                  <c:v>CnGP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Final!$C$24:$H$24</c:f>
                <c:numCache>
                  <c:formatCode>General</c:formatCode>
                  <c:ptCount val="6"/>
                  <c:pt idx="0">
                    <c:v>0.61078293571720821</c:v>
                  </c:pt>
                  <c:pt idx="1">
                    <c:v>0.42484638552748794</c:v>
                  </c:pt>
                  <c:pt idx="2">
                    <c:v>4.738078425304562</c:v>
                  </c:pt>
                  <c:pt idx="3">
                    <c:v>3.9068680626562733</c:v>
                  </c:pt>
                  <c:pt idx="4">
                    <c:v>4.4954605202607567</c:v>
                  </c:pt>
                  <c:pt idx="5">
                    <c:v>0.50290718042451854</c:v>
                  </c:pt>
                </c:numCache>
              </c:numRef>
            </c:plus>
            <c:minus>
              <c:numRef>
                <c:f>Final!$C$24:$H$24</c:f>
                <c:numCache>
                  <c:formatCode>General</c:formatCode>
                  <c:ptCount val="6"/>
                  <c:pt idx="0">
                    <c:v>0.61078293571720821</c:v>
                  </c:pt>
                  <c:pt idx="1">
                    <c:v>0.42484638552748794</c:v>
                  </c:pt>
                  <c:pt idx="2">
                    <c:v>4.738078425304562</c:v>
                  </c:pt>
                  <c:pt idx="3">
                    <c:v>3.9068680626562733</c:v>
                  </c:pt>
                  <c:pt idx="4">
                    <c:v>4.4954605202607567</c:v>
                  </c:pt>
                  <c:pt idx="5">
                    <c:v>0.50290718042451854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1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Final!$C$15:$H$15</c:f>
              <c:numCache>
                <c:formatCode>General</c:formatCode>
                <c:ptCount val="6"/>
                <c:pt idx="0">
                  <c:v>0</c:v>
                </c:pt>
                <c:pt idx="1">
                  <c:v>120</c:v>
                </c:pt>
                <c:pt idx="2">
                  <c:v>135</c:v>
                </c:pt>
                <c:pt idx="3">
                  <c:v>150</c:v>
                </c:pt>
                <c:pt idx="4">
                  <c:v>210</c:v>
                </c:pt>
                <c:pt idx="5">
                  <c:v>240</c:v>
                </c:pt>
              </c:numCache>
            </c:numRef>
          </c:xVal>
          <c:yVal>
            <c:numRef>
              <c:f>Final!$C$18:$H$18</c:f>
              <c:numCache>
                <c:formatCode>0.00</c:formatCode>
                <c:ptCount val="6"/>
                <c:pt idx="0">
                  <c:v>9.8811558199292886</c:v>
                </c:pt>
                <c:pt idx="1">
                  <c:v>15.539292915854871</c:v>
                </c:pt>
                <c:pt idx="2">
                  <c:v>38.451644221677967</c:v>
                </c:pt>
                <c:pt idx="3">
                  <c:v>56.26444989459965</c:v>
                </c:pt>
                <c:pt idx="4">
                  <c:v>68.974939748595659</c:v>
                </c:pt>
                <c:pt idx="5">
                  <c:v>73.396536302069748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D53-4B8D-9612-684D54B7D38B}"/>
            </c:ext>
          </c:extLst>
        </c:ser>
        <c:ser>
          <c:idx val="3"/>
          <c:order val="3"/>
          <c:tx>
            <c:strRef>
              <c:f>Final!$B$19</c:f>
              <c:strCache>
                <c:ptCount val="1"/>
                <c:pt idx="0">
                  <c:v>CGP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x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Final!$C$25:$H$25</c:f>
                <c:numCache>
                  <c:formatCode>General</c:formatCode>
                  <c:ptCount val="6"/>
                  <c:pt idx="0">
                    <c:v>0.50193913471600937</c:v>
                  </c:pt>
                  <c:pt idx="1">
                    <c:v>0.85134297466346687</c:v>
                  </c:pt>
                  <c:pt idx="2">
                    <c:v>1.7192748260823609</c:v>
                  </c:pt>
                  <c:pt idx="3">
                    <c:v>0.45266699119679682</c:v>
                  </c:pt>
                  <c:pt idx="4">
                    <c:v>0.94643237428283433</c:v>
                  </c:pt>
                  <c:pt idx="5">
                    <c:v>2.420095790577605</c:v>
                  </c:pt>
                </c:numCache>
              </c:numRef>
            </c:plus>
            <c:minus>
              <c:numRef>
                <c:f>Final!$C$25:$H$25</c:f>
                <c:numCache>
                  <c:formatCode>General</c:formatCode>
                  <c:ptCount val="6"/>
                  <c:pt idx="0">
                    <c:v>0.50193913471600937</c:v>
                  </c:pt>
                  <c:pt idx="1">
                    <c:v>0.85134297466346687</c:v>
                  </c:pt>
                  <c:pt idx="2">
                    <c:v>1.7192748260823609</c:v>
                  </c:pt>
                  <c:pt idx="3">
                    <c:v>0.45266699119679682</c:v>
                  </c:pt>
                  <c:pt idx="4">
                    <c:v>0.94643237428283433</c:v>
                  </c:pt>
                  <c:pt idx="5">
                    <c:v>2.420095790577605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1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Final!$C$15:$H$15</c:f>
              <c:numCache>
                <c:formatCode>General</c:formatCode>
                <c:ptCount val="6"/>
                <c:pt idx="0">
                  <c:v>0</c:v>
                </c:pt>
                <c:pt idx="1">
                  <c:v>120</c:v>
                </c:pt>
                <c:pt idx="2">
                  <c:v>135</c:v>
                </c:pt>
                <c:pt idx="3">
                  <c:v>150</c:v>
                </c:pt>
                <c:pt idx="4">
                  <c:v>210</c:v>
                </c:pt>
                <c:pt idx="5">
                  <c:v>240</c:v>
                </c:pt>
              </c:numCache>
            </c:numRef>
          </c:xVal>
          <c:yVal>
            <c:numRef>
              <c:f>Final!$C$19:$H$19</c:f>
              <c:numCache>
                <c:formatCode>0.00</c:formatCode>
                <c:ptCount val="6"/>
                <c:pt idx="0">
                  <c:v>11.172748299262812</c:v>
                </c:pt>
                <c:pt idx="1">
                  <c:v>14.686327711684662</c:v>
                </c:pt>
                <c:pt idx="2">
                  <c:v>28.597494887109601</c:v>
                </c:pt>
                <c:pt idx="3">
                  <c:v>33.200697555630796</c:v>
                </c:pt>
                <c:pt idx="4">
                  <c:v>45.113457993296834</c:v>
                </c:pt>
                <c:pt idx="5">
                  <c:v>44.097600916194565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D53-4B8D-9612-684D54B7D3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427519"/>
        <c:axId val="2119789791"/>
      </c:scatterChart>
      <c:valAx>
        <c:axId val="103427519"/>
        <c:scaling>
          <c:orientation val="minMax"/>
          <c:max val="25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 sz="1000">
                    <a:solidFill>
                      <a:schemeClr val="tx1"/>
                    </a:solidFill>
                  </a:rPr>
                  <a:t>Digestion time (minutes)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9789791"/>
        <c:crosses val="autoZero"/>
        <c:crossBetween val="midCat"/>
      </c:valAx>
      <c:valAx>
        <c:axId val="21197897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 sz="1000">
                    <a:solidFill>
                      <a:schemeClr val="tx1"/>
                    </a:solidFill>
                  </a:rPr>
                  <a:t>Protein digestibility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42751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3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226022</xdr:colOff>
      <xdr:row>13</xdr:row>
      <xdr:rowOff>58820</xdr:rowOff>
    </xdr:from>
    <xdr:to>
      <xdr:col>10</xdr:col>
      <xdr:colOff>531482</xdr:colOff>
      <xdr:row>27</xdr:row>
      <xdr:rowOff>129123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8D7181E-CA47-4E88-A09E-0F2C8BE0EB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170555</xdr:colOff>
      <xdr:row>12</xdr:row>
      <xdr:rowOff>166124</xdr:rowOff>
    </xdr:from>
    <xdr:to>
      <xdr:col>18</xdr:col>
      <xdr:colOff>215900</xdr:colOff>
      <xdr:row>27</xdr:row>
      <xdr:rowOff>148134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5B95AF27-40C8-4BB0-B9B9-3FE0FFECD5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1130300</xdr:colOff>
      <xdr:row>27</xdr:row>
      <xdr:rowOff>25400</xdr:rowOff>
    </xdr:from>
    <xdr:to>
      <xdr:col>33</xdr:col>
      <xdr:colOff>457200</xdr:colOff>
      <xdr:row>60</xdr:row>
      <xdr:rowOff>12700</xdr:rowOff>
    </xdr:to>
    <xdr:sp macro="" textlink="">
      <xdr:nvSpPr>
        <xdr:cNvPr id="4" name="CasellaDiTesto 3">
          <a:extLst>
            <a:ext uri="{FF2B5EF4-FFF2-40B4-BE49-F238E27FC236}">
              <a16:creationId xmlns:a16="http://schemas.microsoft.com/office/drawing/2014/main" id="{EAE57EB8-769B-9FB9-8EA6-7E969E15F193}"/>
            </a:ext>
          </a:extLst>
        </xdr:cNvPr>
        <xdr:cNvSpPr txBox="1"/>
      </xdr:nvSpPr>
      <xdr:spPr>
        <a:xfrm>
          <a:off x="14389100" y="5537200"/>
          <a:ext cx="7239000" cy="6273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20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REAL DILUTIONS</a:t>
          </a:r>
        </a:p>
        <a:p>
          <a:r>
            <a:rPr lang="it-IT" sz="2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weigh porridge samples to approximately </a:t>
          </a:r>
          <a:r>
            <a:rPr lang="it-IT" sz="20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0.1</a:t>
          </a:r>
          <a:r>
            <a:rPr lang="it-IT" sz="2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g klemax tube.</a:t>
          </a:r>
          <a:br>
            <a:rPr lang="it-IT" sz="2000"/>
          </a:br>
          <a:r>
            <a:rPr lang="it-IT" sz="2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add </a:t>
          </a:r>
          <a:r>
            <a:rPr lang="it-IT" sz="20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0.8 </a:t>
          </a:r>
          <a:r>
            <a:rPr lang="it-IT" sz="2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mL 6N HCl then heated at 110 for 24h.</a:t>
          </a:r>
          <a:br>
            <a:rPr lang="it-IT" sz="2000"/>
          </a:br>
          <a:r>
            <a:rPr lang="it-IT" sz="2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let cool down to room temperature then adjust pH by first add </a:t>
          </a:r>
          <a:r>
            <a:rPr lang="it-IT" sz="20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it-IT" sz="2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mL 6M phosphate buffer (mix) then add approximately </a:t>
          </a:r>
          <a:r>
            <a:rPr lang="it-IT" sz="20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lang="it-IT" sz="2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mL 1M NaOH (pH should be around 7-7.5) [1M HCl was also used drop wised to do small adjustment, so it should not matter]</a:t>
          </a:r>
          <a:br>
            <a:rPr lang="it-IT" sz="2000"/>
          </a:br>
          <a:r>
            <a:rPr lang="it-IT" sz="2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The samples were then centrifugated and diluted (10 fold) with miliq water to be within range of calibration curve (at 340nm).</a:t>
          </a:r>
        </a:p>
        <a:p>
          <a:endParaRPr lang="it-IT" sz="20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0,1 g sample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0,8 mL HCl 6M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mL Phosphate buffer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6 mL NaOH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8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0,1 + 0,8 = 0,9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(1+6+</a:t>
          </a:r>
          <a:r>
            <a:rPr kumimoji="0" lang="it-IT" sz="18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0,9</a:t>
          </a:r>
          <a:r>
            <a:rPr kumimoji="0" lang="it-IT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)/0,9 = </a:t>
          </a:r>
          <a:r>
            <a:rPr kumimoji="0" lang="it-IT" sz="1800" b="0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+mn-lt"/>
              <a:ea typeface="+mn-ea"/>
              <a:cs typeface="+mn-cs"/>
            </a:rPr>
            <a:t>8,78 (DF1)</a:t>
          </a:r>
          <a:endParaRPr kumimoji="0" lang="it-IT" sz="18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800" b="0" i="0" u="none" strike="noStrike" kern="0" cap="none" spc="0" normalizeH="0" baseline="0" noProof="0">
              <a:ln>
                <a:noFill/>
              </a:ln>
              <a:solidFill>
                <a:srgbClr val="00B0F0"/>
              </a:solidFill>
              <a:effectLst/>
              <a:uLnTx/>
              <a:uFillTx/>
              <a:latin typeface="+mn-lt"/>
              <a:ea typeface="+mn-ea"/>
              <a:cs typeface="+mn-cs"/>
            </a:rPr>
            <a:t>10x (DF2)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8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DF1*DF2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800" b="0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+mn-lt"/>
              <a:ea typeface="+mn-ea"/>
              <a:cs typeface="+mn-cs"/>
            </a:rPr>
            <a:t>8,78</a:t>
          </a:r>
          <a:r>
            <a:rPr kumimoji="0" lang="it-IT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*</a:t>
          </a:r>
          <a:r>
            <a:rPr kumimoji="0" lang="it-IT" sz="1800" b="0" i="0" u="none" strike="noStrike" kern="0" cap="none" spc="0" normalizeH="0" baseline="0" noProof="0">
              <a:ln>
                <a:noFill/>
              </a:ln>
              <a:solidFill>
                <a:srgbClr val="00B0F0"/>
              </a:solidFill>
              <a:effectLst/>
              <a:uLnTx/>
              <a:uFillTx/>
              <a:latin typeface="+mn-lt"/>
              <a:ea typeface="+mn-ea"/>
              <a:cs typeface="+mn-cs"/>
            </a:rPr>
            <a:t>10</a:t>
          </a:r>
          <a:r>
            <a:rPr kumimoji="0" lang="it-IT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= </a:t>
          </a:r>
          <a:r>
            <a:rPr kumimoji="0" lang="it-IT" sz="1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87,78</a:t>
          </a:r>
        </a:p>
        <a:p>
          <a:endParaRPr lang="it-IT" sz="20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101601</xdr:colOff>
      <xdr:row>14</xdr:row>
      <xdr:rowOff>3174</xdr:rowOff>
    </xdr:from>
    <xdr:to>
      <xdr:col>5</xdr:col>
      <xdr:colOff>301625</xdr:colOff>
      <xdr:row>34</xdr:row>
      <xdr:rowOff>95249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3CDBE6B7-4D80-A44E-B408-80154A3CC3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14</xdr:row>
      <xdr:rowOff>103186</xdr:rowOff>
    </xdr:from>
    <xdr:to>
      <xdr:col>5</xdr:col>
      <xdr:colOff>320675</xdr:colOff>
      <xdr:row>33</xdr:row>
      <xdr:rowOff>66674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C12B6EB4-1527-A8BC-A4CD-D37D689842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299357</xdr:colOff>
      <xdr:row>14</xdr:row>
      <xdr:rowOff>83534</xdr:rowOff>
    </xdr:from>
    <xdr:to>
      <xdr:col>8</xdr:col>
      <xdr:colOff>295326</xdr:colOff>
      <xdr:row>29</xdr:row>
      <xdr:rowOff>125967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D50DEB7D-62EE-4B74-291E-3975D134E8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29635</xdr:colOff>
      <xdr:row>16</xdr:row>
      <xdr:rowOff>35454</xdr:rowOff>
    </xdr:from>
    <xdr:to>
      <xdr:col>4</xdr:col>
      <xdr:colOff>243418</xdr:colOff>
      <xdr:row>31</xdr:row>
      <xdr:rowOff>67204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C80EFE5-5182-53DB-E01C-71B93CCD6A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206376</xdr:colOff>
      <xdr:row>15</xdr:row>
      <xdr:rowOff>17462</xdr:rowOff>
    </xdr:from>
    <xdr:to>
      <xdr:col>4</xdr:col>
      <xdr:colOff>598715</xdr:colOff>
      <xdr:row>30</xdr:row>
      <xdr:rowOff>46037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64F28EC9-B94B-599C-D152-C6BE40C0C7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45357</xdr:colOff>
      <xdr:row>32</xdr:row>
      <xdr:rowOff>22112</xdr:rowOff>
    </xdr:from>
    <xdr:to>
      <xdr:col>16</xdr:col>
      <xdr:colOff>1930400</xdr:colOff>
      <xdr:row>47</xdr:row>
      <xdr:rowOff>76087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30554405-26D4-4151-B66C-20673091AF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45357</xdr:colOff>
      <xdr:row>32</xdr:row>
      <xdr:rowOff>22112</xdr:rowOff>
    </xdr:from>
    <xdr:to>
      <xdr:col>16</xdr:col>
      <xdr:colOff>1930400</xdr:colOff>
      <xdr:row>47</xdr:row>
      <xdr:rowOff>76087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B37E6AE-0925-4749-83F7-C24B01202A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139700</xdr:colOff>
      <xdr:row>32</xdr:row>
      <xdr:rowOff>88900</xdr:rowOff>
    </xdr:from>
    <xdr:to>
      <xdr:col>16</xdr:col>
      <xdr:colOff>1449917</xdr:colOff>
      <xdr:row>46</xdr:row>
      <xdr:rowOff>152400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28A6F4EF-3157-4CFF-9825-D932152799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139700</xdr:colOff>
      <xdr:row>32</xdr:row>
      <xdr:rowOff>88900</xdr:rowOff>
    </xdr:from>
    <xdr:to>
      <xdr:col>16</xdr:col>
      <xdr:colOff>1449917</xdr:colOff>
      <xdr:row>46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DC11C969-9E91-4950-A74C-CBF4E04F29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165100</xdr:colOff>
      <xdr:row>32</xdr:row>
      <xdr:rowOff>152400</xdr:rowOff>
    </xdr:from>
    <xdr:to>
      <xdr:col>16</xdr:col>
      <xdr:colOff>1492250</xdr:colOff>
      <xdr:row>47</xdr:row>
      <xdr:rowOff>85725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590B0A00-58AB-40B4-94E9-5D8370A63C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165100</xdr:colOff>
      <xdr:row>32</xdr:row>
      <xdr:rowOff>152400</xdr:rowOff>
    </xdr:from>
    <xdr:to>
      <xdr:col>16</xdr:col>
      <xdr:colOff>1492250</xdr:colOff>
      <xdr:row>47</xdr:row>
      <xdr:rowOff>85725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CAC69F21-3C6E-4B14-AD99-50D3669B5F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519905</xdr:colOff>
      <xdr:row>5</xdr:row>
      <xdr:rowOff>119060</xdr:rowOff>
    </xdr:from>
    <xdr:to>
      <xdr:col>24</xdr:col>
      <xdr:colOff>198437</xdr:colOff>
      <xdr:row>24</xdr:row>
      <xdr:rowOff>129378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D80D7E05-AD3E-84C0-BA96-BC1CB6839A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Wageningen\Protocols\In%20vitro%20digestion\OPA\Before%20digestion\OPA%20before%20diges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A before digestion"/>
      <sheetName val="OPA with one blank"/>
    </sheetNames>
    <sheetDataSet>
      <sheetData sheetId="0">
        <row r="7">
          <cell r="F7">
            <v>1.5158749999999999</v>
          </cell>
          <cell r="G7">
            <v>150</v>
          </cell>
          <cell r="K7">
            <v>1.4273479874393376</v>
          </cell>
        </row>
        <row r="8">
          <cell r="F8">
            <v>1.0176750000000001</v>
          </cell>
          <cell r="G8">
            <v>100</v>
          </cell>
          <cell r="K8">
            <v>0.95156532495955848</v>
          </cell>
        </row>
        <row r="9">
          <cell r="F9">
            <v>0.83744999999999981</v>
          </cell>
          <cell r="G9">
            <v>75</v>
          </cell>
          <cell r="K9">
            <v>0.71367399371966878</v>
          </cell>
        </row>
        <row r="10">
          <cell r="F10">
            <v>0.5403</v>
          </cell>
          <cell r="G10">
            <v>50</v>
          </cell>
          <cell r="K10">
            <v>0.47578266247977924</v>
          </cell>
        </row>
        <row r="11">
          <cell r="F11">
            <v>0.27600000000000002</v>
          </cell>
          <cell r="G11">
            <v>25</v>
          </cell>
          <cell r="K11">
            <v>0.23789133123988962</v>
          </cell>
        </row>
        <row r="12">
          <cell r="F12">
            <v>0.11754999999999999</v>
          </cell>
          <cell r="G12">
            <v>12.5</v>
          </cell>
          <cell r="K12">
            <v>0.11894566561994481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7BB72-324E-4874-B9B1-5DC9275F55E4}">
  <sheetPr codeName="Foglio1"/>
  <dimension ref="A1:S62"/>
  <sheetViews>
    <sheetView topLeftCell="B25" zoomScale="50" zoomScaleNormal="50" workbookViewId="0">
      <selection activeCell="U48" sqref="U48"/>
    </sheetView>
  </sheetViews>
  <sheetFormatPr defaultRowHeight="14.5" x14ac:dyDescent="0.35"/>
  <cols>
    <col min="13" max="13" width="9.54296875" customWidth="1"/>
    <col min="14" max="14" width="10.6328125" bestFit="1" customWidth="1"/>
    <col min="15" max="15" width="13.1796875" bestFit="1" customWidth="1"/>
    <col min="16" max="16" width="9.90625" customWidth="1"/>
    <col min="17" max="18" width="7.54296875" bestFit="1" customWidth="1"/>
    <col min="19" max="19" width="8.6328125" customWidth="1"/>
    <col min="22" max="22" width="17.1796875" bestFit="1" customWidth="1"/>
  </cols>
  <sheetData>
    <row r="1" spans="1:12" x14ac:dyDescent="0.35">
      <c r="A1" t="s">
        <v>113</v>
      </c>
    </row>
    <row r="2" spans="1:12" x14ac:dyDescent="0.35">
      <c r="A2" t="s">
        <v>114</v>
      </c>
    </row>
    <row r="3" spans="1:12" x14ac:dyDescent="0.35">
      <c r="A3" t="s">
        <v>115</v>
      </c>
      <c r="B3">
        <v>0.32750000000000001</v>
      </c>
      <c r="E3" t="s">
        <v>69</v>
      </c>
    </row>
    <row r="4" spans="1:12" x14ac:dyDescent="0.35">
      <c r="A4" t="s">
        <v>116</v>
      </c>
      <c r="B4">
        <v>0.35510000000000003</v>
      </c>
      <c r="D4" t="s">
        <v>117</v>
      </c>
      <c r="E4">
        <f>AVERAGE(B3:B6)</f>
        <v>0.34412500000000001</v>
      </c>
      <c r="L4" t="s">
        <v>118</v>
      </c>
    </row>
    <row r="5" spans="1:12" x14ac:dyDescent="0.35">
      <c r="A5" t="s">
        <v>119</v>
      </c>
      <c r="B5">
        <v>0.31869999999999998</v>
      </c>
      <c r="L5">
        <v>105.09</v>
      </c>
    </row>
    <row r="6" spans="1:12" ht="43.5" x14ac:dyDescent="0.35">
      <c r="A6" t="s">
        <v>120</v>
      </c>
      <c r="B6">
        <v>0.37519999999999998</v>
      </c>
      <c r="E6" t="s">
        <v>69</v>
      </c>
      <c r="F6" s="40" t="s">
        <v>121</v>
      </c>
      <c r="G6" t="s">
        <v>122</v>
      </c>
      <c r="K6" t="s">
        <v>123</v>
      </c>
      <c r="L6" s="40"/>
    </row>
    <row r="7" spans="1:12" x14ac:dyDescent="0.35">
      <c r="A7" t="s">
        <v>124</v>
      </c>
      <c r="B7">
        <v>1.8383</v>
      </c>
      <c r="D7">
        <v>1</v>
      </c>
      <c r="E7">
        <f>AVERAGE(B7:B10)</f>
        <v>1.8599999999999999</v>
      </c>
      <c r="F7">
        <f>E7-$E$4</f>
        <v>1.5158749999999999</v>
      </c>
      <c r="G7" s="25">
        <v>150</v>
      </c>
      <c r="I7">
        <f>G7/1000</f>
        <v>0.15</v>
      </c>
      <c r="J7">
        <f>I7/L$5</f>
        <v>1.4273479874393376E-3</v>
      </c>
      <c r="K7" s="41">
        <f>J7*1000</f>
        <v>1.4273479874393376</v>
      </c>
    </row>
    <row r="8" spans="1:12" x14ac:dyDescent="0.35">
      <c r="A8" t="s">
        <v>125</v>
      </c>
      <c r="B8">
        <v>1.9458</v>
      </c>
      <c r="D8">
        <v>2</v>
      </c>
      <c r="E8">
        <f>AVERAGE(B11:B14)</f>
        <v>1.3618000000000001</v>
      </c>
      <c r="F8">
        <f t="shared" ref="F8:F12" si="0">E8-$E$4</f>
        <v>1.0176750000000001</v>
      </c>
      <c r="G8" s="25">
        <v>100</v>
      </c>
      <c r="I8">
        <f t="shared" ref="I8:I12" si="1">G8/1000</f>
        <v>0.1</v>
      </c>
      <c r="J8">
        <f t="shared" ref="J8:J12" si="2">I8/L$5</f>
        <v>9.5156532495955853E-4</v>
      </c>
      <c r="K8" s="41">
        <f t="shared" ref="K8:K12" si="3">J8*1000</f>
        <v>0.95156532495955848</v>
      </c>
    </row>
    <row r="9" spans="1:12" x14ac:dyDescent="0.35">
      <c r="A9" t="s">
        <v>126</v>
      </c>
      <c r="B9">
        <v>1.8219000000000001</v>
      </c>
      <c r="D9">
        <v>3</v>
      </c>
      <c r="E9">
        <f>AVERAGE(B15:B18)</f>
        <v>1.1815749999999998</v>
      </c>
      <c r="F9">
        <f t="shared" si="0"/>
        <v>0.83744999999999981</v>
      </c>
      <c r="G9" s="25">
        <v>75</v>
      </c>
      <c r="I9">
        <f t="shared" si="1"/>
        <v>7.4999999999999997E-2</v>
      </c>
      <c r="J9">
        <f t="shared" si="2"/>
        <v>7.1367399371966879E-4</v>
      </c>
      <c r="K9" s="41">
        <f t="shared" si="3"/>
        <v>0.71367399371966878</v>
      </c>
    </row>
    <row r="10" spans="1:12" x14ac:dyDescent="0.35">
      <c r="A10" t="s">
        <v>127</v>
      </c>
      <c r="B10">
        <v>1.8340000000000001</v>
      </c>
      <c r="D10">
        <v>4</v>
      </c>
      <c r="E10">
        <f>AVERAGE(B19:B22)</f>
        <v>0.88442500000000002</v>
      </c>
      <c r="F10">
        <f t="shared" si="0"/>
        <v>0.5403</v>
      </c>
      <c r="G10" s="25">
        <v>50</v>
      </c>
      <c r="I10">
        <f t="shared" si="1"/>
        <v>0.05</v>
      </c>
      <c r="J10">
        <f t="shared" si="2"/>
        <v>4.7578266247977927E-4</v>
      </c>
      <c r="K10" s="41">
        <f t="shared" si="3"/>
        <v>0.47578266247977924</v>
      </c>
    </row>
    <row r="11" spans="1:12" x14ac:dyDescent="0.35">
      <c r="A11" t="s">
        <v>128</v>
      </c>
      <c r="B11">
        <v>1.3764000000000001</v>
      </c>
      <c r="D11">
        <v>5</v>
      </c>
      <c r="E11">
        <f>AVERAGE(B23:B26)</f>
        <v>0.62012500000000004</v>
      </c>
      <c r="F11">
        <f t="shared" si="0"/>
        <v>0.27600000000000002</v>
      </c>
      <c r="G11" s="25">
        <v>25</v>
      </c>
      <c r="I11">
        <f t="shared" si="1"/>
        <v>2.5000000000000001E-2</v>
      </c>
      <c r="J11">
        <f t="shared" si="2"/>
        <v>2.3789133123988963E-4</v>
      </c>
      <c r="K11" s="41">
        <f t="shared" si="3"/>
        <v>0.23789133123988962</v>
      </c>
    </row>
    <row r="12" spans="1:12" x14ac:dyDescent="0.35">
      <c r="A12" t="s">
        <v>129</v>
      </c>
      <c r="B12">
        <v>1.3697999999999999</v>
      </c>
      <c r="D12">
        <v>6</v>
      </c>
      <c r="E12">
        <f>AVERAGE(B27:B30)</f>
        <v>0.461675</v>
      </c>
      <c r="F12">
        <f t="shared" si="0"/>
        <v>0.11754999999999999</v>
      </c>
      <c r="G12" s="25">
        <v>12.5</v>
      </c>
      <c r="I12">
        <f t="shared" si="1"/>
        <v>1.2500000000000001E-2</v>
      </c>
      <c r="J12">
        <f t="shared" si="2"/>
        <v>1.1894566561994482E-4</v>
      </c>
      <c r="K12" s="41">
        <f t="shared" si="3"/>
        <v>0.11894566561994481</v>
      </c>
    </row>
    <row r="13" spans="1:12" x14ac:dyDescent="0.35">
      <c r="A13" t="s">
        <v>130</v>
      </c>
      <c r="B13">
        <v>1.3544</v>
      </c>
    </row>
    <row r="14" spans="1:12" x14ac:dyDescent="0.35">
      <c r="A14" t="s">
        <v>131</v>
      </c>
      <c r="B14">
        <v>1.3466</v>
      </c>
    </row>
    <row r="15" spans="1:12" x14ac:dyDescent="0.35">
      <c r="A15" t="s">
        <v>132</v>
      </c>
      <c r="B15">
        <v>1.3242</v>
      </c>
    </row>
    <row r="16" spans="1:12" x14ac:dyDescent="0.35">
      <c r="A16" t="s">
        <v>133</v>
      </c>
      <c r="B16">
        <v>1.1355</v>
      </c>
    </row>
    <row r="17" spans="1:13" x14ac:dyDescent="0.35">
      <c r="A17" t="s">
        <v>134</v>
      </c>
      <c r="B17">
        <v>1.1049</v>
      </c>
    </row>
    <row r="18" spans="1:13" x14ac:dyDescent="0.35">
      <c r="A18" t="s">
        <v>135</v>
      </c>
      <c r="B18">
        <v>1.1617</v>
      </c>
    </row>
    <row r="19" spans="1:13" x14ac:dyDescent="0.35">
      <c r="A19" t="s">
        <v>136</v>
      </c>
      <c r="B19">
        <v>0.97929999999999995</v>
      </c>
    </row>
    <row r="20" spans="1:13" x14ac:dyDescent="0.35">
      <c r="A20" t="s">
        <v>137</v>
      </c>
      <c r="B20">
        <v>0.85299999999999998</v>
      </c>
    </row>
    <row r="21" spans="1:13" x14ac:dyDescent="0.35">
      <c r="A21" t="s">
        <v>138</v>
      </c>
      <c r="B21">
        <v>0.85389999999999999</v>
      </c>
    </row>
    <row r="22" spans="1:13" x14ac:dyDescent="0.35">
      <c r="A22" t="s">
        <v>139</v>
      </c>
      <c r="B22">
        <v>0.85150000000000003</v>
      </c>
    </row>
    <row r="23" spans="1:13" x14ac:dyDescent="0.35">
      <c r="A23" t="s">
        <v>140</v>
      </c>
      <c r="B23">
        <v>0.62</v>
      </c>
    </row>
    <row r="24" spans="1:13" x14ac:dyDescent="0.35">
      <c r="A24" t="s">
        <v>141</v>
      </c>
      <c r="B24">
        <v>0.67469999999999997</v>
      </c>
    </row>
    <row r="25" spans="1:13" x14ac:dyDescent="0.35">
      <c r="A25" t="s">
        <v>142</v>
      </c>
      <c r="B25">
        <v>0.59279999999999999</v>
      </c>
    </row>
    <row r="26" spans="1:13" x14ac:dyDescent="0.35">
      <c r="A26" t="s">
        <v>143</v>
      </c>
      <c r="B26">
        <v>0.59299999999999997</v>
      </c>
    </row>
    <row r="27" spans="1:13" x14ac:dyDescent="0.35">
      <c r="A27" t="s">
        <v>144</v>
      </c>
      <c r="B27">
        <v>0.46210000000000001</v>
      </c>
    </row>
    <row r="28" spans="1:13" x14ac:dyDescent="0.35">
      <c r="A28" t="s">
        <v>145</v>
      </c>
      <c r="B28">
        <v>0.47549999999999998</v>
      </c>
    </row>
    <row r="29" spans="1:13" x14ac:dyDescent="0.35">
      <c r="A29" t="s">
        <v>146</v>
      </c>
      <c r="B29">
        <v>0.4541</v>
      </c>
    </row>
    <row r="30" spans="1:13" x14ac:dyDescent="0.35">
      <c r="A30" t="s">
        <v>147</v>
      </c>
      <c r="B30">
        <v>0.45500000000000002</v>
      </c>
    </row>
    <row r="31" spans="1:13" x14ac:dyDescent="0.35">
      <c r="M31" s="41" t="s">
        <v>148</v>
      </c>
    </row>
    <row r="32" spans="1:13" ht="15" thickBot="1" x14ac:dyDescent="0.4">
      <c r="A32" t="s">
        <v>149</v>
      </c>
      <c r="M32" s="41" t="s">
        <v>150</v>
      </c>
    </row>
    <row r="33" spans="1:19" x14ac:dyDescent="0.35">
      <c r="A33" s="41" t="s">
        <v>151</v>
      </c>
      <c r="B33" s="41">
        <v>0.15310000000000001</v>
      </c>
      <c r="M33" s="32"/>
      <c r="N33" s="33"/>
      <c r="O33" s="33"/>
      <c r="P33" s="33"/>
      <c r="Q33" s="10"/>
      <c r="R33" s="33"/>
      <c r="S33" s="56"/>
    </row>
    <row r="34" spans="1:19" s="8" customFormat="1" x14ac:dyDescent="0.35">
      <c r="A34" s="8" t="s">
        <v>27</v>
      </c>
      <c r="B34" s="17" t="s">
        <v>152</v>
      </c>
      <c r="C34" s="8" t="s">
        <v>153</v>
      </c>
      <c r="F34" s="8" t="s">
        <v>154</v>
      </c>
      <c r="G34" s="8" t="s">
        <v>155</v>
      </c>
      <c r="I34" s="27" t="s">
        <v>81</v>
      </c>
      <c r="J34" s="27" t="s">
        <v>69</v>
      </c>
      <c r="K34" s="27" t="s">
        <v>70</v>
      </c>
      <c r="M34" s="57"/>
      <c r="N34" s="58" t="s">
        <v>154</v>
      </c>
      <c r="O34" s="58" t="s">
        <v>168</v>
      </c>
      <c r="Q34" s="44" t="s">
        <v>81</v>
      </c>
      <c r="R34" s="44" t="s">
        <v>69</v>
      </c>
      <c r="S34" s="59" t="s">
        <v>70</v>
      </c>
    </row>
    <row r="35" spans="1:19" x14ac:dyDescent="0.35">
      <c r="A35" s="42" t="s">
        <v>124</v>
      </c>
      <c r="B35">
        <v>0.43530000000000002</v>
      </c>
      <c r="C35">
        <f>B35-B$33</f>
        <v>0.28220000000000001</v>
      </c>
      <c r="E35" t="s">
        <v>124</v>
      </c>
      <c r="F35" s="23">
        <f>(C35-0.0252)/1.0583</f>
        <v>0.24284229424548806</v>
      </c>
      <c r="G35" s="23">
        <f>F35*10</f>
        <v>2.4284229424548807</v>
      </c>
      <c r="I35" s="28">
        <v>1</v>
      </c>
      <c r="J35" s="29">
        <f>AVERAGE(G35:G38)</f>
        <v>2.7910327884342809</v>
      </c>
      <c r="K35" s="29">
        <f>STDEV(G35:G38)</f>
        <v>0.63363372112743832</v>
      </c>
      <c r="M35" s="1" t="s">
        <v>124</v>
      </c>
      <c r="N35" s="60">
        <f t="shared" ref="N35:N62" si="4">(C35-0.0252)/1.0583</f>
        <v>0.24284229424548806</v>
      </c>
      <c r="O35" s="60">
        <f>N35*87.78</f>
        <v>21.316696588868943</v>
      </c>
      <c r="Q35" s="45">
        <v>1</v>
      </c>
      <c r="R35" s="46">
        <f>AVERAGE(O35:O38)</f>
        <v>24.49968581687612</v>
      </c>
      <c r="S35" s="61">
        <f>STDEV(O35:O38)</f>
        <v>5.562036804056647</v>
      </c>
    </row>
    <row r="36" spans="1:19" x14ac:dyDescent="0.35">
      <c r="A36" s="42" t="s">
        <v>125</v>
      </c>
      <c r="B36">
        <v>0.39979999999999999</v>
      </c>
      <c r="C36">
        <f>B36-B$33</f>
        <v>0.24669999999999997</v>
      </c>
      <c r="E36" t="s">
        <v>125</v>
      </c>
      <c r="F36" s="23">
        <f t="shared" ref="F36:F62" si="5">(C36-0.0252)/1.0583</f>
        <v>0.20929793064348481</v>
      </c>
      <c r="G36" s="23">
        <f t="shared" ref="G36:G62" si="6">F36*10</f>
        <v>2.0929793064348483</v>
      </c>
      <c r="I36" s="28">
        <v>3</v>
      </c>
      <c r="J36" s="29">
        <f>AVERAGE(G39:G42)</f>
        <v>3.2464802041009162</v>
      </c>
      <c r="K36" s="29">
        <f>STDEV(G39:G42)</f>
        <v>0.33262534266098287</v>
      </c>
      <c r="M36" s="1" t="s">
        <v>125</v>
      </c>
      <c r="N36" s="60">
        <f t="shared" si="4"/>
        <v>0.20929793064348481</v>
      </c>
      <c r="O36" s="60">
        <f t="shared" ref="O36:O62" si="7">N36*87.78</f>
        <v>18.372172351885098</v>
      </c>
      <c r="Q36" s="45">
        <v>3</v>
      </c>
      <c r="R36" s="46">
        <f>AVERAGE(O39:O42)</f>
        <v>28.497603231597843</v>
      </c>
      <c r="S36" s="61">
        <f>STDEV(O39:O42)</f>
        <v>2.9197852578781074</v>
      </c>
    </row>
    <row r="37" spans="1:19" x14ac:dyDescent="0.35">
      <c r="A37" s="43" t="s">
        <v>126</v>
      </c>
      <c r="B37">
        <v>0.51839999999999997</v>
      </c>
      <c r="C37">
        <f>B37-B$33</f>
        <v>0.36529999999999996</v>
      </c>
      <c r="E37" t="s">
        <v>126</v>
      </c>
      <c r="F37" s="23">
        <f t="shared" si="5"/>
        <v>0.32136445242369832</v>
      </c>
      <c r="G37" s="23">
        <f t="shared" si="6"/>
        <v>3.2136445242369831</v>
      </c>
      <c r="I37" s="28">
        <v>4</v>
      </c>
      <c r="J37" s="29">
        <f>AVERAGE(G43:G46)</f>
        <v>3.2554568647831421</v>
      </c>
      <c r="K37" s="29">
        <f>STDEV(G43:G46)</f>
        <v>1.4724912048212411</v>
      </c>
      <c r="M37" s="1" t="s">
        <v>126</v>
      </c>
      <c r="N37" s="60">
        <f t="shared" si="4"/>
        <v>0.32136445242369832</v>
      </c>
      <c r="O37" s="60">
        <f t="shared" si="7"/>
        <v>28.209371633752237</v>
      </c>
      <c r="Q37" s="45">
        <v>4</v>
      </c>
      <c r="R37" s="46">
        <f>AVERAGE(O43:O46)</f>
        <v>28.576400359066426</v>
      </c>
      <c r="S37" s="61">
        <f>STDEV(O43:O46)</f>
        <v>12.92552779592085</v>
      </c>
    </row>
    <row r="38" spans="1:19" x14ac:dyDescent="0.35">
      <c r="A38" s="43" t="s">
        <v>127</v>
      </c>
      <c r="B38">
        <v>0.54120000000000001</v>
      </c>
      <c r="C38">
        <f>B38-B$33</f>
        <v>0.3881</v>
      </c>
      <c r="E38" t="s">
        <v>127</v>
      </c>
      <c r="F38" s="23">
        <f t="shared" si="5"/>
        <v>0.34290843806104127</v>
      </c>
      <c r="G38" s="23">
        <f t="shared" si="6"/>
        <v>3.4290843806104125</v>
      </c>
      <c r="I38" s="28">
        <v>5</v>
      </c>
      <c r="J38" s="29">
        <f>AVERAGE(G47:G50)</f>
        <v>5.4467069828970986</v>
      </c>
      <c r="K38" s="29">
        <f>STDEV(G47:G50)</f>
        <v>0.24645278226698453</v>
      </c>
      <c r="M38" s="1" t="s">
        <v>127</v>
      </c>
      <c r="N38" s="60">
        <f t="shared" si="4"/>
        <v>0.34290843806104127</v>
      </c>
      <c r="O38" s="60">
        <f t="shared" si="7"/>
        <v>30.100502692998202</v>
      </c>
      <c r="Q38" s="45">
        <v>5</v>
      </c>
      <c r="R38" s="46">
        <f>AVERAGE(O47:O50)</f>
        <v>47.81119389587073</v>
      </c>
      <c r="S38" s="61">
        <f>STDEV(O47:O50)</f>
        <v>2.1633625227395923</v>
      </c>
    </row>
    <row r="39" spans="1:19" x14ac:dyDescent="0.35">
      <c r="A39" s="42" t="s">
        <v>132</v>
      </c>
      <c r="B39">
        <v>0.48609999999999998</v>
      </c>
      <c r="C39">
        <f t="shared" ref="C39:C62" si="8">B39-B$33</f>
        <v>0.33299999999999996</v>
      </c>
      <c r="E39" t="s">
        <v>132</v>
      </c>
      <c r="F39" s="23">
        <f t="shared" si="5"/>
        <v>0.29084380610412924</v>
      </c>
      <c r="G39" s="23">
        <f t="shared" si="6"/>
        <v>2.9084380610412923</v>
      </c>
      <c r="I39" s="28">
        <v>9</v>
      </c>
      <c r="J39" s="29">
        <f>AVERAGE(G51:G54)</f>
        <v>1.8612397240857979</v>
      </c>
      <c r="K39" s="29">
        <f>STDEV(G51:G54)</f>
        <v>0.66835045641112556</v>
      </c>
      <c r="M39" s="1" t="s">
        <v>132</v>
      </c>
      <c r="N39" s="60">
        <f t="shared" si="4"/>
        <v>0.29084380610412924</v>
      </c>
      <c r="O39" s="60">
        <f t="shared" si="7"/>
        <v>25.530269299820464</v>
      </c>
      <c r="Q39" s="45">
        <v>9</v>
      </c>
      <c r="R39" s="46">
        <f>AVERAGE(O51:O54)</f>
        <v>16.337962298025133</v>
      </c>
      <c r="S39" s="61">
        <f>STDEV(O51:O54)</f>
        <v>5.8667803063768664</v>
      </c>
    </row>
    <row r="40" spans="1:19" x14ac:dyDescent="0.35">
      <c r="A40" s="42" t="s">
        <v>133</v>
      </c>
      <c r="B40">
        <v>0.50519999999999998</v>
      </c>
      <c r="C40">
        <f t="shared" si="8"/>
        <v>0.35209999999999997</v>
      </c>
      <c r="E40" t="s">
        <v>133</v>
      </c>
      <c r="F40" s="23">
        <f t="shared" si="5"/>
        <v>0.30889161863365772</v>
      </c>
      <c r="G40" s="23">
        <f t="shared" si="6"/>
        <v>3.0889161863365771</v>
      </c>
      <c r="I40" s="63">
        <v>12</v>
      </c>
      <c r="J40" s="29">
        <f>AVERAGE(G56:G58)</f>
        <v>2.2013291757220697</v>
      </c>
      <c r="K40" s="29">
        <f>STDEV(G56:G58)</f>
        <v>1.5541571597401915</v>
      </c>
      <c r="M40" s="1" t="s">
        <v>133</v>
      </c>
      <c r="N40" s="60">
        <f t="shared" si="4"/>
        <v>0.30889161863365772</v>
      </c>
      <c r="O40" s="60">
        <f t="shared" si="7"/>
        <v>27.114506283662475</v>
      </c>
      <c r="Q40" s="47">
        <v>12</v>
      </c>
      <c r="R40" s="46">
        <f>AVERAGE(O55:O58)</f>
        <v>20.98491921005386</v>
      </c>
      <c r="S40" s="61">
        <f>STDEV(O55:O58)</f>
        <v>11.624152026364058</v>
      </c>
    </row>
    <row r="41" spans="1:19" x14ac:dyDescent="0.35">
      <c r="A41" s="43" t="s">
        <v>134</v>
      </c>
      <c r="B41">
        <v>0.56789999999999996</v>
      </c>
      <c r="C41">
        <f t="shared" si="8"/>
        <v>0.41479999999999995</v>
      </c>
      <c r="E41" t="s">
        <v>134</v>
      </c>
      <c r="F41" s="23">
        <f t="shared" si="5"/>
        <v>0.3681375791363507</v>
      </c>
      <c r="G41" s="23">
        <f t="shared" si="6"/>
        <v>3.6813757913635072</v>
      </c>
      <c r="I41" s="28">
        <v>18</v>
      </c>
      <c r="J41" s="29">
        <f>AVERAGE(G59:G62)</f>
        <v>3.3492393461211374</v>
      </c>
      <c r="K41" s="29">
        <f>STDEV(G59:G62)</f>
        <v>1.7283019593632143</v>
      </c>
      <c r="M41" s="1" t="s">
        <v>134</v>
      </c>
      <c r="N41" s="60">
        <f t="shared" si="4"/>
        <v>0.3681375791363507</v>
      </c>
      <c r="O41" s="60">
        <f t="shared" si="7"/>
        <v>32.315116696588866</v>
      </c>
      <c r="Q41" s="45">
        <v>18</v>
      </c>
      <c r="R41" s="46">
        <f>AVERAGE(O59:O62)</f>
        <v>29.399622980251344</v>
      </c>
      <c r="S41" s="61">
        <f>STDEV(O59:O62)</f>
        <v>15.171034599290296</v>
      </c>
    </row>
    <row r="42" spans="1:19" x14ac:dyDescent="0.35">
      <c r="A42" s="43" t="s">
        <v>135</v>
      </c>
      <c r="B42">
        <v>0.52829999999999999</v>
      </c>
      <c r="C42">
        <f t="shared" si="8"/>
        <v>0.37519999999999998</v>
      </c>
      <c r="E42" t="s">
        <v>135</v>
      </c>
      <c r="F42" s="23">
        <f t="shared" si="5"/>
        <v>0.33071907776622883</v>
      </c>
      <c r="G42" s="23">
        <f t="shared" si="6"/>
        <v>3.3071907776622882</v>
      </c>
      <c r="M42" s="1" t="s">
        <v>135</v>
      </c>
      <c r="N42" s="60">
        <f t="shared" si="4"/>
        <v>0.33071907776622883</v>
      </c>
      <c r="O42" s="60">
        <f t="shared" si="7"/>
        <v>29.030520646319566</v>
      </c>
      <c r="S42" s="2"/>
    </row>
    <row r="43" spans="1:19" x14ac:dyDescent="0.35">
      <c r="A43" s="42" t="s">
        <v>136</v>
      </c>
      <c r="B43">
        <v>0.66669999999999996</v>
      </c>
      <c r="C43">
        <f t="shared" si="8"/>
        <v>0.51359999999999995</v>
      </c>
      <c r="E43" t="s">
        <v>136</v>
      </c>
      <c r="F43" s="23">
        <f t="shared" si="5"/>
        <v>0.46149485023150327</v>
      </c>
      <c r="G43" s="23">
        <f t="shared" si="6"/>
        <v>4.6149485023150323</v>
      </c>
      <c r="M43" s="1" t="s">
        <v>136</v>
      </c>
      <c r="N43" s="60">
        <f t="shared" si="4"/>
        <v>0.46149485023150327</v>
      </c>
      <c r="O43" s="60">
        <f t="shared" si="7"/>
        <v>40.510017953321359</v>
      </c>
      <c r="S43" s="2"/>
    </row>
    <row r="44" spans="1:19" x14ac:dyDescent="0.35">
      <c r="A44" s="42" t="s">
        <v>137</v>
      </c>
      <c r="B44">
        <v>0.64849999999999997</v>
      </c>
      <c r="C44">
        <f t="shared" si="8"/>
        <v>0.49539999999999995</v>
      </c>
      <c r="E44" t="s">
        <v>137</v>
      </c>
      <c r="F44" s="23">
        <f t="shared" si="5"/>
        <v>0.44429745818765942</v>
      </c>
      <c r="G44" s="23">
        <f t="shared" si="6"/>
        <v>4.4429745818765944</v>
      </c>
      <c r="M44" s="1" t="s">
        <v>137</v>
      </c>
      <c r="N44" s="60">
        <f t="shared" si="4"/>
        <v>0.44429745818765942</v>
      </c>
      <c r="O44" s="60">
        <f t="shared" si="7"/>
        <v>39.000430879712745</v>
      </c>
      <c r="S44" s="2"/>
    </row>
    <row r="45" spans="1:19" x14ac:dyDescent="0.35">
      <c r="A45" s="41" t="s">
        <v>138</v>
      </c>
      <c r="B45">
        <v>0.39190000000000003</v>
      </c>
      <c r="C45">
        <f t="shared" si="8"/>
        <v>0.23880000000000001</v>
      </c>
      <c r="E45" t="s">
        <v>138</v>
      </c>
      <c r="F45" s="23">
        <f t="shared" si="5"/>
        <v>0.20183312860247568</v>
      </c>
      <c r="G45" s="23">
        <f t="shared" si="6"/>
        <v>2.0183312860247566</v>
      </c>
      <c r="M45" s="1" t="s">
        <v>138</v>
      </c>
      <c r="N45" s="60">
        <f t="shared" si="4"/>
        <v>0.20183312860247568</v>
      </c>
      <c r="O45" s="60">
        <f t="shared" si="7"/>
        <v>17.716912028725314</v>
      </c>
      <c r="S45" s="2"/>
    </row>
    <row r="46" spans="1:19" x14ac:dyDescent="0.35">
      <c r="A46" s="41" t="s">
        <v>139</v>
      </c>
      <c r="B46">
        <v>0.38419999999999999</v>
      </c>
      <c r="C46">
        <f t="shared" si="8"/>
        <v>0.23109999999999997</v>
      </c>
      <c r="E46" t="s">
        <v>139</v>
      </c>
      <c r="F46" s="23">
        <f t="shared" si="5"/>
        <v>0.1945573088916186</v>
      </c>
      <c r="G46" s="23">
        <f t="shared" si="6"/>
        <v>1.945573088916186</v>
      </c>
      <c r="M46" s="1" t="s">
        <v>139</v>
      </c>
      <c r="N46" s="60">
        <f t="shared" si="4"/>
        <v>0.1945573088916186</v>
      </c>
      <c r="O46" s="60">
        <f t="shared" si="7"/>
        <v>17.078240574506282</v>
      </c>
      <c r="S46" s="2"/>
    </row>
    <row r="47" spans="1:19" x14ac:dyDescent="0.35">
      <c r="A47" s="42" t="s">
        <v>140</v>
      </c>
      <c r="B47">
        <v>0.72499999999999998</v>
      </c>
      <c r="C47">
        <f t="shared" si="8"/>
        <v>0.57189999999999996</v>
      </c>
      <c r="E47" t="s">
        <v>140</v>
      </c>
      <c r="F47" s="23">
        <f t="shared" si="5"/>
        <v>0.51658319947084941</v>
      </c>
      <c r="G47" s="23">
        <f t="shared" si="6"/>
        <v>5.1658319947084941</v>
      </c>
      <c r="M47" s="1" t="s">
        <v>140</v>
      </c>
      <c r="N47" s="60">
        <f t="shared" si="4"/>
        <v>0.51658319947084941</v>
      </c>
      <c r="O47" s="60">
        <f t="shared" si="7"/>
        <v>45.345673249551162</v>
      </c>
      <c r="S47" s="2"/>
    </row>
    <row r="48" spans="1:19" x14ac:dyDescent="0.35">
      <c r="A48" s="42" t="s">
        <v>141</v>
      </c>
      <c r="B48">
        <v>0.75190000000000001</v>
      </c>
      <c r="C48">
        <f t="shared" si="8"/>
        <v>0.5988</v>
      </c>
      <c r="E48" t="s">
        <v>141</v>
      </c>
      <c r="F48" s="23">
        <f t="shared" si="5"/>
        <v>0.54200132287631109</v>
      </c>
      <c r="G48" s="23">
        <f t="shared" si="6"/>
        <v>5.4200132287631106</v>
      </c>
      <c r="M48" s="1" t="s">
        <v>141</v>
      </c>
      <c r="N48" s="60">
        <f t="shared" si="4"/>
        <v>0.54200132287631109</v>
      </c>
      <c r="O48" s="60">
        <f t="shared" si="7"/>
        <v>47.576876122082588</v>
      </c>
      <c r="S48" s="2"/>
    </row>
    <row r="49" spans="1:19" x14ac:dyDescent="0.35">
      <c r="A49" s="43" t="s">
        <v>142</v>
      </c>
      <c r="B49">
        <v>0.78859999999999997</v>
      </c>
      <c r="C49">
        <f t="shared" si="8"/>
        <v>0.63549999999999995</v>
      </c>
      <c r="E49" t="s">
        <v>142</v>
      </c>
      <c r="F49" s="23">
        <f t="shared" si="5"/>
        <v>0.57667958045922696</v>
      </c>
      <c r="G49" s="23">
        <f t="shared" si="6"/>
        <v>5.7667958045922694</v>
      </c>
      <c r="M49" s="1" t="s">
        <v>142</v>
      </c>
      <c r="N49" s="60">
        <f t="shared" si="4"/>
        <v>0.57667958045922696</v>
      </c>
      <c r="O49" s="60">
        <f t="shared" si="7"/>
        <v>50.620933572710946</v>
      </c>
      <c r="S49" s="2"/>
    </row>
    <row r="50" spans="1:19" x14ac:dyDescent="0.35">
      <c r="A50" s="43" t="s">
        <v>143</v>
      </c>
      <c r="B50">
        <v>0.75339999999999996</v>
      </c>
      <c r="C50">
        <f t="shared" si="8"/>
        <v>0.60029999999999994</v>
      </c>
      <c r="E50" t="s">
        <v>143</v>
      </c>
      <c r="F50" s="23">
        <f t="shared" si="5"/>
        <v>0.54341869035245194</v>
      </c>
      <c r="G50" s="23">
        <f t="shared" si="6"/>
        <v>5.4341869035245196</v>
      </c>
      <c r="M50" s="1" t="s">
        <v>143</v>
      </c>
      <c r="N50" s="60">
        <f t="shared" si="4"/>
        <v>0.54341869035245194</v>
      </c>
      <c r="O50" s="60">
        <f t="shared" si="7"/>
        <v>47.701292639138231</v>
      </c>
      <c r="S50" s="2"/>
    </row>
    <row r="51" spans="1:19" x14ac:dyDescent="0.35">
      <c r="A51" s="42" t="s">
        <v>156</v>
      </c>
      <c r="B51">
        <v>0.44829999999999998</v>
      </c>
      <c r="C51">
        <f t="shared" si="8"/>
        <v>0.29519999999999996</v>
      </c>
      <c r="E51" t="s">
        <v>156</v>
      </c>
      <c r="F51" s="23">
        <f t="shared" si="5"/>
        <v>0.25512614570537651</v>
      </c>
      <c r="G51" s="23">
        <f t="shared" si="6"/>
        <v>2.5512614570537648</v>
      </c>
      <c r="M51" s="1" t="s">
        <v>156</v>
      </c>
      <c r="N51" s="60">
        <f t="shared" si="4"/>
        <v>0.25512614570537651</v>
      </c>
      <c r="O51" s="60">
        <f t="shared" si="7"/>
        <v>22.394973070017951</v>
      </c>
      <c r="S51" s="2"/>
    </row>
    <row r="52" spans="1:19" x14ac:dyDescent="0.35">
      <c r="A52" s="42" t="s">
        <v>157</v>
      </c>
      <c r="B52">
        <v>0.42330000000000001</v>
      </c>
      <c r="C52">
        <f t="shared" si="8"/>
        <v>0.2702</v>
      </c>
      <c r="E52" t="s">
        <v>157</v>
      </c>
      <c r="F52" s="23">
        <f t="shared" si="5"/>
        <v>0.23150335443636019</v>
      </c>
      <c r="G52" s="23">
        <f t="shared" si="6"/>
        <v>2.3150335443636019</v>
      </c>
      <c r="M52" s="1" t="s">
        <v>157</v>
      </c>
      <c r="N52" s="60">
        <f t="shared" si="4"/>
        <v>0.23150335443636019</v>
      </c>
      <c r="O52" s="60">
        <f t="shared" si="7"/>
        <v>20.321364452423698</v>
      </c>
      <c r="S52" s="2"/>
    </row>
    <row r="53" spans="1:19" x14ac:dyDescent="0.35">
      <c r="A53" s="41" t="s">
        <v>158</v>
      </c>
      <c r="B53">
        <v>0.31940000000000002</v>
      </c>
      <c r="C53">
        <f t="shared" si="8"/>
        <v>0.1663</v>
      </c>
      <c r="E53" t="s">
        <v>158</v>
      </c>
      <c r="F53" s="23">
        <f t="shared" si="5"/>
        <v>0.13332703392232825</v>
      </c>
      <c r="G53" s="23">
        <f t="shared" si="6"/>
        <v>1.3332703392232825</v>
      </c>
      <c r="M53" s="1" t="s">
        <v>158</v>
      </c>
      <c r="N53" s="60">
        <f t="shared" si="4"/>
        <v>0.13332703392232825</v>
      </c>
      <c r="O53" s="60">
        <f t="shared" si="7"/>
        <v>11.703447037701974</v>
      </c>
      <c r="S53" s="2"/>
    </row>
    <row r="54" spans="1:19" x14ac:dyDescent="0.35">
      <c r="A54" s="41" t="s">
        <v>159</v>
      </c>
      <c r="B54">
        <v>0.31009999999999999</v>
      </c>
      <c r="C54">
        <f t="shared" si="8"/>
        <v>0.15699999999999997</v>
      </c>
      <c r="E54" t="s">
        <v>159</v>
      </c>
      <c r="F54" s="23">
        <f t="shared" si="5"/>
        <v>0.12453935557025415</v>
      </c>
      <c r="G54" s="23">
        <f t="shared" si="6"/>
        <v>1.2453935557025415</v>
      </c>
      <c r="M54" s="1" t="s">
        <v>159</v>
      </c>
      <c r="N54" s="60">
        <f t="shared" si="4"/>
        <v>0.12453935557025415</v>
      </c>
      <c r="O54" s="60">
        <f t="shared" si="7"/>
        <v>10.93206463195691</v>
      </c>
      <c r="S54" s="2"/>
    </row>
    <row r="55" spans="1:19" x14ac:dyDescent="0.35">
      <c r="A55" s="43" t="s">
        <v>160</v>
      </c>
      <c r="B55">
        <v>0.4914</v>
      </c>
      <c r="C55">
        <f t="shared" si="8"/>
        <v>0.33829999999999999</v>
      </c>
      <c r="E55" t="s">
        <v>160</v>
      </c>
      <c r="F55" s="23">
        <f t="shared" si="5"/>
        <v>0.29585183785316072</v>
      </c>
      <c r="G55" s="23">
        <f t="shared" si="6"/>
        <v>2.9585183785316072</v>
      </c>
      <c r="M55" s="1" t="s">
        <v>160</v>
      </c>
      <c r="N55" s="60">
        <f t="shared" si="4"/>
        <v>0.29585183785316072</v>
      </c>
      <c r="O55" s="60">
        <f t="shared" si="7"/>
        <v>25.969874326750446</v>
      </c>
      <c r="S55" s="2"/>
    </row>
    <row r="56" spans="1:19" x14ac:dyDescent="0.35">
      <c r="A56" s="43" t="s">
        <v>161</v>
      </c>
      <c r="B56">
        <v>0.60089999999999999</v>
      </c>
      <c r="C56">
        <f t="shared" si="8"/>
        <v>0.44779999999999998</v>
      </c>
      <c r="E56" t="s">
        <v>161</v>
      </c>
      <c r="F56" s="23">
        <f t="shared" si="5"/>
        <v>0.39931966361145232</v>
      </c>
      <c r="G56" s="23">
        <f t="shared" si="6"/>
        <v>3.993196636114523</v>
      </c>
      <c r="M56" s="1" t="s">
        <v>161</v>
      </c>
      <c r="N56" s="60">
        <f t="shared" si="4"/>
        <v>0.39931966361145232</v>
      </c>
      <c r="O56" s="60">
        <f t="shared" si="7"/>
        <v>35.052280071813286</v>
      </c>
      <c r="S56" s="2"/>
    </row>
    <row r="57" spans="1:19" x14ac:dyDescent="0.35">
      <c r="A57" s="41" t="s">
        <v>162</v>
      </c>
      <c r="B57">
        <v>0.30740000000000001</v>
      </c>
      <c r="C57">
        <f t="shared" si="8"/>
        <v>0.15429999999999999</v>
      </c>
      <c r="E57" t="s">
        <v>162</v>
      </c>
      <c r="F57" s="23">
        <f t="shared" si="5"/>
        <v>0.12198809411320041</v>
      </c>
      <c r="G57" s="23">
        <f t="shared" si="6"/>
        <v>1.2198809411320042</v>
      </c>
      <c r="M57" s="1" t="s">
        <v>162</v>
      </c>
      <c r="N57" s="60">
        <f t="shared" si="4"/>
        <v>0.12198809411320041</v>
      </c>
      <c r="O57" s="60">
        <f t="shared" si="7"/>
        <v>10.708114901256732</v>
      </c>
      <c r="S57" s="2"/>
    </row>
    <row r="58" spans="1:19" x14ac:dyDescent="0.35">
      <c r="A58" s="41" t="s">
        <v>163</v>
      </c>
      <c r="B58">
        <v>0.32550000000000001</v>
      </c>
      <c r="C58">
        <f t="shared" si="8"/>
        <v>0.1724</v>
      </c>
      <c r="E58" t="s">
        <v>163</v>
      </c>
      <c r="F58" s="23">
        <f t="shared" si="5"/>
        <v>0.13909099499196825</v>
      </c>
      <c r="G58" s="23">
        <f t="shared" si="6"/>
        <v>1.3909099499196826</v>
      </c>
      <c r="M58" s="1" t="s">
        <v>163</v>
      </c>
      <c r="N58" s="60">
        <f t="shared" si="4"/>
        <v>0.13909099499196825</v>
      </c>
      <c r="O58" s="60">
        <f t="shared" si="7"/>
        <v>12.209407540394974</v>
      </c>
      <c r="S58" s="2"/>
    </row>
    <row r="59" spans="1:19" x14ac:dyDescent="0.35">
      <c r="A59" s="43" t="s">
        <v>164</v>
      </c>
      <c r="B59">
        <v>0.67949999999999999</v>
      </c>
      <c r="C59">
        <f t="shared" si="8"/>
        <v>0.52639999999999998</v>
      </c>
      <c r="E59" t="s">
        <v>164</v>
      </c>
      <c r="F59" s="23">
        <f t="shared" si="5"/>
        <v>0.47358971936123967</v>
      </c>
      <c r="G59" s="23">
        <f t="shared" si="6"/>
        <v>4.7358971936123968</v>
      </c>
      <c r="M59" s="1" t="s">
        <v>164</v>
      </c>
      <c r="N59" s="60">
        <f t="shared" si="4"/>
        <v>0.47358971936123967</v>
      </c>
      <c r="O59" s="60">
        <f t="shared" si="7"/>
        <v>41.571705565529619</v>
      </c>
      <c r="S59" s="2"/>
    </row>
    <row r="60" spans="1:19" x14ac:dyDescent="0.35">
      <c r="A60" s="43" t="s">
        <v>165</v>
      </c>
      <c r="B60">
        <v>0.69969999999999999</v>
      </c>
      <c r="C60">
        <f t="shared" si="8"/>
        <v>0.54659999999999997</v>
      </c>
      <c r="E60" t="s">
        <v>165</v>
      </c>
      <c r="F60" s="23">
        <f t="shared" si="5"/>
        <v>0.4926769347066049</v>
      </c>
      <c r="G60" s="23">
        <f t="shared" si="6"/>
        <v>4.926769347066049</v>
      </c>
      <c r="M60" s="1" t="s">
        <v>165</v>
      </c>
      <c r="N60" s="60">
        <f t="shared" si="4"/>
        <v>0.4926769347066049</v>
      </c>
      <c r="O60" s="60">
        <f t="shared" si="7"/>
        <v>43.247181328545778</v>
      </c>
      <c r="S60" s="2"/>
    </row>
    <row r="61" spans="1:19" x14ac:dyDescent="0.35">
      <c r="A61" s="41" t="s">
        <v>166</v>
      </c>
      <c r="B61">
        <v>0.3463</v>
      </c>
      <c r="C61">
        <f t="shared" si="8"/>
        <v>0.19319999999999998</v>
      </c>
      <c r="E61" t="s">
        <v>166</v>
      </c>
      <c r="F61" s="23">
        <f t="shared" si="5"/>
        <v>0.15874515732778982</v>
      </c>
      <c r="G61" s="23">
        <f t="shared" si="6"/>
        <v>1.5874515732778982</v>
      </c>
      <c r="M61" s="1" t="s">
        <v>166</v>
      </c>
      <c r="N61" s="60">
        <f t="shared" si="4"/>
        <v>0.15874515732778982</v>
      </c>
      <c r="O61" s="60">
        <f t="shared" si="7"/>
        <v>13.934649910233391</v>
      </c>
      <c r="S61" s="2"/>
    </row>
    <row r="62" spans="1:19" ht="15" thickBot="1" x14ac:dyDescent="0.4">
      <c r="A62" s="41" t="s">
        <v>167</v>
      </c>
      <c r="B62">
        <v>0.40550000000000003</v>
      </c>
      <c r="C62">
        <f t="shared" si="8"/>
        <v>0.25240000000000001</v>
      </c>
      <c r="E62" t="s">
        <v>167</v>
      </c>
      <c r="F62" s="23">
        <f t="shared" si="5"/>
        <v>0.21468392705282058</v>
      </c>
      <c r="G62" s="23">
        <f t="shared" si="6"/>
        <v>2.146839270528206</v>
      </c>
      <c r="M62" s="3" t="s">
        <v>167</v>
      </c>
      <c r="N62" s="62">
        <f t="shared" si="4"/>
        <v>0.21468392705282058</v>
      </c>
      <c r="O62" s="62">
        <f t="shared" si="7"/>
        <v>18.844955116696589</v>
      </c>
      <c r="P62" s="4"/>
      <c r="Q62" s="4"/>
      <c r="R62" s="4"/>
      <c r="S62" s="5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6CE48-45BB-4F23-B216-5F2624198560}">
  <sheetPr codeName="Foglio2"/>
  <dimension ref="A1:Z32"/>
  <sheetViews>
    <sheetView topLeftCell="F13" zoomScale="90" zoomScaleNormal="90" workbookViewId="0">
      <selection activeCell="K2" sqref="K2"/>
    </sheetView>
  </sheetViews>
  <sheetFormatPr defaultRowHeight="14.5" x14ac:dyDescent="0.35"/>
  <cols>
    <col min="1" max="1" width="10.6328125" bestFit="1" customWidth="1"/>
    <col min="2" max="2" width="6.81640625" bestFit="1" customWidth="1"/>
    <col min="3" max="3" width="10.36328125" bestFit="1" customWidth="1"/>
    <col min="4" max="4" width="18.26953125" bestFit="1" customWidth="1"/>
    <col min="7" max="7" width="7.1796875" bestFit="1" customWidth="1"/>
    <col min="8" max="8" width="8.7265625" bestFit="1" customWidth="1"/>
    <col min="9" max="9" width="7.7265625" bestFit="1" customWidth="1"/>
    <col min="10" max="10" width="6.81640625" bestFit="1" customWidth="1"/>
    <col min="11" max="11" width="10.36328125" bestFit="1" customWidth="1"/>
    <col min="12" max="12" width="18.26953125" bestFit="1" customWidth="1"/>
    <col min="13" max="13" width="6.81640625" bestFit="1" customWidth="1"/>
    <col min="14" max="14" width="7.1796875" bestFit="1" customWidth="1"/>
    <col min="15" max="15" width="8.7265625" bestFit="1" customWidth="1"/>
    <col min="16" max="16" width="7.7265625" bestFit="1" customWidth="1"/>
    <col min="17" max="17" width="6.81640625" bestFit="1" customWidth="1"/>
    <col min="18" max="18" width="10.36328125" bestFit="1" customWidth="1"/>
    <col min="19" max="19" width="18.36328125" bestFit="1" customWidth="1"/>
    <col min="21" max="21" width="7.1796875" bestFit="1" customWidth="1"/>
    <col min="22" max="22" width="8.7265625" bestFit="1" customWidth="1"/>
    <col min="23" max="23" width="7.7265625" bestFit="1" customWidth="1"/>
    <col min="24" max="24" width="6.81640625" bestFit="1" customWidth="1"/>
    <col min="25" max="25" width="10.36328125" bestFit="1" customWidth="1"/>
    <col min="26" max="26" width="18.36328125" bestFit="1" customWidth="1"/>
  </cols>
  <sheetData>
    <row r="1" spans="1:26" x14ac:dyDescent="0.35">
      <c r="B1" t="s">
        <v>15</v>
      </c>
      <c r="C1" t="s">
        <v>25</v>
      </c>
      <c r="D1" t="s">
        <v>26</v>
      </c>
      <c r="G1" s="9" t="s">
        <v>27</v>
      </c>
      <c r="H1" s="10" t="s">
        <v>28</v>
      </c>
      <c r="I1" s="10" t="s">
        <v>29</v>
      </c>
      <c r="J1" s="10" t="s">
        <v>15</v>
      </c>
      <c r="K1" s="11" t="s">
        <v>25</v>
      </c>
      <c r="L1" s="8" t="s">
        <v>26</v>
      </c>
      <c r="M1" s="8"/>
      <c r="N1" s="9" t="s">
        <v>27</v>
      </c>
      <c r="O1" s="10" t="s">
        <v>28</v>
      </c>
      <c r="P1" s="10" t="s">
        <v>29</v>
      </c>
      <c r="Q1" s="10" t="s">
        <v>15</v>
      </c>
      <c r="R1" s="11" t="s">
        <v>25</v>
      </c>
      <c r="S1" s="8" t="s">
        <v>26</v>
      </c>
      <c r="T1" s="8"/>
      <c r="U1" s="9" t="s">
        <v>27</v>
      </c>
      <c r="V1" s="10" t="s">
        <v>28</v>
      </c>
      <c r="W1" s="10" t="s">
        <v>29</v>
      </c>
      <c r="X1" s="10" t="s">
        <v>15</v>
      </c>
      <c r="Y1" s="11" t="s">
        <v>25</v>
      </c>
      <c r="Z1" s="8" t="s">
        <v>26</v>
      </c>
    </row>
    <row r="2" spans="1:26" x14ac:dyDescent="0.35">
      <c r="A2" t="s">
        <v>0</v>
      </c>
      <c r="B2" s="6">
        <v>0.1837</v>
      </c>
      <c r="G2" s="12" t="s">
        <v>8</v>
      </c>
      <c r="H2" s="20" t="s">
        <v>9</v>
      </c>
      <c r="I2" s="20" t="s">
        <v>12</v>
      </c>
      <c r="J2">
        <v>0.61639999999999995</v>
      </c>
      <c r="K2" s="22">
        <f t="shared" ref="K2:K10" si="0">(J2-B$2)</f>
        <v>0.43269999999999997</v>
      </c>
      <c r="L2">
        <f>(K2-0.0326)/0.1118</f>
        <v>3.5787119856887295</v>
      </c>
      <c r="N2" s="12" t="s">
        <v>16</v>
      </c>
      <c r="O2" s="20" t="s">
        <v>9</v>
      </c>
      <c r="P2" s="20" t="s">
        <v>12</v>
      </c>
      <c r="Q2">
        <v>0.59919999999999995</v>
      </c>
      <c r="R2" s="22">
        <f t="shared" ref="R2:R10" si="1">Q2-B$2</f>
        <v>0.41549999999999998</v>
      </c>
      <c r="S2">
        <f>(R2-0.0326)/0.1118</f>
        <v>3.4248658318425758</v>
      </c>
      <c r="U2" s="12" t="s">
        <v>17</v>
      </c>
      <c r="V2" s="20" t="s">
        <v>9</v>
      </c>
      <c r="W2" s="20" t="s">
        <v>12</v>
      </c>
      <c r="X2">
        <v>0.66420000000000001</v>
      </c>
      <c r="Y2" s="22">
        <f t="shared" ref="Y2:Y10" si="2">X2-B$2</f>
        <v>0.48050000000000004</v>
      </c>
      <c r="Z2">
        <f>(Y2-0.0326)/0.1118</f>
        <v>4.0062611806797852</v>
      </c>
    </row>
    <row r="3" spans="1:26" x14ac:dyDescent="0.35">
      <c r="A3" t="s">
        <v>1</v>
      </c>
      <c r="B3" s="6">
        <v>1.8591</v>
      </c>
      <c r="C3" s="15">
        <f>(B3-B$2)</f>
        <v>1.6754</v>
      </c>
      <c r="D3">
        <v>15</v>
      </c>
      <c r="G3" s="1" t="s">
        <v>8</v>
      </c>
      <c r="H3" t="s">
        <v>9</v>
      </c>
      <c r="I3" s="16" t="s">
        <v>13</v>
      </c>
      <c r="J3">
        <v>0.26219999999999999</v>
      </c>
      <c r="K3" s="22">
        <f t="shared" si="0"/>
        <v>7.8499999999999986E-2</v>
      </c>
      <c r="L3">
        <f t="shared" ref="L3:L10" si="3">(K3-0.0326)/0.1118</f>
        <v>0.41055456171735233</v>
      </c>
      <c r="N3" s="1" t="s">
        <v>16</v>
      </c>
      <c r="O3" t="s">
        <v>9</v>
      </c>
      <c r="P3" s="16" t="s">
        <v>13</v>
      </c>
      <c r="Q3">
        <v>0.26019999999999999</v>
      </c>
      <c r="R3" s="2">
        <f t="shared" si="1"/>
        <v>7.6499999999999985E-2</v>
      </c>
      <c r="S3">
        <f>(R3-0.0326)/0.1118</f>
        <v>0.39266547406082281</v>
      </c>
      <c r="U3" s="1" t="s">
        <v>17</v>
      </c>
      <c r="V3" t="s">
        <v>9</v>
      </c>
      <c r="W3" s="16" t="s">
        <v>13</v>
      </c>
      <c r="X3">
        <v>0.27189999999999998</v>
      </c>
      <c r="Y3" s="22">
        <f t="shared" si="2"/>
        <v>8.8199999999999973E-2</v>
      </c>
      <c r="Z3">
        <f t="shared" ref="Z3:Z10" si="4">(Y3-0.0326)/0.1118</f>
        <v>0.49731663685152039</v>
      </c>
    </row>
    <row r="4" spans="1:26" x14ac:dyDescent="0.35">
      <c r="A4" t="s">
        <v>2</v>
      </c>
      <c r="B4" s="6">
        <v>1.3656999999999999</v>
      </c>
      <c r="C4" s="15">
        <f t="shared" ref="C4:C9" si="5">(B4-B$2)</f>
        <v>1.1819999999999999</v>
      </c>
      <c r="D4">
        <v>10</v>
      </c>
      <c r="G4" s="1" t="s">
        <v>8</v>
      </c>
      <c r="H4" t="s">
        <v>9</v>
      </c>
      <c r="I4" t="s">
        <v>14</v>
      </c>
      <c r="J4">
        <v>0.21790000000000001</v>
      </c>
      <c r="K4" s="2">
        <f t="shared" si="0"/>
        <v>3.4200000000000008E-2</v>
      </c>
      <c r="L4">
        <f t="shared" si="3"/>
        <v>1.4311270125223714E-2</v>
      </c>
      <c r="N4" s="1" t="s">
        <v>16</v>
      </c>
      <c r="O4" t="s">
        <v>9</v>
      </c>
      <c r="P4" t="s">
        <v>14</v>
      </c>
      <c r="Q4">
        <v>0.22009999999999999</v>
      </c>
      <c r="R4" s="2">
        <f t="shared" si="1"/>
        <v>3.6399999999999988E-2</v>
      </c>
      <c r="S4">
        <f>(R4-0.0326)/0.1118</f>
        <v>3.3989266547406E-2</v>
      </c>
      <c r="U4" s="1" t="s">
        <v>17</v>
      </c>
      <c r="V4" t="s">
        <v>9</v>
      </c>
      <c r="W4" t="s">
        <v>14</v>
      </c>
      <c r="X4">
        <v>0.22509999999999999</v>
      </c>
      <c r="Y4" s="2">
        <f t="shared" si="2"/>
        <v>4.1399999999999992E-2</v>
      </c>
      <c r="Z4">
        <f t="shared" si="4"/>
        <v>7.8711985688729835E-2</v>
      </c>
    </row>
    <row r="5" spans="1:26" x14ac:dyDescent="0.35">
      <c r="A5" t="s">
        <v>3</v>
      </c>
      <c r="B5" s="6">
        <v>1.0798000000000001</v>
      </c>
      <c r="C5" s="15">
        <f t="shared" si="5"/>
        <v>0.89610000000000012</v>
      </c>
      <c r="D5">
        <v>7.5</v>
      </c>
      <c r="G5" s="12" t="s">
        <v>8</v>
      </c>
      <c r="H5" s="20" t="s">
        <v>10</v>
      </c>
      <c r="I5" s="20" t="s">
        <v>12</v>
      </c>
      <c r="J5">
        <v>0.67330000000000001</v>
      </c>
      <c r="K5" s="22">
        <f t="shared" si="0"/>
        <v>0.48960000000000004</v>
      </c>
      <c r="L5">
        <f t="shared" si="3"/>
        <v>4.0876565295169947</v>
      </c>
      <c r="N5" s="12" t="s">
        <v>16</v>
      </c>
      <c r="O5" s="20" t="s">
        <v>10</v>
      </c>
      <c r="P5" s="20" t="s">
        <v>12</v>
      </c>
      <c r="Q5">
        <v>0.6522</v>
      </c>
      <c r="R5" s="22">
        <f t="shared" si="1"/>
        <v>0.46850000000000003</v>
      </c>
      <c r="S5">
        <f t="shared" ref="S5:S10" si="6">(R5-0.0326)/0.1118</f>
        <v>3.8989266547406083</v>
      </c>
      <c r="U5" s="12" t="s">
        <v>17</v>
      </c>
      <c r="V5" s="20" t="s">
        <v>10</v>
      </c>
      <c r="W5" s="20" t="s">
        <v>12</v>
      </c>
      <c r="X5">
        <v>0.74319999999999997</v>
      </c>
      <c r="Y5" s="22">
        <f t="shared" si="2"/>
        <v>0.5595</v>
      </c>
      <c r="Z5">
        <f t="shared" si="4"/>
        <v>4.7128801431127014</v>
      </c>
    </row>
    <row r="6" spans="1:26" x14ac:dyDescent="0.35">
      <c r="A6" t="s">
        <v>4</v>
      </c>
      <c r="B6" s="6">
        <v>0.78259999999999996</v>
      </c>
      <c r="C6" s="15">
        <f t="shared" si="5"/>
        <v>0.59889999999999999</v>
      </c>
      <c r="D6">
        <v>5</v>
      </c>
      <c r="G6" s="1" t="s">
        <v>8</v>
      </c>
      <c r="H6" t="s">
        <v>10</v>
      </c>
      <c r="I6" s="16" t="s">
        <v>13</v>
      </c>
      <c r="J6">
        <v>0.2782</v>
      </c>
      <c r="K6" s="22">
        <f t="shared" si="0"/>
        <v>9.4500000000000001E-2</v>
      </c>
      <c r="L6">
        <f t="shared" si="3"/>
        <v>0.55366726296958857</v>
      </c>
      <c r="N6" s="1" t="s">
        <v>16</v>
      </c>
      <c r="O6" t="s">
        <v>10</v>
      </c>
      <c r="P6" s="16" t="s">
        <v>13</v>
      </c>
      <c r="Q6">
        <v>0.26600000000000001</v>
      </c>
      <c r="R6" s="22">
        <f t="shared" si="1"/>
        <v>8.2300000000000012E-2</v>
      </c>
      <c r="S6">
        <f t="shared" si="6"/>
        <v>0.44454382826475863</v>
      </c>
      <c r="U6" s="1" t="s">
        <v>17</v>
      </c>
      <c r="V6" t="s">
        <v>10</v>
      </c>
      <c r="W6" s="16" t="s">
        <v>13</v>
      </c>
      <c r="X6">
        <v>0.28960000000000002</v>
      </c>
      <c r="Y6" s="22">
        <f t="shared" si="2"/>
        <v>0.10590000000000002</v>
      </c>
      <c r="Z6">
        <f t="shared" si="4"/>
        <v>0.65563506261180715</v>
      </c>
    </row>
    <row r="7" spans="1:26" x14ac:dyDescent="0.35">
      <c r="A7" t="s">
        <v>5</v>
      </c>
      <c r="B7" s="6">
        <v>0.4914</v>
      </c>
      <c r="C7" s="15">
        <f t="shared" si="5"/>
        <v>0.30769999999999997</v>
      </c>
      <c r="D7">
        <v>2.5</v>
      </c>
      <c r="G7" s="1" t="s">
        <v>8</v>
      </c>
      <c r="H7" t="s">
        <v>10</v>
      </c>
      <c r="I7" t="s">
        <v>14</v>
      </c>
      <c r="J7">
        <v>0.22109999999999999</v>
      </c>
      <c r="K7" s="2">
        <f t="shared" si="0"/>
        <v>3.7399999999999989E-2</v>
      </c>
      <c r="L7">
        <f t="shared" si="3"/>
        <v>4.2933810375670768E-2</v>
      </c>
      <c r="N7" s="1" t="s">
        <v>16</v>
      </c>
      <c r="O7" t="s">
        <v>10</v>
      </c>
      <c r="P7" t="s">
        <v>14</v>
      </c>
      <c r="Q7">
        <v>0.2157</v>
      </c>
      <c r="R7" s="2">
        <f t="shared" si="1"/>
        <v>3.2000000000000001E-2</v>
      </c>
      <c r="S7">
        <f t="shared" si="6"/>
        <v>-5.3667262969588226E-3</v>
      </c>
      <c r="U7" s="1" t="s">
        <v>17</v>
      </c>
      <c r="V7" t="s">
        <v>10</v>
      </c>
      <c r="W7" t="s">
        <v>14</v>
      </c>
      <c r="X7">
        <v>0.2354</v>
      </c>
      <c r="Y7" s="2">
        <f t="shared" si="2"/>
        <v>5.1699999999999996E-2</v>
      </c>
      <c r="Z7">
        <f t="shared" si="4"/>
        <v>0.1708407871198569</v>
      </c>
    </row>
    <row r="8" spans="1:26" x14ac:dyDescent="0.35">
      <c r="A8" t="s">
        <v>6</v>
      </c>
      <c r="B8" s="6">
        <v>0.34160000000000001</v>
      </c>
      <c r="C8" s="15">
        <f t="shared" si="5"/>
        <v>0.15790000000000001</v>
      </c>
      <c r="D8">
        <v>1.25</v>
      </c>
      <c r="G8" s="12" t="s">
        <v>8</v>
      </c>
      <c r="H8" s="20" t="s">
        <v>11</v>
      </c>
      <c r="I8" s="20" t="s">
        <v>12</v>
      </c>
      <c r="J8">
        <v>1.1089</v>
      </c>
      <c r="K8" s="22">
        <f t="shared" si="0"/>
        <v>0.92520000000000002</v>
      </c>
      <c r="L8">
        <f t="shared" si="3"/>
        <v>7.9838998211091239</v>
      </c>
      <c r="N8" s="12" t="s">
        <v>16</v>
      </c>
      <c r="O8" s="20" t="s">
        <v>11</v>
      </c>
      <c r="P8" s="20" t="s">
        <v>12</v>
      </c>
      <c r="Q8">
        <v>1.0953999999999999</v>
      </c>
      <c r="R8" s="22">
        <f t="shared" si="1"/>
        <v>0.91169999999999995</v>
      </c>
      <c r="S8">
        <f t="shared" si="6"/>
        <v>7.863148479427549</v>
      </c>
      <c r="U8" s="12" t="s">
        <v>17</v>
      </c>
      <c r="V8" s="20" t="s">
        <v>11</v>
      </c>
      <c r="W8" s="20" t="s">
        <v>12</v>
      </c>
      <c r="X8">
        <v>1.36</v>
      </c>
      <c r="Y8" s="22">
        <f t="shared" si="2"/>
        <v>1.1763000000000001</v>
      </c>
      <c r="Z8">
        <f t="shared" si="4"/>
        <v>10.229874776386406</v>
      </c>
    </row>
    <row r="9" spans="1:26" x14ac:dyDescent="0.35">
      <c r="A9" t="s">
        <v>7</v>
      </c>
      <c r="B9" s="6">
        <v>0.26069999999999999</v>
      </c>
      <c r="C9" s="26">
        <f t="shared" si="5"/>
        <v>7.6999999999999985E-2</v>
      </c>
      <c r="D9">
        <v>0.5</v>
      </c>
      <c r="G9" s="1" t="s">
        <v>8</v>
      </c>
      <c r="H9" t="s">
        <v>11</v>
      </c>
      <c r="I9" s="16" t="s">
        <v>13</v>
      </c>
      <c r="J9">
        <v>0.37240000000000001</v>
      </c>
      <c r="K9" s="22">
        <f t="shared" si="0"/>
        <v>0.18870000000000001</v>
      </c>
      <c r="L9">
        <f t="shared" si="3"/>
        <v>1.396243291592129</v>
      </c>
      <c r="N9" s="1" t="s">
        <v>16</v>
      </c>
      <c r="O9" t="s">
        <v>11</v>
      </c>
      <c r="P9" s="16" t="s">
        <v>13</v>
      </c>
      <c r="Q9">
        <v>0.3574</v>
      </c>
      <c r="R9" s="22">
        <f t="shared" si="1"/>
        <v>0.17369999999999999</v>
      </c>
      <c r="S9">
        <f t="shared" si="6"/>
        <v>1.2620751341681575</v>
      </c>
      <c r="U9" s="1" t="s">
        <v>17</v>
      </c>
      <c r="V9" t="s">
        <v>11</v>
      </c>
      <c r="W9" s="16" t="s">
        <v>13</v>
      </c>
      <c r="X9">
        <v>0.41670000000000001</v>
      </c>
      <c r="Y9" s="22">
        <f t="shared" si="2"/>
        <v>0.23300000000000001</v>
      </c>
      <c r="Z9">
        <f t="shared" si="4"/>
        <v>1.7924865831842578</v>
      </c>
    </row>
    <row r="10" spans="1:26" ht="15" thickBot="1" x14ac:dyDescent="0.4">
      <c r="G10" s="3" t="s">
        <v>8</v>
      </c>
      <c r="H10" s="4" t="s">
        <v>11</v>
      </c>
      <c r="I10" s="4" t="s">
        <v>14</v>
      </c>
      <c r="J10" s="4">
        <v>0.27100000000000002</v>
      </c>
      <c r="K10" s="21">
        <f t="shared" si="0"/>
        <v>8.7300000000000016E-2</v>
      </c>
      <c r="L10">
        <f t="shared" si="3"/>
        <v>0.4892665474060825</v>
      </c>
      <c r="N10" s="3" t="s">
        <v>16</v>
      </c>
      <c r="O10" s="4" t="s">
        <v>11</v>
      </c>
      <c r="P10" s="4" t="s">
        <v>14</v>
      </c>
      <c r="Q10" s="4">
        <v>0.2611</v>
      </c>
      <c r="R10" s="21">
        <f t="shared" si="1"/>
        <v>7.7399999999999997E-2</v>
      </c>
      <c r="S10">
        <f t="shared" si="6"/>
        <v>0.4007155635062612</v>
      </c>
      <c r="U10" s="3" t="s">
        <v>17</v>
      </c>
      <c r="V10" s="4" t="s">
        <v>11</v>
      </c>
      <c r="W10" s="4" t="s">
        <v>14</v>
      </c>
      <c r="X10" s="4">
        <v>0.28989999999999999</v>
      </c>
      <c r="Y10" s="21">
        <f t="shared" si="2"/>
        <v>0.10619999999999999</v>
      </c>
      <c r="Z10">
        <f t="shared" si="4"/>
        <v>0.65831842576028621</v>
      </c>
    </row>
    <row r="11" spans="1:26" ht="15" thickBot="1" x14ac:dyDescent="0.4">
      <c r="A11" t="s">
        <v>77</v>
      </c>
    </row>
    <row r="12" spans="1:26" x14ac:dyDescent="0.35">
      <c r="A12" t="s">
        <v>78</v>
      </c>
      <c r="G12" s="9" t="s">
        <v>27</v>
      </c>
      <c r="H12" s="10" t="s">
        <v>28</v>
      </c>
      <c r="I12" s="10" t="s">
        <v>29</v>
      </c>
      <c r="J12" s="10" t="s">
        <v>15</v>
      </c>
      <c r="K12" s="11" t="s">
        <v>25</v>
      </c>
      <c r="L12" s="8" t="s">
        <v>26</v>
      </c>
      <c r="M12" s="8"/>
      <c r="N12" s="9" t="s">
        <v>27</v>
      </c>
      <c r="O12" s="10" t="s">
        <v>28</v>
      </c>
      <c r="P12" s="10" t="s">
        <v>29</v>
      </c>
      <c r="Q12" s="10" t="s">
        <v>15</v>
      </c>
      <c r="R12" s="11" t="s">
        <v>25</v>
      </c>
      <c r="S12" s="8" t="s">
        <v>26</v>
      </c>
      <c r="T12" s="8"/>
      <c r="U12" s="9" t="s">
        <v>27</v>
      </c>
      <c r="V12" s="10" t="s">
        <v>28</v>
      </c>
      <c r="W12" s="10" t="s">
        <v>29</v>
      </c>
      <c r="X12" s="10" t="s">
        <v>15</v>
      </c>
      <c r="Y12" s="11" t="s">
        <v>25</v>
      </c>
      <c r="Z12" s="8" t="s">
        <v>26</v>
      </c>
    </row>
    <row r="13" spans="1:26" x14ac:dyDescent="0.35">
      <c r="G13" s="12" t="s">
        <v>18</v>
      </c>
      <c r="H13" s="20" t="s">
        <v>9</v>
      </c>
      <c r="I13" s="20" t="s">
        <v>12</v>
      </c>
      <c r="J13">
        <v>0.79749999999999999</v>
      </c>
      <c r="K13" s="22">
        <f t="shared" ref="K13:K21" si="7">J13-B$2</f>
        <v>0.61380000000000001</v>
      </c>
      <c r="L13">
        <f>(K13-0.0326)/0.1118</f>
        <v>5.1985688729874786</v>
      </c>
      <c r="N13" s="12" t="s">
        <v>19</v>
      </c>
      <c r="O13" s="20" t="s">
        <v>9</v>
      </c>
      <c r="P13" s="20" t="s">
        <v>12</v>
      </c>
      <c r="Q13">
        <v>0.55710000000000004</v>
      </c>
      <c r="R13" s="22">
        <f t="shared" ref="R13:R21" si="8">Q13-B$2</f>
        <v>0.37340000000000007</v>
      </c>
      <c r="S13">
        <f>(R13-0.0326)/0.1118</f>
        <v>3.0483005366726301</v>
      </c>
      <c r="U13" s="12" t="s">
        <v>20</v>
      </c>
      <c r="V13" s="20" t="s">
        <v>9</v>
      </c>
      <c r="W13" s="20" t="s">
        <v>12</v>
      </c>
      <c r="X13">
        <v>0.59399999999999997</v>
      </c>
      <c r="Y13" s="22">
        <f t="shared" ref="Y13:Y21" si="9">X13-B$2</f>
        <v>0.4103</v>
      </c>
      <c r="Z13">
        <f>(Y13-0.0326)/0.1118</f>
        <v>3.3783542039355994</v>
      </c>
    </row>
    <row r="14" spans="1:26" x14ac:dyDescent="0.35">
      <c r="G14" s="1" t="s">
        <v>18</v>
      </c>
      <c r="H14" t="s">
        <v>9</v>
      </c>
      <c r="I14" s="16" t="s">
        <v>13</v>
      </c>
      <c r="J14">
        <v>0.2944</v>
      </c>
      <c r="K14" s="22">
        <f t="shared" si="7"/>
        <v>0.11069999999999999</v>
      </c>
      <c r="L14">
        <f>(K14-0.0326)/0.1118</f>
        <v>0.69856887298747772</v>
      </c>
      <c r="N14" s="1" t="s">
        <v>19</v>
      </c>
      <c r="O14" t="s">
        <v>9</v>
      </c>
      <c r="P14" s="16" t="s">
        <v>13</v>
      </c>
      <c r="Q14">
        <v>0.2457</v>
      </c>
      <c r="R14" s="2">
        <f t="shared" si="8"/>
        <v>6.2E-2</v>
      </c>
      <c r="S14">
        <f t="shared" ref="S14:S21" si="10">(R14-0.0326)/0.1118</f>
        <v>0.26296958855098396</v>
      </c>
      <c r="U14" s="1" t="s">
        <v>20</v>
      </c>
      <c r="V14" t="s">
        <v>9</v>
      </c>
      <c r="W14" s="16" t="s">
        <v>13</v>
      </c>
      <c r="X14">
        <v>0.24379999999999999</v>
      </c>
      <c r="Y14" s="2">
        <f t="shared" si="9"/>
        <v>6.0099999999999987E-2</v>
      </c>
      <c r="Z14">
        <f t="shared" ref="Z14:Z21" si="11">(Y14-0.0326)/0.1118</f>
        <v>0.24597495527728078</v>
      </c>
    </row>
    <row r="15" spans="1:26" x14ac:dyDescent="0.35">
      <c r="G15" s="1" t="s">
        <v>18</v>
      </c>
      <c r="H15" t="s">
        <v>9</v>
      </c>
      <c r="I15" t="s">
        <v>14</v>
      </c>
      <c r="J15">
        <v>0.23649999999999999</v>
      </c>
      <c r="K15" s="2">
        <f t="shared" si="7"/>
        <v>5.2799999999999986E-2</v>
      </c>
      <c r="L15">
        <f>(K15-0.0326)/0.1118</f>
        <v>0.18067978533094803</v>
      </c>
      <c r="N15" s="1" t="s">
        <v>19</v>
      </c>
      <c r="O15" t="s">
        <v>9</v>
      </c>
      <c r="P15" t="s">
        <v>14</v>
      </c>
      <c r="Q15">
        <v>0.20880000000000001</v>
      </c>
      <c r="R15" s="2">
        <f t="shared" si="8"/>
        <v>2.5100000000000011E-2</v>
      </c>
      <c r="S15">
        <f t="shared" si="10"/>
        <v>-6.7084078711985559E-2</v>
      </c>
      <c r="U15" s="1" t="s">
        <v>20</v>
      </c>
      <c r="V15" t="s">
        <v>9</v>
      </c>
      <c r="W15" t="s">
        <v>14</v>
      </c>
      <c r="X15">
        <v>0.21029999999999999</v>
      </c>
      <c r="Y15" s="2">
        <f t="shared" si="9"/>
        <v>2.6599999999999985E-2</v>
      </c>
      <c r="Z15">
        <f t="shared" si="11"/>
        <v>-5.366726296958866E-2</v>
      </c>
    </row>
    <row r="16" spans="1:26" x14ac:dyDescent="0.35">
      <c r="G16" s="12" t="s">
        <v>18</v>
      </c>
      <c r="H16" s="20" t="s">
        <v>10</v>
      </c>
      <c r="I16" s="20" t="s">
        <v>12</v>
      </c>
      <c r="J16">
        <v>0.91969999999999996</v>
      </c>
      <c r="K16" s="22">
        <f t="shared" si="7"/>
        <v>0.73599999999999999</v>
      </c>
      <c r="L16">
        <f t="shared" ref="L16:L21" si="12">(K16-0.0326)/0.1118</f>
        <v>6.2915921288014314</v>
      </c>
      <c r="N16" s="12" t="s">
        <v>19</v>
      </c>
      <c r="O16" s="20" t="s">
        <v>10</v>
      </c>
      <c r="P16" s="20" t="s">
        <v>12</v>
      </c>
      <c r="Q16">
        <v>0.61639999999999995</v>
      </c>
      <c r="R16" s="22">
        <f t="shared" si="8"/>
        <v>0.43269999999999997</v>
      </c>
      <c r="S16">
        <f t="shared" si="10"/>
        <v>3.5787119856887295</v>
      </c>
      <c r="U16" s="12" t="s">
        <v>20</v>
      </c>
      <c r="V16" s="20" t="s">
        <v>10</v>
      </c>
      <c r="W16" s="20" t="s">
        <v>12</v>
      </c>
      <c r="X16">
        <v>0.61970000000000003</v>
      </c>
      <c r="Y16" s="22">
        <f t="shared" si="9"/>
        <v>0.43600000000000005</v>
      </c>
      <c r="Z16">
        <f t="shared" si="11"/>
        <v>3.608228980322004</v>
      </c>
    </row>
    <row r="17" spans="7:26" x14ac:dyDescent="0.35">
      <c r="G17" s="1" t="s">
        <v>18</v>
      </c>
      <c r="H17" t="s">
        <v>10</v>
      </c>
      <c r="I17" s="16" t="s">
        <v>13</v>
      </c>
      <c r="J17">
        <v>0.317</v>
      </c>
      <c r="K17" s="22">
        <f t="shared" si="7"/>
        <v>0.1333</v>
      </c>
      <c r="L17">
        <f t="shared" si="12"/>
        <v>0.90071556350626136</v>
      </c>
      <c r="N17" s="1" t="s">
        <v>19</v>
      </c>
      <c r="O17" t="s">
        <v>10</v>
      </c>
      <c r="P17" s="16" t="s">
        <v>13</v>
      </c>
      <c r="Q17">
        <v>0.25600000000000001</v>
      </c>
      <c r="R17" s="2">
        <f t="shared" si="8"/>
        <v>7.2300000000000003E-2</v>
      </c>
      <c r="S17">
        <f t="shared" si="10"/>
        <v>0.35509838998211096</v>
      </c>
      <c r="U17" s="1" t="s">
        <v>20</v>
      </c>
      <c r="V17" t="s">
        <v>10</v>
      </c>
      <c r="W17" s="16" t="s">
        <v>13</v>
      </c>
      <c r="X17">
        <v>0.25409999999999999</v>
      </c>
      <c r="Y17" s="2">
        <f t="shared" si="9"/>
        <v>7.039999999999999E-2</v>
      </c>
      <c r="Z17">
        <f t="shared" si="11"/>
        <v>0.33810375670840781</v>
      </c>
    </row>
    <row r="18" spans="7:26" x14ac:dyDescent="0.35">
      <c r="G18" s="1" t="s">
        <v>18</v>
      </c>
      <c r="H18" t="s">
        <v>10</v>
      </c>
      <c r="I18" t="s">
        <v>14</v>
      </c>
      <c r="J18">
        <v>0.2429</v>
      </c>
      <c r="K18" s="2">
        <f t="shared" si="7"/>
        <v>5.9200000000000003E-2</v>
      </c>
      <c r="L18">
        <f t="shared" si="12"/>
        <v>0.23792486583184264</v>
      </c>
      <c r="N18" s="1" t="s">
        <v>19</v>
      </c>
      <c r="O18" t="s">
        <v>10</v>
      </c>
      <c r="P18" t="s">
        <v>14</v>
      </c>
      <c r="Q18">
        <v>0.2175</v>
      </c>
      <c r="R18" s="2">
        <f t="shared" si="8"/>
        <v>3.3799999999999997E-2</v>
      </c>
      <c r="S18">
        <f t="shared" si="10"/>
        <v>1.0733452593917708E-2</v>
      </c>
      <c r="U18" s="1" t="s">
        <v>20</v>
      </c>
      <c r="V18" t="s">
        <v>10</v>
      </c>
      <c r="W18" t="s">
        <v>14</v>
      </c>
      <c r="X18">
        <v>0.21679999999999999</v>
      </c>
      <c r="Y18" s="2">
        <f t="shared" si="9"/>
        <v>3.3099999999999991E-2</v>
      </c>
      <c r="Z18">
        <f t="shared" si="11"/>
        <v>4.4722719141323209E-3</v>
      </c>
    </row>
    <row r="19" spans="7:26" x14ac:dyDescent="0.35">
      <c r="G19" s="12" t="s">
        <v>18</v>
      </c>
      <c r="H19" s="20" t="s">
        <v>11</v>
      </c>
      <c r="I19" s="20" t="s">
        <v>12</v>
      </c>
      <c r="J19">
        <v>1.5431999999999999</v>
      </c>
      <c r="K19" s="22">
        <f t="shared" si="7"/>
        <v>1.3594999999999999</v>
      </c>
      <c r="L19">
        <f t="shared" si="12"/>
        <v>11.868515205724508</v>
      </c>
      <c r="N19" s="12" t="s">
        <v>19</v>
      </c>
      <c r="O19" s="20" t="s">
        <v>11</v>
      </c>
      <c r="P19" s="20" t="s">
        <v>12</v>
      </c>
      <c r="Q19">
        <v>1.0770999999999999</v>
      </c>
      <c r="R19" s="22">
        <f t="shared" si="8"/>
        <v>0.89339999999999997</v>
      </c>
      <c r="S19">
        <f t="shared" si="10"/>
        <v>7.6994633273703048</v>
      </c>
      <c r="U19" s="12" t="s">
        <v>20</v>
      </c>
      <c r="V19" s="20" t="s">
        <v>11</v>
      </c>
      <c r="W19" s="20" t="s">
        <v>12</v>
      </c>
      <c r="X19">
        <v>1.1131</v>
      </c>
      <c r="Y19" s="22">
        <f t="shared" si="9"/>
        <v>0.9294</v>
      </c>
      <c r="Z19">
        <f t="shared" si="11"/>
        <v>8.021466905187836</v>
      </c>
    </row>
    <row r="20" spans="7:26" x14ac:dyDescent="0.35">
      <c r="G20" s="1" t="s">
        <v>18</v>
      </c>
      <c r="H20" t="s">
        <v>11</v>
      </c>
      <c r="I20" s="16" t="s">
        <v>13</v>
      </c>
      <c r="J20">
        <v>0.43969999999999998</v>
      </c>
      <c r="K20" s="22">
        <f t="shared" si="7"/>
        <v>0.25600000000000001</v>
      </c>
      <c r="L20">
        <f t="shared" si="12"/>
        <v>1.9982110912343471</v>
      </c>
      <c r="N20" s="1" t="s">
        <v>19</v>
      </c>
      <c r="O20" t="s">
        <v>11</v>
      </c>
      <c r="P20" s="16" t="s">
        <v>13</v>
      </c>
      <c r="Q20">
        <v>0.35060000000000002</v>
      </c>
      <c r="R20" s="22">
        <f t="shared" si="8"/>
        <v>0.16690000000000002</v>
      </c>
      <c r="S20">
        <f t="shared" si="10"/>
        <v>1.2012522361359574</v>
      </c>
      <c r="U20" s="1" t="s">
        <v>20</v>
      </c>
      <c r="V20" t="s">
        <v>11</v>
      </c>
      <c r="W20" s="16" t="s">
        <v>13</v>
      </c>
      <c r="X20">
        <v>0.35010000000000002</v>
      </c>
      <c r="Y20" s="22">
        <f t="shared" si="9"/>
        <v>0.16640000000000002</v>
      </c>
      <c r="Z20">
        <f t="shared" si="11"/>
        <v>1.1967799642218251</v>
      </c>
    </row>
    <row r="21" spans="7:26" ht="15" thickBot="1" x14ac:dyDescent="0.4">
      <c r="G21" s="3" t="s">
        <v>18</v>
      </c>
      <c r="H21" s="4" t="s">
        <v>11</v>
      </c>
      <c r="I21" s="4" t="s">
        <v>14</v>
      </c>
      <c r="J21" s="4">
        <v>0.30430000000000001</v>
      </c>
      <c r="K21" s="21">
        <f t="shared" si="7"/>
        <v>0.12060000000000001</v>
      </c>
      <c r="L21">
        <f t="shared" si="12"/>
        <v>0.78711985688729902</v>
      </c>
      <c r="N21" s="3" t="s">
        <v>19</v>
      </c>
      <c r="O21" s="4" t="s">
        <v>11</v>
      </c>
      <c r="P21" s="4" t="s">
        <v>14</v>
      </c>
      <c r="Q21" s="4">
        <v>0.2621</v>
      </c>
      <c r="R21" s="21">
        <f t="shared" si="8"/>
        <v>7.8399999999999997E-2</v>
      </c>
      <c r="S21">
        <f t="shared" si="10"/>
        <v>0.40966010733452596</v>
      </c>
      <c r="U21" s="3" t="s">
        <v>20</v>
      </c>
      <c r="V21" s="4" t="s">
        <v>11</v>
      </c>
      <c r="W21" s="4" t="s">
        <v>14</v>
      </c>
      <c r="X21" s="4">
        <v>0.26429999999999998</v>
      </c>
      <c r="Y21" s="21">
        <f t="shared" si="9"/>
        <v>8.0599999999999977E-2</v>
      </c>
      <c r="Z21">
        <f t="shared" si="11"/>
        <v>0.42933810375670822</v>
      </c>
    </row>
    <row r="22" spans="7:26" ht="15" thickBot="1" x14ac:dyDescent="0.4"/>
    <row r="23" spans="7:26" x14ac:dyDescent="0.35">
      <c r="G23" s="9" t="s">
        <v>27</v>
      </c>
      <c r="H23" s="10" t="s">
        <v>28</v>
      </c>
      <c r="I23" s="10" t="s">
        <v>29</v>
      </c>
      <c r="J23" s="10" t="s">
        <v>15</v>
      </c>
      <c r="K23" s="11" t="s">
        <v>25</v>
      </c>
      <c r="L23" s="8" t="s">
        <v>26</v>
      </c>
      <c r="M23" s="8"/>
      <c r="N23" s="9" t="s">
        <v>27</v>
      </c>
      <c r="O23" s="10" t="s">
        <v>28</v>
      </c>
      <c r="P23" s="10" t="s">
        <v>29</v>
      </c>
      <c r="Q23" s="10" t="s">
        <v>15</v>
      </c>
      <c r="R23" s="11" t="s">
        <v>25</v>
      </c>
      <c r="S23" s="8" t="s">
        <v>26</v>
      </c>
      <c r="T23" s="8"/>
      <c r="U23" s="9" t="s">
        <v>27</v>
      </c>
      <c r="V23" s="10" t="s">
        <v>28</v>
      </c>
      <c r="W23" s="10" t="s">
        <v>29</v>
      </c>
      <c r="X23" s="10" t="s">
        <v>15</v>
      </c>
      <c r="Y23" s="11" t="s">
        <v>25</v>
      </c>
      <c r="Z23" s="8" t="s">
        <v>26</v>
      </c>
    </row>
    <row r="24" spans="7:26" x14ac:dyDescent="0.35">
      <c r="G24" s="12" t="s">
        <v>21</v>
      </c>
      <c r="H24" s="20" t="s">
        <v>9</v>
      </c>
      <c r="I24" s="20" t="s">
        <v>12</v>
      </c>
      <c r="J24">
        <v>0.62829999999999997</v>
      </c>
      <c r="K24" s="22">
        <f t="shared" ref="K24:K32" si="13">J24-B$2</f>
        <v>0.4446</v>
      </c>
      <c r="L24">
        <f>(K24-0.0326)/0.1118</f>
        <v>3.6851520572450802</v>
      </c>
      <c r="N24" s="12" t="s">
        <v>22</v>
      </c>
      <c r="O24" s="20" t="s">
        <v>9</v>
      </c>
      <c r="P24" s="20" t="s">
        <v>12</v>
      </c>
      <c r="Q24">
        <v>0.49049999999999999</v>
      </c>
      <c r="R24" s="22">
        <f t="shared" ref="R24:R32" si="14">Q24-B$2</f>
        <v>0.30679999999999996</v>
      </c>
      <c r="S24">
        <f>(R24--0.0326)/0.1118</f>
        <v>3.0357781753130588</v>
      </c>
      <c r="U24" s="12" t="s">
        <v>23</v>
      </c>
      <c r="V24" s="20" t="s">
        <v>9</v>
      </c>
      <c r="W24" s="20" t="s">
        <v>12</v>
      </c>
      <c r="X24">
        <v>0.4874</v>
      </c>
      <c r="Y24" s="22">
        <f t="shared" ref="Y24:Y32" si="15">X24-B$2</f>
        <v>0.30369999999999997</v>
      </c>
      <c r="Z24">
        <f>(Y24-0.0326)/0.1118</f>
        <v>2.4248658318425758</v>
      </c>
    </row>
    <row r="25" spans="7:26" x14ac:dyDescent="0.35">
      <c r="G25" s="1" t="s">
        <v>21</v>
      </c>
      <c r="H25" t="s">
        <v>9</v>
      </c>
      <c r="I25" s="16" t="s">
        <v>13</v>
      </c>
      <c r="J25">
        <v>0.26529999999999998</v>
      </c>
      <c r="K25" s="22">
        <f t="shared" si="13"/>
        <v>8.1599999999999978E-2</v>
      </c>
      <c r="L25">
        <f t="shared" ref="L25:L32" si="16">(K25-0.0326)/0.1118</f>
        <v>0.43828264758497298</v>
      </c>
      <c r="N25" s="1" t="s">
        <v>22</v>
      </c>
      <c r="O25" t="s">
        <v>9</v>
      </c>
      <c r="P25" s="16" t="s">
        <v>13</v>
      </c>
      <c r="Q25">
        <v>0.2359</v>
      </c>
      <c r="R25" s="2">
        <f t="shared" si="14"/>
        <v>5.2199999999999996E-2</v>
      </c>
      <c r="S25">
        <f t="shared" ref="S25:S32" si="17">(R25--0.0326)/0.1118</f>
        <v>0.75849731663685138</v>
      </c>
      <c r="U25" s="1" t="s">
        <v>23</v>
      </c>
      <c r="V25" t="s">
        <v>9</v>
      </c>
      <c r="W25" s="16" t="s">
        <v>13</v>
      </c>
      <c r="X25">
        <v>0.23710000000000001</v>
      </c>
      <c r="Y25" s="2">
        <f t="shared" si="15"/>
        <v>5.3400000000000003E-2</v>
      </c>
      <c r="Z25">
        <f t="shared" ref="Z25:Z32" si="18">(Y25-0.0326)/0.1118</f>
        <v>0.18604651162790703</v>
      </c>
    </row>
    <row r="26" spans="7:26" x14ac:dyDescent="0.35">
      <c r="G26" s="1" t="s">
        <v>21</v>
      </c>
      <c r="H26" t="s">
        <v>9</v>
      </c>
      <c r="I26" t="s">
        <v>14</v>
      </c>
      <c r="J26">
        <v>0.21879999999999999</v>
      </c>
      <c r="K26" s="2">
        <f t="shared" si="13"/>
        <v>3.5099999999999992E-2</v>
      </c>
      <c r="L26">
        <f t="shared" si="16"/>
        <v>2.2361359570661855E-2</v>
      </c>
      <c r="N26" s="1" t="s">
        <v>22</v>
      </c>
      <c r="O26" t="s">
        <v>9</v>
      </c>
      <c r="P26" t="s">
        <v>14</v>
      </c>
      <c r="Q26">
        <v>0.21279999999999999</v>
      </c>
      <c r="R26" s="2">
        <f t="shared" si="14"/>
        <v>2.9099999999999987E-2</v>
      </c>
      <c r="S26">
        <f t="shared" si="17"/>
        <v>0.5518783542039355</v>
      </c>
      <c r="U26" s="1" t="s">
        <v>23</v>
      </c>
      <c r="V26" t="s">
        <v>9</v>
      </c>
      <c r="W26" t="s">
        <v>14</v>
      </c>
      <c r="X26">
        <v>0.2041</v>
      </c>
      <c r="Y26" s="2">
        <f t="shared" si="15"/>
        <v>2.0400000000000001E-2</v>
      </c>
      <c r="Z26">
        <f t="shared" si="18"/>
        <v>-0.10912343470483002</v>
      </c>
    </row>
    <row r="27" spans="7:26" x14ac:dyDescent="0.35">
      <c r="G27" s="12" t="s">
        <v>21</v>
      </c>
      <c r="H27" s="20" t="s">
        <v>10</v>
      </c>
      <c r="I27" s="20" t="s">
        <v>12</v>
      </c>
      <c r="J27">
        <v>0.62480000000000002</v>
      </c>
      <c r="K27" s="22">
        <f t="shared" si="13"/>
        <v>0.44110000000000005</v>
      </c>
      <c r="L27">
        <f t="shared" si="16"/>
        <v>3.6538461538461542</v>
      </c>
      <c r="N27" s="12" t="s">
        <v>22</v>
      </c>
      <c r="O27" s="20" t="s">
        <v>10</v>
      </c>
      <c r="P27" s="20" t="s">
        <v>12</v>
      </c>
      <c r="Q27">
        <v>0.50600000000000001</v>
      </c>
      <c r="R27" s="22">
        <f t="shared" si="14"/>
        <v>0.32230000000000003</v>
      </c>
      <c r="S27">
        <f t="shared" si="17"/>
        <v>3.1744186046511635</v>
      </c>
      <c r="U27" s="12" t="s">
        <v>23</v>
      </c>
      <c r="V27" s="20" t="s">
        <v>10</v>
      </c>
      <c r="W27" s="20" t="s">
        <v>12</v>
      </c>
      <c r="X27">
        <v>0.48480000000000001</v>
      </c>
      <c r="Y27" s="22">
        <f t="shared" si="15"/>
        <v>0.30110000000000003</v>
      </c>
      <c r="Z27">
        <f t="shared" si="18"/>
        <v>2.4016100178890878</v>
      </c>
    </row>
    <row r="28" spans="7:26" x14ac:dyDescent="0.35">
      <c r="G28" s="1" t="s">
        <v>21</v>
      </c>
      <c r="H28" t="s">
        <v>10</v>
      </c>
      <c r="I28" s="16" t="s">
        <v>13</v>
      </c>
      <c r="J28">
        <v>0.25559999999999999</v>
      </c>
      <c r="K28" s="2">
        <f t="shared" si="13"/>
        <v>7.1899999999999992E-2</v>
      </c>
      <c r="L28">
        <f t="shared" si="16"/>
        <v>0.35152057245080498</v>
      </c>
      <c r="N28" s="1" t="s">
        <v>22</v>
      </c>
      <c r="O28" t="s">
        <v>10</v>
      </c>
      <c r="P28" s="16" t="s">
        <v>13</v>
      </c>
      <c r="Q28">
        <v>0.2457</v>
      </c>
      <c r="R28" s="2">
        <f t="shared" si="14"/>
        <v>6.2E-2</v>
      </c>
      <c r="S28">
        <f t="shared" si="17"/>
        <v>0.84615384615384603</v>
      </c>
      <c r="U28" s="1" t="s">
        <v>23</v>
      </c>
      <c r="V28" t="s">
        <v>10</v>
      </c>
      <c r="W28" s="16" t="s">
        <v>13</v>
      </c>
      <c r="X28">
        <v>0.2432</v>
      </c>
      <c r="Y28" s="2">
        <f t="shared" si="15"/>
        <v>5.9499999999999997E-2</v>
      </c>
      <c r="Z28">
        <f t="shared" si="18"/>
        <v>0.24060822898032203</v>
      </c>
    </row>
    <row r="29" spans="7:26" x14ac:dyDescent="0.35">
      <c r="G29" s="1" t="s">
        <v>21</v>
      </c>
      <c r="H29" t="s">
        <v>10</v>
      </c>
      <c r="I29" t="s">
        <v>14</v>
      </c>
      <c r="J29">
        <v>0.2155</v>
      </c>
      <c r="K29" s="2">
        <f t="shared" si="13"/>
        <v>3.1799999999999995E-2</v>
      </c>
      <c r="L29">
        <f t="shared" si="16"/>
        <v>-7.1556350626118259E-3</v>
      </c>
      <c r="N29" s="1" t="s">
        <v>22</v>
      </c>
      <c r="O29" t="s">
        <v>10</v>
      </c>
      <c r="P29" t="s">
        <v>14</v>
      </c>
      <c r="Q29">
        <v>0.2122</v>
      </c>
      <c r="R29" s="2">
        <f t="shared" si="14"/>
        <v>2.8499999999999998E-2</v>
      </c>
      <c r="S29">
        <f t="shared" si="17"/>
        <v>0.54651162790697672</v>
      </c>
      <c r="U29" s="1" t="s">
        <v>23</v>
      </c>
      <c r="V29" t="s">
        <v>10</v>
      </c>
      <c r="W29" t="s">
        <v>14</v>
      </c>
      <c r="X29">
        <v>0.22370000000000001</v>
      </c>
      <c r="Y29" s="2">
        <f t="shared" si="15"/>
        <v>4.0000000000000008E-2</v>
      </c>
      <c r="Z29">
        <f t="shared" si="18"/>
        <v>6.6189624329159313E-2</v>
      </c>
    </row>
    <row r="30" spans="7:26" x14ac:dyDescent="0.35">
      <c r="G30" s="12" t="s">
        <v>21</v>
      </c>
      <c r="H30" s="20" t="s">
        <v>11</v>
      </c>
      <c r="I30" s="20" t="s">
        <v>12</v>
      </c>
      <c r="J30">
        <v>1.0865</v>
      </c>
      <c r="K30" s="22">
        <f t="shared" si="13"/>
        <v>0.90280000000000005</v>
      </c>
      <c r="L30">
        <f t="shared" si="16"/>
        <v>7.7835420393559938</v>
      </c>
      <c r="N30" s="12" t="s">
        <v>22</v>
      </c>
      <c r="O30" s="20" t="s">
        <v>11</v>
      </c>
      <c r="P30" s="20" t="s">
        <v>12</v>
      </c>
      <c r="Q30">
        <v>0.88109999999999999</v>
      </c>
      <c r="R30" s="22">
        <f t="shared" si="14"/>
        <v>0.69740000000000002</v>
      </c>
      <c r="S30">
        <f t="shared" si="17"/>
        <v>6.5295169946332736</v>
      </c>
      <c r="U30" s="12" t="s">
        <v>23</v>
      </c>
      <c r="V30" s="20" t="s">
        <v>11</v>
      </c>
      <c r="W30" s="20" t="s">
        <v>12</v>
      </c>
      <c r="X30">
        <v>0.91830000000000001</v>
      </c>
      <c r="Y30" s="22">
        <f t="shared" si="15"/>
        <v>0.73460000000000003</v>
      </c>
      <c r="Z30">
        <f t="shared" si="18"/>
        <v>6.279069767441861</v>
      </c>
    </row>
    <row r="31" spans="7:26" x14ac:dyDescent="0.35">
      <c r="G31" s="1" t="s">
        <v>21</v>
      </c>
      <c r="H31" t="s">
        <v>11</v>
      </c>
      <c r="I31" s="16" t="s">
        <v>13</v>
      </c>
      <c r="J31">
        <v>0.34379999999999999</v>
      </c>
      <c r="K31" s="22">
        <f t="shared" si="13"/>
        <v>0.16009999999999999</v>
      </c>
      <c r="L31">
        <f t="shared" si="16"/>
        <v>1.1404293381037567</v>
      </c>
      <c r="N31" s="1" t="s">
        <v>22</v>
      </c>
      <c r="O31" t="s">
        <v>11</v>
      </c>
      <c r="P31" s="16" t="s">
        <v>13</v>
      </c>
      <c r="Q31">
        <v>0.29730000000000001</v>
      </c>
      <c r="R31" s="22">
        <f t="shared" si="14"/>
        <v>0.11360000000000001</v>
      </c>
      <c r="S31">
        <f t="shared" si="17"/>
        <v>1.3076923076923077</v>
      </c>
      <c r="U31" s="1" t="s">
        <v>23</v>
      </c>
      <c r="V31" t="s">
        <v>11</v>
      </c>
      <c r="W31" s="16" t="s">
        <v>13</v>
      </c>
      <c r="X31">
        <v>0.32650000000000001</v>
      </c>
      <c r="Y31" s="22">
        <f t="shared" si="15"/>
        <v>0.14280000000000001</v>
      </c>
      <c r="Z31">
        <f t="shared" si="18"/>
        <v>0.98568872987477663</v>
      </c>
    </row>
    <row r="32" spans="7:26" ht="15" thickBot="1" x14ac:dyDescent="0.4">
      <c r="G32" s="3" t="s">
        <v>21</v>
      </c>
      <c r="H32" s="4" t="s">
        <v>11</v>
      </c>
      <c r="I32" s="4" t="s">
        <v>14</v>
      </c>
      <c r="J32" s="4">
        <v>0.26100000000000001</v>
      </c>
      <c r="K32" s="21">
        <f t="shared" si="13"/>
        <v>7.7300000000000008E-2</v>
      </c>
      <c r="L32">
        <f t="shared" si="16"/>
        <v>0.39982110912343483</v>
      </c>
      <c r="N32" s="3" t="s">
        <v>22</v>
      </c>
      <c r="O32" s="4" t="s">
        <v>11</v>
      </c>
      <c r="P32" s="4" t="s">
        <v>14</v>
      </c>
      <c r="Q32" s="4">
        <v>0.24160000000000001</v>
      </c>
      <c r="R32" s="5">
        <f t="shared" si="14"/>
        <v>5.7900000000000007E-2</v>
      </c>
      <c r="S32">
        <f t="shared" si="17"/>
        <v>0.80948121645796067</v>
      </c>
      <c r="U32" s="3" t="s">
        <v>23</v>
      </c>
      <c r="V32" s="4" t="s">
        <v>11</v>
      </c>
      <c r="W32" s="4" t="s">
        <v>14</v>
      </c>
      <c r="X32" s="4">
        <v>0.25690000000000002</v>
      </c>
      <c r="Y32" s="5">
        <f t="shared" si="15"/>
        <v>7.3200000000000015E-2</v>
      </c>
      <c r="Z32">
        <f t="shared" si="18"/>
        <v>0.36314847942754935</v>
      </c>
    </row>
  </sheetData>
  <phoneticPr fontId="18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8B4C0-90ED-4941-A8A3-FE0CE2A6866A}">
  <sheetPr codeName="Foglio3"/>
  <dimension ref="A1:Z32"/>
  <sheetViews>
    <sheetView topLeftCell="D14" workbookViewId="0">
      <selection activeCell="J27" sqref="J27:J29"/>
    </sheetView>
  </sheetViews>
  <sheetFormatPr defaultRowHeight="14.5" x14ac:dyDescent="0.35"/>
  <cols>
    <col min="1" max="1" width="10.6328125" bestFit="1" customWidth="1"/>
    <col min="2" max="2" width="6.81640625" bestFit="1" customWidth="1"/>
    <col min="3" max="3" width="10.36328125" bestFit="1" customWidth="1"/>
    <col min="4" max="4" width="18.26953125" bestFit="1" customWidth="1"/>
    <col min="7" max="7" width="7.1796875" bestFit="1" customWidth="1"/>
    <col min="9" max="9" width="7.7265625" bestFit="1" customWidth="1"/>
    <col min="10" max="10" width="6.81640625" bestFit="1" customWidth="1"/>
    <col min="11" max="11" width="10.36328125" bestFit="1" customWidth="1"/>
    <col min="12" max="12" width="18.36328125" bestFit="1" customWidth="1"/>
    <col min="13" max="13" width="6.81640625" bestFit="1" customWidth="1"/>
    <col min="14" max="14" width="7.1796875" bestFit="1" customWidth="1"/>
    <col min="16" max="16" width="7.7265625" bestFit="1" customWidth="1"/>
    <col min="17" max="17" width="6.81640625" bestFit="1" customWidth="1"/>
    <col min="18" max="18" width="10.36328125" bestFit="1" customWidth="1"/>
    <col min="19" max="19" width="18.36328125" bestFit="1" customWidth="1"/>
    <col min="21" max="21" width="7.1796875" bestFit="1" customWidth="1"/>
    <col min="23" max="23" width="7.7265625" bestFit="1" customWidth="1"/>
    <col min="24" max="24" width="6.81640625" bestFit="1" customWidth="1"/>
    <col min="25" max="25" width="10.36328125" bestFit="1" customWidth="1"/>
    <col min="26" max="26" width="18.36328125" bestFit="1" customWidth="1"/>
  </cols>
  <sheetData>
    <row r="1" spans="1:26" x14ac:dyDescent="0.35">
      <c r="B1" t="s">
        <v>15</v>
      </c>
      <c r="C1" t="s">
        <v>25</v>
      </c>
      <c r="D1" t="s">
        <v>26</v>
      </c>
      <c r="G1" s="9" t="s">
        <v>27</v>
      </c>
      <c r="H1" s="10" t="s">
        <v>28</v>
      </c>
      <c r="I1" s="10" t="s">
        <v>29</v>
      </c>
      <c r="J1" s="10" t="s">
        <v>15</v>
      </c>
      <c r="K1" s="11" t="s">
        <v>25</v>
      </c>
      <c r="L1" s="8" t="s">
        <v>26</v>
      </c>
      <c r="M1" s="8"/>
      <c r="N1" s="9" t="s">
        <v>27</v>
      </c>
      <c r="O1" s="10" t="s">
        <v>28</v>
      </c>
      <c r="P1" s="10" t="s">
        <v>29</v>
      </c>
      <c r="Q1" s="10" t="s">
        <v>15</v>
      </c>
      <c r="R1" s="11" t="s">
        <v>25</v>
      </c>
      <c r="S1" s="8" t="s">
        <v>26</v>
      </c>
      <c r="T1" s="8"/>
      <c r="U1" s="9" t="s">
        <v>27</v>
      </c>
      <c r="V1" s="10" t="s">
        <v>28</v>
      </c>
      <c r="W1" s="10" t="s">
        <v>29</v>
      </c>
      <c r="X1" s="10" t="s">
        <v>15</v>
      </c>
      <c r="Y1" s="11" t="s">
        <v>25</v>
      </c>
      <c r="Z1" s="8" t="s">
        <v>26</v>
      </c>
    </row>
    <row r="2" spans="1:26" x14ac:dyDescent="0.35">
      <c r="A2" t="s">
        <v>0</v>
      </c>
      <c r="B2" s="6">
        <v>0.18779999999999999</v>
      </c>
      <c r="G2" s="12" t="s">
        <v>52</v>
      </c>
      <c r="H2" s="20" t="s">
        <v>9</v>
      </c>
      <c r="I2" s="20" t="s">
        <v>12</v>
      </c>
      <c r="J2">
        <v>0.63449999999999995</v>
      </c>
      <c r="K2" s="22">
        <f t="shared" ref="K2:K10" si="0">(J2-B$2)</f>
        <v>0.44669999999999999</v>
      </c>
      <c r="L2">
        <f>(K2-0.0302)/0.1129</f>
        <v>3.6891054030115145</v>
      </c>
      <c r="N2" s="12" t="s">
        <v>53</v>
      </c>
      <c r="O2" s="20" t="s">
        <v>9</v>
      </c>
      <c r="P2" s="20" t="s">
        <v>12</v>
      </c>
      <c r="Q2">
        <v>0.61719999999999997</v>
      </c>
      <c r="R2" s="22">
        <f t="shared" ref="R2:R10" si="1">Q2-B$2</f>
        <v>0.4294</v>
      </c>
      <c r="S2">
        <f>(R2-0.0302)/0.1129</f>
        <v>3.5358724534986714</v>
      </c>
      <c r="U2" s="12" t="s">
        <v>54</v>
      </c>
      <c r="V2" s="20" t="s">
        <v>9</v>
      </c>
      <c r="W2" s="20" t="s">
        <v>12</v>
      </c>
      <c r="X2">
        <v>0.70299999999999996</v>
      </c>
      <c r="Y2" s="22">
        <f t="shared" ref="Y2:Y10" si="2">X2-B$2</f>
        <v>0.51519999999999999</v>
      </c>
      <c r="Z2">
        <f>(Y2-0.0302)/0.1129</f>
        <v>4.2958370239149692</v>
      </c>
    </row>
    <row r="3" spans="1:26" x14ac:dyDescent="0.35">
      <c r="A3" t="s">
        <v>1</v>
      </c>
      <c r="B3" s="6">
        <v>1.8849</v>
      </c>
      <c r="C3" s="15">
        <f>(B3-B$2)</f>
        <v>1.6971000000000001</v>
      </c>
      <c r="D3">
        <v>15</v>
      </c>
      <c r="G3" s="1" t="s">
        <v>52</v>
      </c>
      <c r="H3" t="s">
        <v>9</v>
      </c>
      <c r="I3" s="16" t="s">
        <v>13</v>
      </c>
      <c r="J3">
        <v>0.2681</v>
      </c>
      <c r="K3" s="22">
        <f t="shared" si="0"/>
        <v>8.030000000000001E-2</v>
      </c>
      <c r="L3">
        <f t="shared" ref="L3:L10" si="3">(K3-0.0302)/0.1129</f>
        <v>0.44375553587245353</v>
      </c>
      <c r="N3" s="1" t="s">
        <v>53</v>
      </c>
      <c r="O3" t="s">
        <v>9</v>
      </c>
      <c r="P3" s="16" t="s">
        <v>13</v>
      </c>
      <c r="Q3">
        <v>0.26550000000000001</v>
      </c>
      <c r="R3" s="2">
        <f t="shared" si="1"/>
        <v>7.7700000000000019E-2</v>
      </c>
      <c r="S3">
        <f t="shared" ref="S3:S10" si="4">(R3-0.0302)/0.1129</f>
        <v>0.42072630646589915</v>
      </c>
      <c r="U3" s="1" t="s">
        <v>54</v>
      </c>
      <c r="V3" t="s">
        <v>9</v>
      </c>
      <c r="W3" s="16" t="s">
        <v>13</v>
      </c>
      <c r="X3">
        <v>0.28010000000000002</v>
      </c>
      <c r="Y3" s="22">
        <f t="shared" si="2"/>
        <v>9.2300000000000021E-2</v>
      </c>
      <c r="Z3">
        <f t="shared" ref="Z3:Z10" si="5">(Y3-0.0302)/0.1129</f>
        <v>0.55004428697962815</v>
      </c>
    </row>
    <row r="4" spans="1:26" x14ac:dyDescent="0.35">
      <c r="A4" t="s">
        <v>2</v>
      </c>
      <c r="B4" s="6">
        <v>1.3729</v>
      </c>
      <c r="C4" s="15">
        <f t="shared" ref="C4:C9" si="6">(B4-B$2)</f>
        <v>1.1851</v>
      </c>
      <c r="D4">
        <v>10</v>
      </c>
      <c r="G4" s="1" t="s">
        <v>52</v>
      </c>
      <c r="H4" t="s">
        <v>9</v>
      </c>
      <c r="I4" t="s">
        <v>14</v>
      </c>
      <c r="J4">
        <v>0.2258</v>
      </c>
      <c r="K4" s="2">
        <f t="shared" si="0"/>
        <v>3.8000000000000006E-2</v>
      </c>
      <c r="L4">
        <f t="shared" si="3"/>
        <v>6.9087688219663462E-2</v>
      </c>
      <c r="N4" s="1" t="s">
        <v>53</v>
      </c>
      <c r="O4" t="s">
        <v>9</v>
      </c>
      <c r="P4" t="s">
        <v>14</v>
      </c>
      <c r="Q4">
        <v>0.2261</v>
      </c>
      <c r="R4" s="2">
        <f t="shared" si="1"/>
        <v>3.8300000000000001E-2</v>
      </c>
      <c r="S4">
        <f t="shared" si="4"/>
        <v>7.1744906997342775E-2</v>
      </c>
      <c r="U4" s="1" t="s">
        <v>54</v>
      </c>
      <c r="V4" t="s">
        <v>9</v>
      </c>
      <c r="W4" t="s">
        <v>14</v>
      </c>
      <c r="X4">
        <v>0.2281</v>
      </c>
      <c r="Y4" s="2">
        <f t="shared" si="2"/>
        <v>4.0300000000000002E-2</v>
      </c>
      <c r="Z4">
        <f t="shared" si="5"/>
        <v>8.9459698848538535E-2</v>
      </c>
    </row>
    <row r="5" spans="1:26" x14ac:dyDescent="0.35">
      <c r="A5" t="s">
        <v>3</v>
      </c>
      <c r="B5" s="6">
        <v>1.0720000000000001</v>
      </c>
      <c r="C5" s="15">
        <f t="shared" si="6"/>
        <v>0.8842000000000001</v>
      </c>
      <c r="D5">
        <v>7.5</v>
      </c>
      <c r="G5" s="12" t="s">
        <v>52</v>
      </c>
      <c r="H5" s="20" t="s">
        <v>10</v>
      </c>
      <c r="I5" s="20" t="s">
        <v>12</v>
      </c>
      <c r="J5">
        <v>0.69640000000000002</v>
      </c>
      <c r="K5" s="22">
        <f t="shared" si="0"/>
        <v>0.50860000000000005</v>
      </c>
      <c r="L5">
        <f t="shared" si="3"/>
        <v>4.2373782108060238</v>
      </c>
      <c r="N5" s="12" t="s">
        <v>53</v>
      </c>
      <c r="O5" s="20" t="s">
        <v>10</v>
      </c>
      <c r="P5" s="20" t="s">
        <v>12</v>
      </c>
      <c r="Q5">
        <v>0.68579999999999997</v>
      </c>
      <c r="R5" s="22">
        <f t="shared" si="1"/>
        <v>0.498</v>
      </c>
      <c r="S5">
        <f t="shared" si="4"/>
        <v>4.1434898139946856</v>
      </c>
      <c r="U5" s="12" t="s">
        <v>54</v>
      </c>
      <c r="V5" s="20" t="s">
        <v>10</v>
      </c>
      <c r="W5" s="20" t="s">
        <v>12</v>
      </c>
      <c r="X5">
        <v>0.85399999999999998</v>
      </c>
      <c r="Y5" s="22">
        <f t="shared" si="2"/>
        <v>0.66620000000000001</v>
      </c>
      <c r="Z5">
        <f t="shared" si="5"/>
        <v>5.6333038086802478</v>
      </c>
    </row>
    <row r="6" spans="1:26" x14ac:dyDescent="0.35">
      <c r="A6" t="s">
        <v>4</v>
      </c>
      <c r="B6" s="6">
        <v>0.80469999999999997</v>
      </c>
      <c r="C6" s="15">
        <f t="shared" si="6"/>
        <v>0.6169</v>
      </c>
      <c r="D6">
        <v>5</v>
      </c>
      <c r="G6" s="1" t="s">
        <v>52</v>
      </c>
      <c r="H6" t="s">
        <v>10</v>
      </c>
      <c r="I6" s="16" t="s">
        <v>13</v>
      </c>
      <c r="J6">
        <v>0.28760000000000002</v>
      </c>
      <c r="K6" s="22">
        <f t="shared" si="0"/>
        <v>9.9800000000000028E-2</v>
      </c>
      <c r="L6">
        <f t="shared" si="3"/>
        <v>0.6164747564216122</v>
      </c>
      <c r="N6" s="1" t="s">
        <v>53</v>
      </c>
      <c r="O6" t="s">
        <v>10</v>
      </c>
      <c r="P6" s="16" t="s">
        <v>13</v>
      </c>
      <c r="Q6">
        <v>0.27560000000000001</v>
      </c>
      <c r="R6" s="22">
        <f t="shared" si="1"/>
        <v>8.7800000000000017E-2</v>
      </c>
      <c r="S6">
        <f t="shared" si="4"/>
        <v>0.5101860053144377</v>
      </c>
      <c r="U6" s="1" t="s">
        <v>54</v>
      </c>
      <c r="V6" t="s">
        <v>10</v>
      </c>
      <c r="W6" s="16" t="s">
        <v>13</v>
      </c>
      <c r="X6">
        <v>0.30880000000000002</v>
      </c>
      <c r="Y6" s="22">
        <f t="shared" si="2"/>
        <v>0.12100000000000002</v>
      </c>
      <c r="Z6">
        <f t="shared" si="5"/>
        <v>0.80425155004428717</v>
      </c>
    </row>
    <row r="7" spans="1:26" x14ac:dyDescent="0.35">
      <c r="A7" t="s">
        <v>5</v>
      </c>
      <c r="B7" s="6">
        <v>0.50439999999999996</v>
      </c>
      <c r="C7" s="15">
        <f t="shared" si="6"/>
        <v>0.31659999999999999</v>
      </c>
      <c r="D7">
        <v>2.5</v>
      </c>
      <c r="G7" s="1" t="s">
        <v>52</v>
      </c>
      <c r="H7" t="s">
        <v>10</v>
      </c>
      <c r="I7" t="s">
        <v>14</v>
      </c>
      <c r="J7">
        <v>0.21820000000000001</v>
      </c>
      <c r="K7" s="2">
        <f t="shared" si="0"/>
        <v>3.040000000000001E-2</v>
      </c>
      <c r="L7">
        <f t="shared" si="3"/>
        <v>1.7714791851196562E-3</v>
      </c>
      <c r="N7" s="1" t="s">
        <v>53</v>
      </c>
      <c r="O7" t="s">
        <v>10</v>
      </c>
      <c r="P7" t="s">
        <v>14</v>
      </c>
      <c r="Q7">
        <v>0.22620000000000001</v>
      </c>
      <c r="R7" s="2">
        <f t="shared" si="1"/>
        <v>3.8400000000000017E-2</v>
      </c>
      <c r="S7">
        <f t="shared" si="4"/>
        <v>7.2630646589902717E-2</v>
      </c>
      <c r="U7" s="1" t="s">
        <v>54</v>
      </c>
      <c r="V7" t="s">
        <v>10</v>
      </c>
      <c r="W7" t="s">
        <v>14</v>
      </c>
      <c r="X7">
        <v>0.251</v>
      </c>
      <c r="Y7" s="2">
        <f t="shared" si="2"/>
        <v>6.3200000000000006E-2</v>
      </c>
      <c r="Z7">
        <f t="shared" si="5"/>
        <v>0.29229406554472986</v>
      </c>
    </row>
    <row r="8" spans="1:26" x14ac:dyDescent="0.35">
      <c r="A8" t="s">
        <v>6</v>
      </c>
      <c r="B8" s="6">
        <v>0.33779999999999999</v>
      </c>
      <c r="C8" s="15">
        <f t="shared" si="6"/>
        <v>0.15</v>
      </c>
      <c r="D8">
        <v>1.25</v>
      </c>
      <c r="G8" s="12" t="s">
        <v>52</v>
      </c>
      <c r="H8" s="20" t="s">
        <v>11</v>
      </c>
      <c r="I8" s="20" t="s">
        <v>12</v>
      </c>
      <c r="J8">
        <v>1.1455</v>
      </c>
      <c r="K8" s="22">
        <f t="shared" si="0"/>
        <v>0.9577</v>
      </c>
      <c r="L8">
        <f t="shared" si="3"/>
        <v>8.2152347209920276</v>
      </c>
      <c r="N8" s="12" t="s">
        <v>53</v>
      </c>
      <c r="O8" s="20" t="s">
        <v>11</v>
      </c>
      <c r="P8" s="20" t="s">
        <v>12</v>
      </c>
      <c r="Q8">
        <v>1.0992</v>
      </c>
      <c r="R8" s="22">
        <f t="shared" si="1"/>
        <v>0.91139999999999999</v>
      </c>
      <c r="S8">
        <f t="shared" si="4"/>
        <v>7.8051372896368463</v>
      </c>
      <c r="U8" s="12" t="s">
        <v>54</v>
      </c>
      <c r="V8" s="20" t="s">
        <v>11</v>
      </c>
      <c r="W8" s="20" t="s">
        <v>12</v>
      </c>
      <c r="X8">
        <v>1.5755999999999999</v>
      </c>
      <c r="Y8" s="22">
        <f t="shared" si="2"/>
        <v>1.3877999999999999</v>
      </c>
      <c r="Z8">
        <f t="shared" si="5"/>
        <v>12.024800708591673</v>
      </c>
    </row>
    <row r="9" spans="1:26" x14ac:dyDescent="0.35">
      <c r="A9" t="s">
        <v>7</v>
      </c>
      <c r="B9" s="6">
        <v>0.26319999999999999</v>
      </c>
      <c r="C9" s="26">
        <f t="shared" si="6"/>
        <v>7.5399999999999995E-2</v>
      </c>
      <c r="D9">
        <v>0.5</v>
      </c>
      <c r="G9" s="1" t="s">
        <v>52</v>
      </c>
      <c r="H9" t="s">
        <v>11</v>
      </c>
      <c r="I9" s="16" t="s">
        <v>13</v>
      </c>
      <c r="J9">
        <v>0.371</v>
      </c>
      <c r="K9" s="22">
        <f t="shared" si="0"/>
        <v>0.1832</v>
      </c>
      <c r="L9">
        <f t="shared" si="3"/>
        <v>1.3551815766164748</v>
      </c>
      <c r="N9" s="1" t="s">
        <v>53</v>
      </c>
      <c r="O9" t="s">
        <v>11</v>
      </c>
      <c r="P9" s="16" t="s">
        <v>13</v>
      </c>
      <c r="Q9">
        <v>0.3594</v>
      </c>
      <c r="R9" s="22">
        <f t="shared" si="1"/>
        <v>0.1716</v>
      </c>
      <c r="S9">
        <f t="shared" si="4"/>
        <v>1.2524357838795395</v>
      </c>
      <c r="U9" s="1" t="s">
        <v>54</v>
      </c>
      <c r="V9" t="s">
        <v>11</v>
      </c>
      <c r="W9" s="16" t="s">
        <v>13</v>
      </c>
      <c r="X9">
        <v>0.46400000000000002</v>
      </c>
      <c r="Y9" s="22">
        <f t="shared" si="2"/>
        <v>0.2762</v>
      </c>
      <c r="Z9">
        <f t="shared" si="5"/>
        <v>2.1789193976970771</v>
      </c>
    </row>
    <row r="10" spans="1:26" ht="15" thickBot="1" x14ac:dyDescent="0.4">
      <c r="G10" s="3" t="s">
        <v>52</v>
      </c>
      <c r="H10" s="4" t="s">
        <v>11</v>
      </c>
      <c r="I10" s="4" t="s">
        <v>14</v>
      </c>
      <c r="J10" s="4">
        <v>0.27739999999999998</v>
      </c>
      <c r="K10" s="21">
        <f t="shared" si="0"/>
        <v>8.9599999999999985E-2</v>
      </c>
      <c r="L10">
        <f t="shared" si="3"/>
        <v>0.52612931798051354</v>
      </c>
      <c r="N10" s="3" t="s">
        <v>53</v>
      </c>
      <c r="O10" s="4" t="s">
        <v>11</v>
      </c>
      <c r="P10" s="4" t="s">
        <v>14</v>
      </c>
      <c r="Q10" s="4">
        <v>0.27250000000000002</v>
      </c>
      <c r="R10" s="21">
        <f t="shared" si="1"/>
        <v>8.4700000000000025E-2</v>
      </c>
      <c r="S10">
        <f t="shared" si="4"/>
        <v>0.48272807794508432</v>
      </c>
      <c r="U10" s="3" t="s">
        <v>54</v>
      </c>
      <c r="V10" s="4" t="s">
        <v>11</v>
      </c>
      <c r="W10" s="4" t="s">
        <v>14</v>
      </c>
      <c r="X10" s="4">
        <v>0.30630000000000002</v>
      </c>
      <c r="Y10" s="21">
        <f t="shared" si="2"/>
        <v>0.11850000000000002</v>
      </c>
      <c r="Z10">
        <f t="shared" si="5"/>
        <v>0.78210806023029245</v>
      </c>
    </row>
    <row r="11" spans="1:26" ht="15" thickBot="1" x14ac:dyDescent="0.4"/>
    <row r="12" spans="1:26" x14ac:dyDescent="0.35">
      <c r="A12" t="s">
        <v>79</v>
      </c>
      <c r="G12" s="9" t="s">
        <v>27</v>
      </c>
      <c r="H12" s="10" t="s">
        <v>28</v>
      </c>
      <c r="I12" s="10" t="s">
        <v>29</v>
      </c>
      <c r="J12" s="10" t="s">
        <v>15</v>
      </c>
      <c r="K12" s="11" t="s">
        <v>25</v>
      </c>
      <c r="L12" s="8" t="s">
        <v>26</v>
      </c>
      <c r="M12" s="8"/>
      <c r="N12" s="9" t="s">
        <v>27</v>
      </c>
      <c r="O12" s="10" t="s">
        <v>28</v>
      </c>
      <c r="P12" s="10" t="s">
        <v>29</v>
      </c>
      <c r="Q12" s="10" t="s">
        <v>15</v>
      </c>
      <c r="R12" s="11" t="s">
        <v>25</v>
      </c>
      <c r="S12" s="8" t="s">
        <v>26</v>
      </c>
      <c r="T12" s="8"/>
      <c r="U12" s="9" t="s">
        <v>27</v>
      </c>
      <c r="V12" s="10" t="s">
        <v>28</v>
      </c>
      <c r="W12" s="10" t="s">
        <v>29</v>
      </c>
      <c r="X12" s="10" t="s">
        <v>15</v>
      </c>
      <c r="Y12" s="11" t="s">
        <v>25</v>
      </c>
      <c r="Z12" s="8" t="s">
        <v>26</v>
      </c>
    </row>
    <row r="13" spans="1:26" x14ac:dyDescent="0.35">
      <c r="A13" t="s">
        <v>80</v>
      </c>
      <c r="G13" s="12" t="s">
        <v>55</v>
      </c>
      <c r="H13" s="20" t="s">
        <v>9</v>
      </c>
      <c r="I13" s="20" t="s">
        <v>12</v>
      </c>
      <c r="J13">
        <v>0.80940000000000001</v>
      </c>
      <c r="K13" s="22">
        <f t="shared" ref="K13:K21" si="7">J13-B$2</f>
        <v>0.62160000000000004</v>
      </c>
      <c r="L13">
        <f>(K13-0.0302)/0.1129</f>
        <v>5.2382639503985828</v>
      </c>
      <c r="N13" s="12" t="s">
        <v>56</v>
      </c>
      <c r="O13" s="20" t="s">
        <v>9</v>
      </c>
      <c r="P13" s="20" t="s">
        <v>12</v>
      </c>
      <c r="Q13">
        <v>0.61209999999999998</v>
      </c>
      <c r="R13" s="22">
        <f t="shared" ref="R13:R21" si="8">Q13-B$2</f>
        <v>0.42430000000000001</v>
      </c>
      <c r="S13">
        <f>(R13-0.0302)/0.1129</f>
        <v>3.4906997342781221</v>
      </c>
      <c r="U13" s="12" t="s">
        <v>57</v>
      </c>
      <c r="V13" s="20" t="s">
        <v>9</v>
      </c>
      <c r="W13" s="20" t="s">
        <v>12</v>
      </c>
      <c r="X13">
        <v>0.65759999999999996</v>
      </c>
      <c r="Y13" s="22">
        <f t="shared" ref="Y13:Y21" si="9">X13-B$2</f>
        <v>0.4698</v>
      </c>
      <c r="Z13">
        <f>(Y13-0.0302)/0.1129</f>
        <v>3.8937112488928256</v>
      </c>
    </row>
    <row r="14" spans="1:26" x14ac:dyDescent="0.35">
      <c r="G14" s="1" t="s">
        <v>55</v>
      </c>
      <c r="H14" t="s">
        <v>9</v>
      </c>
      <c r="I14" s="16" t="s">
        <v>13</v>
      </c>
      <c r="J14">
        <v>0.30049999999999999</v>
      </c>
      <c r="K14" s="22">
        <f t="shared" si="7"/>
        <v>0.11269999999999999</v>
      </c>
      <c r="L14">
        <f t="shared" ref="L14:L21" si="10">(K14-0.0302)/0.1129</f>
        <v>0.73073516386182458</v>
      </c>
      <c r="N14" s="1" t="s">
        <v>56</v>
      </c>
      <c r="O14" t="s">
        <v>9</v>
      </c>
      <c r="P14" s="16" t="s">
        <v>13</v>
      </c>
      <c r="Q14">
        <v>0.25169999999999998</v>
      </c>
      <c r="R14" s="2">
        <f t="shared" si="8"/>
        <v>6.3899999999999985E-2</v>
      </c>
      <c r="S14">
        <f t="shared" ref="S14:S21" si="11">(R14-0.0302)/0.1129</f>
        <v>0.29849424269264818</v>
      </c>
      <c r="U14" s="1" t="s">
        <v>57</v>
      </c>
      <c r="V14" t="s">
        <v>9</v>
      </c>
      <c r="W14" s="16" t="s">
        <v>13</v>
      </c>
      <c r="X14">
        <v>0.26569999999999999</v>
      </c>
      <c r="Y14" s="2">
        <f t="shared" si="9"/>
        <v>7.7899999999999997E-2</v>
      </c>
      <c r="Z14">
        <f t="shared" ref="Z14:Z21" si="12">(Y14-0.0302)/0.1129</f>
        <v>0.42249778565101853</v>
      </c>
    </row>
    <row r="15" spans="1:26" x14ac:dyDescent="0.35">
      <c r="G15" s="1" t="s">
        <v>55</v>
      </c>
      <c r="H15" t="s">
        <v>9</v>
      </c>
      <c r="I15" t="s">
        <v>14</v>
      </c>
      <c r="J15">
        <v>0.2445</v>
      </c>
      <c r="K15" s="2">
        <f t="shared" si="7"/>
        <v>5.67E-2</v>
      </c>
      <c r="L15">
        <f t="shared" si="10"/>
        <v>0.23472099202834365</v>
      </c>
      <c r="N15" s="1" t="s">
        <v>56</v>
      </c>
      <c r="O15" t="s">
        <v>9</v>
      </c>
      <c r="P15" t="s">
        <v>14</v>
      </c>
      <c r="Q15">
        <v>0.21779999999999999</v>
      </c>
      <c r="R15" s="2">
        <f t="shared" si="8"/>
        <v>0.03</v>
      </c>
      <c r="S15">
        <f t="shared" si="11"/>
        <v>-1.7714791851195948E-3</v>
      </c>
      <c r="U15" s="1" t="s">
        <v>57</v>
      </c>
      <c r="V15" t="s">
        <v>9</v>
      </c>
      <c r="W15" t="s">
        <v>14</v>
      </c>
      <c r="X15">
        <v>0.21929999999999999</v>
      </c>
      <c r="Y15" s="2">
        <f t="shared" si="9"/>
        <v>3.15E-2</v>
      </c>
      <c r="Z15">
        <f t="shared" si="12"/>
        <v>1.1514614703277228E-2</v>
      </c>
    </row>
    <row r="16" spans="1:26" x14ac:dyDescent="0.35">
      <c r="G16" s="12" t="s">
        <v>55</v>
      </c>
      <c r="H16" s="20" t="s">
        <v>10</v>
      </c>
      <c r="I16" s="20" t="s">
        <v>12</v>
      </c>
      <c r="J16">
        <v>1.0503</v>
      </c>
      <c r="K16" s="22">
        <f t="shared" si="7"/>
        <v>0.86250000000000004</v>
      </c>
      <c r="L16">
        <f t="shared" si="10"/>
        <v>7.3720106288751106</v>
      </c>
      <c r="N16" s="12" t="s">
        <v>56</v>
      </c>
      <c r="O16" s="20" t="s">
        <v>10</v>
      </c>
      <c r="P16" s="20" t="s">
        <v>12</v>
      </c>
      <c r="Q16">
        <v>0.63280000000000003</v>
      </c>
      <c r="R16" s="22">
        <f t="shared" si="8"/>
        <v>0.44500000000000006</v>
      </c>
      <c r="S16">
        <f t="shared" si="11"/>
        <v>3.6740478299379986</v>
      </c>
      <c r="U16" s="12" t="s">
        <v>57</v>
      </c>
      <c r="V16" s="20" t="s">
        <v>10</v>
      </c>
      <c r="W16" s="20" t="s">
        <v>12</v>
      </c>
      <c r="X16">
        <v>0.66610000000000003</v>
      </c>
      <c r="Y16" s="22">
        <f t="shared" si="9"/>
        <v>0.47830000000000006</v>
      </c>
      <c r="Z16">
        <f t="shared" si="12"/>
        <v>3.968999114260408</v>
      </c>
    </row>
    <row r="17" spans="7:26" x14ac:dyDescent="0.35">
      <c r="G17" s="1" t="s">
        <v>55</v>
      </c>
      <c r="H17" t="s">
        <v>10</v>
      </c>
      <c r="I17" s="16" t="s">
        <v>13</v>
      </c>
      <c r="J17">
        <v>0.32340000000000002</v>
      </c>
      <c r="K17" s="22">
        <f t="shared" si="7"/>
        <v>0.13560000000000003</v>
      </c>
      <c r="L17">
        <f t="shared" si="10"/>
        <v>0.93356953055801617</v>
      </c>
      <c r="N17" s="1" t="s">
        <v>56</v>
      </c>
      <c r="O17" t="s">
        <v>10</v>
      </c>
      <c r="P17" s="16" t="s">
        <v>13</v>
      </c>
      <c r="Q17">
        <v>0.26529999999999998</v>
      </c>
      <c r="R17" s="2">
        <f t="shared" si="8"/>
        <v>7.7499999999999986E-2</v>
      </c>
      <c r="S17">
        <f t="shared" si="11"/>
        <v>0.41895482728077926</v>
      </c>
      <c r="U17" s="1" t="s">
        <v>57</v>
      </c>
      <c r="V17" t="s">
        <v>10</v>
      </c>
      <c r="W17" s="16" t="s">
        <v>13</v>
      </c>
      <c r="X17">
        <v>0.27129999999999999</v>
      </c>
      <c r="Y17" s="2">
        <f t="shared" si="9"/>
        <v>8.3499999999999991E-2</v>
      </c>
      <c r="Z17">
        <f t="shared" si="12"/>
        <v>0.47209920283436657</v>
      </c>
    </row>
    <row r="18" spans="7:26" x14ac:dyDescent="0.35">
      <c r="G18" s="1" t="s">
        <v>55</v>
      </c>
      <c r="H18" t="s">
        <v>10</v>
      </c>
      <c r="I18" t="s">
        <v>14</v>
      </c>
      <c r="J18">
        <v>0.24940000000000001</v>
      </c>
      <c r="K18" s="2">
        <f t="shared" si="7"/>
        <v>6.1600000000000016E-2</v>
      </c>
      <c r="L18">
        <f t="shared" si="10"/>
        <v>0.27812223206377334</v>
      </c>
      <c r="N18" s="1" t="s">
        <v>56</v>
      </c>
      <c r="O18" t="s">
        <v>10</v>
      </c>
      <c r="P18" t="s">
        <v>14</v>
      </c>
      <c r="Q18">
        <v>0.2165</v>
      </c>
      <c r="R18" s="2">
        <f t="shared" si="8"/>
        <v>2.8700000000000003E-2</v>
      </c>
      <c r="S18">
        <f t="shared" si="11"/>
        <v>-1.3286093888396792E-2</v>
      </c>
      <c r="U18" s="1" t="s">
        <v>57</v>
      </c>
      <c r="V18" t="s">
        <v>10</v>
      </c>
      <c r="W18" t="s">
        <v>14</v>
      </c>
      <c r="X18">
        <v>0.22800000000000001</v>
      </c>
      <c r="Y18" s="2">
        <f t="shared" si="9"/>
        <v>4.0200000000000014E-2</v>
      </c>
      <c r="Z18">
        <f t="shared" si="12"/>
        <v>8.8573959255978857E-2</v>
      </c>
    </row>
    <row r="19" spans="7:26" x14ac:dyDescent="0.35">
      <c r="G19" s="12" t="s">
        <v>55</v>
      </c>
      <c r="H19" s="20" t="s">
        <v>11</v>
      </c>
      <c r="I19" s="20" t="s">
        <v>12</v>
      </c>
      <c r="J19">
        <v>1.6028</v>
      </c>
      <c r="K19" s="22">
        <f t="shared" si="7"/>
        <v>1.415</v>
      </c>
      <c r="L19">
        <f t="shared" si="10"/>
        <v>12.265721877767936</v>
      </c>
      <c r="N19" s="12" t="s">
        <v>56</v>
      </c>
      <c r="O19" s="20" t="s">
        <v>11</v>
      </c>
      <c r="P19" s="20" t="s">
        <v>12</v>
      </c>
      <c r="Q19">
        <v>1.1114999999999999</v>
      </c>
      <c r="R19" s="22">
        <f t="shared" si="8"/>
        <v>0.92369999999999997</v>
      </c>
      <c r="S19">
        <f t="shared" si="11"/>
        <v>7.9140832595216999</v>
      </c>
      <c r="U19" s="12" t="s">
        <v>57</v>
      </c>
      <c r="V19" s="20" t="s">
        <v>11</v>
      </c>
      <c r="W19" s="20" t="s">
        <v>12</v>
      </c>
      <c r="X19">
        <v>1.1281000000000001</v>
      </c>
      <c r="Y19" s="22">
        <f t="shared" si="9"/>
        <v>0.94030000000000014</v>
      </c>
      <c r="Z19">
        <f t="shared" si="12"/>
        <v>8.0611160318866268</v>
      </c>
    </row>
    <row r="20" spans="7:26" x14ac:dyDescent="0.35">
      <c r="G20" s="1" t="s">
        <v>55</v>
      </c>
      <c r="H20" t="s">
        <v>11</v>
      </c>
      <c r="I20" s="16" t="s">
        <v>13</v>
      </c>
      <c r="J20">
        <v>0.47649999999999998</v>
      </c>
      <c r="K20" s="22">
        <f t="shared" si="7"/>
        <v>0.28869999999999996</v>
      </c>
      <c r="L20">
        <f t="shared" si="10"/>
        <v>2.28963684676705</v>
      </c>
      <c r="N20" s="1" t="s">
        <v>56</v>
      </c>
      <c r="O20" t="s">
        <v>11</v>
      </c>
      <c r="P20" s="16" t="s">
        <v>13</v>
      </c>
      <c r="Q20">
        <v>0.36370000000000002</v>
      </c>
      <c r="R20" s="22">
        <f t="shared" si="8"/>
        <v>0.17590000000000003</v>
      </c>
      <c r="S20">
        <f t="shared" si="11"/>
        <v>1.2905225863596106</v>
      </c>
      <c r="U20" s="1" t="s">
        <v>57</v>
      </c>
      <c r="V20" t="s">
        <v>11</v>
      </c>
      <c r="W20" s="16" t="s">
        <v>13</v>
      </c>
      <c r="X20">
        <v>0.3584</v>
      </c>
      <c r="Y20" s="22">
        <f t="shared" si="9"/>
        <v>0.1706</v>
      </c>
      <c r="Z20">
        <f t="shared" si="12"/>
        <v>1.2435783879539415</v>
      </c>
    </row>
    <row r="21" spans="7:26" ht="15" thickBot="1" x14ac:dyDescent="0.4">
      <c r="G21" s="3" t="s">
        <v>55</v>
      </c>
      <c r="H21" s="4" t="s">
        <v>11</v>
      </c>
      <c r="I21" s="4" t="s">
        <v>14</v>
      </c>
      <c r="J21" s="4">
        <v>0.33200000000000002</v>
      </c>
      <c r="K21" s="21">
        <f t="shared" si="7"/>
        <v>0.14420000000000002</v>
      </c>
      <c r="L21">
        <f t="shared" si="10"/>
        <v>1.0097431355181579</v>
      </c>
      <c r="N21" s="3" t="s">
        <v>56</v>
      </c>
      <c r="O21" s="4" t="s">
        <v>11</v>
      </c>
      <c r="P21" s="4" t="s">
        <v>14</v>
      </c>
      <c r="Q21" s="4">
        <v>0.27900000000000003</v>
      </c>
      <c r="R21" s="21">
        <f t="shared" si="8"/>
        <v>9.1200000000000031E-2</v>
      </c>
      <c r="S21">
        <f t="shared" si="11"/>
        <v>0.54030115146147051</v>
      </c>
      <c r="U21" s="3" t="s">
        <v>57</v>
      </c>
      <c r="V21" s="4" t="s">
        <v>11</v>
      </c>
      <c r="W21" s="4" t="s">
        <v>14</v>
      </c>
      <c r="X21" s="4">
        <v>0.26440000000000002</v>
      </c>
      <c r="Y21" s="21">
        <f t="shared" si="9"/>
        <v>7.6600000000000029E-2</v>
      </c>
      <c r="Z21">
        <f t="shared" si="12"/>
        <v>0.41098317094774156</v>
      </c>
    </row>
    <row r="22" spans="7:26" ht="15" thickBot="1" x14ac:dyDescent="0.4"/>
    <row r="23" spans="7:26" x14ac:dyDescent="0.35">
      <c r="G23" s="9" t="s">
        <v>27</v>
      </c>
      <c r="H23" s="10" t="s">
        <v>28</v>
      </c>
      <c r="I23" s="10" t="s">
        <v>29</v>
      </c>
      <c r="J23" s="10" t="s">
        <v>15</v>
      </c>
      <c r="K23" s="11" t="s">
        <v>25</v>
      </c>
      <c r="L23" s="8" t="s">
        <v>26</v>
      </c>
      <c r="M23" s="8"/>
      <c r="N23" s="9" t="s">
        <v>27</v>
      </c>
      <c r="O23" s="10" t="s">
        <v>28</v>
      </c>
      <c r="P23" s="10" t="s">
        <v>29</v>
      </c>
      <c r="Q23" s="10" t="s">
        <v>15</v>
      </c>
      <c r="R23" s="11" t="s">
        <v>25</v>
      </c>
      <c r="S23" s="8" t="s">
        <v>26</v>
      </c>
      <c r="T23" s="8"/>
      <c r="U23" s="8"/>
      <c r="V23" s="8"/>
      <c r="W23" s="8"/>
      <c r="X23" s="8"/>
      <c r="Y23" s="8"/>
      <c r="Z23" s="8"/>
    </row>
    <row r="24" spans="7:26" x14ac:dyDescent="0.35">
      <c r="G24" s="12" t="s">
        <v>58</v>
      </c>
      <c r="H24" s="20" t="s">
        <v>9</v>
      </c>
      <c r="I24" s="20" t="s">
        <v>12</v>
      </c>
      <c r="J24">
        <v>0.61880000000000002</v>
      </c>
      <c r="K24" s="22">
        <f t="shared" ref="K24:K32" si="13">J24-B$2</f>
        <v>0.43100000000000005</v>
      </c>
      <c r="L24">
        <f>(K24-0.0302)/0.1129</f>
        <v>3.5500442869796283</v>
      </c>
      <c r="N24" s="12" t="s">
        <v>24</v>
      </c>
      <c r="O24" s="20" t="s">
        <v>9</v>
      </c>
      <c r="P24" s="20" t="s">
        <v>12</v>
      </c>
      <c r="Q24">
        <v>0.51300000000000001</v>
      </c>
      <c r="R24" s="22">
        <f t="shared" ref="R24:R32" si="14">Q24-B$2</f>
        <v>0.32520000000000004</v>
      </c>
      <c r="S24">
        <f>(R24-0.0302)/0.1129</f>
        <v>2.6129317980513731</v>
      </c>
    </row>
    <row r="25" spans="7:26" x14ac:dyDescent="0.35">
      <c r="G25" s="1" t="s">
        <v>58</v>
      </c>
      <c r="H25" t="s">
        <v>9</v>
      </c>
      <c r="I25" s="16" t="s">
        <v>13</v>
      </c>
      <c r="J25">
        <v>0.27210000000000001</v>
      </c>
      <c r="K25" s="22">
        <f t="shared" si="13"/>
        <v>8.4300000000000014E-2</v>
      </c>
      <c r="L25">
        <f t="shared" ref="L25:L32" si="15">(K25-0.0302)/0.1129</f>
        <v>0.47918511957484505</v>
      </c>
      <c r="N25" s="1" t="s">
        <v>24</v>
      </c>
      <c r="O25" t="s">
        <v>9</v>
      </c>
      <c r="P25" s="16" t="s">
        <v>13</v>
      </c>
      <c r="Q25">
        <v>0.24199999999999999</v>
      </c>
      <c r="R25" s="2">
        <f t="shared" si="14"/>
        <v>5.4199999999999998E-2</v>
      </c>
      <c r="S25">
        <f t="shared" ref="S25:S32" si="16">(R25-0.0302)/0.1129</f>
        <v>0.21257750221434896</v>
      </c>
      <c r="W25" s="16"/>
    </row>
    <row r="26" spans="7:26" x14ac:dyDescent="0.35">
      <c r="G26" s="1" t="s">
        <v>58</v>
      </c>
      <c r="H26" t="s">
        <v>9</v>
      </c>
      <c r="I26" t="s">
        <v>14</v>
      </c>
      <c r="J26">
        <v>0.22539999999999999</v>
      </c>
      <c r="K26" s="2">
        <f t="shared" si="13"/>
        <v>3.7599999999999995E-2</v>
      </c>
      <c r="L26">
        <f t="shared" si="15"/>
        <v>6.5544729849424208E-2</v>
      </c>
      <c r="N26" s="1" t="s">
        <v>24</v>
      </c>
      <c r="O26" t="s">
        <v>9</v>
      </c>
      <c r="P26" t="s">
        <v>14</v>
      </c>
      <c r="Q26">
        <v>0.21829999999999999</v>
      </c>
      <c r="R26" s="2">
        <f t="shared" si="14"/>
        <v>3.0499999999999999E-2</v>
      </c>
      <c r="S26">
        <f t="shared" si="16"/>
        <v>2.6572187776793461E-3</v>
      </c>
    </row>
    <row r="27" spans="7:26" x14ac:dyDescent="0.35">
      <c r="G27" s="12" t="s">
        <v>58</v>
      </c>
      <c r="H27" s="20" t="s">
        <v>10</v>
      </c>
      <c r="I27" s="20" t="s">
        <v>12</v>
      </c>
      <c r="J27" s="19">
        <v>0.5474</v>
      </c>
      <c r="K27" s="22">
        <f t="shared" si="13"/>
        <v>0.35960000000000003</v>
      </c>
      <c r="L27">
        <f t="shared" si="15"/>
        <v>2.9176262178919399</v>
      </c>
      <c r="N27" s="12" t="s">
        <v>24</v>
      </c>
      <c r="O27" s="20" t="s">
        <v>10</v>
      </c>
      <c r="P27" s="20" t="s">
        <v>12</v>
      </c>
      <c r="Q27">
        <v>0.53890000000000005</v>
      </c>
      <c r="R27" s="22">
        <f t="shared" si="14"/>
        <v>0.35110000000000008</v>
      </c>
      <c r="S27">
        <f t="shared" si="16"/>
        <v>2.8423383525243584</v>
      </c>
    </row>
    <row r="28" spans="7:26" x14ac:dyDescent="0.35">
      <c r="G28" s="1" t="s">
        <v>58</v>
      </c>
      <c r="H28" t="s">
        <v>10</v>
      </c>
      <c r="I28" s="16" t="s">
        <v>13</v>
      </c>
      <c r="J28" s="19">
        <v>0.24390000000000001</v>
      </c>
      <c r="K28" s="2">
        <f t="shared" si="13"/>
        <v>5.6100000000000011E-2</v>
      </c>
      <c r="L28">
        <f t="shared" si="15"/>
        <v>0.22940655447298502</v>
      </c>
      <c r="N28" s="1" t="s">
        <v>24</v>
      </c>
      <c r="O28" t="s">
        <v>10</v>
      </c>
      <c r="P28" s="16" t="s">
        <v>13</v>
      </c>
      <c r="Q28">
        <v>0.24959999999999999</v>
      </c>
      <c r="R28" s="2">
        <f t="shared" si="14"/>
        <v>6.1799999999999994E-2</v>
      </c>
      <c r="S28">
        <f t="shared" si="16"/>
        <v>0.27989371124889273</v>
      </c>
      <c r="W28" s="16"/>
    </row>
    <row r="29" spans="7:26" x14ac:dyDescent="0.35">
      <c r="G29" s="1" t="s">
        <v>58</v>
      </c>
      <c r="H29" t="s">
        <v>10</v>
      </c>
      <c r="I29" t="s">
        <v>14</v>
      </c>
      <c r="J29" s="19">
        <v>0.2069</v>
      </c>
      <c r="K29" s="2">
        <f t="shared" si="13"/>
        <v>1.9100000000000006E-2</v>
      </c>
      <c r="L29">
        <f t="shared" si="15"/>
        <v>-9.831709477413636E-2</v>
      </c>
      <c r="N29" s="1" t="s">
        <v>24</v>
      </c>
      <c r="O29" t="s">
        <v>10</v>
      </c>
      <c r="P29" t="s">
        <v>14</v>
      </c>
      <c r="Q29">
        <v>0.215</v>
      </c>
      <c r="R29" s="2">
        <f t="shared" si="14"/>
        <v>2.7200000000000002E-2</v>
      </c>
      <c r="S29">
        <f t="shared" si="16"/>
        <v>-2.6572187776793616E-2</v>
      </c>
    </row>
    <row r="30" spans="7:26" x14ac:dyDescent="0.35">
      <c r="G30" s="12" t="s">
        <v>58</v>
      </c>
      <c r="H30" s="20" t="s">
        <v>11</v>
      </c>
      <c r="I30" s="20" t="s">
        <v>12</v>
      </c>
      <c r="J30">
        <v>1.1805000000000001</v>
      </c>
      <c r="K30" s="22">
        <f t="shared" si="13"/>
        <v>0.99270000000000014</v>
      </c>
      <c r="L30">
        <f t="shared" si="15"/>
        <v>8.5252435783879559</v>
      </c>
      <c r="N30" s="12" t="s">
        <v>24</v>
      </c>
      <c r="O30" s="20" t="s">
        <v>11</v>
      </c>
      <c r="P30" s="20" t="s">
        <v>12</v>
      </c>
      <c r="Q30">
        <v>0.93689999999999996</v>
      </c>
      <c r="R30" s="22">
        <f t="shared" si="14"/>
        <v>0.74909999999999999</v>
      </c>
      <c r="S30">
        <f t="shared" si="16"/>
        <v>6.3675819309123112</v>
      </c>
    </row>
    <row r="31" spans="7:26" x14ac:dyDescent="0.35">
      <c r="G31" s="1" t="s">
        <v>58</v>
      </c>
      <c r="H31" t="s">
        <v>11</v>
      </c>
      <c r="I31" s="16" t="s">
        <v>13</v>
      </c>
      <c r="J31">
        <v>0.36849999999999999</v>
      </c>
      <c r="K31" s="22">
        <f t="shared" si="13"/>
        <v>0.1807</v>
      </c>
      <c r="L31">
        <f t="shared" si="15"/>
        <v>1.33303808680248</v>
      </c>
      <c r="N31" s="1" t="s">
        <v>24</v>
      </c>
      <c r="O31" t="s">
        <v>11</v>
      </c>
      <c r="P31" s="16" t="s">
        <v>13</v>
      </c>
      <c r="Q31">
        <v>0.32100000000000001</v>
      </c>
      <c r="R31" s="22">
        <f t="shared" si="14"/>
        <v>0.13320000000000001</v>
      </c>
      <c r="S31">
        <f t="shared" si="16"/>
        <v>0.91231178033658111</v>
      </c>
      <c r="W31" s="16"/>
    </row>
    <row r="32" spans="7:26" ht="15" thickBot="1" x14ac:dyDescent="0.4">
      <c r="G32" s="3" t="s">
        <v>58</v>
      </c>
      <c r="H32" s="4" t="s">
        <v>11</v>
      </c>
      <c r="I32" s="4" t="s">
        <v>14</v>
      </c>
      <c r="J32" s="4">
        <v>0.27110000000000001</v>
      </c>
      <c r="K32" s="21">
        <f t="shared" si="13"/>
        <v>8.3300000000000013E-2</v>
      </c>
      <c r="L32">
        <f t="shared" si="15"/>
        <v>0.47032772364924719</v>
      </c>
      <c r="N32" s="3" t="s">
        <v>24</v>
      </c>
      <c r="O32" s="4" t="s">
        <v>11</v>
      </c>
      <c r="P32" s="4" t="s">
        <v>14</v>
      </c>
      <c r="Q32" s="4">
        <v>0.23980000000000001</v>
      </c>
      <c r="R32" s="5">
        <f t="shared" si="14"/>
        <v>5.2000000000000018E-2</v>
      </c>
      <c r="S32">
        <f t="shared" si="16"/>
        <v>0.19309123117803381</v>
      </c>
    </row>
  </sheetData>
  <phoneticPr fontId="18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E1B24-0935-4D04-BC65-9996B65F397D}">
  <sheetPr codeName="Foglio4"/>
  <dimension ref="A1:AA35"/>
  <sheetViews>
    <sheetView topLeftCell="C1" zoomScale="70" zoomScaleNormal="70" workbookViewId="0">
      <selection activeCell="O2" sqref="O2:P21"/>
    </sheetView>
  </sheetViews>
  <sheetFormatPr defaultRowHeight="14.5" x14ac:dyDescent="0.35"/>
  <cols>
    <col min="1" max="1" width="10.6328125" bestFit="1" customWidth="1"/>
    <col min="2" max="2" width="6.81640625" bestFit="1" customWidth="1"/>
    <col min="3" max="3" width="10.36328125" bestFit="1" customWidth="1"/>
    <col min="4" max="4" width="18.36328125" bestFit="1" customWidth="1"/>
    <col min="5" max="5" width="8.81640625" customWidth="1"/>
    <col min="6" max="6" width="8.81640625" style="14" customWidth="1"/>
    <col min="7" max="11" width="9.36328125" customWidth="1"/>
    <col min="12" max="13" width="12.26953125" customWidth="1"/>
    <col min="14" max="20" width="9.36328125" customWidth="1"/>
    <col min="21" max="21" width="10.36328125" bestFit="1" customWidth="1"/>
    <col min="22" max="22" width="12.54296875" bestFit="1" customWidth="1"/>
  </cols>
  <sheetData>
    <row r="1" spans="1:27" x14ac:dyDescent="0.35">
      <c r="B1" s="8" t="s">
        <v>15</v>
      </c>
      <c r="C1" s="8" t="s">
        <v>25</v>
      </c>
      <c r="D1" s="8" t="s">
        <v>26</v>
      </c>
      <c r="J1" s="17" t="s">
        <v>51</v>
      </c>
      <c r="K1" s="8" t="s">
        <v>27</v>
      </c>
      <c r="L1" s="8" t="s">
        <v>50</v>
      </c>
      <c r="M1" s="8" t="s">
        <v>31</v>
      </c>
      <c r="N1" s="8" t="s">
        <v>28</v>
      </c>
      <c r="O1" s="8" t="s">
        <v>15</v>
      </c>
      <c r="P1" s="8" t="s">
        <v>25</v>
      </c>
      <c r="Q1" s="8" t="s">
        <v>68</v>
      </c>
      <c r="T1" s="17" t="s">
        <v>51</v>
      </c>
      <c r="U1" s="8" t="s">
        <v>27</v>
      </c>
      <c r="V1" s="8" t="s">
        <v>50</v>
      </c>
      <c r="W1" s="8" t="s">
        <v>31</v>
      </c>
      <c r="X1" s="8" t="s">
        <v>28</v>
      </c>
      <c r="Y1" s="8" t="s">
        <v>15</v>
      </c>
      <c r="Z1" s="8" t="s">
        <v>25</v>
      </c>
      <c r="AA1" s="8" t="s">
        <v>68</v>
      </c>
    </row>
    <row r="2" spans="1:27" x14ac:dyDescent="0.35">
      <c r="A2" t="s">
        <v>0</v>
      </c>
      <c r="B2" s="6">
        <v>0.17030000000000001</v>
      </c>
      <c r="J2" s="14">
        <v>1</v>
      </c>
      <c r="K2" t="s">
        <v>30</v>
      </c>
      <c r="L2">
        <v>1</v>
      </c>
      <c r="M2" t="s">
        <v>32</v>
      </c>
      <c r="N2" t="s">
        <v>9</v>
      </c>
      <c r="O2">
        <v>0.60150000000000003</v>
      </c>
      <c r="P2">
        <f t="shared" ref="P2:P35" si="0">O2-B$2</f>
        <v>0.43120000000000003</v>
      </c>
      <c r="Q2" s="23">
        <f t="shared" ref="Q2:Q35" si="1">(P2-C$15)/C$16</f>
        <v>2.8748068006182383</v>
      </c>
      <c r="T2" s="14">
        <v>1</v>
      </c>
      <c r="U2" t="s">
        <v>30</v>
      </c>
      <c r="V2">
        <v>1</v>
      </c>
      <c r="W2" t="s">
        <v>32</v>
      </c>
      <c r="X2" t="s">
        <v>10</v>
      </c>
      <c r="Y2">
        <v>0.67259999999999998</v>
      </c>
      <c r="Z2">
        <f t="shared" ref="Z2:Z35" si="2">Y2-B$2</f>
        <v>0.50229999999999997</v>
      </c>
      <c r="AA2" s="23">
        <f t="shared" ref="AA2:AA35" si="3">(Z2-C$15)/C$16</f>
        <v>3.4242658423493042</v>
      </c>
    </row>
    <row r="3" spans="1:27" x14ac:dyDescent="0.35">
      <c r="A3" t="s">
        <v>1</v>
      </c>
      <c r="B3" s="6">
        <v>2.1190000000000002</v>
      </c>
      <c r="C3" s="15">
        <f>(B3-B$2)</f>
        <v>1.9487000000000001</v>
      </c>
      <c r="D3">
        <v>15</v>
      </c>
      <c r="J3" s="14">
        <v>2</v>
      </c>
      <c r="K3" t="s">
        <v>30</v>
      </c>
      <c r="L3">
        <v>1</v>
      </c>
      <c r="M3" t="s">
        <v>33</v>
      </c>
      <c r="N3" t="s">
        <v>9</v>
      </c>
      <c r="O3">
        <v>0.59840000000000004</v>
      </c>
      <c r="P3">
        <f t="shared" si="0"/>
        <v>0.42810000000000004</v>
      </c>
      <c r="Q3" s="23">
        <f t="shared" si="1"/>
        <v>2.8508500772797531</v>
      </c>
      <c r="T3" s="14">
        <v>2</v>
      </c>
      <c r="U3" t="s">
        <v>30</v>
      </c>
      <c r="V3">
        <v>1</v>
      </c>
      <c r="W3" t="s">
        <v>33</v>
      </c>
      <c r="X3" t="s">
        <v>10</v>
      </c>
      <c r="Y3">
        <v>0.67779999999999996</v>
      </c>
      <c r="Z3">
        <f t="shared" si="2"/>
        <v>0.50749999999999995</v>
      </c>
      <c r="AA3" s="23">
        <f t="shared" si="3"/>
        <v>3.4644513137557955</v>
      </c>
    </row>
    <row r="4" spans="1:27" x14ac:dyDescent="0.35">
      <c r="A4" t="s">
        <v>2</v>
      </c>
      <c r="B4" s="6">
        <v>1.5471999999999999</v>
      </c>
      <c r="C4" s="15">
        <f>(B4-B$2)</f>
        <v>1.3769</v>
      </c>
      <c r="D4">
        <v>10</v>
      </c>
      <c r="J4" s="14">
        <v>3</v>
      </c>
      <c r="K4" t="s">
        <v>40</v>
      </c>
      <c r="L4">
        <v>2</v>
      </c>
      <c r="M4" t="s">
        <v>32</v>
      </c>
      <c r="N4" t="s">
        <v>9</v>
      </c>
      <c r="O4">
        <v>0.59570000000000001</v>
      </c>
      <c r="P4">
        <f t="shared" si="0"/>
        <v>0.4254</v>
      </c>
      <c r="Q4" s="23">
        <f t="shared" si="1"/>
        <v>2.8299845440494589</v>
      </c>
      <c r="T4" s="14">
        <v>3</v>
      </c>
      <c r="U4" t="s">
        <v>40</v>
      </c>
      <c r="V4">
        <v>2</v>
      </c>
      <c r="W4" t="s">
        <v>32</v>
      </c>
      <c r="X4" t="s">
        <v>10</v>
      </c>
      <c r="Y4">
        <v>0.67410000000000003</v>
      </c>
      <c r="Z4">
        <f t="shared" si="2"/>
        <v>0.50380000000000003</v>
      </c>
      <c r="AA4" s="23">
        <f t="shared" si="3"/>
        <v>3.4358578052550235</v>
      </c>
    </row>
    <row r="5" spans="1:27" x14ac:dyDescent="0.35">
      <c r="A5" t="s">
        <v>3</v>
      </c>
      <c r="B5" s="6">
        <v>1.2450000000000001</v>
      </c>
      <c r="C5" s="15">
        <f>(B5-B$2)</f>
        <v>1.0747</v>
      </c>
      <c r="D5">
        <v>7.5</v>
      </c>
      <c r="J5" s="14">
        <v>4</v>
      </c>
      <c r="K5" t="s">
        <v>40</v>
      </c>
      <c r="L5">
        <v>2</v>
      </c>
      <c r="M5" t="s">
        <v>33</v>
      </c>
      <c r="N5" t="s">
        <v>9</v>
      </c>
      <c r="O5">
        <v>0.59140000000000004</v>
      </c>
      <c r="P5">
        <f t="shared" si="0"/>
        <v>0.42110000000000003</v>
      </c>
      <c r="Q5" s="23">
        <f t="shared" si="1"/>
        <v>2.7967542503863991</v>
      </c>
      <c r="T5" s="14">
        <v>4</v>
      </c>
      <c r="U5" t="s">
        <v>40</v>
      </c>
      <c r="V5">
        <v>2</v>
      </c>
      <c r="W5" t="s">
        <v>33</v>
      </c>
      <c r="X5" t="s">
        <v>10</v>
      </c>
      <c r="Y5">
        <v>0.73409999999999997</v>
      </c>
      <c r="Z5">
        <f t="shared" si="2"/>
        <v>0.56379999999999997</v>
      </c>
      <c r="AA5" s="23">
        <f t="shared" si="3"/>
        <v>3.8995363214837711</v>
      </c>
    </row>
    <row r="6" spans="1:27" x14ac:dyDescent="0.35">
      <c r="A6" t="s">
        <v>4</v>
      </c>
      <c r="B6" s="6">
        <v>0.92969999999999997</v>
      </c>
      <c r="C6" s="15">
        <f>(B6-B$2)</f>
        <v>0.75939999999999996</v>
      </c>
      <c r="D6">
        <v>5</v>
      </c>
      <c r="J6" s="14">
        <v>5</v>
      </c>
      <c r="K6" t="s">
        <v>34</v>
      </c>
      <c r="L6">
        <v>1</v>
      </c>
      <c r="M6" t="s">
        <v>32</v>
      </c>
      <c r="N6" t="s">
        <v>9</v>
      </c>
      <c r="O6">
        <v>0.60809999999999997</v>
      </c>
      <c r="P6">
        <f t="shared" si="0"/>
        <v>0.43779999999999997</v>
      </c>
      <c r="Q6" s="23">
        <f t="shared" si="1"/>
        <v>2.9258114374034001</v>
      </c>
      <c r="T6" s="14">
        <v>5</v>
      </c>
      <c r="U6" t="s">
        <v>34</v>
      </c>
      <c r="V6">
        <v>1</v>
      </c>
      <c r="W6" t="s">
        <v>32</v>
      </c>
      <c r="X6" t="s">
        <v>10</v>
      </c>
      <c r="Y6">
        <v>0.64239999999999997</v>
      </c>
      <c r="Z6">
        <f t="shared" si="2"/>
        <v>0.47209999999999996</v>
      </c>
      <c r="AA6" s="23">
        <f t="shared" si="3"/>
        <v>3.1908809891808345</v>
      </c>
    </row>
    <row r="7" spans="1:27" x14ac:dyDescent="0.35">
      <c r="A7" t="s">
        <v>5</v>
      </c>
      <c r="B7" s="6">
        <v>0.55010000000000003</v>
      </c>
      <c r="C7" s="15">
        <f t="shared" ref="C7:C9" si="4">(B7-B$2)</f>
        <v>0.37980000000000003</v>
      </c>
      <c r="D7">
        <v>2.5</v>
      </c>
      <c r="J7" s="14">
        <v>6</v>
      </c>
      <c r="K7" t="s">
        <v>34</v>
      </c>
      <c r="L7">
        <v>1</v>
      </c>
      <c r="M7" t="s">
        <v>33</v>
      </c>
      <c r="N7" t="s">
        <v>9</v>
      </c>
      <c r="O7">
        <v>0.59809999999999997</v>
      </c>
      <c r="P7">
        <f t="shared" si="0"/>
        <v>0.42779999999999996</v>
      </c>
      <c r="Q7" s="23">
        <f t="shared" si="1"/>
        <v>2.8485316846986088</v>
      </c>
      <c r="T7" s="14">
        <v>6</v>
      </c>
      <c r="U7" t="s">
        <v>34</v>
      </c>
      <c r="V7">
        <v>1</v>
      </c>
      <c r="W7" t="s">
        <v>33</v>
      </c>
      <c r="X7" t="s">
        <v>10</v>
      </c>
      <c r="Y7">
        <v>0.65169999999999995</v>
      </c>
      <c r="Z7">
        <f t="shared" si="2"/>
        <v>0.48139999999999994</v>
      </c>
      <c r="AA7" s="23">
        <f t="shared" si="3"/>
        <v>3.2627511591962901</v>
      </c>
    </row>
    <row r="8" spans="1:27" x14ac:dyDescent="0.35">
      <c r="A8" t="s">
        <v>6</v>
      </c>
      <c r="B8" s="6">
        <v>0.3614</v>
      </c>
      <c r="C8" s="15">
        <f t="shared" si="4"/>
        <v>0.19109999999999999</v>
      </c>
      <c r="D8">
        <v>1.25</v>
      </c>
      <c r="J8" s="14">
        <v>7</v>
      </c>
      <c r="K8" t="s">
        <v>41</v>
      </c>
      <c r="L8">
        <v>2</v>
      </c>
      <c r="M8" t="s">
        <v>32</v>
      </c>
      <c r="N8" t="s">
        <v>9</v>
      </c>
      <c r="O8">
        <v>0.6008</v>
      </c>
      <c r="P8">
        <f t="shared" si="0"/>
        <v>0.43049999999999999</v>
      </c>
      <c r="Q8" s="23">
        <f t="shared" si="1"/>
        <v>2.8693972179289027</v>
      </c>
      <c r="T8" s="14">
        <v>7</v>
      </c>
      <c r="U8" t="s">
        <v>41</v>
      </c>
      <c r="V8">
        <v>2</v>
      </c>
      <c r="W8" t="s">
        <v>32</v>
      </c>
      <c r="X8" t="s">
        <v>10</v>
      </c>
      <c r="Y8">
        <v>0.66690000000000005</v>
      </c>
      <c r="Z8">
        <f t="shared" si="2"/>
        <v>0.49660000000000004</v>
      </c>
      <c r="AA8" s="23">
        <f t="shared" si="3"/>
        <v>3.380216383307574</v>
      </c>
    </row>
    <row r="9" spans="1:27" x14ac:dyDescent="0.35">
      <c r="A9" t="s">
        <v>7</v>
      </c>
      <c r="B9" s="6">
        <v>0.25690000000000002</v>
      </c>
      <c r="C9" s="15">
        <f t="shared" si="4"/>
        <v>8.660000000000001E-2</v>
      </c>
      <c r="D9">
        <v>0.5</v>
      </c>
      <c r="J9" s="14">
        <v>8</v>
      </c>
      <c r="K9" t="s">
        <v>41</v>
      </c>
      <c r="L9">
        <v>2</v>
      </c>
      <c r="M9" t="s">
        <v>33</v>
      </c>
      <c r="N9" t="s">
        <v>9</v>
      </c>
      <c r="O9">
        <v>0.61040000000000005</v>
      </c>
      <c r="P9">
        <f t="shared" si="0"/>
        <v>0.44010000000000005</v>
      </c>
      <c r="Q9" s="23">
        <f t="shared" si="1"/>
        <v>2.9435857805255026</v>
      </c>
      <c r="T9" s="14">
        <v>8</v>
      </c>
      <c r="U9" t="s">
        <v>41</v>
      </c>
      <c r="V9">
        <v>2</v>
      </c>
      <c r="W9" t="s">
        <v>33</v>
      </c>
      <c r="X9" t="s">
        <v>10</v>
      </c>
      <c r="Y9">
        <v>0.67969999999999997</v>
      </c>
      <c r="Z9">
        <f t="shared" si="2"/>
        <v>0.50939999999999996</v>
      </c>
      <c r="AA9" s="23">
        <f t="shared" si="3"/>
        <v>3.4791344667697062</v>
      </c>
    </row>
    <row r="10" spans="1:27" x14ac:dyDescent="0.35">
      <c r="J10" s="14">
        <v>9</v>
      </c>
      <c r="K10" t="s">
        <v>35</v>
      </c>
      <c r="L10">
        <v>1</v>
      </c>
      <c r="M10" t="s">
        <v>32</v>
      </c>
      <c r="N10" t="s">
        <v>9</v>
      </c>
      <c r="O10">
        <v>0.68289999999999995</v>
      </c>
      <c r="P10">
        <f t="shared" si="0"/>
        <v>0.51259999999999994</v>
      </c>
      <c r="Q10" s="23">
        <f t="shared" si="1"/>
        <v>3.5038639876352393</v>
      </c>
      <c r="T10" s="14">
        <v>9</v>
      </c>
      <c r="U10" t="s">
        <v>35</v>
      </c>
      <c r="V10">
        <v>1</v>
      </c>
      <c r="W10" t="s">
        <v>32</v>
      </c>
      <c r="X10" t="s">
        <v>10</v>
      </c>
      <c r="Y10">
        <v>0.78410000000000002</v>
      </c>
      <c r="Z10">
        <f t="shared" si="2"/>
        <v>0.61380000000000001</v>
      </c>
      <c r="AA10" s="23">
        <f t="shared" si="3"/>
        <v>4.2859350850077282</v>
      </c>
    </row>
    <row r="11" spans="1:27" x14ac:dyDescent="0.35">
      <c r="J11" s="14">
        <v>10</v>
      </c>
      <c r="K11" t="s">
        <v>35</v>
      </c>
      <c r="L11">
        <v>1</v>
      </c>
      <c r="M11" t="s">
        <v>33</v>
      </c>
      <c r="N11" t="s">
        <v>9</v>
      </c>
      <c r="O11">
        <v>0.66279999999999994</v>
      </c>
      <c r="P11">
        <f t="shared" si="0"/>
        <v>0.49249999999999994</v>
      </c>
      <c r="Q11" s="23">
        <f t="shared" si="1"/>
        <v>3.3485316846986084</v>
      </c>
      <c r="T11" s="14">
        <v>10</v>
      </c>
      <c r="U11" t="s">
        <v>35</v>
      </c>
      <c r="V11">
        <v>1</v>
      </c>
      <c r="W11" t="s">
        <v>33</v>
      </c>
      <c r="X11" t="s">
        <v>10</v>
      </c>
      <c r="Y11">
        <v>0.78990000000000005</v>
      </c>
      <c r="Z11">
        <f t="shared" si="2"/>
        <v>0.61960000000000004</v>
      </c>
      <c r="AA11" s="23">
        <f t="shared" si="3"/>
        <v>4.3307573415765077</v>
      </c>
    </row>
    <row r="12" spans="1:27" x14ac:dyDescent="0.35">
      <c r="J12" s="14">
        <v>11</v>
      </c>
      <c r="K12" t="s">
        <v>42</v>
      </c>
      <c r="L12">
        <v>2</v>
      </c>
      <c r="M12" t="s">
        <v>32</v>
      </c>
      <c r="N12" t="s">
        <v>9</v>
      </c>
      <c r="O12">
        <v>0.67310000000000003</v>
      </c>
      <c r="P12">
        <f t="shared" si="0"/>
        <v>0.50280000000000002</v>
      </c>
      <c r="Q12" s="23">
        <f t="shared" si="1"/>
        <v>3.4281298299845444</v>
      </c>
      <c r="T12" s="14">
        <v>11</v>
      </c>
      <c r="U12" t="s">
        <v>42</v>
      </c>
      <c r="V12">
        <v>2</v>
      </c>
      <c r="W12" t="s">
        <v>32</v>
      </c>
      <c r="X12" t="s">
        <v>10</v>
      </c>
      <c r="Y12">
        <v>0.79949999999999999</v>
      </c>
      <c r="Z12">
        <f t="shared" si="2"/>
        <v>0.62919999999999998</v>
      </c>
      <c r="AA12" s="23">
        <f t="shared" si="3"/>
        <v>4.4049459041731067</v>
      </c>
    </row>
    <row r="13" spans="1:27" x14ac:dyDescent="0.35">
      <c r="J13" s="14">
        <v>12</v>
      </c>
      <c r="K13" t="s">
        <v>42</v>
      </c>
      <c r="L13">
        <v>2</v>
      </c>
      <c r="M13" t="s">
        <v>33</v>
      </c>
      <c r="N13" t="s">
        <v>9</v>
      </c>
      <c r="O13">
        <v>0.65880000000000005</v>
      </c>
      <c r="P13">
        <f t="shared" si="0"/>
        <v>0.48850000000000005</v>
      </c>
      <c r="Q13" s="23">
        <f t="shared" si="1"/>
        <v>3.317619783616693</v>
      </c>
      <c r="T13" s="14">
        <v>12</v>
      </c>
      <c r="U13" t="s">
        <v>42</v>
      </c>
      <c r="V13">
        <v>2</v>
      </c>
      <c r="W13" t="s">
        <v>33</v>
      </c>
      <c r="X13" t="s">
        <v>10</v>
      </c>
      <c r="Y13">
        <v>0.79820000000000002</v>
      </c>
      <c r="Z13">
        <f t="shared" si="2"/>
        <v>0.62790000000000001</v>
      </c>
      <c r="AA13" s="23">
        <f t="shared" si="3"/>
        <v>4.3948995363214838</v>
      </c>
    </row>
    <row r="14" spans="1:27" x14ac:dyDescent="0.35">
      <c r="J14" s="14">
        <v>13</v>
      </c>
      <c r="K14" t="s">
        <v>36</v>
      </c>
      <c r="L14">
        <v>1</v>
      </c>
      <c r="M14" t="s">
        <v>32</v>
      </c>
      <c r="N14" t="s">
        <v>9</v>
      </c>
      <c r="O14">
        <v>0.81610000000000005</v>
      </c>
      <c r="P14">
        <f t="shared" si="0"/>
        <v>0.64580000000000004</v>
      </c>
      <c r="Q14" s="23">
        <f t="shared" si="1"/>
        <v>4.5332302936630606</v>
      </c>
      <c r="T14" s="14">
        <v>13</v>
      </c>
      <c r="U14" t="s">
        <v>36</v>
      </c>
      <c r="V14">
        <v>1</v>
      </c>
      <c r="W14" t="s">
        <v>32</v>
      </c>
      <c r="X14" t="s">
        <v>10</v>
      </c>
      <c r="Y14">
        <v>0.93400000000000005</v>
      </c>
      <c r="Z14">
        <f t="shared" si="2"/>
        <v>0.76370000000000005</v>
      </c>
      <c r="AA14" s="23">
        <f t="shared" si="3"/>
        <v>5.444358578052551</v>
      </c>
    </row>
    <row r="15" spans="1:27" x14ac:dyDescent="0.35">
      <c r="C15">
        <v>5.9200000000000003E-2</v>
      </c>
      <c r="J15" s="14">
        <v>14</v>
      </c>
      <c r="K15" t="s">
        <v>36</v>
      </c>
      <c r="L15">
        <v>1</v>
      </c>
      <c r="M15" t="s">
        <v>33</v>
      </c>
      <c r="N15" t="s">
        <v>9</v>
      </c>
      <c r="O15">
        <v>0.82</v>
      </c>
      <c r="P15">
        <f t="shared" si="0"/>
        <v>0.64969999999999994</v>
      </c>
      <c r="Q15" s="23">
        <f t="shared" si="1"/>
        <v>4.5633693972179286</v>
      </c>
      <c r="T15" s="14">
        <v>14</v>
      </c>
      <c r="U15" t="s">
        <v>36</v>
      </c>
      <c r="V15">
        <v>1</v>
      </c>
      <c r="W15" t="s">
        <v>33</v>
      </c>
      <c r="X15" t="s">
        <v>10</v>
      </c>
      <c r="Y15">
        <v>0.93540000000000001</v>
      </c>
      <c r="Z15">
        <f t="shared" si="2"/>
        <v>0.7651</v>
      </c>
      <c r="AA15" s="23">
        <f t="shared" si="3"/>
        <v>5.4551777434312214</v>
      </c>
    </row>
    <row r="16" spans="1:27" x14ac:dyDescent="0.35">
      <c r="C16">
        <v>0.12939999999999999</v>
      </c>
      <c r="J16" s="14">
        <v>15</v>
      </c>
      <c r="K16" t="s">
        <v>43</v>
      </c>
      <c r="L16">
        <v>2</v>
      </c>
      <c r="M16" t="s">
        <v>32</v>
      </c>
      <c r="N16" t="s">
        <v>9</v>
      </c>
      <c r="O16">
        <v>0.80910000000000004</v>
      </c>
      <c r="P16">
        <f t="shared" si="0"/>
        <v>0.63880000000000003</v>
      </c>
      <c r="Q16" s="23">
        <f t="shared" si="1"/>
        <v>4.4791344667697066</v>
      </c>
      <c r="T16" s="14">
        <v>15</v>
      </c>
      <c r="U16" t="s">
        <v>43</v>
      </c>
      <c r="V16">
        <v>2</v>
      </c>
      <c r="W16" t="s">
        <v>32</v>
      </c>
      <c r="X16" t="s">
        <v>10</v>
      </c>
      <c r="Y16">
        <v>0.94310000000000005</v>
      </c>
      <c r="Z16">
        <f t="shared" si="2"/>
        <v>0.77280000000000004</v>
      </c>
      <c r="AA16" s="23">
        <f t="shared" si="3"/>
        <v>5.5146831530139107</v>
      </c>
    </row>
    <row r="17" spans="10:27" x14ac:dyDescent="0.35">
      <c r="J17" s="14">
        <v>16</v>
      </c>
      <c r="K17" t="s">
        <v>43</v>
      </c>
      <c r="L17">
        <v>2</v>
      </c>
      <c r="M17" t="s">
        <v>33</v>
      </c>
      <c r="N17" t="s">
        <v>9</v>
      </c>
      <c r="O17">
        <v>0.84209999999999996</v>
      </c>
      <c r="P17">
        <f t="shared" si="0"/>
        <v>0.67179999999999995</v>
      </c>
      <c r="Q17" s="23">
        <f t="shared" si="1"/>
        <v>4.7341576506955176</v>
      </c>
      <c r="T17" s="14">
        <v>16</v>
      </c>
      <c r="U17" t="s">
        <v>43</v>
      </c>
      <c r="V17">
        <v>2</v>
      </c>
      <c r="W17" t="s">
        <v>33</v>
      </c>
      <c r="X17" t="s">
        <v>10</v>
      </c>
      <c r="Y17">
        <v>0.98509999999999998</v>
      </c>
      <c r="Z17">
        <f t="shared" si="2"/>
        <v>0.81479999999999997</v>
      </c>
      <c r="AA17" s="23">
        <f t="shared" si="3"/>
        <v>5.8392581143740339</v>
      </c>
    </row>
    <row r="18" spans="10:27" x14ac:dyDescent="0.35">
      <c r="J18" s="14">
        <v>17</v>
      </c>
      <c r="K18" t="s">
        <v>37</v>
      </c>
      <c r="L18">
        <v>1</v>
      </c>
      <c r="M18" t="s">
        <v>32</v>
      </c>
      <c r="N18" t="s">
        <v>9</v>
      </c>
      <c r="O18">
        <v>0.59199999999999997</v>
      </c>
      <c r="P18">
        <f t="shared" si="0"/>
        <v>0.42169999999999996</v>
      </c>
      <c r="Q18" s="23">
        <f t="shared" si="1"/>
        <v>2.801391035548686</v>
      </c>
      <c r="T18" s="14">
        <v>17</v>
      </c>
      <c r="U18" t="s">
        <v>37</v>
      </c>
      <c r="V18">
        <v>1</v>
      </c>
      <c r="W18" t="s">
        <v>32</v>
      </c>
      <c r="X18" t="s">
        <v>10</v>
      </c>
      <c r="Y18">
        <v>0.63260000000000005</v>
      </c>
      <c r="Z18">
        <f t="shared" si="2"/>
        <v>0.46230000000000004</v>
      </c>
      <c r="AA18" s="23">
        <f t="shared" si="3"/>
        <v>3.1151468315301396</v>
      </c>
    </row>
    <row r="19" spans="10:27" x14ac:dyDescent="0.35">
      <c r="J19" s="14">
        <v>18</v>
      </c>
      <c r="K19" t="s">
        <v>37</v>
      </c>
      <c r="L19">
        <v>1</v>
      </c>
      <c r="M19" t="s">
        <v>33</v>
      </c>
      <c r="N19" t="s">
        <v>9</v>
      </c>
      <c r="O19">
        <v>0.59799999999999998</v>
      </c>
      <c r="P19">
        <f t="shared" si="0"/>
        <v>0.42769999999999997</v>
      </c>
      <c r="Q19" s="23">
        <f t="shared" si="1"/>
        <v>2.8477588871715609</v>
      </c>
      <c r="T19" s="14">
        <v>18</v>
      </c>
      <c r="U19" t="s">
        <v>37</v>
      </c>
      <c r="V19">
        <v>1</v>
      </c>
      <c r="W19" t="s">
        <v>33</v>
      </c>
      <c r="X19" t="s">
        <v>10</v>
      </c>
      <c r="Y19">
        <v>0.63429999999999997</v>
      </c>
      <c r="Z19">
        <f t="shared" si="2"/>
        <v>0.46399999999999997</v>
      </c>
      <c r="AA19" s="23">
        <f t="shared" si="3"/>
        <v>3.1282843894899535</v>
      </c>
    </row>
    <row r="20" spans="10:27" x14ac:dyDescent="0.35">
      <c r="J20" s="14">
        <v>19</v>
      </c>
      <c r="K20" t="s">
        <v>44</v>
      </c>
      <c r="L20">
        <v>2</v>
      </c>
      <c r="M20" t="s">
        <v>32</v>
      </c>
      <c r="N20" t="s">
        <v>9</v>
      </c>
      <c r="O20">
        <v>0.57620000000000005</v>
      </c>
      <c r="P20">
        <f t="shared" si="0"/>
        <v>0.40590000000000004</v>
      </c>
      <c r="Q20" s="23">
        <f t="shared" si="1"/>
        <v>2.6792890262751161</v>
      </c>
      <c r="T20" s="14">
        <v>19</v>
      </c>
      <c r="U20" t="s">
        <v>44</v>
      </c>
      <c r="V20">
        <v>2</v>
      </c>
      <c r="W20" t="s">
        <v>32</v>
      </c>
      <c r="X20" t="s">
        <v>10</v>
      </c>
      <c r="Y20">
        <v>0.60780000000000001</v>
      </c>
      <c r="Z20">
        <f t="shared" si="2"/>
        <v>0.4375</v>
      </c>
      <c r="AA20" s="23">
        <f t="shared" si="3"/>
        <v>2.9234930448222567</v>
      </c>
    </row>
    <row r="21" spans="10:27" x14ac:dyDescent="0.35">
      <c r="J21" s="14">
        <v>20</v>
      </c>
      <c r="K21" t="s">
        <v>44</v>
      </c>
      <c r="L21">
        <v>2</v>
      </c>
      <c r="M21" t="s">
        <v>33</v>
      </c>
      <c r="N21" t="s">
        <v>9</v>
      </c>
      <c r="O21">
        <v>0.57869999999999999</v>
      </c>
      <c r="P21">
        <f t="shared" si="0"/>
        <v>0.40839999999999999</v>
      </c>
      <c r="Q21" s="23">
        <f t="shared" si="1"/>
        <v>2.6986089644513136</v>
      </c>
      <c r="T21" s="14">
        <v>20</v>
      </c>
      <c r="U21" t="s">
        <v>44</v>
      </c>
      <c r="V21">
        <v>2</v>
      </c>
      <c r="W21" t="s">
        <v>33</v>
      </c>
      <c r="X21" t="s">
        <v>10</v>
      </c>
      <c r="Y21">
        <v>0.63380000000000003</v>
      </c>
      <c r="Z21">
        <f t="shared" si="2"/>
        <v>0.46350000000000002</v>
      </c>
      <c r="AA21" s="23">
        <f t="shared" si="3"/>
        <v>3.1244204018547141</v>
      </c>
    </row>
    <row r="22" spans="10:27" x14ac:dyDescent="0.35">
      <c r="J22" s="14">
        <v>21</v>
      </c>
      <c r="K22" t="s">
        <v>38</v>
      </c>
      <c r="L22">
        <v>1</v>
      </c>
      <c r="M22" t="s">
        <v>32</v>
      </c>
      <c r="N22" t="s">
        <v>9</v>
      </c>
      <c r="O22">
        <v>0.63009999999999999</v>
      </c>
      <c r="P22">
        <f t="shared" si="0"/>
        <v>0.45979999999999999</v>
      </c>
      <c r="Q22" s="23">
        <f t="shared" si="1"/>
        <v>3.0958268933539412</v>
      </c>
      <c r="T22" s="14">
        <v>21</v>
      </c>
      <c r="U22" t="s">
        <v>38</v>
      </c>
      <c r="V22">
        <v>1</v>
      </c>
      <c r="W22" t="s">
        <v>32</v>
      </c>
      <c r="X22" t="s">
        <v>10</v>
      </c>
      <c r="Y22">
        <v>0.66620000000000001</v>
      </c>
      <c r="Z22">
        <f t="shared" si="2"/>
        <v>0.49590000000000001</v>
      </c>
      <c r="AA22" s="23">
        <f t="shared" si="3"/>
        <v>3.3748068006182383</v>
      </c>
    </row>
    <row r="23" spans="10:27" x14ac:dyDescent="0.35">
      <c r="J23" s="14">
        <v>22</v>
      </c>
      <c r="K23" t="s">
        <v>38</v>
      </c>
      <c r="L23">
        <v>1</v>
      </c>
      <c r="M23" t="s">
        <v>33</v>
      </c>
      <c r="N23" t="s">
        <v>9</v>
      </c>
      <c r="O23">
        <v>0.63339999999999996</v>
      </c>
      <c r="P23">
        <f t="shared" si="0"/>
        <v>0.46309999999999996</v>
      </c>
      <c r="Q23" s="23">
        <f t="shared" si="1"/>
        <v>3.1213292117465223</v>
      </c>
      <c r="T23" s="14">
        <v>22</v>
      </c>
      <c r="U23" t="s">
        <v>38</v>
      </c>
      <c r="V23">
        <v>1</v>
      </c>
      <c r="W23" t="s">
        <v>33</v>
      </c>
      <c r="X23" t="s">
        <v>10</v>
      </c>
      <c r="Y23">
        <v>0.65210000000000001</v>
      </c>
      <c r="Z23">
        <f t="shared" si="2"/>
        <v>0.48180000000000001</v>
      </c>
      <c r="AA23" s="23">
        <f t="shared" si="3"/>
        <v>3.2658423493044824</v>
      </c>
    </row>
    <row r="24" spans="10:27" x14ac:dyDescent="0.35">
      <c r="J24" s="14">
        <v>23</v>
      </c>
      <c r="K24" t="s">
        <v>45</v>
      </c>
      <c r="L24">
        <v>2</v>
      </c>
      <c r="M24" t="s">
        <v>32</v>
      </c>
      <c r="N24" t="s">
        <v>9</v>
      </c>
      <c r="O24">
        <v>0.61009999999999998</v>
      </c>
      <c r="P24">
        <f t="shared" si="0"/>
        <v>0.43979999999999997</v>
      </c>
      <c r="Q24" s="23">
        <f t="shared" si="1"/>
        <v>2.9412673879443583</v>
      </c>
      <c r="T24" s="14">
        <v>23</v>
      </c>
      <c r="U24" t="s">
        <v>45</v>
      </c>
      <c r="V24">
        <v>2</v>
      </c>
      <c r="W24" t="s">
        <v>32</v>
      </c>
      <c r="X24" t="s">
        <v>10</v>
      </c>
      <c r="Y24">
        <v>0.66400000000000003</v>
      </c>
      <c r="Z24">
        <f t="shared" si="2"/>
        <v>0.49370000000000003</v>
      </c>
      <c r="AA24" s="23">
        <f t="shared" si="3"/>
        <v>3.3578052550231843</v>
      </c>
    </row>
    <row r="25" spans="10:27" x14ac:dyDescent="0.35">
      <c r="J25" s="14">
        <v>24</v>
      </c>
      <c r="K25" t="s">
        <v>45</v>
      </c>
      <c r="L25">
        <v>2</v>
      </c>
      <c r="M25" t="s">
        <v>33</v>
      </c>
      <c r="N25" t="s">
        <v>9</v>
      </c>
      <c r="O25">
        <v>0.61480000000000001</v>
      </c>
      <c r="P25">
        <f t="shared" si="0"/>
        <v>0.44450000000000001</v>
      </c>
      <c r="Q25" s="23">
        <f t="shared" si="1"/>
        <v>2.9775888717156107</v>
      </c>
      <c r="T25" s="14">
        <v>24</v>
      </c>
      <c r="U25" t="s">
        <v>45</v>
      </c>
      <c r="V25">
        <v>2</v>
      </c>
      <c r="W25" t="s">
        <v>33</v>
      </c>
      <c r="X25" t="s">
        <v>10</v>
      </c>
      <c r="Y25">
        <v>0.59450000000000003</v>
      </c>
      <c r="Z25">
        <f t="shared" si="2"/>
        <v>0.42420000000000002</v>
      </c>
      <c r="AA25" s="23">
        <f t="shared" si="3"/>
        <v>2.8207109737248843</v>
      </c>
    </row>
    <row r="26" spans="10:27" x14ac:dyDescent="0.35">
      <c r="J26" s="14">
        <v>25</v>
      </c>
      <c r="K26" t="s">
        <v>39</v>
      </c>
      <c r="L26">
        <v>1</v>
      </c>
      <c r="M26" t="s">
        <v>32</v>
      </c>
      <c r="N26" t="s">
        <v>9</v>
      </c>
      <c r="O26">
        <v>0.64059999999999995</v>
      </c>
      <c r="P26">
        <f t="shared" si="0"/>
        <v>0.47029999999999994</v>
      </c>
      <c r="Q26" s="23">
        <f t="shared" si="1"/>
        <v>3.1769706336939718</v>
      </c>
      <c r="T26" s="14">
        <v>25</v>
      </c>
      <c r="U26" t="s">
        <v>39</v>
      </c>
      <c r="V26">
        <v>1</v>
      </c>
      <c r="W26" t="s">
        <v>32</v>
      </c>
      <c r="X26" t="s">
        <v>10</v>
      </c>
      <c r="Y26">
        <v>0.64329999999999998</v>
      </c>
      <c r="Z26">
        <f t="shared" si="2"/>
        <v>0.47299999999999998</v>
      </c>
      <c r="AA26" s="23">
        <f t="shared" si="3"/>
        <v>3.1978361669242656</v>
      </c>
    </row>
    <row r="27" spans="10:27" x14ac:dyDescent="0.35">
      <c r="J27" s="14">
        <v>26</v>
      </c>
      <c r="K27" t="s">
        <v>39</v>
      </c>
      <c r="L27">
        <v>1</v>
      </c>
      <c r="M27" t="s">
        <v>33</v>
      </c>
      <c r="N27" t="s">
        <v>9</v>
      </c>
      <c r="O27">
        <v>0.63039999999999996</v>
      </c>
      <c r="P27">
        <f t="shared" si="0"/>
        <v>0.46009999999999995</v>
      </c>
      <c r="Q27" s="23">
        <f t="shared" si="1"/>
        <v>3.0981452859350846</v>
      </c>
      <c r="T27" s="14">
        <v>26</v>
      </c>
      <c r="U27" t="s">
        <v>39</v>
      </c>
      <c r="V27">
        <v>1</v>
      </c>
      <c r="W27" t="s">
        <v>33</v>
      </c>
      <c r="X27" t="s">
        <v>10</v>
      </c>
      <c r="Y27">
        <v>0.64949999999999997</v>
      </c>
      <c r="Z27">
        <f t="shared" si="2"/>
        <v>0.47919999999999996</v>
      </c>
      <c r="AA27" s="23">
        <f t="shared" si="3"/>
        <v>3.245749613601236</v>
      </c>
    </row>
    <row r="28" spans="10:27" x14ac:dyDescent="0.35">
      <c r="J28" s="14">
        <v>27</v>
      </c>
      <c r="K28" t="s">
        <v>46</v>
      </c>
      <c r="L28">
        <v>2</v>
      </c>
      <c r="M28" t="s">
        <v>32</v>
      </c>
      <c r="N28" t="s">
        <v>9</v>
      </c>
      <c r="O28">
        <v>0.6139</v>
      </c>
      <c r="P28">
        <f t="shared" si="0"/>
        <v>0.44359999999999999</v>
      </c>
      <c r="Q28" s="23">
        <f t="shared" si="1"/>
        <v>2.9706336939721791</v>
      </c>
      <c r="T28" s="13">
        <v>27</v>
      </c>
      <c r="U28" s="7" t="s">
        <v>46</v>
      </c>
      <c r="V28" s="7">
        <v>2</v>
      </c>
      <c r="W28" s="7" t="s">
        <v>32</v>
      </c>
      <c r="X28" s="7" t="s">
        <v>10</v>
      </c>
      <c r="Y28" s="7">
        <v>0.52690000000000003</v>
      </c>
      <c r="Z28" s="7">
        <f t="shared" si="2"/>
        <v>0.35660000000000003</v>
      </c>
      <c r="AA28" s="18">
        <f t="shared" si="3"/>
        <v>2.2982998454404946</v>
      </c>
    </row>
    <row r="29" spans="10:27" x14ac:dyDescent="0.35">
      <c r="J29" s="14">
        <v>28</v>
      </c>
      <c r="K29" t="s">
        <v>46</v>
      </c>
      <c r="L29">
        <v>2</v>
      </c>
      <c r="M29" t="s">
        <v>33</v>
      </c>
      <c r="N29" t="s">
        <v>9</v>
      </c>
      <c r="O29">
        <v>0.61040000000000005</v>
      </c>
      <c r="P29">
        <f t="shared" si="0"/>
        <v>0.44010000000000005</v>
      </c>
      <c r="Q29" s="23">
        <f t="shared" si="1"/>
        <v>2.9435857805255026</v>
      </c>
      <c r="T29" s="14">
        <v>28</v>
      </c>
      <c r="U29" t="s">
        <v>46</v>
      </c>
      <c r="V29">
        <v>2</v>
      </c>
      <c r="W29" t="s">
        <v>33</v>
      </c>
      <c r="X29" t="s">
        <v>10</v>
      </c>
      <c r="Y29">
        <v>0.66520000000000001</v>
      </c>
      <c r="Z29">
        <f t="shared" si="2"/>
        <v>0.49490000000000001</v>
      </c>
      <c r="AA29" s="23">
        <f t="shared" si="3"/>
        <v>3.3670788253477588</v>
      </c>
    </row>
    <row r="30" spans="10:27" x14ac:dyDescent="0.35">
      <c r="J30" s="14">
        <v>29</v>
      </c>
      <c r="K30" t="s">
        <v>22</v>
      </c>
      <c r="M30" t="s">
        <v>32</v>
      </c>
      <c r="N30" t="s">
        <v>9</v>
      </c>
      <c r="O30">
        <v>0.48620000000000002</v>
      </c>
      <c r="P30">
        <f t="shared" si="0"/>
        <v>0.31590000000000001</v>
      </c>
      <c r="Q30" s="23">
        <f t="shared" si="1"/>
        <v>1.9837712519319943</v>
      </c>
      <c r="T30" s="14">
        <v>29</v>
      </c>
      <c r="U30" t="s">
        <v>22</v>
      </c>
      <c r="W30" t="s">
        <v>32</v>
      </c>
      <c r="X30" t="s">
        <v>10</v>
      </c>
      <c r="Y30">
        <v>0.51419999999999999</v>
      </c>
      <c r="Z30">
        <f t="shared" si="2"/>
        <v>0.34389999999999998</v>
      </c>
      <c r="AA30" s="23">
        <f t="shared" si="3"/>
        <v>2.2001545595054095</v>
      </c>
    </row>
    <row r="31" spans="10:27" x14ac:dyDescent="0.35">
      <c r="J31" s="14">
        <v>30</v>
      </c>
      <c r="K31" t="s">
        <v>22</v>
      </c>
      <c r="M31" t="s">
        <v>33</v>
      </c>
      <c r="N31" t="s">
        <v>9</v>
      </c>
      <c r="O31">
        <v>0.50119999999999998</v>
      </c>
      <c r="P31">
        <f t="shared" si="0"/>
        <v>0.33089999999999997</v>
      </c>
      <c r="Q31" s="23">
        <f t="shared" si="1"/>
        <v>2.0996908809891806</v>
      </c>
      <c r="T31" s="14">
        <v>30</v>
      </c>
      <c r="U31" t="s">
        <v>22</v>
      </c>
      <c r="W31" t="s">
        <v>33</v>
      </c>
      <c r="X31" t="s">
        <v>10</v>
      </c>
      <c r="Y31">
        <v>0.5202</v>
      </c>
      <c r="Z31">
        <f t="shared" si="2"/>
        <v>0.34989999999999999</v>
      </c>
      <c r="AA31" s="23">
        <f t="shared" si="3"/>
        <v>2.2465224111282844</v>
      </c>
    </row>
    <row r="32" spans="10:27" x14ac:dyDescent="0.35">
      <c r="J32" s="14">
        <v>31</v>
      </c>
      <c r="K32" t="s">
        <v>23</v>
      </c>
      <c r="M32" t="s">
        <v>32</v>
      </c>
      <c r="N32" t="s">
        <v>9</v>
      </c>
      <c r="O32">
        <v>0.49359999999999998</v>
      </c>
      <c r="P32">
        <f t="shared" si="0"/>
        <v>0.32329999999999998</v>
      </c>
      <c r="Q32" s="23">
        <f t="shared" si="1"/>
        <v>2.0409582689335397</v>
      </c>
      <c r="T32" s="14">
        <v>31</v>
      </c>
      <c r="U32" t="s">
        <v>23</v>
      </c>
      <c r="W32" t="s">
        <v>32</v>
      </c>
      <c r="X32" t="s">
        <v>10</v>
      </c>
      <c r="Y32">
        <v>0.5333</v>
      </c>
      <c r="Z32">
        <f t="shared" si="2"/>
        <v>0.36299999999999999</v>
      </c>
      <c r="AA32" s="23">
        <f t="shared" si="3"/>
        <v>2.3477588871715609</v>
      </c>
    </row>
    <row r="33" spans="10:27" x14ac:dyDescent="0.35">
      <c r="J33" s="14">
        <v>32</v>
      </c>
      <c r="K33" t="s">
        <v>23</v>
      </c>
      <c r="M33" t="s">
        <v>33</v>
      </c>
      <c r="N33" t="s">
        <v>9</v>
      </c>
      <c r="O33">
        <v>0.4844</v>
      </c>
      <c r="P33">
        <f t="shared" si="0"/>
        <v>0.31409999999999999</v>
      </c>
      <c r="Q33" s="23">
        <f t="shared" si="1"/>
        <v>1.9698608964451316</v>
      </c>
      <c r="T33" s="14">
        <v>32</v>
      </c>
      <c r="U33" t="s">
        <v>23</v>
      </c>
      <c r="W33" t="s">
        <v>33</v>
      </c>
      <c r="X33" t="s">
        <v>10</v>
      </c>
      <c r="Y33">
        <v>0.52059999999999995</v>
      </c>
      <c r="Z33">
        <f t="shared" si="2"/>
        <v>0.35029999999999994</v>
      </c>
      <c r="AA33" s="23">
        <f t="shared" si="3"/>
        <v>2.2496136012364758</v>
      </c>
    </row>
    <row r="34" spans="10:27" x14ac:dyDescent="0.35">
      <c r="J34" s="14">
        <v>33</v>
      </c>
      <c r="K34" t="s">
        <v>24</v>
      </c>
      <c r="M34" t="s">
        <v>32</v>
      </c>
      <c r="N34" t="s">
        <v>9</v>
      </c>
      <c r="O34">
        <v>0.51290000000000002</v>
      </c>
      <c r="P34">
        <f t="shared" si="0"/>
        <v>0.34260000000000002</v>
      </c>
      <c r="Q34" s="23">
        <f t="shared" si="1"/>
        <v>2.190108191653787</v>
      </c>
      <c r="T34" s="14">
        <v>33</v>
      </c>
      <c r="U34" t="s">
        <v>24</v>
      </c>
      <c r="W34" t="s">
        <v>32</v>
      </c>
      <c r="X34" t="s">
        <v>10</v>
      </c>
      <c r="Y34">
        <v>0.52600000000000002</v>
      </c>
      <c r="Z34">
        <f t="shared" si="2"/>
        <v>0.35570000000000002</v>
      </c>
      <c r="AA34" s="23">
        <f t="shared" si="3"/>
        <v>2.2913446676970635</v>
      </c>
    </row>
    <row r="35" spans="10:27" x14ac:dyDescent="0.35">
      <c r="J35" s="14">
        <v>34</v>
      </c>
      <c r="K35" t="s">
        <v>24</v>
      </c>
      <c r="M35" t="s">
        <v>33</v>
      </c>
      <c r="N35" t="s">
        <v>9</v>
      </c>
      <c r="O35">
        <v>0.51770000000000005</v>
      </c>
      <c r="P35">
        <f t="shared" si="0"/>
        <v>0.34740000000000004</v>
      </c>
      <c r="Q35" s="23">
        <f t="shared" si="1"/>
        <v>2.227202472952087</v>
      </c>
      <c r="T35" s="14">
        <v>34</v>
      </c>
      <c r="U35" t="s">
        <v>24</v>
      </c>
      <c r="W35" t="s">
        <v>33</v>
      </c>
      <c r="X35" t="s">
        <v>10</v>
      </c>
      <c r="Y35">
        <v>0.53869999999999996</v>
      </c>
      <c r="Z35">
        <f t="shared" si="2"/>
        <v>0.36839999999999995</v>
      </c>
      <c r="AA35" s="23">
        <f t="shared" si="3"/>
        <v>2.3894899536321481</v>
      </c>
    </row>
  </sheetData>
  <autoFilter ref="J1:Q35" xr:uid="{D23E1B24-0935-4D04-BC65-9996B65F397D}">
    <sortState xmlns:xlrd2="http://schemas.microsoft.com/office/spreadsheetml/2017/richdata2" ref="J2:Q35">
      <sortCondition ref="J1:J35"/>
    </sortState>
  </autoFilter>
  <phoneticPr fontId="18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E536E-564A-4D21-BA92-81453A9D16FF}">
  <sheetPr codeName="Foglio5"/>
  <dimension ref="A1:V35"/>
  <sheetViews>
    <sheetView zoomScale="60" zoomScaleNormal="60" workbookViewId="0">
      <selection activeCell="Y16" sqref="Y16"/>
    </sheetView>
  </sheetViews>
  <sheetFormatPr defaultRowHeight="14.5" x14ac:dyDescent="0.35"/>
  <cols>
    <col min="1" max="1" width="10.6328125" bestFit="1" customWidth="1"/>
    <col min="2" max="2" width="6.81640625" bestFit="1" customWidth="1"/>
    <col min="3" max="3" width="10.36328125" bestFit="1" customWidth="1"/>
    <col min="4" max="4" width="18.36328125" bestFit="1" customWidth="1"/>
    <col min="5" max="6" width="8.81640625" customWidth="1"/>
    <col min="7" max="11" width="9.36328125" customWidth="1"/>
    <col min="12" max="13" width="12.26953125" customWidth="1"/>
    <col min="14" max="20" width="9.36328125" customWidth="1"/>
    <col min="22" max="22" width="12.54296875" bestFit="1" customWidth="1"/>
  </cols>
  <sheetData>
    <row r="1" spans="1:22" x14ac:dyDescent="0.35">
      <c r="B1" s="8" t="s">
        <v>15</v>
      </c>
      <c r="C1" s="8" t="s">
        <v>25</v>
      </c>
      <c r="D1" s="8" t="s">
        <v>26</v>
      </c>
      <c r="F1" s="17" t="s">
        <v>51</v>
      </c>
      <c r="G1" s="8" t="s">
        <v>27</v>
      </c>
      <c r="H1" s="8" t="s">
        <v>50</v>
      </c>
      <c r="I1" s="8" t="s">
        <v>31</v>
      </c>
      <c r="J1" s="8" t="s">
        <v>28</v>
      </c>
      <c r="K1" s="8" t="s">
        <v>15</v>
      </c>
      <c r="L1" s="8" t="s">
        <v>25</v>
      </c>
      <c r="M1" s="8" t="s">
        <v>68</v>
      </c>
      <c r="O1" s="17" t="s">
        <v>51</v>
      </c>
      <c r="P1" s="8" t="s">
        <v>27</v>
      </c>
      <c r="Q1" s="8" t="s">
        <v>50</v>
      </c>
      <c r="R1" s="8" t="s">
        <v>31</v>
      </c>
      <c r="S1" s="8" t="s">
        <v>28</v>
      </c>
      <c r="T1" s="8" t="s">
        <v>15</v>
      </c>
      <c r="U1" s="8" t="s">
        <v>25</v>
      </c>
      <c r="V1" s="8" t="s">
        <v>68</v>
      </c>
    </row>
    <row r="2" spans="1:22" x14ac:dyDescent="0.35">
      <c r="A2" t="s">
        <v>0</v>
      </c>
      <c r="B2" s="6">
        <v>0.1734</v>
      </c>
      <c r="F2" s="14">
        <v>1</v>
      </c>
      <c r="G2" t="s">
        <v>30</v>
      </c>
      <c r="H2">
        <v>1</v>
      </c>
      <c r="I2" t="s">
        <v>32</v>
      </c>
      <c r="J2" t="s">
        <v>47</v>
      </c>
      <c r="K2">
        <v>0.99170000000000003</v>
      </c>
      <c r="L2">
        <f t="shared" ref="L2:L35" si="0">K2-B$2</f>
        <v>0.81830000000000003</v>
      </c>
      <c r="M2" s="23">
        <f t="shared" ref="M2:M35" si="1">(L2-C$14)/C$15</f>
        <v>5.906635802469137</v>
      </c>
      <c r="O2" s="14">
        <v>1</v>
      </c>
      <c r="P2" t="s">
        <v>30</v>
      </c>
      <c r="Q2">
        <v>1</v>
      </c>
      <c r="R2" t="s">
        <v>32</v>
      </c>
      <c r="S2" t="s">
        <v>48</v>
      </c>
      <c r="T2">
        <v>0.87739999999999996</v>
      </c>
      <c r="U2">
        <f t="shared" ref="U2:U35" si="2">T2-B$2</f>
        <v>0.70399999999999996</v>
      </c>
      <c r="V2" s="23">
        <f t="shared" ref="V2:V35" si="3">(U2-C$14)/C$15</f>
        <v>5.0246913580246915</v>
      </c>
    </row>
    <row r="3" spans="1:22" x14ac:dyDescent="0.35">
      <c r="A3" t="s">
        <v>1</v>
      </c>
      <c r="B3" s="6">
        <v>2.1044999999999998</v>
      </c>
      <c r="C3" s="15">
        <f>(B3-B$2)</f>
        <v>1.9310999999999998</v>
      </c>
      <c r="D3">
        <v>15</v>
      </c>
      <c r="F3" s="14">
        <v>2</v>
      </c>
      <c r="G3" t="s">
        <v>30</v>
      </c>
      <c r="H3">
        <v>1</v>
      </c>
      <c r="I3" t="s">
        <v>33</v>
      </c>
      <c r="J3" t="s">
        <v>47</v>
      </c>
      <c r="K3">
        <v>0.96730000000000005</v>
      </c>
      <c r="L3">
        <f t="shared" si="0"/>
        <v>0.79390000000000005</v>
      </c>
      <c r="M3" s="23">
        <f t="shared" si="1"/>
        <v>5.7183641975308648</v>
      </c>
      <c r="O3" s="14">
        <v>2</v>
      </c>
      <c r="P3" t="s">
        <v>30</v>
      </c>
      <c r="Q3">
        <v>1</v>
      </c>
      <c r="R3" t="s">
        <v>33</v>
      </c>
      <c r="S3" t="s">
        <v>48</v>
      </c>
      <c r="T3">
        <v>0.89659999999999995</v>
      </c>
      <c r="U3">
        <f t="shared" si="2"/>
        <v>0.72319999999999995</v>
      </c>
      <c r="V3" s="23">
        <f t="shared" si="3"/>
        <v>5.1728395061728394</v>
      </c>
    </row>
    <row r="4" spans="1:22" x14ac:dyDescent="0.35">
      <c r="A4" t="s">
        <v>2</v>
      </c>
      <c r="B4" s="6">
        <v>1.5751999999999999</v>
      </c>
      <c r="C4" s="15">
        <f t="shared" ref="C4:C9" si="4">(B4-B$2)</f>
        <v>1.4017999999999999</v>
      </c>
      <c r="D4">
        <v>10</v>
      </c>
      <c r="F4" s="14">
        <v>3</v>
      </c>
      <c r="G4" t="s">
        <v>40</v>
      </c>
      <c r="H4">
        <v>2</v>
      </c>
      <c r="I4" t="s">
        <v>32</v>
      </c>
      <c r="J4" t="s">
        <v>47</v>
      </c>
      <c r="K4">
        <v>0.94879999999999998</v>
      </c>
      <c r="L4">
        <f t="shared" si="0"/>
        <v>0.77539999999999998</v>
      </c>
      <c r="M4" s="23">
        <f t="shared" si="1"/>
        <v>5.575617283950618</v>
      </c>
      <c r="O4" s="14">
        <v>3</v>
      </c>
      <c r="P4" t="s">
        <v>40</v>
      </c>
      <c r="Q4">
        <v>2</v>
      </c>
      <c r="R4" t="s">
        <v>32</v>
      </c>
      <c r="S4" t="s">
        <v>48</v>
      </c>
      <c r="T4">
        <v>1.0132000000000001</v>
      </c>
      <c r="U4">
        <f t="shared" si="2"/>
        <v>0.8398000000000001</v>
      </c>
      <c r="V4" s="23">
        <f t="shared" si="3"/>
        <v>6.0725308641975326</v>
      </c>
    </row>
    <row r="5" spans="1:22" x14ac:dyDescent="0.35">
      <c r="A5" t="s">
        <v>3</v>
      </c>
      <c r="B5" s="6">
        <v>1.2468999999999999</v>
      </c>
      <c r="C5" s="15">
        <f t="shared" si="4"/>
        <v>1.0734999999999999</v>
      </c>
      <c r="D5">
        <v>7.5</v>
      </c>
      <c r="F5" s="14">
        <v>4</v>
      </c>
      <c r="G5" t="s">
        <v>40</v>
      </c>
      <c r="H5">
        <v>2</v>
      </c>
      <c r="I5" t="s">
        <v>33</v>
      </c>
      <c r="J5" t="s">
        <v>47</v>
      </c>
      <c r="K5">
        <v>0.96189999999999998</v>
      </c>
      <c r="L5">
        <f t="shared" si="0"/>
        <v>0.78849999999999998</v>
      </c>
      <c r="M5" s="23">
        <f t="shared" si="1"/>
        <v>5.6766975308641978</v>
      </c>
      <c r="O5" s="14">
        <v>4</v>
      </c>
      <c r="P5" t="s">
        <v>40</v>
      </c>
      <c r="Q5">
        <v>2</v>
      </c>
      <c r="R5" t="s">
        <v>33</v>
      </c>
      <c r="S5" t="s">
        <v>48</v>
      </c>
      <c r="T5">
        <v>1.0049999999999999</v>
      </c>
      <c r="U5">
        <f t="shared" si="2"/>
        <v>0.83159999999999989</v>
      </c>
      <c r="V5" s="23">
        <f t="shared" si="3"/>
        <v>6.0092592592592595</v>
      </c>
    </row>
    <row r="6" spans="1:22" x14ac:dyDescent="0.35">
      <c r="A6" t="s">
        <v>4</v>
      </c>
      <c r="B6" s="6">
        <v>0.90280000000000005</v>
      </c>
      <c r="C6" s="15">
        <f t="shared" si="4"/>
        <v>0.72940000000000005</v>
      </c>
      <c r="D6">
        <v>5</v>
      </c>
      <c r="F6" s="14">
        <v>5</v>
      </c>
      <c r="G6" t="s">
        <v>34</v>
      </c>
      <c r="H6">
        <v>1</v>
      </c>
      <c r="I6" t="s">
        <v>32</v>
      </c>
      <c r="J6" t="s">
        <v>47</v>
      </c>
      <c r="K6">
        <v>0.95169999999999999</v>
      </c>
      <c r="L6">
        <f t="shared" si="0"/>
        <v>0.77829999999999999</v>
      </c>
      <c r="M6" s="23">
        <f t="shared" si="1"/>
        <v>5.5979938271604945</v>
      </c>
      <c r="O6" s="14">
        <v>5</v>
      </c>
      <c r="P6" t="s">
        <v>34</v>
      </c>
      <c r="Q6">
        <v>1</v>
      </c>
      <c r="R6" t="s">
        <v>32</v>
      </c>
      <c r="S6" t="s">
        <v>48</v>
      </c>
      <c r="T6">
        <v>0.89659999999999995</v>
      </c>
      <c r="U6">
        <f t="shared" si="2"/>
        <v>0.72319999999999995</v>
      </c>
      <c r="V6" s="23">
        <f t="shared" si="3"/>
        <v>5.1728395061728394</v>
      </c>
    </row>
    <row r="7" spans="1:22" x14ac:dyDescent="0.35">
      <c r="A7" t="s">
        <v>5</v>
      </c>
      <c r="B7" s="6">
        <v>0.55100000000000005</v>
      </c>
      <c r="C7" s="15">
        <f t="shared" si="4"/>
        <v>0.37760000000000005</v>
      </c>
      <c r="D7">
        <v>2.5</v>
      </c>
      <c r="F7" s="14">
        <v>6</v>
      </c>
      <c r="G7" t="s">
        <v>34</v>
      </c>
      <c r="H7">
        <v>1</v>
      </c>
      <c r="I7" t="s">
        <v>33</v>
      </c>
      <c r="J7" t="s">
        <v>47</v>
      </c>
      <c r="K7">
        <v>0.91400000000000003</v>
      </c>
      <c r="L7">
        <f t="shared" si="0"/>
        <v>0.74060000000000004</v>
      </c>
      <c r="M7" s="23">
        <f t="shared" si="1"/>
        <v>5.3070987654320998</v>
      </c>
      <c r="O7" s="14">
        <v>6</v>
      </c>
      <c r="P7" t="s">
        <v>34</v>
      </c>
      <c r="Q7">
        <v>1</v>
      </c>
      <c r="R7" t="s">
        <v>33</v>
      </c>
      <c r="S7" t="s">
        <v>48</v>
      </c>
      <c r="T7">
        <v>0.83899999999999997</v>
      </c>
      <c r="U7">
        <f t="shared" si="2"/>
        <v>0.66559999999999997</v>
      </c>
      <c r="V7" s="23">
        <f t="shared" si="3"/>
        <v>4.7283950617283956</v>
      </c>
    </row>
    <row r="8" spans="1:22" x14ac:dyDescent="0.35">
      <c r="A8" t="s">
        <v>6</v>
      </c>
      <c r="B8" s="6">
        <v>0.3589</v>
      </c>
      <c r="C8" s="15">
        <f t="shared" si="4"/>
        <v>0.1855</v>
      </c>
      <c r="D8">
        <v>1.25</v>
      </c>
      <c r="F8" s="14">
        <v>7</v>
      </c>
      <c r="G8" t="s">
        <v>41</v>
      </c>
      <c r="H8">
        <v>2</v>
      </c>
      <c r="I8" t="s">
        <v>32</v>
      </c>
      <c r="J8" t="s">
        <v>47</v>
      </c>
      <c r="K8">
        <v>0.91830000000000001</v>
      </c>
      <c r="L8">
        <f t="shared" si="0"/>
        <v>0.74490000000000001</v>
      </c>
      <c r="M8" s="23">
        <f t="shared" si="1"/>
        <v>5.3402777777777786</v>
      </c>
      <c r="O8" s="14">
        <v>7</v>
      </c>
      <c r="P8" t="s">
        <v>41</v>
      </c>
      <c r="Q8">
        <v>2</v>
      </c>
      <c r="R8" t="s">
        <v>32</v>
      </c>
      <c r="S8" t="s">
        <v>48</v>
      </c>
      <c r="T8">
        <v>0.96540000000000004</v>
      </c>
      <c r="U8">
        <f t="shared" si="2"/>
        <v>0.79200000000000004</v>
      </c>
      <c r="V8" s="23">
        <f t="shared" si="3"/>
        <v>5.7037037037037051</v>
      </c>
    </row>
    <row r="9" spans="1:22" x14ac:dyDescent="0.35">
      <c r="A9" t="s">
        <v>7</v>
      </c>
      <c r="B9" s="6">
        <v>0.255</v>
      </c>
      <c r="C9" s="15">
        <f t="shared" si="4"/>
        <v>8.1600000000000006E-2</v>
      </c>
      <c r="D9">
        <v>0.5</v>
      </c>
      <c r="F9" s="14">
        <v>8</v>
      </c>
      <c r="G9" t="s">
        <v>41</v>
      </c>
      <c r="H9">
        <v>2</v>
      </c>
      <c r="I9" t="s">
        <v>33</v>
      </c>
      <c r="J9" t="s">
        <v>47</v>
      </c>
      <c r="K9">
        <v>0.92949999999999999</v>
      </c>
      <c r="L9">
        <f t="shared" si="0"/>
        <v>0.75609999999999999</v>
      </c>
      <c r="M9" s="23">
        <f t="shared" si="1"/>
        <v>5.4266975308641978</v>
      </c>
      <c r="O9" s="14">
        <v>8</v>
      </c>
      <c r="P9" t="s">
        <v>41</v>
      </c>
      <c r="Q9">
        <v>2</v>
      </c>
      <c r="R9" t="s">
        <v>33</v>
      </c>
      <c r="S9" t="s">
        <v>48</v>
      </c>
      <c r="T9">
        <v>0.98129999999999995</v>
      </c>
      <c r="U9">
        <f t="shared" si="2"/>
        <v>0.80789999999999995</v>
      </c>
      <c r="V9" s="23">
        <f t="shared" si="3"/>
        <v>5.8263888888888893</v>
      </c>
    </row>
    <row r="10" spans="1:22" x14ac:dyDescent="0.35">
      <c r="F10" s="14">
        <v>9</v>
      </c>
      <c r="G10" t="s">
        <v>35</v>
      </c>
      <c r="H10">
        <v>1</v>
      </c>
      <c r="I10" t="s">
        <v>32</v>
      </c>
      <c r="J10" t="s">
        <v>47</v>
      </c>
      <c r="K10">
        <v>1.095</v>
      </c>
      <c r="L10">
        <f t="shared" si="0"/>
        <v>0.92159999999999997</v>
      </c>
      <c r="M10" s="23">
        <f t="shared" si="1"/>
        <v>6.7037037037037042</v>
      </c>
      <c r="O10" s="14">
        <v>9</v>
      </c>
      <c r="P10" t="s">
        <v>35</v>
      </c>
      <c r="Q10">
        <v>1</v>
      </c>
      <c r="R10" t="s">
        <v>32</v>
      </c>
      <c r="S10" t="s">
        <v>48</v>
      </c>
      <c r="T10">
        <v>1.0724</v>
      </c>
      <c r="U10">
        <f t="shared" si="2"/>
        <v>0.89900000000000002</v>
      </c>
      <c r="V10" s="23">
        <f t="shared" si="3"/>
        <v>6.5293209876543221</v>
      </c>
    </row>
    <row r="11" spans="1:22" x14ac:dyDescent="0.35">
      <c r="F11" s="14">
        <v>10</v>
      </c>
      <c r="G11" t="s">
        <v>35</v>
      </c>
      <c r="H11">
        <v>1</v>
      </c>
      <c r="I11" t="s">
        <v>33</v>
      </c>
      <c r="J11" t="s">
        <v>47</v>
      </c>
      <c r="K11">
        <v>1.1354</v>
      </c>
      <c r="L11">
        <f t="shared" si="0"/>
        <v>0.96199999999999997</v>
      </c>
      <c r="M11" s="23">
        <f t="shared" si="1"/>
        <v>7.0154320987654328</v>
      </c>
      <c r="O11" s="14">
        <v>10</v>
      </c>
      <c r="P11" t="s">
        <v>35</v>
      </c>
      <c r="Q11">
        <v>1</v>
      </c>
      <c r="R11" t="s">
        <v>33</v>
      </c>
      <c r="S11" t="s">
        <v>48</v>
      </c>
      <c r="T11">
        <v>0.98550000000000004</v>
      </c>
      <c r="U11">
        <f t="shared" si="2"/>
        <v>0.81210000000000004</v>
      </c>
      <c r="V11" s="23">
        <f t="shared" si="3"/>
        <v>5.8587962962962976</v>
      </c>
    </row>
    <row r="12" spans="1:22" x14ac:dyDescent="0.35">
      <c r="F12" s="14">
        <v>11</v>
      </c>
      <c r="G12" t="s">
        <v>42</v>
      </c>
      <c r="H12">
        <v>2</v>
      </c>
      <c r="I12" t="s">
        <v>32</v>
      </c>
      <c r="J12" t="s">
        <v>47</v>
      </c>
      <c r="K12">
        <v>1.1939</v>
      </c>
      <c r="L12">
        <f t="shared" si="0"/>
        <v>1.0205</v>
      </c>
      <c r="M12" s="23">
        <f t="shared" si="1"/>
        <v>7.4668209876543212</v>
      </c>
      <c r="O12" s="14">
        <v>11</v>
      </c>
      <c r="P12" t="s">
        <v>42</v>
      </c>
      <c r="Q12">
        <v>2</v>
      </c>
      <c r="R12" t="s">
        <v>32</v>
      </c>
      <c r="S12" t="s">
        <v>48</v>
      </c>
      <c r="T12">
        <v>1.3129999999999999</v>
      </c>
      <c r="U12">
        <f t="shared" si="2"/>
        <v>1.1395999999999999</v>
      </c>
      <c r="V12" s="23">
        <f t="shared" si="3"/>
        <v>8.3858024691358022</v>
      </c>
    </row>
    <row r="13" spans="1:22" x14ac:dyDescent="0.35">
      <c r="F13" s="14">
        <v>12</v>
      </c>
      <c r="G13" t="s">
        <v>42</v>
      </c>
      <c r="H13">
        <v>2</v>
      </c>
      <c r="I13" t="s">
        <v>33</v>
      </c>
      <c r="J13" t="s">
        <v>47</v>
      </c>
      <c r="K13">
        <v>1.1543000000000001</v>
      </c>
      <c r="L13">
        <f t="shared" si="0"/>
        <v>0.98090000000000011</v>
      </c>
      <c r="M13" s="23">
        <f t="shared" si="1"/>
        <v>7.1612654320987668</v>
      </c>
      <c r="O13" s="14">
        <v>12</v>
      </c>
      <c r="P13" t="s">
        <v>42</v>
      </c>
      <c r="Q13">
        <v>2</v>
      </c>
      <c r="R13" t="s">
        <v>33</v>
      </c>
      <c r="S13" t="s">
        <v>48</v>
      </c>
      <c r="T13">
        <v>1.2625</v>
      </c>
      <c r="U13">
        <f t="shared" si="2"/>
        <v>1.0891</v>
      </c>
      <c r="V13" s="23">
        <f t="shared" si="3"/>
        <v>7.9961419753086425</v>
      </c>
    </row>
    <row r="14" spans="1:22" x14ac:dyDescent="0.35">
      <c r="C14">
        <v>5.28E-2</v>
      </c>
      <c r="F14" s="14">
        <v>13</v>
      </c>
      <c r="G14" t="s">
        <v>36</v>
      </c>
      <c r="H14">
        <v>1</v>
      </c>
      <c r="I14" t="s">
        <v>32</v>
      </c>
      <c r="J14" t="s">
        <v>47</v>
      </c>
      <c r="K14">
        <v>1.1899</v>
      </c>
      <c r="L14">
        <f t="shared" si="0"/>
        <v>1.0165</v>
      </c>
      <c r="M14" s="23">
        <f t="shared" si="1"/>
        <v>7.4359567901234573</v>
      </c>
      <c r="O14" s="14">
        <v>13</v>
      </c>
      <c r="P14" t="s">
        <v>36</v>
      </c>
      <c r="Q14">
        <v>1</v>
      </c>
      <c r="R14" t="s">
        <v>32</v>
      </c>
      <c r="S14" t="s">
        <v>48</v>
      </c>
      <c r="T14">
        <v>1.0218</v>
      </c>
      <c r="U14">
        <f t="shared" si="2"/>
        <v>0.84840000000000004</v>
      </c>
      <c r="V14" s="23">
        <f t="shared" si="3"/>
        <v>6.1388888888888902</v>
      </c>
    </row>
    <row r="15" spans="1:22" x14ac:dyDescent="0.35">
      <c r="C15">
        <v>0.12959999999999999</v>
      </c>
      <c r="F15" s="14">
        <v>14</v>
      </c>
      <c r="G15" t="s">
        <v>36</v>
      </c>
      <c r="H15">
        <v>1</v>
      </c>
      <c r="I15" t="s">
        <v>33</v>
      </c>
      <c r="J15" t="s">
        <v>47</v>
      </c>
      <c r="K15">
        <v>1.2513000000000001</v>
      </c>
      <c r="L15">
        <f t="shared" si="0"/>
        <v>1.0779000000000001</v>
      </c>
      <c r="M15" s="23">
        <f t="shared" si="1"/>
        <v>7.9097222222222232</v>
      </c>
      <c r="O15" s="14">
        <v>14</v>
      </c>
      <c r="P15" t="s">
        <v>36</v>
      </c>
      <c r="Q15">
        <v>1</v>
      </c>
      <c r="R15" t="s">
        <v>33</v>
      </c>
      <c r="S15" t="s">
        <v>48</v>
      </c>
      <c r="T15">
        <v>1.1395999999999999</v>
      </c>
      <c r="U15">
        <f t="shared" si="2"/>
        <v>0.96619999999999995</v>
      </c>
      <c r="V15" s="23">
        <f t="shared" si="3"/>
        <v>7.0478395061728394</v>
      </c>
    </row>
    <row r="16" spans="1:22" x14ac:dyDescent="0.35">
      <c r="F16" s="14">
        <v>15</v>
      </c>
      <c r="G16" t="s">
        <v>43</v>
      </c>
      <c r="H16">
        <v>2</v>
      </c>
      <c r="I16" t="s">
        <v>32</v>
      </c>
      <c r="J16" t="s">
        <v>47</v>
      </c>
      <c r="K16">
        <v>1.234</v>
      </c>
      <c r="L16">
        <f t="shared" si="0"/>
        <v>1.0606</v>
      </c>
      <c r="M16" s="23">
        <f t="shared" si="1"/>
        <v>7.776234567901235</v>
      </c>
      <c r="O16" s="14">
        <v>15</v>
      </c>
      <c r="P16" t="s">
        <v>43</v>
      </c>
      <c r="Q16">
        <v>2</v>
      </c>
      <c r="R16" t="s">
        <v>32</v>
      </c>
      <c r="S16" t="s">
        <v>48</v>
      </c>
      <c r="T16">
        <v>1.2783</v>
      </c>
      <c r="U16">
        <f t="shared" si="2"/>
        <v>1.1049</v>
      </c>
      <c r="V16" s="23">
        <f t="shared" si="3"/>
        <v>8.1180555555555571</v>
      </c>
    </row>
    <row r="17" spans="6:22" x14ac:dyDescent="0.35">
      <c r="F17" s="14">
        <v>16</v>
      </c>
      <c r="G17" t="s">
        <v>43</v>
      </c>
      <c r="H17">
        <v>2</v>
      </c>
      <c r="I17" t="s">
        <v>33</v>
      </c>
      <c r="J17" t="s">
        <v>47</v>
      </c>
      <c r="K17">
        <v>1.2315</v>
      </c>
      <c r="L17">
        <f t="shared" si="0"/>
        <v>1.0581</v>
      </c>
      <c r="M17" s="23">
        <f t="shared" si="1"/>
        <v>7.7569444444444455</v>
      </c>
      <c r="O17" s="14">
        <v>16</v>
      </c>
      <c r="P17" t="s">
        <v>43</v>
      </c>
      <c r="Q17">
        <v>2</v>
      </c>
      <c r="R17" t="s">
        <v>33</v>
      </c>
      <c r="S17" t="s">
        <v>48</v>
      </c>
      <c r="T17">
        <v>1.2866</v>
      </c>
      <c r="U17">
        <f t="shared" si="2"/>
        <v>1.1132</v>
      </c>
      <c r="V17" s="23">
        <f t="shared" si="3"/>
        <v>8.1820987654320998</v>
      </c>
    </row>
    <row r="18" spans="6:22" x14ac:dyDescent="0.35">
      <c r="F18" s="14">
        <v>17</v>
      </c>
      <c r="G18" t="s">
        <v>37</v>
      </c>
      <c r="H18">
        <v>1</v>
      </c>
      <c r="I18" t="s">
        <v>32</v>
      </c>
      <c r="J18" t="s">
        <v>47</v>
      </c>
      <c r="K18">
        <v>0.96140000000000003</v>
      </c>
      <c r="L18">
        <f t="shared" si="0"/>
        <v>0.78800000000000003</v>
      </c>
      <c r="M18" s="23">
        <f t="shared" si="1"/>
        <v>5.6728395061728403</v>
      </c>
      <c r="O18" s="14">
        <v>17</v>
      </c>
      <c r="P18" t="s">
        <v>37</v>
      </c>
      <c r="Q18">
        <v>1</v>
      </c>
      <c r="R18" t="s">
        <v>32</v>
      </c>
      <c r="S18" t="s">
        <v>48</v>
      </c>
      <c r="T18">
        <v>0.88270000000000004</v>
      </c>
      <c r="U18">
        <f t="shared" si="2"/>
        <v>0.70930000000000004</v>
      </c>
      <c r="V18" s="23">
        <f t="shared" si="3"/>
        <v>5.0655864197530871</v>
      </c>
    </row>
    <row r="19" spans="6:22" x14ac:dyDescent="0.35">
      <c r="F19" s="14">
        <v>18</v>
      </c>
      <c r="G19" t="s">
        <v>37</v>
      </c>
      <c r="H19">
        <v>1</v>
      </c>
      <c r="I19" t="s">
        <v>33</v>
      </c>
      <c r="J19" t="s">
        <v>47</v>
      </c>
      <c r="K19">
        <v>0.99119999999999997</v>
      </c>
      <c r="L19">
        <f t="shared" si="0"/>
        <v>0.81779999999999997</v>
      </c>
      <c r="M19" s="23">
        <f t="shared" si="1"/>
        <v>5.9027777777777786</v>
      </c>
      <c r="O19" s="14">
        <v>18</v>
      </c>
      <c r="P19" t="s">
        <v>37</v>
      </c>
      <c r="Q19">
        <v>1</v>
      </c>
      <c r="R19" t="s">
        <v>33</v>
      </c>
      <c r="S19" t="s">
        <v>48</v>
      </c>
      <c r="T19">
        <v>0.88149999999999995</v>
      </c>
      <c r="U19">
        <f t="shared" si="2"/>
        <v>0.70809999999999995</v>
      </c>
      <c r="V19" s="23">
        <f t="shared" si="3"/>
        <v>5.0563271604938276</v>
      </c>
    </row>
    <row r="20" spans="6:22" x14ac:dyDescent="0.35">
      <c r="F20" s="14">
        <v>19</v>
      </c>
      <c r="G20" t="s">
        <v>44</v>
      </c>
      <c r="H20">
        <v>2</v>
      </c>
      <c r="I20" t="s">
        <v>32</v>
      </c>
      <c r="J20" t="s">
        <v>47</v>
      </c>
      <c r="K20">
        <v>0.93820000000000003</v>
      </c>
      <c r="L20">
        <f t="shared" si="0"/>
        <v>0.76480000000000004</v>
      </c>
      <c r="M20" s="23">
        <f t="shared" si="1"/>
        <v>5.4938271604938285</v>
      </c>
      <c r="O20" s="14">
        <v>19</v>
      </c>
      <c r="P20" t="s">
        <v>44</v>
      </c>
      <c r="Q20">
        <v>2</v>
      </c>
      <c r="R20" t="s">
        <v>32</v>
      </c>
      <c r="S20" t="s">
        <v>48</v>
      </c>
      <c r="T20">
        <v>0.97750000000000004</v>
      </c>
      <c r="U20">
        <f t="shared" si="2"/>
        <v>0.80410000000000004</v>
      </c>
      <c r="V20" s="23">
        <f t="shared" si="3"/>
        <v>5.7970679012345689</v>
      </c>
    </row>
    <row r="21" spans="6:22" x14ac:dyDescent="0.35">
      <c r="F21" s="14">
        <v>20</v>
      </c>
      <c r="G21" t="s">
        <v>44</v>
      </c>
      <c r="H21">
        <v>2</v>
      </c>
      <c r="I21" t="s">
        <v>33</v>
      </c>
      <c r="J21" t="s">
        <v>47</v>
      </c>
      <c r="K21">
        <v>0.93459999999999999</v>
      </c>
      <c r="L21">
        <f t="shared" si="0"/>
        <v>0.76119999999999999</v>
      </c>
      <c r="M21" s="23">
        <f t="shared" si="1"/>
        <v>5.4660493827160499</v>
      </c>
      <c r="O21" s="14">
        <v>20</v>
      </c>
      <c r="P21" t="s">
        <v>44</v>
      </c>
      <c r="Q21">
        <v>2</v>
      </c>
      <c r="R21" t="s">
        <v>33</v>
      </c>
      <c r="S21" t="s">
        <v>48</v>
      </c>
      <c r="T21">
        <v>0.97370000000000001</v>
      </c>
      <c r="U21">
        <f t="shared" si="2"/>
        <v>0.80030000000000001</v>
      </c>
      <c r="V21" s="23">
        <f t="shared" si="3"/>
        <v>5.7677469135802477</v>
      </c>
    </row>
    <row r="22" spans="6:22" x14ac:dyDescent="0.35">
      <c r="F22" s="14">
        <v>21</v>
      </c>
      <c r="G22" t="s">
        <v>38</v>
      </c>
      <c r="H22">
        <v>1</v>
      </c>
      <c r="I22" t="s">
        <v>32</v>
      </c>
      <c r="J22" t="s">
        <v>47</v>
      </c>
      <c r="K22">
        <v>0.99280000000000002</v>
      </c>
      <c r="L22">
        <f t="shared" si="0"/>
        <v>0.81940000000000002</v>
      </c>
      <c r="M22" s="23">
        <f t="shared" si="1"/>
        <v>5.9151234567901243</v>
      </c>
      <c r="O22" s="14">
        <v>21</v>
      </c>
      <c r="P22" t="s">
        <v>38</v>
      </c>
      <c r="Q22">
        <v>1</v>
      </c>
      <c r="R22" t="s">
        <v>32</v>
      </c>
      <c r="S22" t="s">
        <v>48</v>
      </c>
      <c r="T22">
        <v>0.91869999999999996</v>
      </c>
      <c r="U22">
        <f t="shared" si="2"/>
        <v>0.74529999999999996</v>
      </c>
      <c r="V22" s="23">
        <f t="shared" si="3"/>
        <v>5.3433641975308648</v>
      </c>
    </row>
    <row r="23" spans="6:22" x14ac:dyDescent="0.35">
      <c r="F23" s="14">
        <v>22</v>
      </c>
      <c r="G23" t="s">
        <v>38</v>
      </c>
      <c r="H23">
        <v>1</v>
      </c>
      <c r="I23" t="s">
        <v>33</v>
      </c>
      <c r="J23" t="s">
        <v>47</v>
      </c>
      <c r="K23">
        <v>0.98350000000000004</v>
      </c>
      <c r="L23">
        <f t="shared" si="0"/>
        <v>0.81010000000000004</v>
      </c>
      <c r="M23" s="23">
        <f t="shared" si="1"/>
        <v>5.8433641975308648</v>
      </c>
      <c r="O23" s="14">
        <v>22</v>
      </c>
      <c r="P23" t="s">
        <v>38</v>
      </c>
      <c r="Q23">
        <v>1</v>
      </c>
      <c r="R23" t="s">
        <v>33</v>
      </c>
      <c r="S23" t="s">
        <v>48</v>
      </c>
      <c r="T23">
        <v>1.0327</v>
      </c>
      <c r="U23">
        <f t="shared" si="2"/>
        <v>0.85929999999999995</v>
      </c>
      <c r="V23" s="23">
        <f t="shared" si="3"/>
        <v>6.2229938271604945</v>
      </c>
    </row>
    <row r="24" spans="6:22" x14ac:dyDescent="0.35">
      <c r="F24" s="14">
        <v>23</v>
      </c>
      <c r="G24" t="s">
        <v>45</v>
      </c>
      <c r="H24">
        <v>2</v>
      </c>
      <c r="I24" t="s">
        <v>32</v>
      </c>
      <c r="J24" t="s">
        <v>47</v>
      </c>
      <c r="K24">
        <v>0.97250000000000003</v>
      </c>
      <c r="L24">
        <f t="shared" si="0"/>
        <v>0.79910000000000003</v>
      </c>
      <c r="M24" s="23">
        <f t="shared" si="1"/>
        <v>5.7584876543209882</v>
      </c>
      <c r="O24" s="14">
        <v>23</v>
      </c>
      <c r="P24" t="s">
        <v>45</v>
      </c>
      <c r="Q24">
        <v>2</v>
      </c>
      <c r="R24" t="s">
        <v>32</v>
      </c>
      <c r="S24" t="s">
        <v>48</v>
      </c>
      <c r="T24">
        <v>0.99070000000000003</v>
      </c>
      <c r="U24">
        <f t="shared" si="2"/>
        <v>0.81730000000000003</v>
      </c>
      <c r="V24" s="23">
        <f t="shared" si="3"/>
        <v>5.898919753086421</v>
      </c>
    </row>
    <row r="25" spans="6:22" x14ac:dyDescent="0.35">
      <c r="F25" s="14">
        <v>24</v>
      </c>
      <c r="G25" t="s">
        <v>45</v>
      </c>
      <c r="H25">
        <v>2</v>
      </c>
      <c r="I25" t="s">
        <v>33</v>
      </c>
      <c r="J25" t="s">
        <v>47</v>
      </c>
      <c r="K25">
        <v>0.97409999999999997</v>
      </c>
      <c r="L25">
        <f t="shared" si="0"/>
        <v>0.80069999999999997</v>
      </c>
      <c r="M25" s="23">
        <f t="shared" si="1"/>
        <v>5.7708333333333339</v>
      </c>
      <c r="O25" s="14">
        <v>24</v>
      </c>
      <c r="P25" t="s">
        <v>45</v>
      </c>
      <c r="Q25">
        <v>2</v>
      </c>
      <c r="R25" t="s">
        <v>33</v>
      </c>
      <c r="S25" t="s">
        <v>48</v>
      </c>
      <c r="T25">
        <v>1.0334000000000001</v>
      </c>
      <c r="U25">
        <f t="shared" si="2"/>
        <v>0.8600000000000001</v>
      </c>
      <c r="V25" s="23">
        <f t="shared" si="3"/>
        <v>6.2283950617283965</v>
      </c>
    </row>
    <row r="26" spans="6:22" x14ac:dyDescent="0.35">
      <c r="F26" s="14">
        <v>25</v>
      </c>
      <c r="G26" t="s">
        <v>39</v>
      </c>
      <c r="H26">
        <v>1</v>
      </c>
      <c r="I26" t="s">
        <v>32</v>
      </c>
      <c r="J26" t="s">
        <v>47</v>
      </c>
      <c r="K26">
        <v>0.95279999999999998</v>
      </c>
      <c r="L26">
        <f t="shared" si="0"/>
        <v>0.77939999999999998</v>
      </c>
      <c r="M26" s="23">
        <f t="shared" si="1"/>
        <v>5.6064814814814818</v>
      </c>
      <c r="O26" s="14">
        <v>25</v>
      </c>
      <c r="P26" t="s">
        <v>39</v>
      </c>
      <c r="Q26">
        <v>1</v>
      </c>
      <c r="R26" t="s">
        <v>32</v>
      </c>
      <c r="S26" t="s">
        <v>48</v>
      </c>
      <c r="T26">
        <v>0.98329999999999995</v>
      </c>
      <c r="U26">
        <f t="shared" si="2"/>
        <v>0.80989999999999995</v>
      </c>
      <c r="V26" s="23">
        <f t="shared" si="3"/>
        <v>5.8418209876543212</v>
      </c>
    </row>
    <row r="27" spans="6:22" x14ac:dyDescent="0.35">
      <c r="F27" s="14">
        <v>26</v>
      </c>
      <c r="G27" t="s">
        <v>39</v>
      </c>
      <c r="H27">
        <v>1</v>
      </c>
      <c r="I27" t="s">
        <v>33</v>
      </c>
      <c r="J27" t="s">
        <v>47</v>
      </c>
      <c r="K27">
        <v>0.95820000000000005</v>
      </c>
      <c r="L27">
        <f t="shared" si="0"/>
        <v>0.78480000000000005</v>
      </c>
      <c r="M27" s="23">
        <f t="shared" si="1"/>
        <v>5.6481481481481488</v>
      </c>
      <c r="O27" s="14">
        <v>26</v>
      </c>
      <c r="P27" t="s">
        <v>39</v>
      </c>
      <c r="Q27">
        <v>1</v>
      </c>
      <c r="R27" t="s">
        <v>33</v>
      </c>
      <c r="S27" t="s">
        <v>48</v>
      </c>
      <c r="T27">
        <v>0.98609999999999998</v>
      </c>
      <c r="U27">
        <f t="shared" si="2"/>
        <v>0.81269999999999998</v>
      </c>
      <c r="V27" s="23">
        <f t="shared" si="3"/>
        <v>5.8634259259259265</v>
      </c>
    </row>
    <row r="28" spans="6:22" x14ac:dyDescent="0.35">
      <c r="F28" s="14">
        <v>27</v>
      </c>
      <c r="G28" t="s">
        <v>46</v>
      </c>
      <c r="H28">
        <v>2</v>
      </c>
      <c r="I28" t="s">
        <v>32</v>
      </c>
      <c r="J28" t="s">
        <v>47</v>
      </c>
      <c r="K28">
        <v>0.97199999999999998</v>
      </c>
      <c r="L28">
        <f t="shared" si="0"/>
        <v>0.79859999999999998</v>
      </c>
      <c r="M28" s="23">
        <f t="shared" si="1"/>
        <v>5.7546296296296298</v>
      </c>
      <c r="O28" s="14">
        <v>27</v>
      </c>
      <c r="P28" t="s">
        <v>46</v>
      </c>
      <c r="Q28">
        <v>2</v>
      </c>
      <c r="R28" t="s">
        <v>32</v>
      </c>
      <c r="S28" t="s">
        <v>48</v>
      </c>
      <c r="T28">
        <v>0.99819999999999998</v>
      </c>
      <c r="U28">
        <f t="shared" si="2"/>
        <v>0.82479999999999998</v>
      </c>
      <c r="V28" s="23">
        <f t="shared" si="3"/>
        <v>5.9567901234567904</v>
      </c>
    </row>
    <row r="29" spans="6:22" x14ac:dyDescent="0.35">
      <c r="F29" s="14">
        <v>28</v>
      </c>
      <c r="G29" t="s">
        <v>46</v>
      </c>
      <c r="H29">
        <v>2</v>
      </c>
      <c r="I29" t="s">
        <v>33</v>
      </c>
      <c r="J29" t="s">
        <v>47</v>
      </c>
      <c r="K29">
        <v>0.97419999999999995</v>
      </c>
      <c r="L29">
        <f t="shared" si="0"/>
        <v>0.80079999999999996</v>
      </c>
      <c r="M29" s="23">
        <f t="shared" si="1"/>
        <v>5.7716049382716053</v>
      </c>
      <c r="O29" s="14">
        <v>28</v>
      </c>
      <c r="P29" t="s">
        <v>46</v>
      </c>
      <c r="Q29">
        <v>2</v>
      </c>
      <c r="R29" t="s">
        <v>33</v>
      </c>
      <c r="S29" t="s">
        <v>48</v>
      </c>
      <c r="T29">
        <v>1.0102</v>
      </c>
      <c r="U29">
        <f t="shared" si="2"/>
        <v>0.83679999999999999</v>
      </c>
      <c r="V29" s="23">
        <f t="shared" si="3"/>
        <v>6.0493827160493829</v>
      </c>
    </row>
    <row r="30" spans="6:22" x14ac:dyDescent="0.35">
      <c r="F30" s="14">
        <v>29</v>
      </c>
      <c r="G30" t="s">
        <v>22</v>
      </c>
      <c r="I30" t="s">
        <v>32</v>
      </c>
      <c r="J30" t="s">
        <v>47</v>
      </c>
      <c r="K30">
        <v>0.80279999999999996</v>
      </c>
      <c r="L30">
        <f t="shared" si="0"/>
        <v>0.62939999999999996</v>
      </c>
      <c r="M30" s="23">
        <f t="shared" si="1"/>
        <v>4.4490740740740744</v>
      </c>
      <c r="O30" s="14">
        <v>29</v>
      </c>
      <c r="P30" t="s">
        <v>22</v>
      </c>
      <c r="R30" t="s">
        <v>32</v>
      </c>
      <c r="S30" t="s">
        <v>48</v>
      </c>
      <c r="T30">
        <v>0.75970000000000004</v>
      </c>
      <c r="U30">
        <f t="shared" si="2"/>
        <v>0.58630000000000004</v>
      </c>
      <c r="V30" s="23">
        <f t="shared" si="3"/>
        <v>4.1165123456790136</v>
      </c>
    </row>
    <row r="31" spans="6:22" x14ac:dyDescent="0.35">
      <c r="F31" s="14">
        <v>30</v>
      </c>
      <c r="G31" t="s">
        <v>22</v>
      </c>
      <c r="I31" t="s">
        <v>33</v>
      </c>
      <c r="J31" t="s">
        <v>47</v>
      </c>
      <c r="K31">
        <v>0.81459999999999999</v>
      </c>
      <c r="L31">
        <f t="shared" si="0"/>
        <v>0.64119999999999999</v>
      </c>
      <c r="M31" s="23">
        <f t="shared" si="1"/>
        <v>4.5401234567901243</v>
      </c>
      <c r="O31" s="14">
        <v>30</v>
      </c>
      <c r="P31" t="s">
        <v>22</v>
      </c>
      <c r="R31" t="s">
        <v>33</v>
      </c>
      <c r="S31" t="s">
        <v>48</v>
      </c>
      <c r="T31">
        <v>0.74460000000000004</v>
      </c>
      <c r="U31">
        <f t="shared" si="2"/>
        <v>0.57120000000000004</v>
      </c>
      <c r="V31" s="23">
        <f t="shared" si="3"/>
        <v>4.0000000000000009</v>
      </c>
    </row>
    <row r="32" spans="6:22" x14ac:dyDescent="0.35">
      <c r="F32" s="14">
        <v>31</v>
      </c>
      <c r="G32" t="s">
        <v>23</v>
      </c>
      <c r="I32" t="s">
        <v>32</v>
      </c>
      <c r="J32" t="s">
        <v>47</v>
      </c>
      <c r="K32">
        <v>0.83320000000000005</v>
      </c>
      <c r="L32">
        <f t="shared" si="0"/>
        <v>0.65980000000000005</v>
      </c>
      <c r="M32" s="23">
        <f t="shared" si="1"/>
        <v>4.6836419753086433</v>
      </c>
      <c r="O32" s="14">
        <v>31</v>
      </c>
      <c r="P32" t="s">
        <v>23</v>
      </c>
      <c r="R32" t="s">
        <v>32</v>
      </c>
      <c r="S32" t="s">
        <v>48</v>
      </c>
      <c r="T32">
        <v>0.85329999999999995</v>
      </c>
      <c r="U32">
        <f t="shared" si="2"/>
        <v>0.67989999999999995</v>
      </c>
      <c r="V32" s="23">
        <f t="shared" si="3"/>
        <v>4.838734567901235</v>
      </c>
    </row>
    <row r="33" spans="6:22" x14ac:dyDescent="0.35">
      <c r="F33" s="14">
        <v>32</v>
      </c>
      <c r="G33" t="s">
        <v>23</v>
      </c>
      <c r="I33" t="s">
        <v>33</v>
      </c>
      <c r="J33" t="s">
        <v>47</v>
      </c>
      <c r="K33">
        <v>0.79979999999999996</v>
      </c>
      <c r="L33">
        <f t="shared" si="0"/>
        <v>0.62639999999999996</v>
      </c>
      <c r="M33" s="23">
        <f t="shared" si="1"/>
        <v>4.4259259259259265</v>
      </c>
      <c r="O33" s="14">
        <v>32</v>
      </c>
      <c r="P33" t="s">
        <v>23</v>
      </c>
      <c r="R33" t="s">
        <v>33</v>
      </c>
      <c r="S33" t="s">
        <v>48</v>
      </c>
      <c r="T33">
        <v>0.80589999999999995</v>
      </c>
      <c r="U33">
        <f t="shared" si="2"/>
        <v>0.63249999999999995</v>
      </c>
      <c r="V33" s="23">
        <f t="shared" si="3"/>
        <v>4.4729938271604937</v>
      </c>
    </row>
    <row r="34" spans="6:22" x14ac:dyDescent="0.35">
      <c r="F34" s="14">
        <v>33</v>
      </c>
      <c r="G34" t="s">
        <v>24</v>
      </c>
      <c r="I34" t="s">
        <v>32</v>
      </c>
      <c r="J34" t="s">
        <v>47</v>
      </c>
      <c r="K34">
        <v>0.81020000000000003</v>
      </c>
      <c r="L34">
        <f t="shared" si="0"/>
        <v>0.63680000000000003</v>
      </c>
      <c r="M34" s="23">
        <f t="shared" si="1"/>
        <v>4.5061728395061733</v>
      </c>
      <c r="O34" s="14">
        <v>33</v>
      </c>
      <c r="P34" t="s">
        <v>24</v>
      </c>
      <c r="R34" t="s">
        <v>32</v>
      </c>
      <c r="S34" t="s">
        <v>48</v>
      </c>
      <c r="T34">
        <v>0.82689999999999997</v>
      </c>
      <c r="U34">
        <f t="shared" si="2"/>
        <v>0.65349999999999997</v>
      </c>
      <c r="V34" s="23">
        <f t="shared" si="3"/>
        <v>4.6350308641975309</v>
      </c>
    </row>
    <row r="35" spans="6:22" x14ac:dyDescent="0.35">
      <c r="F35" s="14">
        <v>34</v>
      </c>
      <c r="G35" t="s">
        <v>24</v>
      </c>
      <c r="I35" t="s">
        <v>33</v>
      </c>
      <c r="J35" t="s">
        <v>47</v>
      </c>
      <c r="K35">
        <v>0.81889999999999996</v>
      </c>
      <c r="L35">
        <f t="shared" si="0"/>
        <v>0.64549999999999996</v>
      </c>
      <c r="M35" s="23">
        <f t="shared" si="1"/>
        <v>4.5733024691358031</v>
      </c>
      <c r="O35" s="14">
        <v>34</v>
      </c>
      <c r="P35" t="s">
        <v>24</v>
      </c>
      <c r="R35" t="s">
        <v>33</v>
      </c>
      <c r="S35" t="s">
        <v>48</v>
      </c>
      <c r="T35">
        <v>0.82630000000000003</v>
      </c>
      <c r="U35">
        <f t="shared" si="2"/>
        <v>0.65290000000000004</v>
      </c>
      <c r="V35" s="23">
        <f t="shared" si="3"/>
        <v>4.630401234567902</v>
      </c>
    </row>
  </sheetData>
  <autoFilter ref="O1:V35" xr:uid="{981E536E-564A-4D21-BA92-81453A9D16FF}">
    <sortState xmlns:xlrd2="http://schemas.microsoft.com/office/spreadsheetml/2017/richdata2" ref="O2:V35">
      <sortCondition ref="O1:O35"/>
    </sortState>
  </autoFilter>
  <phoneticPr fontId="18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0FBD8-B641-41EC-8699-8018395378F6}">
  <sheetPr codeName="Foglio6"/>
  <dimension ref="A1:V35"/>
  <sheetViews>
    <sheetView zoomScale="70" zoomScaleNormal="70" workbookViewId="0">
      <selection activeCell="X18" sqref="X18"/>
    </sheetView>
  </sheetViews>
  <sheetFormatPr defaultRowHeight="14.5" x14ac:dyDescent="0.35"/>
  <cols>
    <col min="1" max="1" width="10.6328125" bestFit="1" customWidth="1"/>
    <col min="2" max="2" width="6.81640625" bestFit="1" customWidth="1"/>
    <col min="3" max="3" width="10.36328125" bestFit="1" customWidth="1"/>
    <col min="4" max="4" width="18.36328125" bestFit="1" customWidth="1"/>
    <col min="5" max="6" width="8.81640625" customWidth="1"/>
    <col min="7" max="11" width="9.36328125" customWidth="1"/>
    <col min="12" max="12" width="12.26953125" customWidth="1"/>
    <col min="13" max="13" width="12.54296875" bestFit="1" customWidth="1"/>
    <col min="14" max="20" width="9.36328125" customWidth="1"/>
    <col min="22" max="22" width="12.54296875" customWidth="1"/>
  </cols>
  <sheetData>
    <row r="1" spans="1:22" x14ac:dyDescent="0.35">
      <c r="B1" s="8" t="s">
        <v>15</v>
      </c>
      <c r="C1" s="8" t="s">
        <v>25</v>
      </c>
      <c r="D1" s="8" t="s">
        <v>26</v>
      </c>
      <c r="F1" s="17" t="s">
        <v>51</v>
      </c>
      <c r="G1" s="8" t="s">
        <v>27</v>
      </c>
      <c r="H1" s="8" t="s">
        <v>50</v>
      </c>
      <c r="I1" s="8" t="s">
        <v>31</v>
      </c>
      <c r="J1" s="8" t="s">
        <v>28</v>
      </c>
      <c r="K1" s="8" t="s">
        <v>15</v>
      </c>
      <c r="L1" s="8" t="s">
        <v>25</v>
      </c>
      <c r="M1" s="8" t="s">
        <v>68</v>
      </c>
      <c r="O1" s="17" t="s">
        <v>51</v>
      </c>
      <c r="P1" s="8" t="s">
        <v>27</v>
      </c>
      <c r="Q1" s="8" t="s">
        <v>50</v>
      </c>
      <c r="R1" s="8" t="s">
        <v>31</v>
      </c>
      <c r="S1" s="8" t="s">
        <v>28</v>
      </c>
      <c r="T1" s="8" t="s">
        <v>15</v>
      </c>
      <c r="U1" s="8" t="s">
        <v>25</v>
      </c>
      <c r="V1" s="8" t="s">
        <v>68</v>
      </c>
    </row>
    <row r="2" spans="1:22" x14ac:dyDescent="0.35">
      <c r="A2" t="s">
        <v>0</v>
      </c>
      <c r="B2" s="6">
        <v>0.1789</v>
      </c>
      <c r="F2" s="14">
        <v>1</v>
      </c>
      <c r="G2" t="s">
        <v>30</v>
      </c>
      <c r="H2">
        <v>1</v>
      </c>
      <c r="I2" t="s">
        <v>32</v>
      </c>
      <c r="J2" t="s">
        <v>49</v>
      </c>
      <c r="K2">
        <v>0.99209999999999998</v>
      </c>
      <c r="L2">
        <f t="shared" ref="L2:L35" si="0">K2-B$2</f>
        <v>0.81319999999999992</v>
      </c>
      <c r="M2" s="23">
        <f t="shared" ref="M2:M35" si="1">(L2-C$12)/C$13</f>
        <v>5.9622344610542877</v>
      </c>
      <c r="O2" s="14">
        <v>1</v>
      </c>
      <c r="P2" t="s">
        <v>30</v>
      </c>
      <c r="Q2">
        <v>1</v>
      </c>
      <c r="R2" t="s">
        <v>32</v>
      </c>
      <c r="S2" t="s">
        <v>11</v>
      </c>
      <c r="T2">
        <v>1.1534</v>
      </c>
      <c r="U2">
        <f t="shared" ref="U2:U35" si="2">T2-B$2</f>
        <v>0.97449999999999992</v>
      </c>
      <c r="V2" s="23">
        <f t="shared" ref="V2:V35" si="3">(U2-C$12)/C$13</f>
        <v>7.2313139260424864</v>
      </c>
    </row>
    <row r="3" spans="1:22" x14ac:dyDescent="0.35">
      <c r="A3" t="s">
        <v>1</v>
      </c>
      <c r="B3" s="6">
        <v>2.0581</v>
      </c>
      <c r="C3" s="15">
        <f>(B3-B$2)</f>
        <v>1.8792</v>
      </c>
      <c r="D3">
        <v>15</v>
      </c>
      <c r="F3" s="14">
        <v>2</v>
      </c>
      <c r="G3" t="s">
        <v>30</v>
      </c>
      <c r="H3">
        <v>1</v>
      </c>
      <c r="I3" t="s">
        <v>33</v>
      </c>
      <c r="J3" t="s">
        <v>49</v>
      </c>
      <c r="K3">
        <v>0.88190000000000002</v>
      </c>
      <c r="L3">
        <f t="shared" si="0"/>
        <v>0.70300000000000007</v>
      </c>
      <c r="M3" s="23">
        <f t="shared" si="1"/>
        <v>5.0952006294256496</v>
      </c>
      <c r="O3" s="14">
        <v>2</v>
      </c>
      <c r="P3" t="s">
        <v>30</v>
      </c>
      <c r="Q3">
        <v>1</v>
      </c>
      <c r="R3" t="s">
        <v>33</v>
      </c>
      <c r="S3" t="s">
        <v>11</v>
      </c>
      <c r="T3">
        <v>1.1124000000000001</v>
      </c>
      <c r="U3">
        <f t="shared" si="2"/>
        <v>0.9335</v>
      </c>
      <c r="V3" s="23">
        <f t="shared" si="3"/>
        <v>6.9087332808811963</v>
      </c>
    </row>
    <row r="4" spans="1:22" x14ac:dyDescent="0.35">
      <c r="A4" t="s">
        <v>2</v>
      </c>
      <c r="B4" s="6">
        <v>1.5669999999999999</v>
      </c>
      <c r="C4" s="15">
        <f t="shared" ref="C4:C9" si="4">(B4-B$2)</f>
        <v>1.3880999999999999</v>
      </c>
      <c r="D4">
        <v>10</v>
      </c>
      <c r="F4" s="14">
        <v>3</v>
      </c>
      <c r="G4" t="s">
        <v>40</v>
      </c>
      <c r="H4">
        <v>2</v>
      </c>
      <c r="I4" t="s">
        <v>32</v>
      </c>
      <c r="J4" t="s">
        <v>49</v>
      </c>
      <c r="K4">
        <v>1.0382</v>
      </c>
      <c r="L4">
        <f t="shared" si="0"/>
        <v>0.85929999999999995</v>
      </c>
      <c r="M4" s="23">
        <f t="shared" si="1"/>
        <v>6.3249409913453976</v>
      </c>
      <c r="O4" s="14">
        <v>3</v>
      </c>
      <c r="P4" t="s">
        <v>40</v>
      </c>
      <c r="Q4">
        <v>2</v>
      </c>
      <c r="R4" t="s">
        <v>32</v>
      </c>
      <c r="S4" t="s">
        <v>11</v>
      </c>
      <c r="T4">
        <v>1.1049</v>
      </c>
      <c r="U4">
        <f t="shared" si="2"/>
        <v>0.92599999999999993</v>
      </c>
      <c r="V4" s="23">
        <f t="shared" si="3"/>
        <v>6.8497246262785207</v>
      </c>
    </row>
    <row r="5" spans="1:22" x14ac:dyDescent="0.35">
      <c r="A5" t="s">
        <v>3</v>
      </c>
      <c r="B5" s="6">
        <v>1.2621</v>
      </c>
      <c r="C5" s="15">
        <f t="shared" si="4"/>
        <v>1.0831999999999999</v>
      </c>
      <c r="D5">
        <v>7.5</v>
      </c>
      <c r="F5" s="14">
        <v>4</v>
      </c>
      <c r="G5" t="s">
        <v>40</v>
      </c>
      <c r="H5">
        <v>2</v>
      </c>
      <c r="I5" t="s">
        <v>33</v>
      </c>
      <c r="J5" t="s">
        <v>49</v>
      </c>
      <c r="K5">
        <v>1.0249999999999999</v>
      </c>
      <c r="L5">
        <f t="shared" si="0"/>
        <v>0.84609999999999985</v>
      </c>
      <c r="M5" s="23">
        <f t="shared" si="1"/>
        <v>6.2210857592446889</v>
      </c>
      <c r="O5" s="14">
        <v>4</v>
      </c>
      <c r="P5" t="s">
        <v>40</v>
      </c>
      <c r="Q5">
        <v>2</v>
      </c>
      <c r="R5" t="s">
        <v>33</v>
      </c>
      <c r="S5" t="s">
        <v>11</v>
      </c>
      <c r="T5">
        <v>1.135</v>
      </c>
      <c r="U5">
        <f t="shared" si="2"/>
        <v>0.95609999999999995</v>
      </c>
      <c r="V5" s="23">
        <f t="shared" si="3"/>
        <v>7.0865460267505904</v>
      </c>
    </row>
    <row r="6" spans="1:22" x14ac:dyDescent="0.35">
      <c r="A6" t="s">
        <v>4</v>
      </c>
      <c r="B6" s="6">
        <v>0.89690000000000003</v>
      </c>
      <c r="C6" s="15">
        <f t="shared" si="4"/>
        <v>0.71799999999999997</v>
      </c>
      <c r="D6">
        <v>5</v>
      </c>
      <c r="F6" s="14">
        <v>5</v>
      </c>
      <c r="G6" t="s">
        <v>34</v>
      </c>
      <c r="H6">
        <v>1</v>
      </c>
      <c r="I6" t="s">
        <v>32</v>
      </c>
      <c r="J6" t="s">
        <v>49</v>
      </c>
      <c r="K6">
        <v>0.99239999999999995</v>
      </c>
      <c r="L6">
        <f t="shared" si="0"/>
        <v>0.81349999999999989</v>
      </c>
      <c r="M6" s="23">
        <f t="shared" si="1"/>
        <v>5.9645948072383943</v>
      </c>
      <c r="O6" s="14">
        <v>5</v>
      </c>
      <c r="P6" t="s">
        <v>34</v>
      </c>
      <c r="Q6">
        <v>1</v>
      </c>
      <c r="R6" t="s">
        <v>32</v>
      </c>
      <c r="S6" t="s">
        <v>11</v>
      </c>
      <c r="T6">
        <v>1.1099000000000001</v>
      </c>
      <c r="U6">
        <f t="shared" si="2"/>
        <v>0.93100000000000005</v>
      </c>
      <c r="V6" s="23">
        <f t="shared" si="3"/>
        <v>6.8890637293469714</v>
      </c>
    </row>
    <row r="7" spans="1:22" x14ac:dyDescent="0.35">
      <c r="A7" t="s">
        <v>5</v>
      </c>
      <c r="B7" s="6">
        <v>0.53990000000000005</v>
      </c>
      <c r="C7" s="15">
        <f t="shared" si="4"/>
        <v>0.36100000000000004</v>
      </c>
      <c r="D7">
        <v>2.5</v>
      </c>
      <c r="F7" s="14">
        <v>6</v>
      </c>
      <c r="G7" t="s">
        <v>34</v>
      </c>
      <c r="H7">
        <v>1</v>
      </c>
      <c r="I7" t="s">
        <v>33</v>
      </c>
      <c r="J7" t="s">
        <v>49</v>
      </c>
      <c r="K7">
        <v>1.0122</v>
      </c>
      <c r="L7">
        <f t="shared" si="0"/>
        <v>0.83329999999999993</v>
      </c>
      <c r="M7" s="23">
        <f t="shared" si="1"/>
        <v>6.1203776553894569</v>
      </c>
      <c r="O7" s="14">
        <v>6</v>
      </c>
      <c r="P7" t="s">
        <v>34</v>
      </c>
      <c r="Q7">
        <v>1</v>
      </c>
      <c r="R7" t="s">
        <v>33</v>
      </c>
      <c r="S7" t="s">
        <v>11</v>
      </c>
      <c r="T7">
        <v>1.0923</v>
      </c>
      <c r="U7">
        <f t="shared" si="2"/>
        <v>0.91339999999999999</v>
      </c>
      <c r="V7" s="23">
        <f t="shared" si="3"/>
        <v>6.7505900865460271</v>
      </c>
    </row>
    <row r="8" spans="1:22" x14ac:dyDescent="0.35">
      <c r="A8" t="s">
        <v>6</v>
      </c>
      <c r="B8" s="6">
        <v>0.3589</v>
      </c>
      <c r="C8" s="15">
        <f t="shared" si="4"/>
        <v>0.18</v>
      </c>
      <c r="D8">
        <v>1.25</v>
      </c>
      <c r="F8" s="14">
        <v>7</v>
      </c>
      <c r="G8" t="s">
        <v>41</v>
      </c>
      <c r="H8">
        <v>2</v>
      </c>
      <c r="I8" t="s">
        <v>32</v>
      </c>
      <c r="J8" t="s">
        <v>49</v>
      </c>
      <c r="K8">
        <v>1.0137</v>
      </c>
      <c r="L8">
        <f t="shared" si="0"/>
        <v>0.83479999999999999</v>
      </c>
      <c r="M8" s="23">
        <f t="shared" si="1"/>
        <v>6.1321793863099927</v>
      </c>
      <c r="O8" s="14">
        <v>7</v>
      </c>
      <c r="P8" t="s">
        <v>41</v>
      </c>
      <c r="Q8">
        <v>2</v>
      </c>
      <c r="R8" t="s">
        <v>32</v>
      </c>
      <c r="S8" t="s">
        <v>11</v>
      </c>
      <c r="T8">
        <v>1.0741000000000001</v>
      </c>
      <c r="U8">
        <f t="shared" si="2"/>
        <v>0.8952</v>
      </c>
      <c r="V8" s="23">
        <f t="shared" si="3"/>
        <v>6.6073957513768686</v>
      </c>
    </row>
    <row r="9" spans="1:22" x14ac:dyDescent="0.35">
      <c r="A9" t="s">
        <v>7</v>
      </c>
      <c r="B9" s="6">
        <v>0.2616</v>
      </c>
      <c r="C9" s="15">
        <f t="shared" si="4"/>
        <v>8.2699999999999996E-2</v>
      </c>
      <c r="D9">
        <v>0.5</v>
      </c>
      <c r="F9" s="14">
        <v>8</v>
      </c>
      <c r="G9" t="s">
        <v>41</v>
      </c>
      <c r="H9">
        <v>2</v>
      </c>
      <c r="I9" t="s">
        <v>33</v>
      </c>
      <c r="J9" t="s">
        <v>49</v>
      </c>
      <c r="K9">
        <v>1.0027999999999999</v>
      </c>
      <c r="L9">
        <f t="shared" si="0"/>
        <v>0.82389999999999985</v>
      </c>
      <c r="M9" s="23">
        <f t="shared" si="1"/>
        <v>6.0464201416207706</v>
      </c>
      <c r="O9" s="14">
        <v>8</v>
      </c>
      <c r="P9" t="s">
        <v>41</v>
      </c>
      <c r="Q9">
        <v>2</v>
      </c>
      <c r="R9" t="s">
        <v>33</v>
      </c>
      <c r="S9" t="s">
        <v>11</v>
      </c>
      <c r="T9">
        <v>1.1027</v>
      </c>
      <c r="U9">
        <f t="shared" si="2"/>
        <v>0.92379999999999995</v>
      </c>
      <c r="V9" s="23">
        <f t="shared" si="3"/>
        <v>6.8324154209284034</v>
      </c>
    </row>
    <row r="10" spans="1:22" x14ac:dyDescent="0.35">
      <c r="F10" s="14">
        <v>9</v>
      </c>
      <c r="G10" t="s">
        <v>35</v>
      </c>
      <c r="H10">
        <v>1</v>
      </c>
      <c r="I10" t="s">
        <v>32</v>
      </c>
      <c r="J10" t="s">
        <v>49</v>
      </c>
      <c r="K10">
        <v>1.1189</v>
      </c>
      <c r="L10">
        <f t="shared" si="0"/>
        <v>0.94</v>
      </c>
      <c r="M10" s="23">
        <f t="shared" si="1"/>
        <v>6.959874114870181</v>
      </c>
      <c r="O10" s="14">
        <v>9</v>
      </c>
      <c r="P10" t="s">
        <v>35</v>
      </c>
      <c r="Q10">
        <v>1</v>
      </c>
      <c r="R10" t="s">
        <v>32</v>
      </c>
      <c r="S10" t="s">
        <v>11</v>
      </c>
      <c r="T10">
        <v>1.371</v>
      </c>
      <c r="U10">
        <f t="shared" si="2"/>
        <v>1.1920999999999999</v>
      </c>
      <c r="V10" s="23">
        <f t="shared" si="3"/>
        <v>8.9433516915814337</v>
      </c>
    </row>
    <row r="11" spans="1:22" x14ac:dyDescent="0.35">
      <c r="F11" s="14">
        <v>10</v>
      </c>
      <c r="G11" t="s">
        <v>35</v>
      </c>
      <c r="H11">
        <v>1</v>
      </c>
      <c r="I11" t="s">
        <v>33</v>
      </c>
      <c r="J11" t="s">
        <v>49</v>
      </c>
      <c r="K11">
        <v>1.2017</v>
      </c>
      <c r="L11">
        <f t="shared" si="0"/>
        <v>1.0227999999999999</v>
      </c>
      <c r="M11" s="23">
        <f t="shared" si="1"/>
        <v>7.6113296616837136</v>
      </c>
      <c r="O11" s="14">
        <v>10</v>
      </c>
      <c r="P11" t="s">
        <v>35</v>
      </c>
      <c r="Q11">
        <v>1</v>
      </c>
      <c r="R11" t="s">
        <v>33</v>
      </c>
      <c r="S11" t="s">
        <v>11</v>
      </c>
      <c r="T11">
        <v>1.3652</v>
      </c>
      <c r="U11">
        <f t="shared" si="2"/>
        <v>1.1862999999999999</v>
      </c>
      <c r="V11" s="23">
        <f t="shared" si="3"/>
        <v>8.8977183320220306</v>
      </c>
    </row>
    <row r="12" spans="1:22" x14ac:dyDescent="0.35">
      <c r="C12">
        <v>5.5399999999999998E-2</v>
      </c>
      <c r="F12" s="14">
        <v>11</v>
      </c>
      <c r="G12" t="s">
        <v>42</v>
      </c>
      <c r="H12">
        <v>2</v>
      </c>
      <c r="I12" t="s">
        <v>32</v>
      </c>
      <c r="J12" t="s">
        <v>49</v>
      </c>
      <c r="K12">
        <v>1.4375</v>
      </c>
      <c r="L12">
        <f t="shared" si="0"/>
        <v>1.2585999999999999</v>
      </c>
      <c r="M12" s="23">
        <f t="shared" si="1"/>
        <v>9.4665617623918177</v>
      </c>
      <c r="O12" s="14">
        <v>11</v>
      </c>
      <c r="P12" t="s">
        <v>42</v>
      </c>
      <c r="Q12">
        <v>2</v>
      </c>
      <c r="R12" t="s">
        <v>32</v>
      </c>
      <c r="S12" t="s">
        <v>11</v>
      </c>
      <c r="T12">
        <v>1.5244</v>
      </c>
      <c r="U12">
        <f t="shared" si="2"/>
        <v>1.3454999999999999</v>
      </c>
      <c r="V12" s="23">
        <f t="shared" si="3"/>
        <v>10.150275373721479</v>
      </c>
    </row>
    <row r="13" spans="1:22" x14ac:dyDescent="0.35">
      <c r="C13">
        <v>0.12709999999999999</v>
      </c>
      <c r="F13" s="14">
        <v>12</v>
      </c>
      <c r="G13" t="s">
        <v>42</v>
      </c>
      <c r="H13">
        <v>2</v>
      </c>
      <c r="I13" t="s">
        <v>33</v>
      </c>
      <c r="J13" t="s">
        <v>49</v>
      </c>
      <c r="K13">
        <v>1.3803000000000001</v>
      </c>
      <c r="L13">
        <f t="shared" si="0"/>
        <v>1.2014</v>
      </c>
      <c r="M13" s="23">
        <f t="shared" si="1"/>
        <v>9.01652242328875</v>
      </c>
      <c r="O13" s="14">
        <v>12</v>
      </c>
      <c r="P13" t="s">
        <v>42</v>
      </c>
      <c r="Q13">
        <v>2</v>
      </c>
      <c r="R13" t="s">
        <v>33</v>
      </c>
      <c r="S13" t="s">
        <v>11</v>
      </c>
      <c r="T13">
        <v>1.5146999999999999</v>
      </c>
      <c r="U13">
        <f t="shared" si="2"/>
        <v>1.3357999999999999</v>
      </c>
      <c r="V13" s="23">
        <f t="shared" si="3"/>
        <v>10.073957513768686</v>
      </c>
    </row>
    <row r="14" spans="1:22" x14ac:dyDescent="0.35">
      <c r="F14" s="14">
        <v>13</v>
      </c>
      <c r="G14" t="s">
        <v>36</v>
      </c>
      <c r="H14">
        <v>1</v>
      </c>
      <c r="I14" t="s">
        <v>32</v>
      </c>
      <c r="J14" t="s">
        <v>49</v>
      </c>
      <c r="K14">
        <v>1.2395</v>
      </c>
      <c r="L14">
        <f t="shared" si="0"/>
        <v>1.0606</v>
      </c>
      <c r="M14" s="23">
        <f t="shared" si="1"/>
        <v>7.9087332808811972</v>
      </c>
      <c r="O14" s="14">
        <v>13</v>
      </c>
      <c r="P14" t="s">
        <v>36</v>
      </c>
      <c r="Q14">
        <v>1</v>
      </c>
      <c r="R14" t="s">
        <v>32</v>
      </c>
      <c r="S14" t="s">
        <v>11</v>
      </c>
      <c r="T14">
        <v>1.4853000000000001</v>
      </c>
      <c r="U14">
        <f t="shared" si="2"/>
        <v>1.3064</v>
      </c>
      <c r="V14" s="23">
        <f t="shared" si="3"/>
        <v>9.8426435877262008</v>
      </c>
    </row>
    <row r="15" spans="1:22" x14ac:dyDescent="0.35">
      <c r="F15" s="14">
        <v>14</v>
      </c>
      <c r="G15" t="s">
        <v>36</v>
      </c>
      <c r="H15">
        <v>1</v>
      </c>
      <c r="I15" t="s">
        <v>33</v>
      </c>
      <c r="J15" t="s">
        <v>49</v>
      </c>
      <c r="K15">
        <v>1.1414</v>
      </c>
      <c r="L15">
        <f t="shared" si="0"/>
        <v>0.96249999999999991</v>
      </c>
      <c r="M15" s="23">
        <f t="shared" si="1"/>
        <v>7.136900078678206</v>
      </c>
      <c r="O15" s="14">
        <v>14</v>
      </c>
      <c r="P15" t="s">
        <v>36</v>
      </c>
      <c r="Q15">
        <v>1</v>
      </c>
      <c r="R15" t="s">
        <v>33</v>
      </c>
      <c r="S15" t="s">
        <v>11</v>
      </c>
      <c r="T15">
        <v>1.5706</v>
      </c>
      <c r="U15">
        <f t="shared" si="2"/>
        <v>1.3916999999999999</v>
      </c>
      <c r="V15" s="23">
        <f t="shared" si="3"/>
        <v>10.513768686073959</v>
      </c>
    </row>
    <row r="16" spans="1:22" x14ac:dyDescent="0.35">
      <c r="F16" s="14">
        <v>15</v>
      </c>
      <c r="G16" t="s">
        <v>43</v>
      </c>
      <c r="H16">
        <v>2</v>
      </c>
      <c r="I16" t="s">
        <v>32</v>
      </c>
      <c r="J16" t="s">
        <v>49</v>
      </c>
      <c r="K16">
        <v>1.4561999999999999</v>
      </c>
      <c r="L16">
        <f t="shared" si="0"/>
        <v>1.2772999999999999</v>
      </c>
      <c r="M16" s="23">
        <f t="shared" si="1"/>
        <v>9.613690007867822</v>
      </c>
      <c r="O16" s="14">
        <v>15</v>
      </c>
      <c r="P16" t="s">
        <v>43</v>
      </c>
      <c r="Q16">
        <v>2</v>
      </c>
      <c r="R16" t="s">
        <v>32</v>
      </c>
      <c r="S16" t="s">
        <v>11</v>
      </c>
      <c r="T16">
        <v>1.5099</v>
      </c>
      <c r="U16">
        <f t="shared" si="2"/>
        <v>1.331</v>
      </c>
      <c r="V16" s="23">
        <f t="shared" si="3"/>
        <v>10.036191974822975</v>
      </c>
    </row>
    <row r="17" spans="6:22" x14ac:dyDescent="0.35">
      <c r="F17" s="14">
        <v>16</v>
      </c>
      <c r="G17" t="s">
        <v>43</v>
      </c>
      <c r="H17">
        <v>2</v>
      </c>
      <c r="I17" t="s">
        <v>33</v>
      </c>
      <c r="J17" t="s">
        <v>49</v>
      </c>
      <c r="K17">
        <v>1.4739</v>
      </c>
      <c r="L17">
        <f t="shared" si="0"/>
        <v>1.2949999999999999</v>
      </c>
      <c r="M17" s="23">
        <f t="shared" si="1"/>
        <v>9.7529504327301346</v>
      </c>
      <c r="O17" s="14">
        <v>16</v>
      </c>
      <c r="P17" t="s">
        <v>43</v>
      </c>
      <c r="Q17">
        <v>2</v>
      </c>
      <c r="R17" t="s">
        <v>33</v>
      </c>
      <c r="S17" t="s">
        <v>11</v>
      </c>
      <c r="T17">
        <v>1.5318000000000001</v>
      </c>
      <c r="U17">
        <f t="shared" si="2"/>
        <v>1.3529</v>
      </c>
      <c r="V17" s="23">
        <f t="shared" si="3"/>
        <v>10.208497246262787</v>
      </c>
    </row>
    <row r="18" spans="6:22" x14ac:dyDescent="0.35">
      <c r="F18" s="14">
        <v>17</v>
      </c>
      <c r="G18" t="s">
        <v>37</v>
      </c>
      <c r="H18">
        <v>1</v>
      </c>
      <c r="I18" t="s">
        <v>32</v>
      </c>
      <c r="J18" t="s">
        <v>49</v>
      </c>
      <c r="K18">
        <v>0.92159999999999997</v>
      </c>
      <c r="L18">
        <f t="shared" si="0"/>
        <v>0.74269999999999992</v>
      </c>
      <c r="M18" s="23">
        <f t="shared" si="1"/>
        <v>5.4075531077891421</v>
      </c>
      <c r="O18" s="14">
        <v>17</v>
      </c>
      <c r="P18" t="s">
        <v>37</v>
      </c>
      <c r="Q18">
        <v>1</v>
      </c>
      <c r="R18" t="s">
        <v>32</v>
      </c>
      <c r="S18" t="s">
        <v>11</v>
      </c>
      <c r="T18">
        <v>1.0945</v>
      </c>
      <c r="U18">
        <f t="shared" si="2"/>
        <v>0.91559999999999997</v>
      </c>
      <c r="V18" s="23">
        <f t="shared" si="3"/>
        <v>6.7678992918961454</v>
      </c>
    </row>
    <row r="19" spans="6:22" x14ac:dyDescent="0.35">
      <c r="F19" s="14">
        <v>18</v>
      </c>
      <c r="G19" t="s">
        <v>37</v>
      </c>
      <c r="H19">
        <v>1</v>
      </c>
      <c r="I19" t="s">
        <v>33</v>
      </c>
      <c r="J19" t="s">
        <v>49</v>
      </c>
      <c r="K19">
        <v>0.92130000000000001</v>
      </c>
      <c r="L19">
        <f t="shared" si="0"/>
        <v>0.74239999999999995</v>
      </c>
      <c r="M19" s="23">
        <f t="shared" si="1"/>
        <v>5.4051927616050355</v>
      </c>
      <c r="O19" s="14">
        <v>18</v>
      </c>
      <c r="P19" t="s">
        <v>37</v>
      </c>
      <c r="Q19">
        <v>1</v>
      </c>
      <c r="R19" t="s">
        <v>33</v>
      </c>
      <c r="S19" t="s">
        <v>11</v>
      </c>
      <c r="T19">
        <v>1.1362000000000001</v>
      </c>
      <c r="U19">
        <f t="shared" si="2"/>
        <v>0.95730000000000004</v>
      </c>
      <c r="V19" s="23">
        <f t="shared" si="3"/>
        <v>7.0959874114870187</v>
      </c>
    </row>
    <row r="20" spans="6:22" x14ac:dyDescent="0.35">
      <c r="F20" s="14">
        <v>19</v>
      </c>
      <c r="G20" t="s">
        <v>44</v>
      </c>
      <c r="H20">
        <v>2</v>
      </c>
      <c r="I20" t="s">
        <v>32</v>
      </c>
      <c r="J20" t="s">
        <v>49</v>
      </c>
      <c r="K20">
        <v>1.0299</v>
      </c>
      <c r="L20">
        <f t="shared" si="0"/>
        <v>0.85099999999999998</v>
      </c>
      <c r="M20" s="23">
        <f t="shared" si="1"/>
        <v>6.2596380802517704</v>
      </c>
      <c r="O20" s="14">
        <v>19</v>
      </c>
      <c r="P20" t="s">
        <v>44</v>
      </c>
      <c r="Q20">
        <v>2</v>
      </c>
      <c r="R20" t="s">
        <v>32</v>
      </c>
      <c r="S20" t="s">
        <v>11</v>
      </c>
      <c r="T20">
        <v>1.1072</v>
      </c>
      <c r="U20">
        <f t="shared" si="2"/>
        <v>0.9282999999999999</v>
      </c>
      <c r="V20" s="23">
        <f t="shared" si="3"/>
        <v>6.8678206136900073</v>
      </c>
    </row>
    <row r="21" spans="6:22" x14ac:dyDescent="0.35">
      <c r="F21" s="14">
        <v>20</v>
      </c>
      <c r="G21" t="s">
        <v>44</v>
      </c>
      <c r="H21">
        <v>2</v>
      </c>
      <c r="I21" t="s">
        <v>33</v>
      </c>
      <c r="J21" t="s">
        <v>49</v>
      </c>
      <c r="K21">
        <v>1.034</v>
      </c>
      <c r="L21">
        <f t="shared" si="0"/>
        <v>0.85509999999999997</v>
      </c>
      <c r="M21" s="23">
        <f t="shared" si="1"/>
        <v>6.2918961447678994</v>
      </c>
      <c r="O21" s="14">
        <v>20</v>
      </c>
      <c r="P21" t="s">
        <v>44</v>
      </c>
      <c r="Q21">
        <v>2</v>
      </c>
      <c r="R21" t="s">
        <v>33</v>
      </c>
      <c r="S21" t="s">
        <v>11</v>
      </c>
      <c r="T21">
        <v>1.0795999999999999</v>
      </c>
      <c r="U21">
        <f t="shared" si="2"/>
        <v>0.90069999999999983</v>
      </c>
      <c r="V21" s="23">
        <f t="shared" si="3"/>
        <v>6.6506687647521625</v>
      </c>
    </row>
    <row r="22" spans="6:22" x14ac:dyDescent="0.35">
      <c r="F22" s="14">
        <v>21</v>
      </c>
      <c r="G22" t="s">
        <v>38</v>
      </c>
      <c r="H22">
        <v>1</v>
      </c>
      <c r="I22" t="s">
        <v>32</v>
      </c>
      <c r="J22" t="s">
        <v>49</v>
      </c>
      <c r="K22">
        <v>1.0425</v>
      </c>
      <c r="L22">
        <f t="shared" si="0"/>
        <v>0.86359999999999992</v>
      </c>
      <c r="M22" s="23">
        <f t="shared" si="1"/>
        <v>6.358772619984264</v>
      </c>
      <c r="O22" s="14">
        <v>21</v>
      </c>
      <c r="P22" t="s">
        <v>38</v>
      </c>
      <c r="Q22">
        <v>1</v>
      </c>
      <c r="R22" t="s">
        <v>32</v>
      </c>
      <c r="S22" t="s">
        <v>11</v>
      </c>
      <c r="T22">
        <v>1.1153</v>
      </c>
      <c r="U22">
        <f t="shared" si="2"/>
        <v>0.9363999999999999</v>
      </c>
      <c r="V22" s="23">
        <f t="shared" si="3"/>
        <v>6.931549960660897</v>
      </c>
    </row>
    <row r="23" spans="6:22" x14ac:dyDescent="0.35">
      <c r="F23" s="14">
        <v>22</v>
      </c>
      <c r="G23" t="s">
        <v>38</v>
      </c>
      <c r="H23">
        <v>1</v>
      </c>
      <c r="I23" t="s">
        <v>33</v>
      </c>
      <c r="J23" t="s">
        <v>49</v>
      </c>
      <c r="K23">
        <v>1.0826</v>
      </c>
      <c r="L23">
        <f t="shared" si="0"/>
        <v>0.90369999999999995</v>
      </c>
      <c r="M23" s="23">
        <f t="shared" si="1"/>
        <v>6.6742722265932333</v>
      </c>
      <c r="O23" s="14">
        <v>22</v>
      </c>
      <c r="P23" t="s">
        <v>38</v>
      </c>
      <c r="Q23">
        <v>1</v>
      </c>
      <c r="R23" t="s">
        <v>33</v>
      </c>
      <c r="S23" t="s">
        <v>11</v>
      </c>
      <c r="T23">
        <v>1.1337999999999999</v>
      </c>
      <c r="U23">
        <f t="shared" si="2"/>
        <v>0.95489999999999986</v>
      </c>
      <c r="V23" s="23">
        <f t="shared" si="3"/>
        <v>7.0771046420141612</v>
      </c>
    </row>
    <row r="24" spans="6:22" x14ac:dyDescent="0.35">
      <c r="F24" s="14">
        <v>23</v>
      </c>
      <c r="G24" t="s">
        <v>45</v>
      </c>
      <c r="H24">
        <v>2</v>
      </c>
      <c r="I24" t="s">
        <v>32</v>
      </c>
      <c r="J24" t="s">
        <v>49</v>
      </c>
      <c r="K24">
        <v>1.0587</v>
      </c>
      <c r="L24">
        <f t="shared" si="0"/>
        <v>0.87979999999999992</v>
      </c>
      <c r="M24" s="23">
        <f t="shared" si="1"/>
        <v>6.4862313139260426</v>
      </c>
      <c r="O24" s="14">
        <v>23</v>
      </c>
      <c r="P24" t="s">
        <v>45</v>
      </c>
      <c r="Q24">
        <v>2</v>
      </c>
      <c r="R24" t="s">
        <v>32</v>
      </c>
      <c r="S24" t="s">
        <v>11</v>
      </c>
      <c r="T24">
        <v>1.1327</v>
      </c>
      <c r="U24">
        <f t="shared" si="2"/>
        <v>0.95379999999999998</v>
      </c>
      <c r="V24" s="23">
        <f t="shared" si="3"/>
        <v>7.068450039339103</v>
      </c>
    </row>
    <row r="25" spans="6:22" x14ac:dyDescent="0.35">
      <c r="F25" s="14">
        <v>24</v>
      </c>
      <c r="G25" t="s">
        <v>45</v>
      </c>
      <c r="H25">
        <v>2</v>
      </c>
      <c r="I25" t="s">
        <v>33</v>
      </c>
      <c r="J25" t="s">
        <v>49</v>
      </c>
      <c r="K25">
        <v>1.0607</v>
      </c>
      <c r="L25">
        <f t="shared" si="0"/>
        <v>0.88179999999999992</v>
      </c>
      <c r="M25" s="23">
        <f t="shared" si="1"/>
        <v>6.5019669551534225</v>
      </c>
      <c r="O25" s="14">
        <v>24</v>
      </c>
      <c r="P25" t="s">
        <v>45</v>
      </c>
      <c r="Q25">
        <v>2</v>
      </c>
      <c r="R25" t="s">
        <v>33</v>
      </c>
      <c r="S25" t="s">
        <v>11</v>
      </c>
      <c r="T25">
        <v>1.1544000000000001</v>
      </c>
      <c r="U25">
        <f t="shared" si="2"/>
        <v>0.97550000000000003</v>
      </c>
      <c r="V25" s="23">
        <f t="shared" si="3"/>
        <v>7.2391817466561772</v>
      </c>
    </row>
    <row r="26" spans="6:22" x14ac:dyDescent="0.35">
      <c r="F26" s="14">
        <v>25</v>
      </c>
      <c r="G26" t="s">
        <v>39</v>
      </c>
      <c r="H26">
        <v>1</v>
      </c>
      <c r="I26" t="s">
        <v>32</v>
      </c>
      <c r="J26" t="s">
        <v>49</v>
      </c>
      <c r="K26">
        <v>1.0734999999999999</v>
      </c>
      <c r="L26">
        <f t="shared" si="0"/>
        <v>0.89459999999999984</v>
      </c>
      <c r="M26" s="23">
        <f t="shared" si="1"/>
        <v>6.6026750590086536</v>
      </c>
      <c r="O26" s="14">
        <v>25</v>
      </c>
      <c r="P26" t="s">
        <v>39</v>
      </c>
      <c r="Q26">
        <v>1</v>
      </c>
      <c r="R26" t="s">
        <v>32</v>
      </c>
      <c r="S26" t="s">
        <v>11</v>
      </c>
      <c r="T26">
        <v>1.0743</v>
      </c>
      <c r="U26">
        <f t="shared" si="2"/>
        <v>0.89539999999999997</v>
      </c>
      <c r="V26" s="23">
        <f t="shared" si="3"/>
        <v>6.608969315499607</v>
      </c>
    </row>
    <row r="27" spans="6:22" x14ac:dyDescent="0.35">
      <c r="F27" s="14">
        <v>26</v>
      </c>
      <c r="G27" t="s">
        <v>39</v>
      </c>
      <c r="H27">
        <v>1</v>
      </c>
      <c r="I27" t="s">
        <v>33</v>
      </c>
      <c r="J27" t="s">
        <v>49</v>
      </c>
      <c r="K27">
        <v>1.0733999999999999</v>
      </c>
      <c r="L27">
        <f t="shared" si="0"/>
        <v>0.89449999999999985</v>
      </c>
      <c r="M27" s="23">
        <f t="shared" si="1"/>
        <v>6.6018882769472853</v>
      </c>
      <c r="O27" s="14">
        <v>26</v>
      </c>
      <c r="P27" t="s">
        <v>39</v>
      </c>
      <c r="Q27">
        <v>1</v>
      </c>
      <c r="R27" t="s">
        <v>33</v>
      </c>
      <c r="S27" t="s">
        <v>11</v>
      </c>
      <c r="T27">
        <v>1.1294</v>
      </c>
      <c r="U27">
        <f t="shared" si="2"/>
        <v>0.9504999999999999</v>
      </c>
      <c r="V27" s="23">
        <f t="shared" si="3"/>
        <v>7.0424862313139256</v>
      </c>
    </row>
    <row r="28" spans="6:22" x14ac:dyDescent="0.35">
      <c r="F28" s="14">
        <v>27</v>
      </c>
      <c r="G28" t="s">
        <v>46</v>
      </c>
      <c r="H28">
        <v>2</v>
      </c>
      <c r="I28" t="s">
        <v>32</v>
      </c>
      <c r="J28" t="s">
        <v>49</v>
      </c>
      <c r="K28">
        <v>1.0471999999999999</v>
      </c>
      <c r="L28">
        <f t="shared" si="0"/>
        <v>0.86829999999999985</v>
      </c>
      <c r="M28" s="23">
        <f t="shared" si="1"/>
        <v>6.3957513768686063</v>
      </c>
      <c r="O28" s="14">
        <v>27</v>
      </c>
      <c r="P28" t="s">
        <v>46</v>
      </c>
      <c r="Q28">
        <v>2</v>
      </c>
      <c r="R28" t="s">
        <v>32</v>
      </c>
      <c r="S28" t="s">
        <v>11</v>
      </c>
      <c r="T28">
        <v>1.1415999999999999</v>
      </c>
      <c r="U28">
        <f t="shared" si="2"/>
        <v>0.96269999999999989</v>
      </c>
      <c r="V28" s="23">
        <f t="shared" si="3"/>
        <v>7.1384736428009434</v>
      </c>
    </row>
    <row r="29" spans="6:22" x14ac:dyDescent="0.35">
      <c r="F29" s="14">
        <v>28</v>
      </c>
      <c r="G29" t="s">
        <v>46</v>
      </c>
      <c r="H29">
        <v>2</v>
      </c>
      <c r="I29" t="s">
        <v>33</v>
      </c>
      <c r="J29" t="s">
        <v>49</v>
      </c>
      <c r="K29">
        <v>1.0721000000000001</v>
      </c>
      <c r="L29">
        <f t="shared" si="0"/>
        <v>0.89319999999999999</v>
      </c>
      <c r="M29" s="23">
        <f t="shared" si="1"/>
        <v>6.5916601101494887</v>
      </c>
      <c r="O29" s="14">
        <v>28</v>
      </c>
      <c r="P29" t="s">
        <v>46</v>
      </c>
      <c r="Q29">
        <v>2</v>
      </c>
      <c r="R29" t="s">
        <v>33</v>
      </c>
      <c r="S29" t="s">
        <v>11</v>
      </c>
      <c r="T29">
        <v>1.1600999999999999</v>
      </c>
      <c r="U29">
        <f t="shared" si="2"/>
        <v>0.98119999999999985</v>
      </c>
      <c r="V29" s="23">
        <f t="shared" si="3"/>
        <v>7.2840283241542085</v>
      </c>
    </row>
    <row r="30" spans="6:22" x14ac:dyDescent="0.35">
      <c r="F30" s="14">
        <v>29</v>
      </c>
      <c r="G30" t="s">
        <v>22</v>
      </c>
      <c r="I30" t="s">
        <v>32</v>
      </c>
      <c r="J30" t="s">
        <v>49</v>
      </c>
      <c r="K30">
        <v>0.73619999999999997</v>
      </c>
      <c r="L30">
        <f t="shared" si="0"/>
        <v>0.55729999999999991</v>
      </c>
      <c r="M30" s="23">
        <f t="shared" si="1"/>
        <v>3.9488591660110144</v>
      </c>
      <c r="O30" s="14">
        <v>29</v>
      </c>
      <c r="P30" t="s">
        <v>22</v>
      </c>
      <c r="R30" t="s">
        <v>32</v>
      </c>
      <c r="S30" t="s">
        <v>11</v>
      </c>
      <c r="T30">
        <v>0.90190000000000003</v>
      </c>
      <c r="U30">
        <f t="shared" si="2"/>
        <v>0.72300000000000009</v>
      </c>
      <c r="V30" s="23">
        <f t="shared" si="3"/>
        <v>5.2525570416994505</v>
      </c>
    </row>
    <row r="31" spans="6:22" x14ac:dyDescent="0.35">
      <c r="F31" s="14">
        <v>30</v>
      </c>
      <c r="G31" t="s">
        <v>22</v>
      </c>
      <c r="I31" t="s">
        <v>33</v>
      </c>
      <c r="J31" t="s">
        <v>49</v>
      </c>
      <c r="K31">
        <v>0.76980000000000004</v>
      </c>
      <c r="L31">
        <f t="shared" si="0"/>
        <v>0.59089999999999998</v>
      </c>
      <c r="M31" s="23">
        <f t="shared" si="1"/>
        <v>4.2132179386309989</v>
      </c>
      <c r="O31" s="14">
        <v>30</v>
      </c>
      <c r="P31" t="s">
        <v>22</v>
      </c>
      <c r="R31" t="s">
        <v>33</v>
      </c>
      <c r="S31" t="s">
        <v>11</v>
      </c>
      <c r="T31">
        <v>0.90369999999999995</v>
      </c>
      <c r="U31">
        <f t="shared" si="2"/>
        <v>0.72479999999999989</v>
      </c>
      <c r="V31" s="23">
        <f t="shared" si="3"/>
        <v>5.2667191188040912</v>
      </c>
    </row>
    <row r="32" spans="6:22" x14ac:dyDescent="0.35">
      <c r="F32" s="14">
        <v>31</v>
      </c>
      <c r="G32" t="s">
        <v>23</v>
      </c>
      <c r="I32" t="s">
        <v>32</v>
      </c>
      <c r="J32" t="s">
        <v>49</v>
      </c>
      <c r="K32">
        <v>0.89119999999999999</v>
      </c>
      <c r="L32">
        <f t="shared" si="0"/>
        <v>0.71229999999999993</v>
      </c>
      <c r="M32" s="23">
        <f t="shared" si="1"/>
        <v>5.1683713611329658</v>
      </c>
      <c r="O32" s="14">
        <v>31</v>
      </c>
      <c r="P32" t="s">
        <v>23</v>
      </c>
      <c r="R32" t="s">
        <v>32</v>
      </c>
      <c r="S32" t="s">
        <v>11</v>
      </c>
      <c r="T32">
        <v>0.90920000000000001</v>
      </c>
      <c r="U32">
        <f t="shared" si="2"/>
        <v>0.73029999999999995</v>
      </c>
      <c r="V32" s="23">
        <f t="shared" si="3"/>
        <v>5.3099921321793859</v>
      </c>
    </row>
    <row r="33" spans="6:22" x14ac:dyDescent="0.35">
      <c r="F33" s="14">
        <v>32</v>
      </c>
      <c r="G33" t="s">
        <v>23</v>
      </c>
      <c r="I33" t="s">
        <v>33</v>
      </c>
      <c r="J33" t="s">
        <v>49</v>
      </c>
      <c r="K33">
        <v>0.86360000000000003</v>
      </c>
      <c r="L33">
        <f t="shared" si="0"/>
        <v>0.68470000000000009</v>
      </c>
      <c r="M33" s="23">
        <f t="shared" si="1"/>
        <v>4.9512195121951228</v>
      </c>
      <c r="O33" s="14">
        <v>32</v>
      </c>
      <c r="P33" t="s">
        <v>23</v>
      </c>
      <c r="R33" t="s">
        <v>33</v>
      </c>
      <c r="S33" t="s">
        <v>11</v>
      </c>
      <c r="T33">
        <v>0.8639</v>
      </c>
      <c r="U33">
        <f t="shared" si="2"/>
        <v>0.68500000000000005</v>
      </c>
      <c r="V33" s="23">
        <f t="shared" si="3"/>
        <v>4.9535798583792294</v>
      </c>
    </row>
    <row r="34" spans="6:22" x14ac:dyDescent="0.35">
      <c r="F34" s="14">
        <v>33</v>
      </c>
      <c r="G34" t="s">
        <v>24</v>
      </c>
      <c r="I34" t="s">
        <v>32</v>
      </c>
      <c r="J34" t="s">
        <v>49</v>
      </c>
      <c r="K34">
        <v>0.84179999999999999</v>
      </c>
      <c r="L34">
        <f t="shared" si="0"/>
        <v>0.66290000000000004</v>
      </c>
      <c r="M34" s="23">
        <f t="shared" si="1"/>
        <v>4.7797010228166803</v>
      </c>
      <c r="O34" s="14">
        <v>33</v>
      </c>
      <c r="P34" t="s">
        <v>24</v>
      </c>
      <c r="R34" t="s">
        <v>32</v>
      </c>
      <c r="S34" t="s">
        <v>11</v>
      </c>
      <c r="T34">
        <v>0.90259999999999996</v>
      </c>
      <c r="U34">
        <f t="shared" si="2"/>
        <v>0.72370000000000001</v>
      </c>
      <c r="V34" s="23">
        <f t="shared" si="3"/>
        <v>5.2580645161290329</v>
      </c>
    </row>
    <row r="35" spans="6:22" x14ac:dyDescent="0.35">
      <c r="F35" s="14">
        <v>34</v>
      </c>
      <c r="G35" t="s">
        <v>24</v>
      </c>
      <c r="I35" t="s">
        <v>33</v>
      </c>
      <c r="J35" t="s">
        <v>49</v>
      </c>
      <c r="K35">
        <v>0.85250000000000004</v>
      </c>
      <c r="L35">
        <f t="shared" si="0"/>
        <v>0.67359999999999998</v>
      </c>
      <c r="M35" s="23">
        <f t="shared" si="1"/>
        <v>4.8638867033831632</v>
      </c>
      <c r="O35" s="14">
        <v>34</v>
      </c>
      <c r="P35" t="s">
        <v>24</v>
      </c>
      <c r="R35" t="s">
        <v>33</v>
      </c>
      <c r="S35" t="s">
        <v>11</v>
      </c>
      <c r="T35">
        <v>0.91390000000000005</v>
      </c>
      <c r="U35">
        <f t="shared" si="2"/>
        <v>0.7350000000000001</v>
      </c>
      <c r="V35" s="23">
        <f t="shared" si="3"/>
        <v>5.3469708890637309</v>
      </c>
    </row>
  </sheetData>
  <autoFilter ref="O1:V35" xr:uid="{20A0FBD8-B641-41EC-8699-8018395378F6}">
    <sortState xmlns:xlrd2="http://schemas.microsoft.com/office/spreadsheetml/2017/richdata2" ref="O2:V35">
      <sortCondition ref="O1:O35"/>
    </sortState>
  </autoFilter>
  <phoneticPr fontId="18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4CE52-9A95-4572-A389-3DEB158A05FE}">
  <sheetPr codeName="Foglio7"/>
  <dimension ref="A1:V71"/>
  <sheetViews>
    <sheetView zoomScale="50" zoomScaleNormal="50" workbookViewId="0">
      <pane xSplit="1" topLeftCell="I1" activePane="topRight" state="frozen"/>
      <selection pane="topRight" activeCell="U3" sqref="U3:V32"/>
    </sheetView>
  </sheetViews>
  <sheetFormatPr defaultRowHeight="14.5" x14ac:dyDescent="0.35"/>
  <cols>
    <col min="1" max="1" width="14.453125" bestFit="1" customWidth="1"/>
    <col min="2" max="2" width="12.453125" bestFit="1" customWidth="1"/>
    <col min="3" max="3" width="20.6328125" bestFit="1" customWidth="1"/>
    <col min="4" max="4" width="12.453125" bestFit="1" customWidth="1"/>
    <col min="5" max="5" width="16.6328125" bestFit="1" customWidth="1"/>
    <col min="6" max="6" width="16.81640625" bestFit="1" customWidth="1"/>
    <col min="7" max="7" width="14.26953125" bestFit="1" customWidth="1"/>
    <col min="8" max="8" width="19.7265625" bestFit="1" customWidth="1"/>
    <col min="9" max="9" width="16.26953125" bestFit="1" customWidth="1"/>
    <col min="10" max="10" width="21.90625" bestFit="1" customWidth="1"/>
    <col min="11" max="11" width="27.36328125" bestFit="1" customWidth="1"/>
    <col min="12" max="12" width="23.36328125" bestFit="1" customWidth="1"/>
    <col min="13" max="13" width="27.36328125" bestFit="1" customWidth="1"/>
    <col min="14" max="14" width="19.7265625" bestFit="1" customWidth="1"/>
    <col min="15" max="15" width="17.90625" bestFit="1" customWidth="1"/>
    <col min="16" max="16" width="8.54296875" customWidth="1"/>
    <col min="17" max="17" width="43.7265625" bestFit="1" customWidth="1"/>
    <col min="18" max="18" width="7.54296875" customWidth="1"/>
    <col min="19" max="19" width="5.7265625" bestFit="1" customWidth="1"/>
    <col min="21" max="21" width="4.26953125" customWidth="1"/>
    <col min="22" max="22" width="17.90625" bestFit="1" customWidth="1"/>
  </cols>
  <sheetData>
    <row r="1" spans="1:22" x14ac:dyDescent="0.35">
      <c r="N1" s="8" t="s">
        <v>82</v>
      </c>
      <c r="Q1" s="8"/>
      <c r="R1" s="8"/>
      <c r="S1" s="8"/>
    </row>
    <row r="2" spans="1:22" s="8" customFormat="1" x14ac:dyDescent="0.35">
      <c r="A2" s="8" t="s">
        <v>27</v>
      </c>
      <c r="B2" s="8" t="s">
        <v>51</v>
      </c>
      <c r="C2" s="8" t="s">
        <v>84</v>
      </c>
      <c r="D2" s="8" t="s">
        <v>50</v>
      </c>
      <c r="E2" s="8" t="s">
        <v>31</v>
      </c>
      <c r="F2" s="8" t="s">
        <v>28</v>
      </c>
      <c r="G2" s="8" t="s">
        <v>85</v>
      </c>
      <c r="H2" s="8" t="s">
        <v>25</v>
      </c>
      <c r="I2" s="8" t="s">
        <v>68</v>
      </c>
      <c r="J2" s="8" t="s">
        <v>169</v>
      </c>
      <c r="K2" s="8" t="s">
        <v>170</v>
      </c>
      <c r="L2" s="8" t="s">
        <v>75</v>
      </c>
      <c r="M2" s="8" t="s">
        <v>83</v>
      </c>
      <c r="N2" s="8" t="s">
        <v>71</v>
      </c>
      <c r="O2" s="31" t="s">
        <v>76</v>
      </c>
    </row>
    <row r="3" spans="1:22" x14ac:dyDescent="0.35">
      <c r="A3" s="15" t="s">
        <v>30</v>
      </c>
      <c r="B3" s="15">
        <v>1</v>
      </c>
      <c r="C3" s="15">
        <v>5.09</v>
      </c>
      <c r="D3" s="15">
        <v>1</v>
      </c>
      <c r="E3" s="15" t="s">
        <v>32</v>
      </c>
      <c r="F3" s="15" t="s">
        <v>9</v>
      </c>
      <c r="G3" s="15">
        <v>0.60150000000000003</v>
      </c>
      <c r="H3" s="15">
        <v>0.43120000000000003</v>
      </c>
      <c r="I3" s="30">
        <f>H3/M$37</f>
        <v>3.3323029366306032</v>
      </c>
      <c r="J3" s="30">
        <f>I3*(0.5+0.025+0.83)/0.5</f>
        <v>9.0305409582689347</v>
      </c>
      <c r="K3" s="30">
        <f>J3*4</f>
        <v>36.122163833075739</v>
      </c>
      <c r="L3" s="30">
        <f>K3-I$39</f>
        <v>8.5586295723853745</v>
      </c>
      <c r="M3" s="30">
        <f>L3/C3</f>
        <v>1.6814596409401521</v>
      </c>
      <c r="N3" s="30">
        <f>M3/R$4</f>
        <v>6.8631885874304244E-2</v>
      </c>
      <c r="O3" s="30">
        <f>N3*100</f>
        <v>6.8631885874304244</v>
      </c>
      <c r="Q3" s="48" t="s">
        <v>81</v>
      </c>
      <c r="R3" s="48" t="s">
        <v>69</v>
      </c>
      <c r="S3" s="48" t="s">
        <v>70</v>
      </c>
      <c r="T3" s="8"/>
      <c r="V3" s="64" t="s">
        <v>172</v>
      </c>
    </row>
    <row r="4" spans="1:22" x14ac:dyDescent="0.35">
      <c r="A4" s="15" t="s">
        <v>30</v>
      </c>
      <c r="B4" s="15">
        <v>2</v>
      </c>
      <c r="C4" s="15">
        <v>5.0599999999999996</v>
      </c>
      <c r="D4" s="15">
        <v>1</v>
      </c>
      <c r="E4" s="15" t="s">
        <v>33</v>
      </c>
      <c r="F4" s="15" t="s">
        <v>9</v>
      </c>
      <c r="G4" s="15">
        <v>0.59840000000000004</v>
      </c>
      <c r="H4" s="15">
        <v>0.42810000000000004</v>
      </c>
      <c r="I4" s="30">
        <f t="shared" ref="I4:I36" si="0">H4/M$37</f>
        <v>3.308346213292118</v>
      </c>
      <c r="J4" s="30">
        <f t="shared" ref="J4:J36" si="1">I4*(0.5+0.025+0.83)/0.5</f>
        <v>8.9656182380216389</v>
      </c>
      <c r="K4" s="30">
        <f t="shared" ref="K4:K36" si="2">J4*4</f>
        <v>35.862472952086556</v>
      </c>
      <c r="L4" s="30">
        <f t="shared" ref="L4:L30" si="3">K4-I$39</f>
        <v>8.2989386913961916</v>
      </c>
      <c r="M4" s="30">
        <f t="shared" ref="M4:M30" si="4">L4/C4</f>
        <v>1.6401064607502356</v>
      </c>
      <c r="N4" s="30">
        <f>M4/R$4</f>
        <v>6.6943979323215691E-2</v>
      </c>
      <c r="O4" s="30">
        <f t="shared" ref="O4:O30" si="5">N4*100</f>
        <v>6.6943979323215688</v>
      </c>
      <c r="Q4" s="6">
        <v>1</v>
      </c>
      <c r="R4" s="49">
        <v>24.49968581687612</v>
      </c>
      <c r="S4" s="49">
        <v>5.562036804056647</v>
      </c>
      <c r="U4" s="64" t="s">
        <v>171</v>
      </c>
      <c r="V4" s="31" t="s">
        <v>76</v>
      </c>
    </row>
    <row r="5" spans="1:22" x14ac:dyDescent="0.35">
      <c r="A5" s="15" t="s">
        <v>40</v>
      </c>
      <c r="B5" s="15">
        <v>3</v>
      </c>
      <c r="C5" s="15">
        <v>5.03</v>
      </c>
      <c r="D5" s="15">
        <v>2</v>
      </c>
      <c r="E5" s="15" t="s">
        <v>32</v>
      </c>
      <c r="F5" s="15" t="s">
        <v>9</v>
      </c>
      <c r="G5" s="15">
        <v>0.59570000000000001</v>
      </c>
      <c r="H5" s="15">
        <v>0.4254</v>
      </c>
      <c r="I5" s="30">
        <f t="shared" si="0"/>
        <v>3.2874806800618241</v>
      </c>
      <c r="J5" s="30">
        <f t="shared" si="1"/>
        <v>8.9090726429675442</v>
      </c>
      <c r="K5" s="30">
        <f t="shared" si="2"/>
        <v>35.636290571870177</v>
      </c>
      <c r="L5" s="30">
        <f t="shared" si="3"/>
        <v>8.0727563111798126</v>
      </c>
      <c r="M5" s="30">
        <f t="shared" si="4"/>
        <v>1.6049217318448932</v>
      </c>
      <c r="N5" s="30">
        <f>M5/R$4</f>
        <v>6.5507849522681419E-2</v>
      </c>
      <c r="O5" s="30">
        <f t="shared" si="5"/>
        <v>6.5507849522681418</v>
      </c>
      <c r="Q5" s="6">
        <v>3</v>
      </c>
      <c r="R5" s="49">
        <v>28.497603231597843</v>
      </c>
      <c r="S5" s="49">
        <v>2.9197852578781074</v>
      </c>
      <c r="U5" s="15" t="s">
        <v>61</v>
      </c>
      <c r="V5" s="30">
        <v>6.8631885874304244</v>
      </c>
    </row>
    <row r="6" spans="1:22" x14ac:dyDescent="0.35">
      <c r="A6" s="15" t="s">
        <v>40</v>
      </c>
      <c r="B6" s="15">
        <v>4</v>
      </c>
      <c r="C6" s="15">
        <v>5.03</v>
      </c>
      <c r="D6" s="15">
        <v>2</v>
      </c>
      <c r="E6" s="15" t="s">
        <v>33</v>
      </c>
      <c r="F6" s="15" t="s">
        <v>9</v>
      </c>
      <c r="G6" s="15">
        <v>0.59140000000000004</v>
      </c>
      <c r="H6" s="15">
        <v>0.42110000000000003</v>
      </c>
      <c r="I6" s="30">
        <f t="shared" si="0"/>
        <v>3.254250386398764</v>
      </c>
      <c r="J6" s="30">
        <f t="shared" si="1"/>
        <v>8.8190185471406508</v>
      </c>
      <c r="K6" s="30">
        <f t="shared" si="2"/>
        <v>35.276074188562603</v>
      </c>
      <c r="L6" s="30">
        <f t="shared" si="3"/>
        <v>7.7125399278722391</v>
      </c>
      <c r="M6" s="30">
        <f t="shared" si="4"/>
        <v>1.5333081367539243</v>
      </c>
      <c r="N6" s="30">
        <f>M6/R$4</f>
        <v>6.2584808156916666E-2</v>
      </c>
      <c r="O6" s="30">
        <f t="shared" si="5"/>
        <v>6.2584808156916667</v>
      </c>
      <c r="Q6" s="6">
        <v>4</v>
      </c>
      <c r="R6" s="49">
        <v>28.576400359066426</v>
      </c>
      <c r="S6" s="49">
        <v>12.92552779592085</v>
      </c>
      <c r="U6" s="15" t="s">
        <v>61</v>
      </c>
      <c r="V6" s="30">
        <v>6.6943979323215688</v>
      </c>
    </row>
    <row r="7" spans="1:22" x14ac:dyDescent="0.35">
      <c r="A7" t="s">
        <v>34</v>
      </c>
      <c r="B7">
        <v>5</v>
      </c>
      <c r="C7">
        <v>5.04</v>
      </c>
      <c r="D7">
        <v>1</v>
      </c>
      <c r="E7" t="s">
        <v>32</v>
      </c>
      <c r="F7" t="s">
        <v>9</v>
      </c>
      <c r="G7">
        <v>0.60809999999999997</v>
      </c>
      <c r="H7">
        <v>0.43779999999999997</v>
      </c>
      <c r="I7" s="23">
        <f t="shared" si="0"/>
        <v>3.3833075734157649</v>
      </c>
      <c r="J7" s="23">
        <f t="shared" si="1"/>
        <v>9.1687635239567236</v>
      </c>
      <c r="K7" s="23">
        <f t="shared" si="2"/>
        <v>36.675054095826894</v>
      </c>
      <c r="L7" s="23">
        <f t="shared" si="3"/>
        <v>9.1115198351365301</v>
      </c>
      <c r="M7" s="23">
        <f t="shared" si="4"/>
        <v>1.8078412371302639</v>
      </c>
      <c r="N7" s="23">
        <f>M7/R$5</f>
        <v>6.3438360848737926E-2</v>
      </c>
      <c r="O7" s="23">
        <f t="shared" si="5"/>
        <v>6.3438360848737929</v>
      </c>
      <c r="Q7" s="6">
        <v>5</v>
      </c>
      <c r="R7" s="49">
        <v>47.81119389587073</v>
      </c>
      <c r="S7" s="49">
        <v>2.1633625227395923</v>
      </c>
      <c r="U7" s="15" t="s">
        <v>61</v>
      </c>
      <c r="V7" s="30">
        <v>6.5507849522681418</v>
      </c>
    </row>
    <row r="8" spans="1:22" x14ac:dyDescent="0.35">
      <c r="A8" t="s">
        <v>34</v>
      </c>
      <c r="B8">
        <v>6</v>
      </c>
      <c r="C8">
        <v>5.03</v>
      </c>
      <c r="D8">
        <v>1</v>
      </c>
      <c r="E8" t="s">
        <v>33</v>
      </c>
      <c r="F8" t="s">
        <v>9</v>
      </c>
      <c r="G8">
        <v>0.59809999999999997</v>
      </c>
      <c r="H8">
        <v>0.42779999999999996</v>
      </c>
      <c r="I8" s="23">
        <f t="shared" si="0"/>
        <v>3.3060278207109737</v>
      </c>
      <c r="J8" s="23">
        <f t="shared" si="1"/>
        <v>8.9593353941267377</v>
      </c>
      <c r="K8" s="23">
        <f t="shared" si="2"/>
        <v>35.837341576506951</v>
      </c>
      <c r="L8" s="23">
        <f t="shared" si="3"/>
        <v>8.2738073158165868</v>
      </c>
      <c r="M8" s="23">
        <f t="shared" si="4"/>
        <v>1.6448921105003154</v>
      </c>
      <c r="N8" s="23">
        <f>M8/R$5</f>
        <v>5.77203667667208E-2</v>
      </c>
      <c r="O8" s="23">
        <f t="shared" si="5"/>
        <v>5.7720366766720801</v>
      </c>
      <c r="Q8" s="6">
        <v>9</v>
      </c>
      <c r="R8" s="49">
        <v>16.337962298025133</v>
      </c>
      <c r="S8" s="49">
        <v>5.8667803063768664</v>
      </c>
      <c r="U8" s="15" t="s">
        <v>61</v>
      </c>
      <c r="V8" s="30">
        <v>6.2584808156916667</v>
      </c>
    </row>
    <row r="9" spans="1:22" x14ac:dyDescent="0.35">
      <c r="A9" t="s">
        <v>41</v>
      </c>
      <c r="B9">
        <v>7</v>
      </c>
      <c r="C9">
        <v>5.0599999999999996</v>
      </c>
      <c r="D9">
        <v>2</v>
      </c>
      <c r="E9" t="s">
        <v>32</v>
      </c>
      <c r="F9" t="s">
        <v>9</v>
      </c>
      <c r="G9">
        <v>0.6008</v>
      </c>
      <c r="H9">
        <v>0.43049999999999999</v>
      </c>
      <c r="I9" s="23">
        <f t="shared" si="0"/>
        <v>3.3268933539412675</v>
      </c>
      <c r="J9" s="23">
        <f t="shared" si="1"/>
        <v>9.0158809891808342</v>
      </c>
      <c r="K9" s="23">
        <f t="shared" si="2"/>
        <v>36.063523956723337</v>
      </c>
      <c r="L9" s="23">
        <f t="shared" si="3"/>
        <v>8.4999896960329728</v>
      </c>
      <c r="M9" s="23">
        <f t="shared" si="4"/>
        <v>1.6798398608760816</v>
      </c>
      <c r="N9" s="23">
        <f>M9/R$5</f>
        <v>5.8946706753692638E-2</v>
      </c>
      <c r="O9" s="23">
        <f t="shared" si="5"/>
        <v>5.8946706753692641</v>
      </c>
      <c r="Q9" s="6">
        <v>12</v>
      </c>
      <c r="R9" s="49">
        <v>20.98491921005386</v>
      </c>
      <c r="S9" s="49">
        <v>11.624152026364058</v>
      </c>
      <c r="U9" t="s">
        <v>62</v>
      </c>
      <c r="V9" s="23">
        <v>6.3438360848737929</v>
      </c>
    </row>
    <row r="10" spans="1:22" x14ac:dyDescent="0.35">
      <c r="A10" t="s">
        <v>41</v>
      </c>
      <c r="B10">
        <v>8</v>
      </c>
      <c r="C10">
        <v>5.05</v>
      </c>
      <c r="D10">
        <v>2</v>
      </c>
      <c r="E10" t="s">
        <v>33</v>
      </c>
      <c r="F10" t="s">
        <v>9</v>
      </c>
      <c r="G10">
        <v>0.61040000000000005</v>
      </c>
      <c r="H10">
        <v>0.44010000000000005</v>
      </c>
      <c r="I10" s="23">
        <f t="shared" si="0"/>
        <v>3.4010819165378678</v>
      </c>
      <c r="J10" s="23">
        <f t="shared" si="1"/>
        <v>9.2169319938176208</v>
      </c>
      <c r="K10" s="23">
        <f t="shared" si="2"/>
        <v>36.867727975270483</v>
      </c>
      <c r="L10" s="23">
        <f t="shared" si="3"/>
        <v>9.3041937145801192</v>
      </c>
      <c r="M10" s="23">
        <f t="shared" si="4"/>
        <v>1.8424145969465584</v>
      </c>
      <c r="N10" s="23">
        <f>M10/R$5</f>
        <v>6.4651563220015237E-2</v>
      </c>
      <c r="O10" s="23">
        <f t="shared" si="5"/>
        <v>6.4651563220015236</v>
      </c>
      <c r="Q10" s="6">
        <v>18</v>
      </c>
      <c r="R10" s="49">
        <v>29.399622980251344</v>
      </c>
      <c r="S10" s="49">
        <v>15.171034599290296</v>
      </c>
      <c r="U10" t="s">
        <v>62</v>
      </c>
      <c r="V10" s="23">
        <v>5.7720366766720801</v>
      </c>
    </row>
    <row r="11" spans="1:22" x14ac:dyDescent="0.35">
      <c r="A11" s="15" t="s">
        <v>35</v>
      </c>
      <c r="B11" s="15">
        <v>9</v>
      </c>
      <c r="C11" s="15">
        <v>5.05</v>
      </c>
      <c r="D11" s="15">
        <v>1</v>
      </c>
      <c r="E11" s="15" t="s">
        <v>32</v>
      </c>
      <c r="F11" s="15" t="s">
        <v>9</v>
      </c>
      <c r="G11" s="15">
        <v>0.68289999999999995</v>
      </c>
      <c r="H11" s="15">
        <v>0.51259999999999994</v>
      </c>
      <c r="I11" s="30">
        <f t="shared" si="0"/>
        <v>3.9613601236476041</v>
      </c>
      <c r="J11" s="30">
        <f t="shared" si="1"/>
        <v>10.735285935085008</v>
      </c>
      <c r="K11" s="30">
        <f t="shared" si="2"/>
        <v>42.941143740340031</v>
      </c>
      <c r="L11" s="30">
        <f t="shared" si="3"/>
        <v>15.377609479649667</v>
      </c>
      <c r="M11" s="30">
        <f t="shared" si="4"/>
        <v>3.0450711840890432</v>
      </c>
      <c r="N11" s="30">
        <f>M11/R$6</f>
        <v>0.10655894884685622</v>
      </c>
      <c r="O11" s="30">
        <f t="shared" si="5"/>
        <v>10.655894884685623</v>
      </c>
      <c r="U11" t="s">
        <v>62</v>
      </c>
      <c r="V11" s="23">
        <v>5.8946706753692641</v>
      </c>
    </row>
    <row r="12" spans="1:22" x14ac:dyDescent="0.35">
      <c r="A12" s="15" t="s">
        <v>35</v>
      </c>
      <c r="B12" s="15">
        <v>10</v>
      </c>
      <c r="C12" s="15">
        <v>5.04</v>
      </c>
      <c r="D12" s="15">
        <v>1</v>
      </c>
      <c r="E12" s="15" t="s">
        <v>33</v>
      </c>
      <c r="F12" s="15" t="s">
        <v>9</v>
      </c>
      <c r="G12" s="15">
        <v>0.66279999999999994</v>
      </c>
      <c r="H12" s="15">
        <v>0.49249999999999994</v>
      </c>
      <c r="I12" s="30">
        <f t="shared" si="0"/>
        <v>3.8060278207109737</v>
      </c>
      <c r="J12" s="30">
        <f t="shared" si="1"/>
        <v>10.314335394126738</v>
      </c>
      <c r="K12" s="30">
        <f t="shared" si="2"/>
        <v>41.257341576506953</v>
      </c>
      <c r="L12" s="30">
        <f t="shared" si="3"/>
        <v>13.693807315816588</v>
      </c>
      <c r="M12" s="30">
        <f t="shared" si="4"/>
        <v>2.7170252610747201</v>
      </c>
      <c r="N12" s="30">
        <f>M12/R$6</f>
        <v>9.5079339137712299E-2</v>
      </c>
      <c r="O12" s="30">
        <f t="shared" si="5"/>
        <v>9.5079339137712306</v>
      </c>
      <c r="U12" t="s">
        <v>62</v>
      </c>
      <c r="V12" s="23">
        <v>6.4651563220015236</v>
      </c>
    </row>
    <row r="13" spans="1:22" x14ac:dyDescent="0.35">
      <c r="A13" s="15" t="s">
        <v>42</v>
      </c>
      <c r="B13" s="15">
        <v>11</v>
      </c>
      <c r="C13" s="15">
        <v>5.0599999999999996</v>
      </c>
      <c r="D13" s="15">
        <v>2</v>
      </c>
      <c r="E13" s="15" t="s">
        <v>32</v>
      </c>
      <c r="F13" s="15" t="s">
        <v>9</v>
      </c>
      <c r="G13" s="15">
        <v>0.67310000000000003</v>
      </c>
      <c r="H13" s="15">
        <v>0.50280000000000002</v>
      </c>
      <c r="I13" s="30">
        <f t="shared" si="0"/>
        <v>3.8856259659969092</v>
      </c>
      <c r="J13" s="30">
        <f t="shared" si="1"/>
        <v>10.530046367851623</v>
      </c>
      <c r="K13" s="30">
        <f t="shared" si="2"/>
        <v>42.120185471406494</v>
      </c>
      <c r="L13" s="30">
        <f t="shared" si="3"/>
        <v>14.556651210716129</v>
      </c>
      <c r="M13" s="30">
        <f t="shared" si="4"/>
        <v>2.8768085396672194</v>
      </c>
      <c r="N13" s="30">
        <f>M13/R$6</f>
        <v>0.10067078090731239</v>
      </c>
      <c r="O13" s="30">
        <f t="shared" si="5"/>
        <v>10.06707809073124</v>
      </c>
      <c r="Q13" s="27" t="s">
        <v>92</v>
      </c>
      <c r="R13" s="27" t="s">
        <v>59</v>
      </c>
      <c r="S13" s="27" t="s">
        <v>60</v>
      </c>
      <c r="U13" s="15" t="s">
        <v>63</v>
      </c>
      <c r="V13" s="30">
        <v>10.655894884685623</v>
      </c>
    </row>
    <row r="14" spans="1:22" x14ac:dyDescent="0.35">
      <c r="A14" s="15" t="s">
        <v>42</v>
      </c>
      <c r="B14" s="15">
        <v>12</v>
      </c>
      <c r="C14" s="15">
        <v>5.03</v>
      </c>
      <c r="D14" s="15">
        <v>2</v>
      </c>
      <c r="E14" s="15" t="s">
        <v>33</v>
      </c>
      <c r="F14" s="15" t="s">
        <v>9</v>
      </c>
      <c r="G14" s="15">
        <v>0.65880000000000005</v>
      </c>
      <c r="H14" s="15">
        <v>0.48850000000000005</v>
      </c>
      <c r="I14" s="30">
        <f t="shared" si="0"/>
        <v>3.7751159196290578</v>
      </c>
      <c r="J14" s="30">
        <f t="shared" si="1"/>
        <v>10.230564142194746</v>
      </c>
      <c r="K14" s="30">
        <f t="shared" si="2"/>
        <v>40.922256568778984</v>
      </c>
      <c r="L14" s="30">
        <f t="shared" si="3"/>
        <v>13.35872230808862</v>
      </c>
      <c r="M14" s="30">
        <f t="shared" si="4"/>
        <v>2.6558096039937613</v>
      </c>
      <c r="N14" s="30">
        <f>M14/R$6</f>
        <v>9.2937163905290596E-2</v>
      </c>
      <c r="O14" s="30">
        <f t="shared" si="5"/>
        <v>9.2937163905290596</v>
      </c>
      <c r="Q14" s="28" t="s">
        <v>61</v>
      </c>
      <c r="R14" s="29">
        <f>AVERAGE(O3:O6)</f>
        <v>6.5917130719279502</v>
      </c>
      <c r="S14" s="29">
        <f>STDEV(O3:O6)</f>
        <v>0.25623035446423509</v>
      </c>
      <c r="U14" s="15" t="s">
        <v>63</v>
      </c>
      <c r="V14" s="30">
        <v>9.5079339137712306</v>
      </c>
    </row>
    <row r="15" spans="1:22" x14ac:dyDescent="0.35">
      <c r="A15" t="s">
        <v>36</v>
      </c>
      <c r="B15">
        <v>13</v>
      </c>
      <c r="C15">
        <v>5.04</v>
      </c>
      <c r="D15">
        <v>1</v>
      </c>
      <c r="E15" t="s">
        <v>32</v>
      </c>
      <c r="F15" t="s">
        <v>9</v>
      </c>
      <c r="G15">
        <v>0.81610000000000005</v>
      </c>
      <c r="H15">
        <v>0.64580000000000004</v>
      </c>
      <c r="I15" s="23">
        <f t="shared" si="0"/>
        <v>4.9907264296754255</v>
      </c>
      <c r="J15" s="23">
        <f t="shared" si="1"/>
        <v>13.524868624420403</v>
      </c>
      <c r="K15" s="23">
        <f t="shared" si="2"/>
        <v>54.099474497681612</v>
      </c>
      <c r="L15" s="23">
        <f t="shared" si="3"/>
        <v>26.535940236991248</v>
      </c>
      <c r="M15" s="23">
        <f t="shared" si="4"/>
        <v>5.2650675073395332</v>
      </c>
      <c r="N15" s="23">
        <f>M15/R$7</f>
        <v>0.11012206720473167</v>
      </c>
      <c r="O15" s="23">
        <f t="shared" si="5"/>
        <v>11.012206720473166</v>
      </c>
      <c r="Q15" s="28" t="s">
        <v>62</v>
      </c>
      <c r="R15" s="29">
        <f>AVERAGE(O7:O10)</f>
        <v>6.1189249397291645</v>
      </c>
      <c r="S15" s="29">
        <f>STDEV(O7:O10)</f>
        <v>0.33718572301273253</v>
      </c>
      <c r="U15" s="15" t="s">
        <v>63</v>
      </c>
      <c r="V15" s="30">
        <v>10.06707809073124</v>
      </c>
    </row>
    <row r="16" spans="1:22" x14ac:dyDescent="0.35">
      <c r="A16" t="s">
        <v>36</v>
      </c>
      <c r="B16">
        <v>14</v>
      </c>
      <c r="C16">
        <v>5.08</v>
      </c>
      <c r="D16">
        <v>1</v>
      </c>
      <c r="E16" t="s">
        <v>33</v>
      </c>
      <c r="F16" t="s">
        <v>9</v>
      </c>
      <c r="G16">
        <v>0.82</v>
      </c>
      <c r="H16">
        <v>0.64969999999999994</v>
      </c>
      <c r="I16" s="23">
        <f t="shared" si="0"/>
        <v>5.0208655332302934</v>
      </c>
      <c r="J16" s="23">
        <f t="shared" si="1"/>
        <v>13.606545595054095</v>
      </c>
      <c r="K16" s="23">
        <f t="shared" si="2"/>
        <v>54.426182380216382</v>
      </c>
      <c r="L16" s="23">
        <f t="shared" si="3"/>
        <v>26.862648119526018</v>
      </c>
      <c r="M16" s="23">
        <f t="shared" si="4"/>
        <v>5.2879228581744124</v>
      </c>
      <c r="N16" s="23">
        <f>M16/R$7</f>
        <v>0.11060010067289096</v>
      </c>
      <c r="O16" s="23">
        <f t="shared" si="5"/>
        <v>11.060010067289095</v>
      </c>
      <c r="Q16" s="28" t="s">
        <v>63</v>
      </c>
      <c r="R16" s="29">
        <f>AVERAGE(O11:O14)</f>
        <v>9.8811558199292886</v>
      </c>
      <c r="S16" s="29">
        <f>STDEV(O11:O14)</f>
        <v>0.61078293571720821</v>
      </c>
      <c r="U16" s="15" t="s">
        <v>63</v>
      </c>
      <c r="V16" s="30">
        <v>9.2937163905290596</v>
      </c>
    </row>
    <row r="17" spans="1:22" x14ac:dyDescent="0.35">
      <c r="A17" t="s">
        <v>43</v>
      </c>
      <c r="B17">
        <v>15</v>
      </c>
      <c r="C17">
        <v>5.0599999999999996</v>
      </c>
      <c r="D17">
        <v>2</v>
      </c>
      <c r="E17" t="s">
        <v>32</v>
      </c>
      <c r="F17" t="s">
        <v>9</v>
      </c>
      <c r="G17">
        <v>0.80910000000000004</v>
      </c>
      <c r="H17">
        <v>0.63880000000000003</v>
      </c>
      <c r="I17" s="23">
        <f t="shared" si="0"/>
        <v>4.9366306027820714</v>
      </c>
      <c r="J17" s="23">
        <f t="shared" si="1"/>
        <v>13.378268933539413</v>
      </c>
      <c r="K17" s="23">
        <f t="shared" si="2"/>
        <v>53.513075734157653</v>
      </c>
      <c r="L17" s="23">
        <f t="shared" si="3"/>
        <v>25.949541473467288</v>
      </c>
      <c r="M17" s="23">
        <f t="shared" si="4"/>
        <v>5.1283678801318757</v>
      </c>
      <c r="N17" s="23">
        <f>M17/R$7</f>
        <v>0.10726291193022881</v>
      </c>
      <c r="O17" s="23">
        <f t="shared" si="5"/>
        <v>10.726291193022881</v>
      </c>
      <c r="Q17" s="28" t="s">
        <v>64</v>
      </c>
      <c r="R17" s="29">
        <f>AVERAGE(O15:O18)</f>
        <v>11.172748299262812</v>
      </c>
      <c r="S17" s="29">
        <f>STDEV(O15:O18)</f>
        <v>0.50193913471600937</v>
      </c>
      <c r="U17" t="s">
        <v>64</v>
      </c>
      <c r="V17" s="23">
        <v>11.012206720473166</v>
      </c>
    </row>
    <row r="18" spans="1:22" x14ac:dyDescent="0.35">
      <c r="A18" t="s">
        <v>43</v>
      </c>
      <c r="B18">
        <v>16</v>
      </c>
      <c r="C18">
        <v>5.05</v>
      </c>
      <c r="D18">
        <v>2</v>
      </c>
      <c r="E18" t="s">
        <v>33</v>
      </c>
      <c r="F18" t="s">
        <v>9</v>
      </c>
      <c r="G18">
        <v>0.84209999999999996</v>
      </c>
      <c r="H18">
        <v>0.67179999999999995</v>
      </c>
      <c r="I18" s="23">
        <f t="shared" si="0"/>
        <v>5.1916537867078825</v>
      </c>
      <c r="J18" s="23">
        <f t="shared" si="1"/>
        <v>14.069381761978361</v>
      </c>
      <c r="K18" s="23">
        <f t="shared" si="2"/>
        <v>56.277527047913445</v>
      </c>
      <c r="L18" s="23">
        <f t="shared" si="3"/>
        <v>28.713992787223081</v>
      </c>
      <c r="M18" s="23">
        <f t="shared" si="4"/>
        <v>5.6859391657867491</v>
      </c>
      <c r="N18" s="23">
        <f>M18/R$7</f>
        <v>0.11892485216266105</v>
      </c>
      <c r="O18" s="23">
        <f t="shared" si="5"/>
        <v>11.892485216266104</v>
      </c>
      <c r="Q18" s="28" t="s">
        <v>65</v>
      </c>
      <c r="R18" s="29">
        <f>AVERAGE(O19:O22)</f>
        <v>8.8169756752173019</v>
      </c>
      <c r="S18" s="29">
        <f>STDEV(O19:O22)</f>
        <v>1.0982452453660192</v>
      </c>
      <c r="U18" t="s">
        <v>64</v>
      </c>
      <c r="V18" s="23">
        <v>11.060010067289095</v>
      </c>
    </row>
    <row r="19" spans="1:22" x14ac:dyDescent="0.35">
      <c r="A19" s="15" t="s">
        <v>37</v>
      </c>
      <c r="B19" s="15">
        <v>17</v>
      </c>
      <c r="C19" s="15">
        <v>5.03</v>
      </c>
      <c r="D19" s="15">
        <v>1</v>
      </c>
      <c r="E19" s="15" t="s">
        <v>32</v>
      </c>
      <c r="F19" s="15" t="s">
        <v>9</v>
      </c>
      <c r="G19" s="15">
        <v>0.59199999999999997</v>
      </c>
      <c r="H19" s="15">
        <v>0.42169999999999996</v>
      </c>
      <c r="I19" s="30">
        <f t="shared" si="0"/>
        <v>3.2588871715610512</v>
      </c>
      <c r="J19" s="30">
        <f t="shared" si="1"/>
        <v>8.8315842349304479</v>
      </c>
      <c r="K19" s="30">
        <f t="shared" si="2"/>
        <v>35.326336939721791</v>
      </c>
      <c r="L19" s="30">
        <f t="shared" si="3"/>
        <v>7.7628026790314273</v>
      </c>
      <c r="M19" s="30">
        <f t="shared" si="4"/>
        <v>1.5433007314177787</v>
      </c>
      <c r="N19" s="30">
        <f>M19/R$8</f>
        <v>9.4461029060173965E-2</v>
      </c>
      <c r="O19" s="30">
        <f t="shared" si="5"/>
        <v>9.446102906017396</v>
      </c>
      <c r="Q19" s="28" t="s">
        <v>66</v>
      </c>
      <c r="R19" s="29">
        <f>AVERAGE(O23:O26)</f>
        <v>9.7141007366244949</v>
      </c>
      <c r="S19" s="29">
        <f>STDEV(O23:O26)</f>
        <v>0.89790663811487803</v>
      </c>
      <c r="U19" t="s">
        <v>64</v>
      </c>
      <c r="V19" s="23">
        <v>10.726291193022881</v>
      </c>
    </row>
    <row r="20" spans="1:22" x14ac:dyDescent="0.35">
      <c r="A20" s="15" t="s">
        <v>37</v>
      </c>
      <c r="B20" s="15">
        <v>18</v>
      </c>
      <c r="C20" s="15">
        <v>5.04</v>
      </c>
      <c r="D20" s="15">
        <v>1</v>
      </c>
      <c r="E20" s="15" t="s">
        <v>33</v>
      </c>
      <c r="F20" s="15" t="s">
        <v>9</v>
      </c>
      <c r="G20" s="15">
        <v>0.59799999999999998</v>
      </c>
      <c r="H20" s="15">
        <v>0.42769999999999997</v>
      </c>
      <c r="I20" s="30">
        <f t="shared" si="0"/>
        <v>3.3052550231839257</v>
      </c>
      <c r="J20" s="30">
        <f t="shared" si="1"/>
        <v>8.9572411128284379</v>
      </c>
      <c r="K20" s="30">
        <f t="shared" si="2"/>
        <v>35.828964451313752</v>
      </c>
      <c r="L20" s="30">
        <f t="shared" si="3"/>
        <v>8.2654301906233876</v>
      </c>
      <c r="M20" s="30">
        <f t="shared" si="4"/>
        <v>1.6399663076633706</v>
      </c>
      <c r="N20" s="30">
        <f>M20/R$8</f>
        <v>0.10037765283995075</v>
      </c>
      <c r="O20" s="30">
        <f t="shared" si="5"/>
        <v>10.037765283995075</v>
      </c>
      <c r="Q20" s="28" t="s">
        <v>67</v>
      </c>
      <c r="R20" s="29">
        <f>AVERAGE(O27:O30)</f>
        <v>7.0189869908986982</v>
      </c>
      <c r="S20" s="29">
        <f>STDEV(O27:O30)</f>
        <v>0.81821285733570925</v>
      </c>
      <c r="U20" t="s">
        <v>64</v>
      </c>
      <c r="V20" s="23">
        <v>11.892485216266104</v>
      </c>
    </row>
    <row r="21" spans="1:22" x14ac:dyDescent="0.35">
      <c r="A21" s="15" t="s">
        <v>44</v>
      </c>
      <c r="B21" s="15">
        <v>19</v>
      </c>
      <c r="C21" s="15">
        <v>5.0599999999999996</v>
      </c>
      <c r="D21" s="15">
        <v>2</v>
      </c>
      <c r="E21" s="15" t="s">
        <v>32</v>
      </c>
      <c r="F21" s="15" t="s">
        <v>9</v>
      </c>
      <c r="G21" s="15">
        <v>0.57620000000000005</v>
      </c>
      <c r="H21" s="15">
        <v>0.40590000000000004</v>
      </c>
      <c r="I21" s="30">
        <f t="shared" si="0"/>
        <v>3.1367851622874814</v>
      </c>
      <c r="J21" s="30">
        <f t="shared" si="1"/>
        <v>8.5006877897990751</v>
      </c>
      <c r="K21" s="30">
        <f t="shared" si="2"/>
        <v>34.002751159196301</v>
      </c>
      <c r="L21" s="30">
        <f t="shared" si="3"/>
        <v>6.4392168985059364</v>
      </c>
      <c r="M21" s="30">
        <f t="shared" si="4"/>
        <v>1.2725725095861535</v>
      </c>
      <c r="N21" s="30">
        <f>M21/R$8</f>
        <v>7.7890527984629823E-2</v>
      </c>
      <c r="O21" s="30">
        <f t="shared" si="5"/>
        <v>7.7890527984629827</v>
      </c>
      <c r="U21" s="15" t="s">
        <v>65</v>
      </c>
      <c r="V21" s="30">
        <v>9.446102906017396</v>
      </c>
    </row>
    <row r="22" spans="1:22" x14ac:dyDescent="0.35">
      <c r="A22" s="15" t="s">
        <v>44</v>
      </c>
      <c r="B22" s="15">
        <v>20</v>
      </c>
      <c r="C22" s="15">
        <v>5.09</v>
      </c>
      <c r="D22" s="15">
        <v>2</v>
      </c>
      <c r="E22" s="15" t="s">
        <v>33</v>
      </c>
      <c r="F22" s="15" t="s">
        <v>9</v>
      </c>
      <c r="G22" s="15">
        <v>0.57869999999999999</v>
      </c>
      <c r="H22" s="15">
        <v>0.40839999999999999</v>
      </c>
      <c r="I22" s="30">
        <f t="shared" si="0"/>
        <v>3.1561051004636789</v>
      </c>
      <c r="J22" s="30">
        <f t="shared" si="1"/>
        <v>8.5530448222565703</v>
      </c>
      <c r="K22" s="30">
        <f t="shared" si="2"/>
        <v>34.212179289026281</v>
      </c>
      <c r="L22" s="30">
        <f t="shared" si="3"/>
        <v>6.6486450283359169</v>
      </c>
      <c r="M22" s="30">
        <f t="shared" si="4"/>
        <v>1.3062170979048953</v>
      </c>
      <c r="N22" s="30">
        <f>M22/R$8</f>
        <v>7.9949817123937519E-2</v>
      </c>
      <c r="O22" s="30">
        <f t="shared" si="5"/>
        <v>7.9949817123937521</v>
      </c>
      <c r="U22" s="15" t="s">
        <v>65</v>
      </c>
      <c r="V22" s="30">
        <v>10.037765283995075</v>
      </c>
    </row>
    <row r="23" spans="1:22" x14ac:dyDescent="0.35">
      <c r="A23" t="s">
        <v>38</v>
      </c>
      <c r="B23">
        <v>21</v>
      </c>
      <c r="C23">
        <v>5.0199999999999996</v>
      </c>
      <c r="D23">
        <v>1</v>
      </c>
      <c r="E23" t="s">
        <v>32</v>
      </c>
      <c r="F23" t="s">
        <v>9</v>
      </c>
      <c r="G23">
        <v>0.63009999999999999</v>
      </c>
      <c r="H23">
        <v>0.45979999999999999</v>
      </c>
      <c r="I23" s="23">
        <f t="shared" si="0"/>
        <v>3.5533230293663061</v>
      </c>
      <c r="J23" s="23">
        <f t="shared" si="1"/>
        <v>9.6295054095826895</v>
      </c>
      <c r="K23" s="23">
        <f t="shared" si="2"/>
        <v>38.518021638330758</v>
      </c>
      <c r="L23" s="23">
        <f t="shared" si="3"/>
        <v>10.954487377640394</v>
      </c>
      <c r="M23" s="23">
        <f t="shared" si="4"/>
        <v>2.1821688003267719</v>
      </c>
      <c r="N23" s="23">
        <f>M23/R$9</f>
        <v>0.10398747683914343</v>
      </c>
      <c r="O23" s="23">
        <f t="shared" si="5"/>
        <v>10.398747683914342</v>
      </c>
      <c r="U23" s="15" t="s">
        <v>65</v>
      </c>
      <c r="V23" s="30">
        <v>7.7890527984629827</v>
      </c>
    </row>
    <row r="24" spans="1:22" x14ac:dyDescent="0.35">
      <c r="A24" t="s">
        <v>38</v>
      </c>
      <c r="B24">
        <v>22</v>
      </c>
      <c r="C24">
        <v>5.07</v>
      </c>
      <c r="D24">
        <v>1</v>
      </c>
      <c r="E24" t="s">
        <v>33</v>
      </c>
      <c r="F24" t="s">
        <v>9</v>
      </c>
      <c r="G24">
        <v>0.63339999999999996</v>
      </c>
      <c r="H24">
        <v>0.46309999999999996</v>
      </c>
      <c r="I24" s="23">
        <f t="shared" si="0"/>
        <v>3.5788253477588872</v>
      </c>
      <c r="J24" s="23">
        <f t="shared" si="1"/>
        <v>9.6986166924265849</v>
      </c>
      <c r="K24" s="23">
        <f t="shared" si="2"/>
        <v>38.794466769706339</v>
      </c>
      <c r="L24" s="23">
        <f t="shared" si="3"/>
        <v>11.230932509015975</v>
      </c>
      <c r="M24" s="23">
        <f t="shared" si="4"/>
        <v>2.2151740648946694</v>
      </c>
      <c r="N24" s="23">
        <f>M24/R$9</f>
        <v>0.10556028558991931</v>
      </c>
      <c r="O24" s="23">
        <f t="shared" si="5"/>
        <v>10.556028558991931</v>
      </c>
      <c r="U24" s="15" t="s">
        <v>65</v>
      </c>
      <c r="V24" s="30">
        <v>7.9949817123937521</v>
      </c>
    </row>
    <row r="25" spans="1:22" x14ac:dyDescent="0.35">
      <c r="A25" t="s">
        <v>45</v>
      </c>
      <c r="B25">
        <v>23</v>
      </c>
      <c r="C25">
        <v>5.05</v>
      </c>
      <c r="D25">
        <v>2</v>
      </c>
      <c r="E25" t="s">
        <v>32</v>
      </c>
      <c r="F25" t="s">
        <v>9</v>
      </c>
      <c r="G25">
        <v>0.61009999999999998</v>
      </c>
      <c r="H25">
        <v>0.43979999999999997</v>
      </c>
      <c r="I25" s="23">
        <f t="shared" si="0"/>
        <v>3.3987635239567235</v>
      </c>
      <c r="J25" s="23">
        <f t="shared" si="1"/>
        <v>9.2106491499227214</v>
      </c>
      <c r="K25" s="23">
        <f t="shared" si="2"/>
        <v>36.842596599690886</v>
      </c>
      <c r="L25" s="23">
        <f t="shared" si="3"/>
        <v>9.2790623390005216</v>
      </c>
      <c r="M25" s="23">
        <f t="shared" si="4"/>
        <v>1.8374380869307965</v>
      </c>
      <c r="N25" s="23">
        <f t="shared" ref="N25" si="6">M25/R$9</f>
        <v>8.7559931422108175E-2</v>
      </c>
      <c r="O25" s="23">
        <f t="shared" si="5"/>
        <v>8.7559931422108175</v>
      </c>
      <c r="U25" t="s">
        <v>66</v>
      </c>
      <c r="V25" s="23">
        <v>10.398747683914342</v>
      </c>
    </row>
    <row r="26" spans="1:22" x14ac:dyDescent="0.35">
      <c r="A26" t="s">
        <v>45</v>
      </c>
      <c r="B26">
        <v>24</v>
      </c>
      <c r="C26">
        <v>5.04</v>
      </c>
      <c r="D26">
        <v>2</v>
      </c>
      <c r="E26" t="s">
        <v>33</v>
      </c>
      <c r="F26" t="s">
        <v>9</v>
      </c>
      <c r="G26">
        <v>0.61480000000000001</v>
      </c>
      <c r="H26">
        <v>0.44450000000000001</v>
      </c>
      <c r="I26" s="23">
        <f t="shared" si="0"/>
        <v>3.4350850077279755</v>
      </c>
      <c r="J26" s="23">
        <f t="shared" si="1"/>
        <v>9.309080370942814</v>
      </c>
      <c r="K26" s="23">
        <f t="shared" si="2"/>
        <v>37.236321483771256</v>
      </c>
      <c r="L26" s="23">
        <f t="shared" si="3"/>
        <v>9.672787223080892</v>
      </c>
      <c r="M26" s="23">
        <f t="shared" si="4"/>
        <v>1.9192038141033516</v>
      </c>
      <c r="N26" s="23">
        <f>M26/R$9</f>
        <v>9.1456335613808906E-2</v>
      </c>
      <c r="O26" s="23">
        <f t="shared" si="5"/>
        <v>9.1456335613808903</v>
      </c>
      <c r="U26" t="s">
        <v>66</v>
      </c>
      <c r="V26" s="23">
        <v>10.556028558991931</v>
      </c>
    </row>
    <row r="27" spans="1:22" x14ac:dyDescent="0.35">
      <c r="A27" s="15" t="s">
        <v>39</v>
      </c>
      <c r="B27" s="15">
        <v>25</v>
      </c>
      <c r="C27" s="15">
        <v>5.04</v>
      </c>
      <c r="D27" s="15">
        <v>1</v>
      </c>
      <c r="E27" s="15" t="s">
        <v>32</v>
      </c>
      <c r="F27" s="15" t="s">
        <v>9</v>
      </c>
      <c r="G27" s="15">
        <v>0.64059999999999995</v>
      </c>
      <c r="H27" s="15">
        <v>0.47029999999999994</v>
      </c>
      <c r="I27" s="30">
        <f t="shared" si="0"/>
        <v>3.6344667697063366</v>
      </c>
      <c r="J27" s="30">
        <f t="shared" si="1"/>
        <v>9.8494049459041726</v>
      </c>
      <c r="K27" s="30">
        <f t="shared" si="2"/>
        <v>39.39761978361669</v>
      </c>
      <c r="L27" s="30">
        <f t="shared" si="3"/>
        <v>11.834085522926326</v>
      </c>
      <c r="M27" s="30">
        <f t="shared" si="4"/>
        <v>2.3480328418504617</v>
      </c>
      <c r="N27" s="30">
        <f>M27/R$10</f>
        <v>7.9866086834777084E-2</v>
      </c>
      <c r="O27" s="30">
        <f t="shared" si="5"/>
        <v>7.9866086834777086</v>
      </c>
      <c r="U27" t="s">
        <v>66</v>
      </c>
      <c r="V27" s="23">
        <v>8.7559931422108175</v>
      </c>
    </row>
    <row r="28" spans="1:22" x14ac:dyDescent="0.35">
      <c r="A28" s="15" t="s">
        <v>39</v>
      </c>
      <c r="B28" s="15">
        <v>26</v>
      </c>
      <c r="C28" s="15">
        <v>5.05</v>
      </c>
      <c r="D28" s="15">
        <v>1</v>
      </c>
      <c r="E28" s="15" t="s">
        <v>33</v>
      </c>
      <c r="F28" s="15" t="s">
        <v>9</v>
      </c>
      <c r="G28" s="15">
        <v>0.63039999999999996</v>
      </c>
      <c r="H28" s="15">
        <v>0.46009999999999995</v>
      </c>
      <c r="I28" s="30">
        <f t="shared" si="0"/>
        <v>3.5556414219474499</v>
      </c>
      <c r="J28" s="30">
        <f t="shared" si="1"/>
        <v>9.6357882534775889</v>
      </c>
      <c r="K28" s="30">
        <f t="shared" si="2"/>
        <v>38.543153013910356</v>
      </c>
      <c r="L28" s="30">
        <f t="shared" si="3"/>
        <v>10.979618753219992</v>
      </c>
      <c r="M28" s="30">
        <f t="shared" si="4"/>
        <v>2.1741819313306916</v>
      </c>
      <c r="N28" s="30">
        <f>M28/R$10</f>
        <v>7.3952714726687421E-2</v>
      </c>
      <c r="O28" s="30">
        <f t="shared" si="5"/>
        <v>7.3952714726687425</v>
      </c>
      <c r="U28" t="s">
        <v>66</v>
      </c>
      <c r="V28" s="23">
        <v>9.1456335613808903</v>
      </c>
    </row>
    <row r="29" spans="1:22" x14ac:dyDescent="0.35">
      <c r="A29" s="15" t="s">
        <v>46</v>
      </c>
      <c r="B29" s="15">
        <v>27</v>
      </c>
      <c r="C29" s="15">
        <v>5.05</v>
      </c>
      <c r="D29" s="15">
        <v>2</v>
      </c>
      <c r="E29" s="15" t="s">
        <v>32</v>
      </c>
      <c r="F29" s="15" t="s">
        <v>9</v>
      </c>
      <c r="G29" s="15">
        <v>0.6139</v>
      </c>
      <c r="H29" s="15">
        <v>0.44359999999999999</v>
      </c>
      <c r="I29" s="30">
        <f t="shared" si="0"/>
        <v>3.4281298299845444</v>
      </c>
      <c r="J29" s="30">
        <f t="shared" si="1"/>
        <v>9.2902318392581158</v>
      </c>
      <c r="K29" s="30">
        <f t="shared" si="2"/>
        <v>37.160927357032463</v>
      </c>
      <c r="L29" s="30">
        <f t="shared" si="3"/>
        <v>9.597393096342099</v>
      </c>
      <c r="M29" s="30">
        <f t="shared" si="4"/>
        <v>1.900473880463782</v>
      </c>
      <c r="N29" s="30">
        <f t="shared" ref="N29" si="7">M29/R$10</f>
        <v>6.4642797689629911E-2</v>
      </c>
      <c r="O29" s="30">
        <f t="shared" si="5"/>
        <v>6.4642797689629914</v>
      </c>
      <c r="U29" s="15" t="s">
        <v>67</v>
      </c>
      <c r="V29" s="30">
        <v>7.9866086834777086</v>
      </c>
    </row>
    <row r="30" spans="1:22" x14ac:dyDescent="0.35">
      <c r="A30" s="15" t="s">
        <v>46</v>
      </c>
      <c r="B30" s="15">
        <v>28</v>
      </c>
      <c r="C30" s="15">
        <v>5.08</v>
      </c>
      <c r="D30" s="15">
        <v>2</v>
      </c>
      <c r="E30" s="15" t="s">
        <v>33</v>
      </c>
      <c r="F30" s="15" t="s">
        <v>9</v>
      </c>
      <c r="G30" s="15">
        <v>0.61040000000000005</v>
      </c>
      <c r="H30" s="15">
        <v>0.44010000000000005</v>
      </c>
      <c r="I30" s="30">
        <f t="shared" si="0"/>
        <v>3.4010819165378678</v>
      </c>
      <c r="J30" s="30">
        <f t="shared" si="1"/>
        <v>9.2169319938176208</v>
      </c>
      <c r="K30" s="30">
        <f t="shared" si="2"/>
        <v>36.867727975270483</v>
      </c>
      <c r="L30" s="30">
        <f t="shared" si="3"/>
        <v>9.3041937145801192</v>
      </c>
      <c r="M30" s="30">
        <f t="shared" si="4"/>
        <v>1.8315341957834881</v>
      </c>
      <c r="N30" s="30">
        <f>M30/R$10</f>
        <v>6.2297880384853489E-2</v>
      </c>
      <c r="O30" s="30">
        <f t="shared" si="5"/>
        <v>6.2297880384853492</v>
      </c>
      <c r="U30" s="15" t="s">
        <v>67</v>
      </c>
      <c r="V30" s="30">
        <v>7.3952714726687425</v>
      </c>
    </row>
    <row r="31" spans="1:22" x14ac:dyDescent="0.35">
      <c r="A31" t="s">
        <v>22</v>
      </c>
      <c r="B31">
        <v>29</v>
      </c>
      <c r="E31" t="s">
        <v>32</v>
      </c>
      <c r="F31" t="s">
        <v>9</v>
      </c>
      <c r="G31">
        <v>0.48620000000000002</v>
      </c>
      <c r="H31">
        <v>0.31590000000000001</v>
      </c>
      <c r="I31" s="23">
        <f t="shared" si="0"/>
        <v>2.4412673879443587</v>
      </c>
      <c r="J31" s="23">
        <f t="shared" si="1"/>
        <v>6.6158346213292116</v>
      </c>
      <c r="K31" s="24">
        <f t="shared" si="2"/>
        <v>26.463338485316847</v>
      </c>
      <c r="L31" s="23"/>
      <c r="M31" s="23"/>
      <c r="U31" s="15" t="s">
        <v>67</v>
      </c>
      <c r="V31" s="30">
        <v>6.4642797689629914</v>
      </c>
    </row>
    <row r="32" spans="1:22" x14ac:dyDescent="0.35">
      <c r="A32" t="s">
        <v>22</v>
      </c>
      <c r="B32">
        <v>30</v>
      </c>
      <c r="E32" t="s">
        <v>33</v>
      </c>
      <c r="F32" t="s">
        <v>9</v>
      </c>
      <c r="G32">
        <v>0.50119999999999998</v>
      </c>
      <c r="H32">
        <v>0.33089999999999997</v>
      </c>
      <c r="I32" s="23">
        <f t="shared" si="0"/>
        <v>2.5571870170015458</v>
      </c>
      <c r="J32" s="23">
        <f t="shared" si="1"/>
        <v>6.9299768160741895</v>
      </c>
      <c r="K32" s="24">
        <f t="shared" si="2"/>
        <v>27.719907264296758</v>
      </c>
      <c r="L32" s="23"/>
      <c r="M32" s="23"/>
      <c r="R32" s="23"/>
      <c r="S32" s="23"/>
      <c r="U32" s="15" t="s">
        <v>67</v>
      </c>
      <c r="V32" s="30">
        <v>6.2297880384853492</v>
      </c>
    </row>
    <row r="33" spans="1:19" x14ac:dyDescent="0.35">
      <c r="A33" t="s">
        <v>23</v>
      </c>
      <c r="B33">
        <v>31</v>
      </c>
      <c r="E33" t="s">
        <v>32</v>
      </c>
      <c r="F33" t="s">
        <v>9</v>
      </c>
      <c r="G33">
        <v>0.49359999999999998</v>
      </c>
      <c r="H33">
        <v>0.32329999999999998</v>
      </c>
      <c r="I33" s="23">
        <f t="shared" si="0"/>
        <v>2.4984544049459041</v>
      </c>
      <c r="J33" s="23">
        <f t="shared" si="1"/>
        <v>6.7708114374033999</v>
      </c>
      <c r="K33" s="24">
        <f t="shared" si="2"/>
        <v>27.083245749613599</v>
      </c>
      <c r="L33" s="23"/>
      <c r="M33" s="23"/>
      <c r="R33" s="23"/>
      <c r="S33" s="23"/>
    </row>
    <row r="34" spans="1:19" x14ac:dyDescent="0.35">
      <c r="A34" t="s">
        <v>23</v>
      </c>
      <c r="B34">
        <v>32</v>
      </c>
      <c r="E34" t="s">
        <v>33</v>
      </c>
      <c r="F34" t="s">
        <v>9</v>
      </c>
      <c r="G34">
        <v>0.4844</v>
      </c>
      <c r="H34">
        <v>0.31409999999999999</v>
      </c>
      <c r="I34" s="23">
        <f t="shared" si="0"/>
        <v>2.4273570324574965</v>
      </c>
      <c r="J34" s="23">
        <f t="shared" si="1"/>
        <v>6.5781375579598151</v>
      </c>
      <c r="K34" s="24">
        <f t="shared" si="2"/>
        <v>26.312550231839261</v>
      </c>
      <c r="L34" s="23"/>
      <c r="M34" t="s">
        <v>74</v>
      </c>
      <c r="R34" s="23"/>
      <c r="S34" s="23"/>
    </row>
    <row r="35" spans="1:19" x14ac:dyDescent="0.35">
      <c r="A35" t="s">
        <v>24</v>
      </c>
      <c r="B35">
        <v>33</v>
      </c>
      <c r="E35" t="s">
        <v>32</v>
      </c>
      <c r="F35" t="s">
        <v>9</v>
      </c>
      <c r="G35">
        <v>0.51290000000000002</v>
      </c>
      <c r="H35">
        <v>0.34260000000000002</v>
      </c>
      <c r="I35" s="23">
        <f t="shared" si="0"/>
        <v>2.6476043276661518</v>
      </c>
      <c r="J35" s="23">
        <f t="shared" si="1"/>
        <v>7.1750077279752711</v>
      </c>
      <c r="K35" s="24">
        <f t="shared" si="2"/>
        <v>28.700030911901084</v>
      </c>
      <c r="L35" s="23"/>
      <c r="R35" s="23"/>
      <c r="S35" s="23"/>
    </row>
    <row r="36" spans="1:19" x14ac:dyDescent="0.35">
      <c r="A36" t="s">
        <v>24</v>
      </c>
      <c r="B36">
        <v>34</v>
      </c>
      <c r="E36" t="s">
        <v>33</v>
      </c>
      <c r="F36" t="s">
        <v>9</v>
      </c>
      <c r="G36">
        <v>0.51770000000000005</v>
      </c>
      <c r="H36">
        <v>0.34740000000000004</v>
      </c>
      <c r="I36" s="23">
        <f t="shared" si="0"/>
        <v>2.6846986089644518</v>
      </c>
      <c r="J36" s="23">
        <f t="shared" si="1"/>
        <v>7.2755332302936644</v>
      </c>
      <c r="K36" s="24">
        <f t="shared" si="2"/>
        <v>29.102132921174658</v>
      </c>
      <c r="L36" s="23"/>
      <c r="M36">
        <v>5.9200000000000003E-2</v>
      </c>
      <c r="R36" s="23"/>
      <c r="S36" s="23"/>
    </row>
    <row r="37" spans="1:19" x14ac:dyDescent="0.35">
      <c r="M37">
        <v>0.12939999999999999</v>
      </c>
      <c r="R37" s="23"/>
      <c r="S37" s="23"/>
    </row>
    <row r="38" spans="1:19" x14ac:dyDescent="0.35">
      <c r="I38" s="8" t="s">
        <v>73</v>
      </c>
      <c r="J38" s="8" t="s">
        <v>72</v>
      </c>
      <c r="K38" s="8"/>
      <c r="R38" s="23"/>
      <c r="S38" s="23"/>
    </row>
    <row r="39" spans="1:19" x14ac:dyDescent="0.35">
      <c r="I39" s="24">
        <f>AVERAGE(K31:K36)</f>
        <v>27.563534260690364</v>
      </c>
      <c r="J39">
        <f>STDEV(J31:J36)</f>
        <v>0.2891675948082863</v>
      </c>
      <c r="R39" s="23"/>
      <c r="S39" s="23"/>
    </row>
    <row r="40" spans="1:19" x14ac:dyDescent="0.35">
      <c r="R40" s="23"/>
      <c r="S40" s="23"/>
    </row>
    <row r="41" spans="1:19" x14ac:dyDescent="0.35">
      <c r="R41" s="23"/>
      <c r="S41" s="23"/>
    </row>
    <row r="42" spans="1:19" x14ac:dyDescent="0.35">
      <c r="R42" s="23"/>
      <c r="S42" s="23"/>
    </row>
    <row r="43" spans="1:19" x14ac:dyDescent="0.35">
      <c r="R43" s="23"/>
      <c r="S43" s="23"/>
    </row>
    <row r="44" spans="1:19" x14ac:dyDescent="0.35">
      <c r="I44" s="14"/>
      <c r="R44" s="23"/>
      <c r="S44" s="23"/>
    </row>
    <row r="45" spans="1:19" x14ac:dyDescent="0.35">
      <c r="I45" s="14"/>
      <c r="R45" s="23"/>
      <c r="S45" s="23"/>
    </row>
    <row r="46" spans="1:19" x14ac:dyDescent="0.35">
      <c r="I46" s="14"/>
    </row>
    <row r="47" spans="1:19" x14ac:dyDescent="0.35">
      <c r="I47" s="14"/>
    </row>
    <row r="48" spans="1:19" x14ac:dyDescent="0.35">
      <c r="I48" s="14"/>
    </row>
    <row r="49" spans="9:9" x14ac:dyDescent="0.35">
      <c r="I49" s="14"/>
    </row>
    <row r="50" spans="9:9" x14ac:dyDescent="0.35">
      <c r="I50" s="14"/>
    </row>
    <row r="51" spans="9:9" x14ac:dyDescent="0.35">
      <c r="I51" s="14"/>
    </row>
    <row r="52" spans="9:9" x14ac:dyDescent="0.35">
      <c r="I52" s="14"/>
    </row>
    <row r="53" spans="9:9" x14ac:dyDescent="0.35">
      <c r="I53" s="14"/>
    </row>
    <row r="54" spans="9:9" x14ac:dyDescent="0.35">
      <c r="I54" s="14"/>
    </row>
    <row r="55" spans="9:9" x14ac:dyDescent="0.35">
      <c r="I55" s="14"/>
    </row>
    <row r="56" spans="9:9" x14ac:dyDescent="0.35">
      <c r="I56" s="14"/>
    </row>
    <row r="57" spans="9:9" x14ac:dyDescent="0.35">
      <c r="I57" s="14"/>
    </row>
    <row r="58" spans="9:9" x14ac:dyDescent="0.35">
      <c r="I58" s="14"/>
    </row>
    <row r="59" spans="9:9" x14ac:dyDescent="0.35">
      <c r="I59" s="14"/>
    </row>
    <row r="60" spans="9:9" x14ac:dyDescent="0.35">
      <c r="I60" s="14"/>
    </row>
    <row r="61" spans="9:9" x14ac:dyDescent="0.35">
      <c r="I61" s="14"/>
    </row>
    <row r="62" spans="9:9" x14ac:dyDescent="0.35">
      <c r="I62" s="14"/>
    </row>
    <row r="63" spans="9:9" x14ac:dyDescent="0.35">
      <c r="I63" s="14"/>
    </row>
    <row r="64" spans="9:9" x14ac:dyDescent="0.35">
      <c r="I64" s="14"/>
    </row>
    <row r="65" spans="9:9" x14ac:dyDescent="0.35">
      <c r="I65" s="14"/>
    </row>
    <row r="66" spans="9:9" x14ac:dyDescent="0.35">
      <c r="I66" s="14"/>
    </row>
    <row r="67" spans="9:9" x14ac:dyDescent="0.35">
      <c r="I67" s="14"/>
    </row>
    <row r="68" spans="9:9" x14ac:dyDescent="0.35">
      <c r="I68" s="14"/>
    </row>
    <row r="69" spans="9:9" x14ac:dyDescent="0.35">
      <c r="I69" s="14"/>
    </row>
    <row r="70" spans="9:9" x14ac:dyDescent="0.35">
      <c r="I70" s="14"/>
    </row>
    <row r="71" spans="9:9" x14ac:dyDescent="0.35">
      <c r="I71" s="14"/>
    </row>
  </sheetData>
  <autoFilter ref="A2:H2" xr:uid="{5AF4CE52-9A95-4572-A389-3DEB158A05FE}"/>
  <phoneticPr fontId="18" type="noConversion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781FB-7413-482F-B12A-5FA76B098473}">
  <sheetPr codeName="Foglio8"/>
  <dimension ref="A1:V71"/>
  <sheetViews>
    <sheetView topLeftCell="A2" zoomScale="50" zoomScaleNormal="50" workbookViewId="0">
      <pane xSplit="1" topLeftCell="G1" activePane="topRight" state="frozen"/>
      <selection pane="topRight" activeCell="U3" sqref="U3:V30"/>
    </sheetView>
  </sheetViews>
  <sheetFormatPr defaultRowHeight="14.5" x14ac:dyDescent="0.35"/>
  <cols>
    <col min="1" max="1" width="14.453125" bestFit="1" customWidth="1"/>
    <col min="2" max="2" width="12.453125" bestFit="1" customWidth="1"/>
    <col min="3" max="3" width="20.6328125" bestFit="1" customWidth="1"/>
    <col min="4" max="4" width="12.453125" bestFit="1" customWidth="1"/>
    <col min="5" max="5" width="16.6328125" bestFit="1" customWidth="1"/>
    <col min="6" max="6" width="16.81640625" bestFit="1" customWidth="1"/>
    <col min="7" max="7" width="14.26953125" bestFit="1" customWidth="1"/>
    <col min="8" max="8" width="19.7265625" bestFit="1" customWidth="1"/>
    <col min="9" max="9" width="16.26953125" bestFit="1" customWidth="1"/>
    <col min="10" max="10" width="21.90625" bestFit="1" customWidth="1"/>
    <col min="11" max="11" width="27.36328125" bestFit="1" customWidth="1"/>
    <col min="12" max="12" width="23.36328125" bestFit="1" customWidth="1"/>
    <col min="13" max="13" width="27.36328125" bestFit="1" customWidth="1"/>
    <col min="14" max="14" width="19.7265625" bestFit="1" customWidth="1"/>
    <col min="15" max="15" width="17.90625" bestFit="1" customWidth="1"/>
    <col min="16" max="16" width="8.54296875" customWidth="1"/>
    <col min="17" max="17" width="43.7265625" bestFit="1" customWidth="1"/>
    <col min="18" max="18" width="7.54296875" customWidth="1"/>
    <col min="19" max="19" width="5.7265625" bestFit="1" customWidth="1"/>
    <col min="21" max="21" width="4.453125" bestFit="1" customWidth="1"/>
    <col min="22" max="22" width="17.90625" bestFit="1" customWidth="1"/>
    <col min="23" max="23" width="5.7265625" bestFit="1" customWidth="1"/>
  </cols>
  <sheetData>
    <row r="1" spans="1:22" x14ac:dyDescent="0.35">
      <c r="N1" s="8" t="s">
        <v>82</v>
      </c>
      <c r="Q1" s="8"/>
      <c r="R1" s="8"/>
      <c r="S1" s="8"/>
    </row>
    <row r="2" spans="1:22" s="8" customFormat="1" x14ac:dyDescent="0.35">
      <c r="A2" s="8" t="s">
        <v>27</v>
      </c>
      <c r="B2" s="8" t="s">
        <v>51</v>
      </c>
      <c r="C2" s="8" t="s">
        <v>84</v>
      </c>
      <c r="D2" s="8" t="s">
        <v>50</v>
      </c>
      <c r="E2" s="8" t="s">
        <v>31</v>
      </c>
      <c r="F2" s="8" t="s">
        <v>28</v>
      </c>
      <c r="G2" s="8" t="s">
        <v>86</v>
      </c>
      <c r="H2" s="8" t="s">
        <v>25</v>
      </c>
      <c r="I2" s="8" t="s">
        <v>68</v>
      </c>
      <c r="J2" s="8" t="s">
        <v>169</v>
      </c>
      <c r="K2" s="8" t="s">
        <v>170</v>
      </c>
      <c r="L2" s="8" t="s">
        <v>75</v>
      </c>
      <c r="M2" s="8" t="s">
        <v>83</v>
      </c>
      <c r="N2" s="8" t="s">
        <v>71</v>
      </c>
      <c r="O2" s="31" t="s">
        <v>76</v>
      </c>
    </row>
    <row r="3" spans="1:22" x14ac:dyDescent="0.35">
      <c r="A3" s="15" t="s">
        <v>30</v>
      </c>
      <c r="B3" s="15">
        <v>1</v>
      </c>
      <c r="C3" s="15">
        <v>5.09</v>
      </c>
      <c r="D3" s="15">
        <v>1</v>
      </c>
      <c r="E3" s="15" t="s">
        <v>32</v>
      </c>
      <c r="F3" s="15" t="s">
        <v>10</v>
      </c>
      <c r="G3" s="15">
        <v>0.67259999999999998</v>
      </c>
      <c r="H3" s="15">
        <v>0.50229999999999997</v>
      </c>
      <c r="I3" s="30">
        <f>H3/M$37</f>
        <v>3.8817619783616695</v>
      </c>
      <c r="J3" s="30">
        <f>I3*(0.5+0.025+0.83)/0.5</f>
        <v>10.519574961360124</v>
      </c>
      <c r="K3" s="30">
        <f>J3*4</f>
        <v>42.078299845440498</v>
      </c>
      <c r="L3" s="30">
        <f>K3-I$39</f>
        <v>12.32275115919629</v>
      </c>
      <c r="M3" s="30">
        <f>L3/C3</f>
        <v>2.4209727228283477</v>
      </c>
      <c r="N3" s="30">
        <f>M3/R$4</f>
        <v>9.8816480379544658E-2</v>
      </c>
      <c r="O3" s="30">
        <f>N3*100</f>
        <v>9.8816480379544664</v>
      </c>
      <c r="Q3" s="48" t="s">
        <v>81</v>
      </c>
      <c r="R3" s="48" t="s">
        <v>69</v>
      </c>
      <c r="S3" s="48" t="s">
        <v>70</v>
      </c>
      <c r="T3" s="8"/>
      <c r="V3" s="64" t="s">
        <v>172</v>
      </c>
    </row>
    <row r="4" spans="1:22" x14ac:dyDescent="0.35">
      <c r="A4" s="15" t="s">
        <v>30</v>
      </c>
      <c r="B4" s="15">
        <v>2</v>
      </c>
      <c r="C4" s="15">
        <v>5.0599999999999996</v>
      </c>
      <c r="D4" s="15">
        <v>1</v>
      </c>
      <c r="E4" s="15" t="s">
        <v>33</v>
      </c>
      <c r="F4" s="15" t="s">
        <v>10</v>
      </c>
      <c r="G4" s="15">
        <v>0.67779999999999996</v>
      </c>
      <c r="H4" s="15">
        <v>0.50749999999999995</v>
      </c>
      <c r="I4" s="30">
        <f t="shared" ref="I4:I36" si="0">H4/M$37</f>
        <v>3.9219474497681608</v>
      </c>
      <c r="J4" s="30">
        <f t="shared" ref="J4:J36" si="1">I4*(0.5+0.025+0.83)/0.5</f>
        <v>10.628477588871716</v>
      </c>
      <c r="K4" s="30">
        <f t="shared" ref="K4:K36" si="2">J4*4</f>
        <v>42.513910355486864</v>
      </c>
      <c r="L4" s="30">
        <f t="shared" ref="L4:L30" si="3">K4-I$39</f>
        <v>12.758361669242657</v>
      </c>
      <c r="M4" s="30">
        <f t="shared" ref="M4:M30" si="4">L4/C4</f>
        <v>2.521415349652699</v>
      </c>
      <c r="N4" s="30">
        <f>M4/R$4</f>
        <v>0.10291623200799874</v>
      </c>
      <c r="O4" s="30">
        <f t="shared" ref="O4:O30" si="5">N4*100</f>
        <v>10.291623200799874</v>
      </c>
      <c r="Q4" s="6">
        <v>1</v>
      </c>
      <c r="R4" s="49">
        <v>24.49968581687612</v>
      </c>
      <c r="S4" s="49">
        <v>5.562036804056647</v>
      </c>
      <c r="U4" s="64" t="s">
        <v>177</v>
      </c>
      <c r="V4" s="31" t="s">
        <v>76</v>
      </c>
    </row>
    <row r="5" spans="1:22" x14ac:dyDescent="0.35">
      <c r="A5" s="15" t="s">
        <v>40</v>
      </c>
      <c r="B5" s="15">
        <v>3</v>
      </c>
      <c r="C5" s="15">
        <v>5.03</v>
      </c>
      <c r="D5" s="15">
        <v>2</v>
      </c>
      <c r="E5" s="15" t="s">
        <v>32</v>
      </c>
      <c r="F5" s="15" t="s">
        <v>10</v>
      </c>
      <c r="G5" s="15">
        <v>0.67410000000000003</v>
      </c>
      <c r="H5" s="15">
        <v>0.50380000000000003</v>
      </c>
      <c r="I5" s="30">
        <f t="shared" si="0"/>
        <v>3.8933539412673883</v>
      </c>
      <c r="J5" s="30">
        <f t="shared" si="1"/>
        <v>10.550989180834621</v>
      </c>
      <c r="K5" s="30">
        <f t="shared" si="2"/>
        <v>42.203956723338486</v>
      </c>
      <c r="L5" s="30">
        <f t="shared" si="3"/>
        <v>12.448408037094278</v>
      </c>
      <c r="M5" s="30">
        <f t="shared" si="4"/>
        <v>2.4748326117483654</v>
      </c>
      <c r="N5" s="30">
        <f>M5/R$4</f>
        <v>0.10101487138433532</v>
      </c>
      <c r="O5" s="30">
        <f t="shared" si="5"/>
        <v>10.101487138433532</v>
      </c>
      <c r="Q5" s="6">
        <v>3</v>
      </c>
      <c r="R5" s="49">
        <v>28.497603231597843</v>
      </c>
      <c r="S5" s="49">
        <v>2.9197852578781074</v>
      </c>
      <c r="U5" s="15" t="s">
        <v>61</v>
      </c>
      <c r="V5" s="30">
        <v>9.8816480379544664</v>
      </c>
    </row>
    <row r="6" spans="1:22" x14ac:dyDescent="0.35">
      <c r="A6" s="15" t="s">
        <v>40</v>
      </c>
      <c r="B6" s="15">
        <v>4</v>
      </c>
      <c r="C6" s="15">
        <v>5.03</v>
      </c>
      <c r="D6" s="15">
        <v>2</v>
      </c>
      <c r="E6" s="15" t="s">
        <v>33</v>
      </c>
      <c r="F6" s="15" t="s">
        <v>10</v>
      </c>
      <c r="G6" s="15">
        <v>0.73409999999999997</v>
      </c>
      <c r="H6" s="15">
        <v>0.56379999999999997</v>
      </c>
      <c r="I6" s="30">
        <f t="shared" si="0"/>
        <v>4.3570324574961363</v>
      </c>
      <c r="J6" s="30">
        <f t="shared" si="1"/>
        <v>11.807557959814529</v>
      </c>
      <c r="K6" s="30">
        <f t="shared" si="2"/>
        <v>47.230231839258117</v>
      </c>
      <c r="L6" s="30">
        <f t="shared" si="3"/>
        <v>17.47468315301391</v>
      </c>
      <c r="M6" s="30">
        <f t="shared" si="4"/>
        <v>3.4740920781339777</v>
      </c>
      <c r="N6" s="30">
        <f>M6/R$4</f>
        <v>0.1418014950926807</v>
      </c>
      <c r="O6" s="30">
        <f t="shared" si="5"/>
        <v>14.18014950926807</v>
      </c>
      <c r="Q6" s="6">
        <v>4</v>
      </c>
      <c r="R6" s="49">
        <v>28.576400359066426</v>
      </c>
      <c r="S6" s="49">
        <v>12.92552779592085</v>
      </c>
      <c r="U6" s="15" t="s">
        <v>61</v>
      </c>
      <c r="V6" s="30">
        <v>10.291623200799874</v>
      </c>
    </row>
    <row r="7" spans="1:22" x14ac:dyDescent="0.35">
      <c r="A7" t="s">
        <v>34</v>
      </c>
      <c r="B7">
        <v>5</v>
      </c>
      <c r="C7">
        <v>5.04</v>
      </c>
      <c r="D7">
        <v>1</v>
      </c>
      <c r="E7" t="s">
        <v>32</v>
      </c>
      <c r="F7" t="s">
        <v>10</v>
      </c>
      <c r="G7">
        <v>0.64239999999999997</v>
      </c>
      <c r="H7">
        <v>0.47209999999999996</v>
      </c>
      <c r="I7" s="23">
        <f t="shared" si="0"/>
        <v>3.6483771251931993</v>
      </c>
      <c r="J7" s="23">
        <f t="shared" si="1"/>
        <v>9.8871020092735709</v>
      </c>
      <c r="K7" s="23">
        <f t="shared" si="2"/>
        <v>39.548408037094283</v>
      </c>
      <c r="L7" s="23">
        <f t="shared" si="3"/>
        <v>9.7928593508500761</v>
      </c>
      <c r="M7" s="23">
        <f t="shared" si="4"/>
        <v>1.9430276489781897</v>
      </c>
      <c r="N7" s="23">
        <f>M7/R$5</f>
        <v>6.8182142659063374E-2</v>
      </c>
      <c r="O7" s="23">
        <f t="shared" si="5"/>
        <v>6.8182142659063372</v>
      </c>
      <c r="Q7" s="6">
        <v>5</v>
      </c>
      <c r="R7" s="49">
        <v>47.81119389587073</v>
      </c>
      <c r="S7" s="49">
        <v>2.1633625227395923</v>
      </c>
      <c r="U7" s="15" t="s">
        <v>61</v>
      </c>
      <c r="V7" s="30">
        <v>10.101487138433532</v>
      </c>
    </row>
    <row r="8" spans="1:22" x14ac:dyDescent="0.35">
      <c r="A8" t="s">
        <v>34</v>
      </c>
      <c r="B8">
        <v>6</v>
      </c>
      <c r="C8">
        <v>5.03</v>
      </c>
      <c r="D8">
        <v>1</v>
      </c>
      <c r="E8" t="s">
        <v>33</v>
      </c>
      <c r="F8" t="s">
        <v>10</v>
      </c>
      <c r="G8">
        <v>0.65169999999999995</v>
      </c>
      <c r="H8">
        <v>0.48139999999999994</v>
      </c>
      <c r="I8" s="23">
        <f t="shared" si="0"/>
        <v>3.7202472952086554</v>
      </c>
      <c r="J8" s="23">
        <f t="shared" si="1"/>
        <v>10.081870170015456</v>
      </c>
      <c r="K8" s="23">
        <f t="shared" si="2"/>
        <v>40.327480680061825</v>
      </c>
      <c r="L8" s="23">
        <f t="shared" si="3"/>
        <v>10.571931993817618</v>
      </c>
      <c r="M8" s="23">
        <f t="shared" si="4"/>
        <v>2.1017757442977372</v>
      </c>
      <c r="N8" s="23">
        <f>M8/R$5</f>
        <v>7.3752719736349975E-2</v>
      </c>
      <c r="O8" s="23">
        <f t="shared" si="5"/>
        <v>7.3752719736349972</v>
      </c>
      <c r="Q8" s="6">
        <v>9</v>
      </c>
      <c r="R8" s="49">
        <v>16.337962298025133</v>
      </c>
      <c r="S8" s="49">
        <v>5.8667803063768664</v>
      </c>
      <c r="U8" s="15" t="s">
        <v>61</v>
      </c>
      <c r="V8" s="30">
        <v>14.18014950926807</v>
      </c>
    </row>
    <row r="9" spans="1:22" x14ac:dyDescent="0.35">
      <c r="A9" t="s">
        <v>41</v>
      </c>
      <c r="B9">
        <v>7</v>
      </c>
      <c r="C9">
        <v>5.0599999999999996</v>
      </c>
      <c r="D9">
        <v>2</v>
      </c>
      <c r="E9" t="s">
        <v>32</v>
      </c>
      <c r="F9" t="s">
        <v>10</v>
      </c>
      <c r="G9">
        <v>0.66690000000000005</v>
      </c>
      <c r="H9">
        <v>0.49660000000000004</v>
      </c>
      <c r="I9" s="23">
        <f t="shared" si="0"/>
        <v>3.8377125193199388</v>
      </c>
      <c r="J9" s="23">
        <f t="shared" si="1"/>
        <v>10.400200927357034</v>
      </c>
      <c r="K9" s="23">
        <f t="shared" si="2"/>
        <v>41.600803709428135</v>
      </c>
      <c r="L9" s="23">
        <f t="shared" si="3"/>
        <v>11.845255023183928</v>
      </c>
      <c r="M9" s="23">
        <f t="shared" si="4"/>
        <v>2.340959490747812</v>
      </c>
      <c r="N9" s="23">
        <f>M9/R$5</f>
        <v>8.2145837729686005E-2</v>
      </c>
      <c r="O9" s="23">
        <f t="shared" si="5"/>
        <v>8.2145837729686004</v>
      </c>
      <c r="Q9" s="6">
        <v>12</v>
      </c>
      <c r="R9" s="49">
        <v>20.98491921005386</v>
      </c>
      <c r="S9" s="49">
        <v>11.624152026364058</v>
      </c>
      <c r="U9" t="s">
        <v>62</v>
      </c>
      <c r="V9" s="23">
        <v>6.8182142659063372</v>
      </c>
    </row>
    <row r="10" spans="1:22" x14ac:dyDescent="0.35">
      <c r="A10" t="s">
        <v>41</v>
      </c>
      <c r="B10">
        <v>8</v>
      </c>
      <c r="C10">
        <v>5.05</v>
      </c>
      <c r="D10">
        <v>2</v>
      </c>
      <c r="E10" t="s">
        <v>33</v>
      </c>
      <c r="F10" t="s">
        <v>10</v>
      </c>
      <c r="G10">
        <v>0.67969999999999997</v>
      </c>
      <c r="H10">
        <v>0.50939999999999996</v>
      </c>
      <c r="I10" s="23">
        <f t="shared" si="0"/>
        <v>3.936630602782071</v>
      </c>
      <c r="J10" s="23">
        <f t="shared" si="1"/>
        <v>10.668268933539412</v>
      </c>
      <c r="K10" s="23">
        <f t="shared" si="2"/>
        <v>42.673075734157649</v>
      </c>
      <c r="L10" s="23">
        <f t="shared" si="3"/>
        <v>12.917527047913442</v>
      </c>
      <c r="M10" s="23">
        <f t="shared" si="4"/>
        <v>2.557926148101672</v>
      </c>
      <c r="N10" s="23">
        <f>M10/R$5</f>
        <v>8.9759343174006662E-2</v>
      </c>
      <c r="O10" s="23">
        <f t="shared" si="5"/>
        <v>8.9759343174006663</v>
      </c>
      <c r="Q10" s="6">
        <v>18</v>
      </c>
      <c r="R10" s="49">
        <v>29.399622980251344</v>
      </c>
      <c r="S10" s="49">
        <v>15.171034599290296</v>
      </c>
      <c r="U10" t="s">
        <v>62</v>
      </c>
      <c r="V10" s="23">
        <v>7.3752719736349972</v>
      </c>
    </row>
    <row r="11" spans="1:22" x14ac:dyDescent="0.35">
      <c r="A11" s="15" t="s">
        <v>35</v>
      </c>
      <c r="B11" s="15">
        <v>9</v>
      </c>
      <c r="C11" s="15">
        <v>5.05</v>
      </c>
      <c r="D11" s="15">
        <v>1</v>
      </c>
      <c r="E11" s="15" t="s">
        <v>32</v>
      </c>
      <c r="F11" s="15" t="s">
        <v>10</v>
      </c>
      <c r="G11" s="15">
        <v>0.78410000000000002</v>
      </c>
      <c r="H11" s="15">
        <v>0.61380000000000001</v>
      </c>
      <c r="I11" s="30">
        <f t="shared" si="0"/>
        <v>4.7434312210200931</v>
      </c>
      <c r="J11" s="30">
        <f t="shared" si="1"/>
        <v>12.854698608964451</v>
      </c>
      <c r="K11" s="30">
        <f t="shared" si="2"/>
        <v>51.418794435857805</v>
      </c>
      <c r="L11" s="30">
        <f t="shared" si="3"/>
        <v>21.663245749613598</v>
      </c>
      <c r="M11" s="30">
        <f t="shared" si="4"/>
        <v>4.2897516335868513</v>
      </c>
      <c r="N11" s="30">
        <f>M11/R$6</f>
        <v>0.15011518524676054</v>
      </c>
      <c r="O11" s="30">
        <f t="shared" si="5"/>
        <v>15.011518524676054</v>
      </c>
      <c r="U11" t="s">
        <v>62</v>
      </c>
      <c r="V11" s="23">
        <v>8.2145837729686004</v>
      </c>
    </row>
    <row r="12" spans="1:22" x14ac:dyDescent="0.35">
      <c r="A12" s="15" t="s">
        <v>35</v>
      </c>
      <c r="B12" s="15">
        <v>10</v>
      </c>
      <c r="C12" s="15">
        <v>5.04</v>
      </c>
      <c r="D12" s="15">
        <v>1</v>
      </c>
      <c r="E12" s="15" t="s">
        <v>33</v>
      </c>
      <c r="F12" s="15" t="s">
        <v>10</v>
      </c>
      <c r="G12" s="15">
        <v>0.78990000000000005</v>
      </c>
      <c r="H12" s="15">
        <v>0.61960000000000004</v>
      </c>
      <c r="I12" s="30">
        <f t="shared" si="0"/>
        <v>4.7882534775888725</v>
      </c>
      <c r="J12" s="30">
        <f t="shared" si="1"/>
        <v>12.976166924265845</v>
      </c>
      <c r="K12" s="30">
        <f t="shared" si="2"/>
        <v>51.904667697063381</v>
      </c>
      <c r="L12" s="30">
        <f t="shared" si="3"/>
        <v>22.149119010819174</v>
      </c>
      <c r="M12" s="30">
        <f t="shared" si="4"/>
        <v>4.3946664704006295</v>
      </c>
      <c r="N12" s="30">
        <f>M12/R$6</f>
        <v>0.15378656566890991</v>
      </c>
      <c r="O12" s="30">
        <f t="shared" si="5"/>
        <v>15.378656566890992</v>
      </c>
      <c r="U12" t="s">
        <v>62</v>
      </c>
      <c r="V12" s="23">
        <v>8.9759343174006663</v>
      </c>
    </row>
    <row r="13" spans="1:22" x14ac:dyDescent="0.35">
      <c r="A13" s="15" t="s">
        <v>42</v>
      </c>
      <c r="B13" s="15">
        <v>11</v>
      </c>
      <c r="C13" s="15">
        <v>5.0599999999999996</v>
      </c>
      <c r="D13" s="15">
        <v>2</v>
      </c>
      <c r="E13" s="15" t="s">
        <v>32</v>
      </c>
      <c r="F13" s="15" t="s">
        <v>10</v>
      </c>
      <c r="G13" s="15">
        <v>0.79949999999999999</v>
      </c>
      <c r="H13" s="15">
        <v>0.62919999999999998</v>
      </c>
      <c r="I13" s="30">
        <f t="shared" si="0"/>
        <v>4.8624420401854715</v>
      </c>
      <c r="J13" s="30">
        <f t="shared" si="1"/>
        <v>13.177217928902628</v>
      </c>
      <c r="K13" s="30">
        <f t="shared" si="2"/>
        <v>52.708871715610513</v>
      </c>
      <c r="L13" s="30">
        <f t="shared" si="3"/>
        <v>22.953323029366306</v>
      </c>
      <c r="M13" s="30">
        <f t="shared" si="4"/>
        <v>4.5362298477008514</v>
      </c>
      <c r="N13" s="30">
        <f>M13/R$6</f>
        <v>0.15874042184118697</v>
      </c>
      <c r="O13" s="30">
        <f t="shared" si="5"/>
        <v>15.874042184118696</v>
      </c>
      <c r="Q13" s="27" t="s">
        <v>91</v>
      </c>
      <c r="R13" s="27" t="s">
        <v>59</v>
      </c>
      <c r="S13" s="27" t="s">
        <v>60</v>
      </c>
      <c r="U13" s="15" t="s">
        <v>63</v>
      </c>
      <c r="V13" s="30">
        <v>15.011518524676054</v>
      </c>
    </row>
    <row r="14" spans="1:22" x14ac:dyDescent="0.35">
      <c r="A14" s="15" t="s">
        <v>42</v>
      </c>
      <c r="B14" s="15">
        <v>12</v>
      </c>
      <c r="C14" s="15">
        <v>5.03</v>
      </c>
      <c r="D14" s="15">
        <v>2</v>
      </c>
      <c r="E14" s="15" t="s">
        <v>33</v>
      </c>
      <c r="F14" s="15" t="s">
        <v>10</v>
      </c>
      <c r="G14" s="15">
        <v>0.79820000000000002</v>
      </c>
      <c r="H14" s="15">
        <v>0.62790000000000001</v>
      </c>
      <c r="I14" s="30">
        <f t="shared" si="0"/>
        <v>4.8523956723338495</v>
      </c>
      <c r="J14" s="30">
        <f t="shared" si="1"/>
        <v>13.149992272024733</v>
      </c>
      <c r="K14" s="30">
        <f t="shared" si="2"/>
        <v>52.599969088098931</v>
      </c>
      <c r="L14" s="30">
        <f t="shared" si="3"/>
        <v>22.844420401854723</v>
      </c>
      <c r="M14" s="30">
        <f t="shared" si="4"/>
        <v>4.5416342747226084</v>
      </c>
      <c r="N14" s="30">
        <f>M14/R$6</f>
        <v>0.15892954387733743</v>
      </c>
      <c r="O14" s="30">
        <f t="shared" si="5"/>
        <v>15.892954387733743</v>
      </c>
      <c r="Q14" s="28" t="s">
        <v>61</v>
      </c>
      <c r="R14" s="29">
        <f>AVERAGE(O3:O6)</f>
        <v>11.113726971613985</v>
      </c>
      <c r="S14" s="29">
        <f>STDEV(O3:O6)</f>
        <v>2.0511338139400292</v>
      </c>
      <c r="U14" s="15" t="s">
        <v>63</v>
      </c>
      <c r="V14" s="30">
        <v>15.378656566890992</v>
      </c>
    </row>
    <row r="15" spans="1:22" x14ac:dyDescent="0.35">
      <c r="A15" t="s">
        <v>36</v>
      </c>
      <c r="B15">
        <v>13</v>
      </c>
      <c r="C15">
        <v>5.04</v>
      </c>
      <c r="D15">
        <v>1</v>
      </c>
      <c r="E15" t="s">
        <v>32</v>
      </c>
      <c r="F15" t="s">
        <v>10</v>
      </c>
      <c r="G15">
        <v>0.93400000000000005</v>
      </c>
      <c r="H15">
        <v>0.76370000000000005</v>
      </c>
      <c r="I15" s="23">
        <f t="shared" si="0"/>
        <v>5.9018547140649158</v>
      </c>
      <c r="J15" s="23">
        <f t="shared" si="1"/>
        <v>15.994026275115921</v>
      </c>
      <c r="K15" s="23">
        <f t="shared" si="2"/>
        <v>63.976105100463684</v>
      </c>
      <c r="L15" s="23">
        <f t="shared" si="3"/>
        <v>34.220556414219473</v>
      </c>
      <c r="M15" s="23">
        <f t="shared" si="4"/>
        <v>6.7897929393292609</v>
      </c>
      <c r="N15" s="23">
        <f>M15/R$7</f>
        <v>0.14201262060338696</v>
      </c>
      <c r="O15" s="23">
        <f t="shared" si="5"/>
        <v>14.201262060338696</v>
      </c>
      <c r="Q15" s="28" t="s">
        <v>62</v>
      </c>
      <c r="R15" s="29">
        <f>AVERAGE(O7:O10)</f>
        <v>7.8460010824776507</v>
      </c>
      <c r="S15" s="29">
        <f>STDEV(O7:O10)</f>
        <v>0.94701882229494139</v>
      </c>
      <c r="U15" s="15" t="s">
        <v>63</v>
      </c>
      <c r="V15" s="30">
        <v>15.874042184118696</v>
      </c>
    </row>
    <row r="16" spans="1:22" x14ac:dyDescent="0.35">
      <c r="A16" t="s">
        <v>36</v>
      </c>
      <c r="B16">
        <v>14</v>
      </c>
      <c r="C16">
        <v>5.08</v>
      </c>
      <c r="D16">
        <v>1</v>
      </c>
      <c r="E16" t="s">
        <v>33</v>
      </c>
      <c r="F16" t="s">
        <v>10</v>
      </c>
      <c r="G16">
        <v>0.93540000000000001</v>
      </c>
      <c r="H16">
        <v>0.7651</v>
      </c>
      <c r="I16" s="23">
        <f t="shared" si="0"/>
        <v>5.9126738794435862</v>
      </c>
      <c r="J16" s="23">
        <f t="shared" si="1"/>
        <v>16.023346213292118</v>
      </c>
      <c r="K16" s="23">
        <f t="shared" si="2"/>
        <v>64.093384853168473</v>
      </c>
      <c r="L16" s="23">
        <f t="shared" si="3"/>
        <v>34.337836166924262</v>
      </c>
      <c r="M16" s="23">
        <f t="shared" si="4"/>
        <v>6.7594165682921776</v>
      </c>
      <c r="N16" s="23">
        <f>M16/R$7</f>
        <v>0.14137728045473391</v>
      </c>
      <c r="O16" s="23">
        <f t="shared" si="5"/>
        <v>14.137728045473391</v>
      </c>
      <c r="Q16" s="28" t="s">
        <v>63</v>
      </c>
      <c r="R16" s="29">
        <f>AVERAGE(O11:O14)</f>
        <v>15.539292915854871</v>
      </c>
      <c r="S16" s="29">
        <f>STDEV(O11:O14)</f>
        <v>0.42484638552748794</v>
      </c>
      <c r="U16" s="15" t="s">
        <v>63</v>
      </c>
      <c r="V16" s="30">
        <v>15.892954387733743</v>
      </c>
    </row>
    <row r="17" spans="1:22" x14ac:dyDescent="0.35">
      <c r="A17" t="s">
        <v>43</v>
      </c>
      <c r="B17">
        <v>15</v>
      </c>
      <c r="C17">
        <v>5.0599999999999996</v>
      </c>
      <c r="D17">
        <v>2</v>
      </c>
      <c r="E17" t="s">
        <v>32</v>
      </c>
      <c r="F17" t="s">
        <v>10</v>
      </c>
      <c r="G17">
        <v>0.94310000000000005</v>
      </c>
      <c r="H17">
        <v>0.77280000000000004</v>
      </c>
      <c r="I17" s="23">
        <f t="shared" si="0"/>
        <v>5.9721792890262764</v>
      </c>
      <c r="J17" s="23">
        <f t="shared" si="1"/>
        <v>16.184605873261209</v>
      </c>
      <c r="K17" s="23">
        <f t="shared" si="2"/>
        <v>64.738423493044834</v>
      </c>
      <c r="L17" s="23">
        <f t="shared" si="3"/>
        <v>34.982874806800623</v>
      </c>
      <c r="M17" s="23">
        <f t="shared" si="4"/>
        <v>6.9136116218973571</v>
      </c>
      <c r="N17" s="23">
        <f>M17/R$7</f>
        <v>0.14460236314020303</v>
      </c>
      <c r="O17" s="23">
        <f t="shared" si="5"/>
        <v>14.460236314020303</v>
      </c>
      <c r="Q17" s="28" t="s">
        <v>64</v>
      </c>
      <c r="R17" s="29">
        <f>AVERAGE(O15:O18)</f>
        <v>14.686327711684662</v>
      </c>
      <c r="S17" s="29">
        <f>STDEV(O15:O18)</f>
        <v>0.85134297466346687</v>
      </c>
      <c r="U17" t="s">
        <v>64</v>
      </c>
      <c r="V17" s="23">
        <v>14.201262060338696</v>
      </c>
    </row>
    <row r="18" spans="1:22" x14ac:dyDescent="0.35">
      <c r="A18" t="s">
        <v>43</v>
      </c>
      <c r="B18">
        <v>16</v>
      </c>
      <c r="C18">
        <v>5.05</v>
      </c>
      <c r="D18">
        <v>2</v>
      </c>
      <c r="E18" t="s">
        <v>33</v>
      </c>
      <c r="F18" t="s">
        <v>10</v>
      </c>
      <c r="G18">
        <v>0.98509999999999998</v>
      </c>
      <c r="H18">
        <v>0.81479999999999997</v>
      </c>
      <c r="I18" s="23">
        <f t="shared" si="0"/>
        <v>6.2967542503863996</v>
      </c>
      <c r="J18" s="23">
        <f t="shared" si="1"/>
        <v>17.064204018547141</v>
      </c>
      <c r="K18" s="23">
        <f t="shared" si="2"/>
        <v>68.256816074188563</v>
      </c>
      <c r="L18" s="23">
        <f t="shared" si="3"/>
        <v>38.501267387944353</v>
      </c>
      <c r="M18" s="23">
        <f t="shared" si="4"/>
        <v>7.6240133441473965</v>
      </c>
      <c r="N18" s="23">
        <f>M18/R$7</f>
        <v>0.15946084426906254</v>
      </c>
      <c r="O18" s="23">
        <f t="shared" si="5"/>
        <v>15.946084426906253</v>
      </c>
      <c r="Q18" s="28" t="s">
        <v>65</v>
      </c>
      <c r="R18" s="29">
        <f>AVERAGE(O19:O22)</f>
        <v>10.308813144006237</v>
      </c>
      <c r="S18" s="29">
        <f>STDEV(O19:O22)</f>
        <v>1.3148339487681533</v>
      </c>
      <c r="U18" t="s">
        <v>64</v>
      </c>
      <c r="V18" s="23">
        <v>14.137728045473391</v>
      </c>
    </row>
    <row r="19" spans="1:22" x14ac:dyDescent="0.35">
      <c r="A19" s="15" t="s">
        <v>37</v>
      </c>
      <c r="B19" s="15">
        <v>17</v>
      </c>
      <c r="C19" s="15">
        <v>5.03</v>
      </c>
      <c r="D19" s="15">
        <v>1</v>
      </c>
      <c r="E19" s="15" t="s">
        <v>32</v>
      </c>
      <c r="F19" s="15" t="s">
        <v>10</v>
      </c>
      <c r="G19" s="15">
        <v>0.63260000000000005</v>
      </c>
      <c r="H19" s="15">
        <v>0.46230000000000004</v>
      </c>
      <c r="I19" s="30">
        <f t="shared" si="0"/>
        <v>3.5726429675425044</v>
      </c>
      <c r="J19" s="30">
        <f t="shared" si="1"/>
        <v>9.6818624420401864</v>
      </c>
      <c r="K19" s="30">
        <f t="shared" si="2"/>
        <v>38.727449768160746</v>
      </c>
      <c r="L19" s="30">
        <f t="shared" si="3"/>
        <v>8.9719010819165383</v>
      </c>
      <c r="M19" s="30">
        <f t="shared" si="4"/>
        <v>1.7836781474983177</v>
      </c>
      <c r="N19" s="30">
        <f>M19/R$8</f>
        <v>0.10917384401810754</v>
      </c>
      <c r="O19" s="30">
        <f t="shared" si="5"/>
        <v>10.917384401810754</v>
      </c>
      <c r="Q19" s="28" t="s">
        <v>66</v>
      </c>
      <c r="R19" s="29">
        <f>AVERAGE(O23:O25)</f>
        <v>10.701689923472296</v>
      </c>
      <c r="S19" s="29">
        <f>STDEV(O23:O25)</f>
        <v>0.64655532667653115</v>
      </c>
      <c r="U19" t="s">
        <v>64</v>
      </c>
      <c r="V19" s="23">
        <v>14.460236314020303</v>
      </c>
    </row>
    <row r="20" spans="1:22" x14ac:dyDescent="0.35">
      <c r="A20" s="15" t="s">
        <v>37</v>
      </c>
      <c r="B20" s="15">
        <v>18</v>
      </c>
      <c r="C20" s="15">
        <v>5.04</v>
      </c>
      <c r="D20" s="15">
        <v>1</v>
      </c>
      <c r="E20" s="15" t="s">
        <v>33</v>
      </c>
      <c r="F20" s="15" t="s">
        <v>10</v>
      </c>
      <c r="G20" s="15">
        <v>0.63429999999999997</v>
      </c>
      <c r="H20" s="15">
        <v>0.46399999999999997</v>
      </c>
      <c r="I20" s="30">
        <f t="shared" si="0"/>
        <v>3.5857805255023183</v>
      </c>
      <c r="J20" s="30">
        <f t="shared" si="1"/>
        <v>9.7174652241112831</v>
      </c>
      <c r="K20" s="30">
        <f t="shared" si="2"/>
        <v>38.869860896445132</v>
      </c>
      <c r="L20" s="30">
        <f t="shared" si="3"/>
        <v>9.1143122102009251</v>
      </c>
      <c r="M20" s="30">
        <f t="shared" si="4"/>
        <v>1.8083952798017708</v>
      </c>
      <c r="N20" s="30">
        <f>M20/R$8</f>
        <v>0.11068670907756731</v>
      </c>
      <c r="O20" s="30">
        <f t="shared" si="5"/>
        <v>11.068670907756731</v>
      </c>
      <c r="Q20" s="28" t="s">
        <v>67</v>
      </c>
      <c r="R20" s="29">
        <f>AVERAGE(O27:O28,O30)</f>
        <v>7.1640983363004365</v>
      </c>
      <c r="S20" s="29">
        <f>STDEV(O27:O28,O30)</f>
        <v>0.60561211667187753</v>
      </c>
      <c r="U20" t="s">
        <v>64</v>
      </c>
      <c r="V20" s="23">
        <v>15.946084426906253</v>
      </c>
    </row>
    <row r="21" spans="1:22" x14ac:dyDescent="0.35">
      <c r="A21" s="15" t="s">
        <v>44</v>
      </c>
      <c r="B21" s="15">
        <v>19</v>
      </c>
      <c r="C21" s="15">
        <v>5.0599999999999996</v>
      </c>
      <c r="D21" s="15">
        <v>2</v>
      </c>
      <c r="E21" s="15" t="s">
        <v>32</v>
      </c>
      <c r="F21" s="15" t="s">
        <v>10</v>
      </c>
      <c r="G21" s="15">
        <v>0.60780000000000001</v>
      </c>
      <c r="H21" s="15">
        <v>0.4375</v>
      </c>
      <c r="I21" s="30">
        <f t="shared" si="0"/>
        <v>3.3809891808346215</v>
      </c>
      <c r="J21" s="30">
        <f t="shared" si="1"/>
        <v>9.1624806800618241</v>
      </c>
      <c r="K21" s="30">
        <f t="shared" si="2"/>
        <v>36.649922720247297</v>
      </c>
      <c r="L21" s="30">
        <f t="shared" si="3"/>
        <v>6.8943740340030892</v>
      </c>
      <c r="M21" s="30">
        <f t="shared" si="4"/>
        <v>1.3625245126488319</v>
      </c>
      <c r="N21" s="30">
        <f>M21/R$8</f>
        <v>8.3396233128382749E-2</v>
      </c>
      <c r="O21" s="30">
        <f t="shared" si="5"/>
        <v>8.3396233128382757</v>
      </c>
      <c r="U21" s="15" t="s">
        <v>65</v>
      </c>
      <c r="V21" s="30">
        <v>10.917384401810754</v>
      </c>
    </row>
    <row r="22" spans="1:22" x14ac:dyDescent="0.35">
      <c r="A22" s="15" t="s">
        <v>44</v>
      </c>
      <c r="B22" s="15">
        <v>20</v>
      </c>
      <c r="C22" s="15">
        <v>5.09</v>
      </c>
      <c r="D22" s="15">
        <v>2</v>
      </c>
      <c r="E22" s="15" t="s">
        <v>33</v>
      </c>
      <c r="F22" s="15" t="s">
        <v>10</v>
      </c>
      <c r="G22" s="15">
        <v>0.63380000000000003</v>
      </c>
      <c r="H22" s="15">
        <v>0.46350000000000002</v>
      </c>
      <c r="I22" s="30">
        <f t="shared" si="0"/>
        <v>3.5819165378670794</v>
      </c>
      <c r="J22" s="30">
        <f t="shared" si="1"/>
        <v>9.7069938176197859</v>
      </c>
      <c r="K22" s="30">
        <f t="shared" si="2"/>
        <v>38.827975270479143</v>
      </c>
      <c r="L22" s="30">
        <f t="shared" si="3"/>
        <v>9.0724265842349361</v>
      </c>
      <c r="M22" s="30">
        <f t="shared" si="4"/>
        <v>1.7824020794174729</v>
      </c>
      <c r="N22" s="30">
        <f>M22/R$8</f>
        <v>0.10909573953619188</v>
      </c>
      <c r="O22" s="30">
        <f t="shared" si="5"/>
        <v>10.909573953619187</v>
      </c>
      <c r="U22" s="15" t="s">
        <v>65</v>
      </c>
      <c r="V22" s="30">
        <v>11.068670907756731</v>
      </c>
    </row>
    <row r="23" spans="1:22" x14ac:dyDescent="0.35">
      <c r="A23" t="s">
        <v>38</v>
      </c>
      <c r="B23">
        <v>21</v>
      </c>
      <c r="C23">
        <v>5.0199999999999996</v>
      </c>
      <c r="D23">
        <v>1</v>
      </c>
      <c r="E23" t="s">
        <v>32</v>
      </c>
      <c r="F23" t="s">
        <v>10</v>
      </c>
      <c r="G23">
        <v>0.66620000000000001</v>
      </c>
      <c r="H23">
        <v>0.49590000000000001</v>
      </c>
      <c r="I23" s="23">
        <f t="shared" si="0"/>
        <v>3.8323029366306032</v>
      </c>
      <c r="J23" s="23">
        <f t="shared" si="1"/>
        <v>10.385540958268935</v>
      </c>
      <c r="K23" s="23">
        <f t="shared" si="2"/>
        <v>41.54216383307574</v>
      </c>
      <c r="L23" s="23">
        <f t="shared" si="3"/>
        <v>11.786615146831533</v>
      </c>
      <c r="M23" s="23">
        <f t="shared" si="4"/>
        <v>2.3479313041497081</v>
      </c>
      <c r="N23" s="23">
        <f>M23/R$9</f>
        <v>0.11188660202345768</v>
      </c>
      <c r="O23" s="23">
        <f t="shared" si="5"/>
        <v>11.188660202345769</v>
      </c>
      <c r="U23" s="15" t="s">
        <v>65</v>
      </c>
      <c r="V23" s="30">
        <v>8.3396233128382757</v>
      </c>
    </row>
    <row r="24" spans="1:22" x14ac:dyDescent="0.35">
      <c r="A24" t="s">
        <v>38</v>
      </c>
      <c r="B24">
        <v>22</v>
      </c>
      <c r="C24">
        <v>5.07</v>
      </c>
      <c r="D24">
        <v>1</v>
      </c>
      <c r="E24" t="s">
        <v>33</v>
      </c>
      <c r="F24" t="s">
        <v>10</v>
      </c>
      <c r="G24">
        <v>0.65210000000000001</v>
      </c>
      <c r="H24">
        <v>0.48180000000000001</v>
      </c>
      <c r="I24" s="23">
        <f t="shared" si="0"/>
        <v>3.7233384853168472</v>
      </c>
      <c r="J24" s="23">
        <f t="shared" si="1"/>
        <v>10.090247295208655</v>
      </c>
      <c r="K24" s="23">
        <f t="shared" si="2"/>
        <v>40.360989180834622</v>
      </c>
      <c r="L24" s="23">
        <f t="shared" si="3"/>
        <v>10.605440494590415</v>
      </c>
      <c r="M24" s="23">
        <f t="shared" si="4"/>
        <v>2.0918028588935726</v>
      </c>
      <c r="N24" s="23">
        <f>M24/R$9</f>
        <v>9.968124432384716E-2</v>
      </c>
      <c r="O24" s="23">
        <f t="shared" si="5"/>
        <v>9.968124432384716</v>
      </c>
      <c r="U24" s="15" t="s">
        <v>65</v>
      </c>
      <c r="V24" s="30">
        <v>10.909573953619187</v>
      </c>
    </row>
    <row r="25" spans="1:22" x14ac:dyDescent="0.35">
      <c r="A25" t="s">
        <v>45</v>
      </c>
      <c r="B25">
        <v>23</v>
      </c>
      <c r="C25">
        <v>5.05</v>
      </c>
      <c r="D25">
        <v>2</v>
      </c>
      <c r="E25" t="s">
        <v>32</v>
      </c>
      <c r="F25" t="s">
        <v>10</v>
      </c>
      <c r="G25">
        <v>0.66400000000000003</v>
      </c>
      <c r="H25">
        <v>0.49370000000000003</v>
      </c>
      <c r="I25" s="23">
        <f t="shared" si="0"/>
        <v>3.8153013910355491</v>
      </c>
      <c r="J25" s="23">
        <f t="shared" si="1"/>
        <v>10.339466769706338</v>
      </c>
      <c r="K25" s="23">
        <f t="shared" si="2"/>
        <v>41.35786707882535</v>
      </c>
      <c r="L25" s="23">
        <f t="shared" si="3"/>
        <v>11.602318392581143</v>
      </c>
      <c r="M25" s="23">
        <f t="shared" si="4"/>
        <v>2.2974887906101276</v>
      </c>
      <c r="N25" s="23">
        <f>M25/R$9</f>
        <v>0.10948285135686404</v>
      </c>
      <c r="O25" s="23">
        <f t="shared" si="5"/>
        <v>10.948285135686405</v>
      </c>
      <c r="U25" t="s">
        <v>66</v>
      </c>
      <c r="V25" s="23">
        <v>11.188660202345769</v>
      </c>
    </row>
    <row r="26" spans="1:22" x14ac:dyDescent="0.35">
      <c r="A26" t="s">
        <v>45</v>
      </c>
      <c r="B26">
        <v>24</v>
      </c>
      <c r="C26">
        <v>5.04</v>
      </c>
      <c r="D26">
        <v>2</v>
      </c>
      <c r="E26" t="s">
        <v>33</v>
      </c>
      <c r="F26" t="s">
        <v>10</v>
      </c>
      <c r="G26">
        <v>0.59450000000000003</v>
      </c>
      <c r="H26">
        <v>0.42420000000000002</v>
      </c>
      <c r="I26" s="23">
        <f t="shared" si="0"/>
        <v>3.2782071097372492</v>
      </c>
      <c r="J26" s="23">
        <f t="shared" si="1"/>
        <v>8.8839412673879448</v>
      </c>
      <c r="K26" s="23">
        <f t="shared" si="2"/>
        <v>35.535765069551779</v>
      </c>
      <c r="L26" s="23">
        <f t="shared" si="3"/>
        <v>5.7802163833075717</v>
      </c>
      <c r="M26" s="23">
        <f t="shared" si="4"/>
        <v>1.1468683300213436</v>
      </c>
      <c r="N26" s="23">
        <f>M26/R$9</f>
        <v>5.4652025034810703E-2</v>
      </c>
      <c r="O26" s="18">
        <f t="shared" si="5"/>
        <v>5.4652025034810698</v>
      </c>
      <c r="U26" t="s">
        <v>66</v>
      </c>
      <c r="V26" s="23">
        <v>9.968124432384716</v>
      </c>
    </row>
    <row r="27" spans="1:22" x14ac:dyDescent="0.35">
      <c r="A27" s="15" t="s">
        <v>39</v>
      </c>
      <c r="B27" s="15">
        <v>25</v>
      </c>
      <c r="C27" s="15">
        <v>5.04</v>
      </c>
      <c r="D27" s="15">
        <v>1</v>
      </c>
      <c r="E27" s="15" t="s">
        <v>32</v>
      </c>
      <c r="F27" s="15" t="s">
        <v>10</v>
      </c>
      <c r="G27" s="15">
        <v>0.64329999999999998</v>
      </c>
      <c r="H27" s="15">
        <v>0.47299999999999998</v>
      </c>
      <c r="I27" s="30">
        <f t="shared" si="0"/>
        <v>3.6553323029366309</v>
      </c>
      <c r="J27" s="30">
        <f t="shared" si="1"/>
        <v>9.9059505409582691</v>
      </c>
      <c r="K27" s="30">
        <f t="shared" si="2"/>
        <v>39.623802163833076</v>
      </c>
      <c r="L27" s="30">
        <f t="shared" si="3"/>
        <v>9.8682534775888691</v>
      </c>
      <c r="M27" s="30">
        <f t="shared" si="4"/>
        <v>1.9579868011089026</v>
      </c>
      <c r="N27" s="30">
        <f>M27/R$10</f>
        <v>6.659904456680088E-2</v>
      </c>
      <c r="O27" s="30">
        <f t="shared" si="5"/>
        <v>6.6599044566800885</v>
      </c>
      <c r="U27" t="s">
        <v>66</v>
      </c>
      <c r="V27" s="23">
        <v>10.948285135686405</v>
      </c>
    </row>
    <row r="28" spans="1:22" x14ac:dyDescent="0.35">
      <c r="A28" s="15" t="s">
        <v>39</v>
      </c>
      <c r="B28" s="15">
        <v>26</v>
      </c>
      <c r="C28" s="15">
        <v>5.05</v>
      </c>
      <c r="D28" s="15">
        <v>1</v>
      </c>
      <c r="E28" s="15" t="s">
        <v>33</v>
      </c>
      <c r="F28" s="15" t="s">
        <v>10</v>
      </c>
      <c r="G28" s="15">
        <v>0.64949999999999997</v>
      </c>
      <c r="H28" s="15">
        <v>0.47919999999999996</v>
      </c>
      <c r="I28" s="30">
        <f t="shared" si="0"/>
        <v>3.7032457496136013</v>
      </c>
      <c r="J28" s="30">
        <f t="shared" si="1"/>
        <v>10.035795981452859</v>
      </c>
      <c r="K28" s="30">
        <f t="shared" si="2"/>
        <v>40.143183925811435</v>
      </c>
      <c r="L28" s="30">
        <f t="shared" si="3"/>
        <v>10.387635239567228</v>
      </c>
      <c r="M28" s="30">
        <f t="shared" si="4"/>
        <v>2.0569574731816291</v>
      </c>
      <c r="N28" s="30">
        <f t="shared" ref="N28" si="6">M28/R$10</f>
        <v>6.9965437126977864E-2</v>
      </c>
      <c r="O28" s="30">
        <f t="shared" si="5"/>
        <v>6.9965437126977861</v>
      </c>
      <c r="U28" s="15" t="s">
        <v>67</v>
      </c>
      <c r="V28" s="30">
        <v>6.6599044566800885</v>
      </c>
    </row>
    <row r="29" spans="1:22" x14ac:dyDescent="0.35">
      <c r="A29" s="7" t="s">
        <v>46</v>
      </c>
      <c r="B29" s="7">
        <v>27</v>
      </c>
      <c r="C29" s="7">
        <v>5.05</v>
      </c>
      <c r="D29" s="7">
        <v>2</v>
      </c>
      <c r="E29" s="7" t="s">
        <v>32</v>
      </c>
      <c r="F29" s="7" t="s">
        <v>10</v>
      </c>
      <c r="G29" s="7">
        <v>0.52690000000000003</v>
      </c>
      <c r="H29" s="7">
        <v>0.35660000000000003</v>
      </c>
      <c r="I29" s="18">
        <f t="shared" si="0"/>
        <v>2.7557959814528599</v>
      </c>
      <c r="J29" s="18">
        <f t="shared" si="1"/>
        <v>7.46820710973725</v>
      </c>
      <c r="K29" s="18">
        <f t="shared" si="2"/>
        <v>29.872828438949</v>
      </c>
      <c r="L29" s="18">
        <f t="shared" si="3"/>
        <v>0.11727975270479263</v>
      </c>
      <c r="M29" s="18">
        <f t="shared" si="4"/>
        <v>2.322371340688963E-2</v>
      </c>
      <c r="N29" s="18">
        <f>M29/R$10</f>
        <v>7.8993235465943672E-4</v>
      </c>
      <c r="O29" s="18">
        <f t="shared" si="5"/>
        <v>7.8993235465943668E-2</v>
      </c>
      <c r="U29" s="15" t="s">
        <v>67</v>
      </c>
      <c r="V29" s="30">
        <v>6.9965437126977861</v>
      </c>
    </row>
    <row r="30" spans="1:22" x14ac:dyDescent="0.35">
      <c r="A30" s="15" t="s">
        <v>46</v>
      </c>
      <c r="B30" s="15">
        <v>28</v>
      </c>
      <c r="C30" s="15">
        <v>5.08</v>
      </c>
      <c r="D30" s="15">
        <v>2</v>
      </c>
      <c r="E30" s="15" t="s">
        <v>33</v>
      </c>
      <c r="F30" s="15" t="s">
        <v>10</v>
      </c>
      <c r="G30" s="15">
        <v>0.66520000000000001</v>
      </c>
      <c r="H30" s="15">
        <v>0.49490000000000001</v>
      </c>
      <c r="I30" s="30">
        <f t="shared" si="0"/>
        <v>3.8245749613601241</v>
      </c>
      <c r="J30" s="30">
        <f t="shared" si="1"/>
        <v>10.364598145285937</v>
      </c>
      <c r="K30" s="30">
        <f t="shared" si="2"/>
        <v>41.458392581143748</v>
      </c>
      <c r="L30" s="30">
        <f t="shared" si="3"/>
        <v>11.702843894899541</v>
      </c>
      <c r="M30" s="30">
        <f t="shared" si="4"/>
        <v>2.3037094281298307</v>
      </c>
      <c r="N30" s="30">
        <f>M30/R$10</f>
        <v>7.835846839523436E-2</v>
      </c>
      <c r="O30" s="30">
        <f t="shared" si="5"/>
        <v>7.8358468395234357</v>
      </c>
      <c r="U30" s="15" t="s">
        <v>67</v>
      </c>
      <c r="V30" s="30">
        <v>7.8358468395234357</v>
      </c>
    </row>
    <row r="31" spans="1:22" x14ac:dyDescent="0.35">
      <c r="A31" t="s">
        <v>22</v>
      </c>
      <c r="B31">
        <v>29</v>
      </c>
      <c r="E31" t="s">
        <v>32</v>
      </c>
      <c r="F31" t="s">
        <v>10</v>
      </c>
      <c r="G31">
        <v>0.51419999999999999</v>
      </c>
      <c r="H31">
        <v>0.34389999999999998</v>
      </c>
      <c r="I31" s="23">
        <f t="shared" si="0"/>
        <v>2.6576506955177743</v>
      </c>
      <c r="J31" s="23">
        <f t="shared" si="1"/>
        <v>7.2022333848531686</v>
      </c>
      <c r="K31" s="24">
        <f t="shared" si="2"/>
        <v>28.808933539412674</v>
      </c>
      <c r="L31" s="23"/>
      <c r="M31" s="23"/>
    </row>
    <row r="32" spans="1:22" x14ac:dyDescent="0.35">
      <c r="A32" t="s">
        <v>22</v>
      </c>
      <c r="B32">
        <v>30</v>
      </c>
      <c r="E32" t="s">
        <v>33</v>
      </c>
      <c r="F32" t="s">
        <v>10</v>
      </c>
      <c r="G32">
        <v>0.5202</v>
      </c>
      <c r="H32">
        <v>0.34989999999999999</v>
      </c>
      <c r="I32" s="23">
        <f t="shared" si="0"/>
        <v>2.7040185471406493</v>
      </c>
      <c r="J32" s="23">
        <f t="shared" si="1"/>
        <v>7.3278902627511595</v>
      </c>
      <c r="K32" s="24">
        <f t="shared" si="2"/>
        <v>29.311561051004638</v>
      </c>
      <c r="L32" s="23"/>
      <c r="M32" s="23"/>
      <c r="R32" s="23"/>
      <c r="S32" s="23"/>
    </row>
    <row r="33" spans="1:19" x14ac:dyDescent="0.35">
      <c r="A33" t="s">
        <v>23</v>
      </c>
      <c r="B33">
        <v>31</v>
      </c>
      <c r="E33" t="s">
        <v>32</v>
      </c>
      <c r="F33" t="s">
        <v>10</v>
      </c>
      <c r="G33">
        <v>0.5333</v>
      </c>
      <c r="H33">
        <v>0.36299999999999999</v>
      </c>
      <c r="I33" s="23">
        <f t="shared" si="0"/>
        <v>2.8052550231839262</v>
      </c>
      <c r="J33" s="23">
        <f t="shared" si="1"/>
        <v>7.6022411128284402</v>
      </c>
      <c r="K33" s="24">
        <f t="shared" si="2"/>
        <v>30.408964451313761</v>
      </c>
      <c r="L33" s="23"/>
      <c r="M33" s="23"/>
      <c r="R33" s="23"/>
      <c r="S33" s="23"/>
    </row>
    <row r="34" spans="1:19" x14ac:dyDescent="0.35">
      <c r="A34" t="s">
        <v>23</v>
      </c>
      <c r="B34">
        <v>32</v>
      </c>
      <c r="E34" t="s">
        <v>33</v>
      </c>
      <c r="F34" t="s">
        <v>10</v>
      </c>
      <c r="G34">
        <v>0.52059999999999995</v>
      </c>
      <c r="H34">
        <v>0.35029999999999994</v>
      </c>
      <c r="I34" s="23">
        <f t="shared" si="0"/>
        <v>2.7071097372488406</v>
      </c>
      <c r="J34" s="23">
        <f t="shared" si="1"/>
        <v>7.3362673879443578</v>
      </c>
      <c r="K34" s="24">
        <f t="shared" si="2"/>
        <v>29.345069551777431</v>
      </c>
      <c r="L34" s="23"/>
      <c r="M34" t="s">
        <v>74</v>
      </c>
      <c r="R34" s="23"/>
      <c r="S34" s="23"/>
    </row>
    <row r="35" spans="1:19" x14ac:dyDescent="0.35">
      <c r="A35" t="s">
        <v>24</v>
      </c>
      <c r="B35">
        <v>33</v>
      </c>
      <c r="E35" t="s">
        <v>32</v>
      </c>
      <c r="F35" t="s">
        <v>10</v>
      </c>
      <c r="G35">
        <v>0.52600000000000002</v>
      </c>
      <c r="H35">
        <v>0.35570000000000002</v>
      </c>
      <c r="I35" s="23">
        <f t="shared" si="0"/>
        <v>2.7488408037094287</v>
      </c>
      <c r="J35" s="23">
        <f t="shared" si="1"/>
        <v>7.4493585780525517</v>
      </c>
      <c r="K35" s="24">
        <f t="shared" si="2"/>
        <v>29.797434312210207</v>
      </c>
      <c r="L35" s="23"/>
      <c r="R35" s="23"/>
      <c r="S35" s="23"/>
    </row>
    <row r="36" spans="1:19" x14ac:dyDescent="0.35">
      <c r="A36" t="s">
        <v>24</v>
      </c>
      <c r="B36">
        <v>34</v>
      </c>
      <c r="E36" t="s">
        <v>33</v>
      </c>
      <c r="F36" t="s">
        <v>10</v>
      </c>
      <c r="G36">
        <v>0.53869999999999996</v>
      </c>
      <c r="H36">
        <v>0.36839999999999995</v>
      </c>
      <c r="I36" s="23">
        <f t="shared" si="0"/>
        <v>2.8469860896445129</v>
      </c>
      <c r="J36" s="23">
        <f t="shared" si="1"/>
        <v>7.7153323029366296</v>
      </c>
      <c r="K36" s="24">
        <f t="shared" si="2"/>
        <v>30.861329211746519</v>
      </c>
      <c r="L36" s="23"/>
      <c r="M36">
        <v>5.9200000000000003E-2</v>
      </c>
      <c r="R36" s="23"/>
      <c r="S36" s="23"/>
    </row>
    <row r="37" spans="1:19" x14ac:dyDescent="0.35">
      <c r="M37">
        <v>0.12939999999999999</v>
      </c>
      <c r="R37" s="23"/>
      <c r="S37" s="23"/>
    </row>
    <row r="38" spans="1:19" x14ac:dyDescent="0.35">
      <c r="I38" s="8" t="s">
        <v>73</v>
      </c>
      <c r="J38" s="8" t="s">
        <v>72</v>
      </c>
      <c r="K38" s="8"/>
      <c r="R38" s="23"/>
      <c r="S38" s="23"/>
    </row>
    <row r="39" spans="1:19" x14ac:dyDescent="0.35">
      <c r="I39" s="24">
        <f>AVERAGE(K31:K36)</f>
        <v>29.755548686244207</v>
      </c>
      <c r="J39">
        <f>STDEV(J31:J36)</f>
        <v>0.19082568991665091</v>
      </c>
      <c r="R39" s="23"/>
      <c r="S39" s="23"/>
    </row>
    <row r="40" spans="1:19" x14ac:dyDescent="0.35">
      <c r="R40" s="23"/>
      <c r="S40" s="23"/>
    </row>
    <row r="41" spans="1:19" x14ac:dyDescent="0.35">
      <c r="R41" s="23"/>
      <c r="S41" s="23"/>
    </row>
    <row r="42" spans="1:19" x14ac:dyDescent="0.35">
      <c r="R42" s="23"/>
      <c r="S42" s="23"/>
    </row>
    <row r="43" spans="1:19" x14ac:dyDescent="0.35">
      <c r="R43" s="23"/>
      <c r="S43" s="23"/>
    </row>
    <row r="44" spans="1:19" x14ac:dyDescent="0.35">
      <c r="I44" s="14"/>
      <c r="R44" s="23"/>
      <c r="S44" s="23"/>
    </row>
    <row r="45" spans="1:19" x14ac:dyDescent="0.35">
      <c r="I45" s="14"/>
      <c r="R45" s="23"/>
      <c r="S45" s="23"/>
    </row>
    <row r="46" spans="1:19" x14ac:dyDescent="0.35">
      <c r="I46" s="14"/>
    </row>
    <row r="47" spans="1:19" x14ac:dyDescent="0.35">
      <c r="I47" s="14"/>
    </row>
    <row r="48" spans="1:19" x14ac:dyDescent="0.35">
      <c r="I48" s="14"/>
    </row>
    <row r="49" spans="9:9" x14ac:dyDescent="0.35">
      <c r="I49" s="14"/>
    </row>
    <row r="50" spans="9:9" x14ac:dyDescent="0.35">
      <c r="I50" s="14"/>
    </row>
    <row r="51" spans="9:9" x14ac:dyDescent="0.35">
      <c r="I51" s="14"/>
    </row>
    <row r="52" spans="9:9" x14ac:dyDescent="0.35">
      <c r="I52" s="14"/>
    </row>
    <row r="53" spans="9:9" x14ac:dyDescent="0.35">
      <c r="I53" s="14"/>
    </row>
    <row r="54" spans="9:9" x14ac:dyDescent="0.35">
      <c r="I54" s="14"/>
    </row>
    <row r="55" spans="9:9" x14ac:dyDescent="0.35">
      <c r="I55" s="14"/>
    </row>
    <row r="56" spans="9:9" x14ac:dyDescent="0.35">
      <c r="I56" s="14"/>
    </row>
    <row r="57" spans="9:9" x14ac:dyDescent="0.35">
      <c r="I57" s="14"/>
    </row>
    <row r="58" spans="9:9" x14ac:dyDescent="0.35">
      <c r="I58" s="14"/>
    </row>
    <row r="59" spans="9:9" x14ac:dyDescent="0.35">
      <c r="I59" s="14"/>
    </row>
    <row r="60" spans="9:9" x14ac:dyDescent="0.35">
      <c r="I60" s="14"/>
    </row>
    <row r="61" spans="9:9" x14ac:dyDescent="0.35">
      <c r="I61" s="14"/>
    </row>
    <row r="62" spans="9:9" x14ac:dyDescent="0.35">
      <c r="I62" s="14"/>
    </row>
    <row r="63" spans="9:9" x14ac:dyDescent="0.35">
      <c r="I63" s="14"/>
    </row>
    <row r="64" spans="9:9" x14ac:dyDescent="0.35">
      <c r="I64" s="14"/>
    </row>
    <row r="65" spans="9:9" x14ac:dyDescent="0.35">
      <c r="I65" s="14"/>
    </row>
    <row r="66" spans="9:9" x14ac:dyDescent="0.35">
      <c r="I66" s="14"/>
    </row>
    <row r="67" spans="9:9" x14ac:dyDescent="0.35">
      <c r="I67" s="14"/>
    </row>
    <row r="68" spans="9:9" x14ac:dyDescent="0.35">
      <c r="I68" s="14"/>
    </row>
    <row r="69" spans="9:9" x14ac:dyDescent="0.35">
      <c r="I69" s="14"/>
    </row>
    <row r="70" spans="9:9" x14ac:dyDescent="0.35">
      <c r="I70" s="14"/>
    </row>
    <row r="71" spans="9:9" x14ac:dyDescent="0.35">
      <c r="I71" s="14"/>
    </row>
  </sheetData>
  <phoneticPr fontId="18" type="noConversion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A7E1C-42A4-4DC3-809B-0E42F94B85BB}">
  <sheetPr codeName="Foglio9"/>
  <dimension ref="A1:V71"/>
  <sheetViews>
    <sheetView zoomScale="50" zoomScaleNormal="50" workbookViewId="0">
      <pane xSplit="1" topLeftCell="G1" activePane="topRight" state="frozen"/>
      <selection pane="topRight" activeCell="U3" sqref="U3:V32"/>
    </sheetView>
  </sheetViews>
  <sheetFormatPr defaultRowHeight="14.5" x14ac:dyDescent="0.35"/>
  <cols>
    <col min="1" max="1" width="14.453125" bestFit="1" customWidth="1"/>
    <col min="2" max="2" width="12.453125" bestFit="1" customWidth="1"/>
    <col min="3" max="3" width="20.6328125" bestFit="1" customWidth="1"/>
    <col min="4" max="4" width="12.453125" bestFit="1" customWidth="1"/>
    <col min="5" max="5" width="16.6328125" bestFit="1" customWidth="1"/>
    <col min="6" max="6" width="16.81640625" bestFit="1" customWidth="1"/>
    <col min="7" max="7" width="14.26953125" bestFit="1" customWidth="1"/>
    <col min="8" max="8" width="19.7265625" bestFit="1" customWidth="1"/>
    <col min="9" max="9" width="16.26953125" bestFit="1" customWidth="1"/>
    <col min="10" max="10" width="21.90625" bestFit="1" customWidth="1"/>
    <col min="11" max="11" width="27.36328125" bestFit="1" customWidth="1"/>
    <col min="12" max="12" width="23.36328125" bestFit="1" customWidth="1"/>
    <col min="13" max="13" width="27.36328125" bestFit="1" customWidth="1"/>
    <col min="14" max="14" width="19.7265625" bestFit="1" customWidth="1"/>
    <col min="15" max="15" width="17.90625" bestFit="1" customWidth="1"/>
    <col min="16" max="16" width="8.54296875" customWidth="1"/>
    <col min="17" max="17" width="43.7265625" bestFit="1" customWidth="1"/>
    <col min="18" max="18" width="7.54296875" customWidth="1"/>
    <col min="19" max="19" width="5.7265625" bestFit="1" customWidth="1"/>
    <col min="21" max="21" width="4.453125" bestFit="1" customWidth="1"/>
    <col min="22" max="22" width="17.90625" bestFit="1" customWidth="1"/>
    <col min="23" max="23" width="43.54296875" customWidth="1"/>
  </cols>
  <sheetData>
    <row r="1" spans="1:22" x14ac:dyDescent="0.35">
      <c r="N1" s="8" t="s">
        <v>82</v>
      </c>
      <c r="Q1" s="8"/>
      <c r="R1" s="8"/>
      <c r="S1" s="8"/>
    </row>
    <row r="2" spans="1:22" s="8" customFormat="1" x14ac:dyDescent="0.35">
      <c r="A2" s="8" t="s">
        <v>27</v>
      </c>
      <c r="B2" s="8" t="s">
        <v>51</v>
      </c>
      <c r="C2" s="8" t="s">
        <v>84</v>
      </c>
      <c r="D2" s="8" t="s">
        <v>50</v>
      </c>
      <c r="E2" s="8" t="s">
        <v>31</v>
      </c>
      <c r="F2" s="8" t="s">
        <v>28</v>
      </c>
      <c r="G2" s="8" t="s">
        <v>87</v>
      </c>
      <c r="H2" s="8" t="s">
        <v>25</v>
      </c>
      <c r="I2" s="8" t="s">
        <v>68</v>
      </c>
      <c r="J2" s="8" t="s">
        <v>169</v>
      </c>
      <c r="K2" s="8" t="s">
        <v>170</v>
      </c>
      <c r="L2" s="8" t="s">
        <v>75</v>
      </c>
      <c r="M2" s="8" t="s">
        <v>83</v>
      </c>
      <c r="N2" s="8" t="s">
        <v>71</v>
      </c>
      <c r="O2" s="31" t="s">
        <v>76</v>
      </c>
    </row>
    <row r="3" spans="1:22" x14ac:dyDescent="0.35">
      <c r="A3" s="15" t="s">
        <v>30</v>
      </c>
      <c r="B3" s="15">
        <v>1</v>
      </c>
      <c r="C3" s="15">
        <v>5.09</v>
      </c>
      <c r="D3" s="15">
        <v>1</v>
      </c>
      <c r="E3" s="15" t="s">
        <v>32</v>
      </c>
      <c r="F3" s="15" t="s">
        <v>47</v>
      </c>
      <c r="G3" s="15">
        <v>0.99170000000000003</v>
      </c>
      <c r="H3" s="15">
        <v>0.81830000000000003</v>
      </c>
      <c r="I3" s="30">
        <f>H3/M$37</f>
        <v>6.3140432098765435</v>
      </c>
      <c r="J3" s="30">
        <f>I3*(0.5+0.025+0.83)/0.5</f>
        <v>17.111057098765432</v>
      </c>
      <c r="K3" s="30">
        <f>J3*8</f>
        <v>136.88845679012346</v>
      </c>
      <c r="L3" s="30">
        <f>K3-I$39</f>
        <v>29.851820987654307</v>
      </c>
      <c r="M3" s="30">
        <f>L3/C3</f>
        <v>5.8647978364743238</v>
      </c>
      <c r="N3" s="30">
        <f>M3/R$4</f>
        <v>0.23938257332404136</v>
      </c>
      <c r="O3" s="30">
        <f>N3*100</f>
        <v>23.938257332404138</v>
      </c>
      <c r="Q3" s="48" t="s">
        <v>81</v>
      </c>
      <c r="R3" s="48" t="s">
        <v>69</v>
      </c>
      <c r="S3" s="48" t="s">
        <v>70</v>
      </c>
      <c r="T3" s="8"/>
      <c r="V3" s="64" t="s">
        <v>172</v>
      </c>
    </row>
    <row r="4" spans="1:22" x14ac:dyDescent="0.35">
      <c r="A4" s="15" t="s">
        <v>30</v>
      </c>
      <c r="B4" s="15">
        <v>2</v>
      </c>
      <c r="C4" s="15">
        <v>5.0599999999999996</v>
      </c>
      <c r="D4" s="15">
        <v>1</v>
      </c>
      <c r="E4" s="15" t="s">
        <v>33</v>
      </c>
      <c r="F4" s="15" t="s">
        <v>47</v>
      </c>
      <c r="G4" s="15">
        <v>0.96730000000000005</v>
      </c>
      <c r="H4" s="15">
        <v>0.79390000000000005</v>
      </c>
      <c r="I4" s="30">
        <f t="shared" ref="I4:I36" si="0">H4/M$37</f>
        <v>6.1257716049382722</v>
      </c>
      <c r="J4" s="30">
        <f t="shared" ref="J4:J36" si="1">I4*(0.5+0.025+0.83)/0.5</f>
        <v>16.600841049382719</v>
      </c>
      <c r="K4" s="30">
        <f t="shared" ref="K4:K36" si="2">J4*8</f>
        <v>132.80672839506175</v>
      </c>
      <c r="L4" s="30">
        <f t="shared" ref="L4:L30" si="3">K4-I$39</f>
        <v>25.770092592592604</v>
      </c>
      <c r="M4" s="30">
        <f t="shared" ref="M4:M30" si="4">L4/C4</f>
        <v>5.0929036744254166</v>
      </c>
      <c r="N4" s="30">
        <f>M4/R$4</f>
        <v>0.20787628512841055</v>
      </c>
      <c r="O4" s="30">
        <f t="shared" ref="O4:O30" si="5">N4*100</f>
        <v>20.787628512841057</v>
      </c>
      <c r="Q4" s="6">
        <v>1</v>
      </c>
      <c r="R4" s="49">
        <v>24.49968581687612</v>
      </c>
      <c r="S4" s="49">
        <v>5.562036804056647</v>
      </c>
      <c r="U4" s="64" t="s">
        <v>176</v>
      </c>
      <c r="V4" s="31" t="s">
        <v>76</v>
      </c>
    </row>
    <row r="5" spans="1:22" x14ac:dyDescent="0.35">
      <c r="A5" s="15" t="s">
        <v>40</v>
      </c>
      <c r="B5" s="15">
        <v>3</v>
      </c>
      <c r="C5" s="15">
        <v>5.03</v>
      </c>
      <c r="D5" s="15">
        <v>2</v>
      </c>
      <c r="E5" s="15" t="s">
        <v>32</v>
      </c>
      <c r="F5" s="15" t="s">
        <v>47</v>
      </c>
      <c r="G5" s="15">
        <v>0.94879999999999998</v>
      </c>
      <c r="H5" s="15">
        <v>0.77539999999999998</v>
      </c>
      <c r="I5" s="30">
        <f t="shared" si="0"/>
        <v>5.9830246913580245</v>
      </c>
      <c r="J5" s="30">
        <f t="shared" si="1"/>
        <v>16.213996913580246</v>
      </c>
      <c r="K5" s="30">
        <f t="shared" si="2"/>
        <v>129.71197530864197</v>
      </c>
      <c r="L5" s="30">
        <f t="shared" si="3"/>
        <v>22.675339506172818</v>
      </c>
      <c r="M5" s="30">
        <f t="shared" si="4"/>
        <v>4.5080197825393276</v>
      </c>
      <c r="N5" s="30">
        <f>M5/R$4</f>
        <v>0.18400316707057801</v>
      </c>
      <c r="O5" s="30">
        <f t="shared" si="5"/>
        <v>18.400316707057801</v>
      </c>
      <c r="Q5" s="6">
        <v>3</v>
      </c>
      <c r="R5" s="49">
        <v>28.497603231597843</v>
      </c>
      <c r="S5" s="49">
        <v>2.9197852578781074</v>
      </c>
      <c r="U5" s="15" t="s">
        <v>61</v>
      </c>
      <c r="V5" s="30">
        <v>23.938257332404138</v>
      </c>
    </row>
    <row r="6" spans="1:22" x14ac:dyDescent="0.35">
      <c r="A6" s="15" t="s">
        <v>40</v>
      </c>
      <c r="B6" s="15">
        <v>4</v>
      </c>
      <c r="C6" s="15">
        <v>5.03</v>
      </c>
      <c r="D6" s="15">
        <v>2</v>
      </c>
      <c r="E6" s="15" t="s">
        <v>33</v>
      </c>
      <c r="F6" s="15" t="s">
        <v>47</v>
      </c>
      <c r="G6" s="15">
        <v>0.96189999999999998</v>
      </c>
      <c r="H6" s="15">
        <v>0.78849999999999998</v>
      </c>
      <c r="I6" s="30">
        <f t="shared" si="0"/>
        <v>6.0841049382716053</v>
      </c>
      <c r="J6" s="30">
        <f t="shared" si="1"/>
        <v>16.487924382716049</v>
      </c>
      <c r="K6" s="30">
        <f t="shared" si="2"/>
        <v>131.90339506172839</v>
      </c>
      <c r="L6" s="30">
        <f t="shared" si="3"/>
        <v>24.86675925925924</v>
      </c>
      <c r="M6" s="30">
        <f t="shared" si="4"/>
        <v>4.943689713570425</v>
      </c>
      <c r="N6" s="30">
        <f>M6/R$4</f>
        <v>0.20178584127658744</v>
      </c>
      <c r="O6" s="30">
        <f t="shared" si="5"/>
        <v>20.178584127658745</v>
      </c>
      <c r="Q6" s="6">
        <v>4</v>
      </c>
      <c r="R6" s="49">
        <v>28.576400359066426</v>
      </c>
      <c r="S6" s="49">
        <v>12.92552779592085</v>
      </c>
      <c r="U6" s="15" t="s">
        <v>61</v>
      </c>
      <c r="V6" s="30">
        <v>20.787628512841057</v>
      </c>
    </row>
    <row r="7" spans="1:22" x14ac:dyDescent="0.35">
      <c r="A7" t="s">
        <v>34</v>
      </c>
      <c r="B7">
        <v>5</v>
      </c>
      <c r="C7">
        <v>5.04</v>
      </c>
      <c r="D7">
        <v>1</v>
      </c>
      <c r="E7" t="s">
        <v>32</v>
      </c>
      <c r="F7" t="s">
        <v>47</v>
      </c>
      <c r="G7">
        <v>0.95169999999999999</v>
      </c>
      <c r="H7">
        <v>0.77829999999999999</v>
      </c>
      <c r="I7" s="23">
        <f t="shared" si="0"/>
        <v>6.0054012345679011</v>
      </c>
      <c r="J7" s="23">
        <f t="shared" si="1"/>
        <v>16.274637345679011</v>
      </c>
      <c r="K7" s="23">
        <f t="shared" si="2"/>
        <v>130.19709876543209</v>
      </c>
      <c r="L7" s="23">
        <f t="shared" si="3"/>
        <v>23.160462962962939</v>
      </c>
      <c r="M7" s="23">
        <f t="shared" si="4"/>
        <v>4.5953299529688367</v>
      </c>
      <c r="N7" s="23">
        <f>M7/R$5</f>
        <v>0.16125320840573648</v>
      </c>
      <c r="O7" s="23">
        <f t="shared" si="5"/>
        <v>16.125320840573647</v>
      </c>
      <c r="Q7" s="6">
        <v>5</v>
      </c>
      <c r="R7" s="49">
        <v>47.81119389587073</v>
      </c>
      <c r="S7" s="49">
        <v>2.1633625227395923</v>
      </c>
      <c r="U7" s="15" t="s">
        <v>61</v>
      </c>
      <c r="V7" s="30">
        <v>18.400316707057801</v>
      </c>
    </row>
    <row r="8" spans="1:22" x14ac:dyDescent="0.35">
      <c r="A8" t="s">
        <v>34</v>
      </c>
      <c r="B8">
        <v>6</v>
      </c>
      <c r="C8">
        <v>5.03</v>
      </c>
      <c r="D8">
        <v>1</v>
      </c>
      <c r="E8" t="s">
        <v>33</v>
      </c>
      <c r="F8" t="s">
        <v>47</v>
      </c>
      <c r="G8">
        <v>0.91400000000000003</v>
      </c>
      <c r="H8">
        <v>0.74060000000000004</v>
      </c>
      <c r="I8" s="23">
        <f t="shared" si="0"/>
        <v>5.7145061728395063</v>
      </c>
      <c r="J8" s="23">
        <f t="shared" si="1"/>
        <v>15.486311728395062</v>
      </c>
      <c r="K8" s="23">
        <f t="shared" si="2"/>
        <v>123.8904938271605</v>
      </c>
      <c r="L8" s="23">
        <f t="shared" si="3"/>
        <v>16.853858024691348</v>
      </c>
      <c r="M8" s="23">
        <f t="shared" si="4"/>
        <v>3.3506675993422164</v>
      </c>
      <c r="N8" s="23">
        <f t="shared" ref="N8:N9" si="6">M8/R$5</f>
        <v>0.11757717209098593</v>
      </c>
      <c r="O8" s="23">
        <f t="shared" si="5"/>
        <v>11.757717209098594</v>
      </c>
      <c r="Q8" s="6">
        <v>9</v>
      </c>
      <c r="R8" s="49">
        <v>16.337962298025133</v>
      </c>
      <c r="S8" s="49">
        <v>5.8667803063768664</v>
      </c>
      <c r="U8" s="15" t="s">
        <v>61</v>
      </c>
      <c r="V8" s="30">
        <v>20.178584127658745</v>
      </c>
    </row>
    <row r="9" spans="1:22" x14ac:dyDescent="0.35">
      <c r="A9" t="s">
        <v>41</v>
      </c>
      <c r="B9">
        <v>7</v>
      </c>
      <c r="C9">
        <v>5.0599999999999996</v>
      </c>
      <c r="D9">
        <v>2</v>
      </c>
      <c r="E9" t="s">
        <v>32</v>
      </c>
      <c r="F9" t="s">
        <v>47</v>
      </c>
      <c r="G9">
        <v>0.91830000000000001</v>
      </c>
      <c r="H9">
        <v>0.74490000000000001</v>
      </c>
      <c r="I9" s="23">
        <f t="shared" si="0"/>
        <v>5.7476851851851851</v>
      </c>
      <c r="J9" s="23">
        <f t="shared" si="1"/>
        <v>15.576226851851851</v>
      </c>
      <c r="K9" s="23">
        <f t="shared" si="2"/>
        <v>124.60981481481481</v>
      </c>
      <c r="L9" s="23">
        <f t="shared" si="3"/>
        <v>17.573179012345662</v>
      </c>
      <c r="M9" s="23">
        <f t="shared" si="4"/>
        <v>3.4729602791196963</v>
      </c>
      <c r="N9" s="23">
        <f t="shared" si="6"/>
        <v>0.12186850419999232</v>
      </c>
      <c r="O9" s="23">
        <f t="shared" si="5"/>
        <v>12.186850419999232</v>
      </c>
      <c r="Q9" s="6">
        <v>12</v>
      </c>
      <c r="R9" s="49">
        <v>20.98491921005386</v>
      </c>
      <c r="S9" s="49">
        <v>11.624152026364058</v>
      </c>
      <c r="U9" t="s">
        <v>62</v>
      </c>
      <c r="V9" s="23">
        <v>16.125320840573647</v>
      </c>
    </row>
    <row r="10" spans="1:22" x14ac:dyDescent="0.35">
      <c r="A10" t="s">
        <v>41</v>
      </c>
      <c r="B10">
        <v>8</v>
      </c>
      <c r="C10">
        <v>5.05</v>
      </c>
      <c r="D10">
        <v>2</v>
      </c>
      <c r="E10" t="s">
        <v>33</v>
      </c>
      <c r="F10" t="s">
        <v>47</v>
      </c>
      <c r="G10">
        <v>0.92949999999999999</v>
      </c>
      <c r="H10">
        <v>0.75609999999999999</v>
      </c>
      <c r="I10" s="23">
        <f t="shared" si="0"/>
        <v>5.8341049382716053</v>
      </c>
      <c r="J10" s="23">
        <f t="shared" si="1"/>
        <v>15.81042438271605</v>
      </c>
      <c r="K10" s="23">
        <f t="shared" si="2"/>
        <v>126.4833950617284</v>
      </c>
      <c r="L10" s="23">
        <f t="shared" si="3"/>
        <v>19.446759259259252</v>
      </c>
      <c r="M10" s="23">
        <f t="shared" si="4"/>
        <v>3.8508434176750996</v>
      </c>
      <c r="N10" s="23">
        <f>M10/R$5</f>
        <v>0.13512867683571805</v>
      </c>
      <c r="O10" s="23">
        <f t="shared" si="5"/>
        <v>13.512867683571805</v>
      </c>
      <c r="Q10" s="6">
        <v>18</v>
      </c>
      <c r="R10" s="49">
        <v>29.399622980251344</v>
      </c>
      <c r="S10" s="49">
        <v>15.171034599290296</v>
      </c>
      <c r="U10" t="s">
        <v>62</v>
      </c>
      <c r="V10" s="23">
        <v>11.757717209098594</v>
      </c>
    </row>
    <row r="11" spans="1:22" x14ac:dyDescent="0.35">
      <c r="A11" s="15" t="s">
        <v>35</v>
      </c>
      <c r="B11" s="15">
        <v>9</v>
      </c>
      <c r="C11" s="15">
        <v>5.05</v>
      </c>
      <c r="D11" s="15">
        <v>1</v>
      </c>
      <c r="E11" s="15" t="s">
        <v>32</v>
      </c>
      <c r="F11" s="15" t="s">
        <v>47</v>
      </c>
      <c r="G11" s="15">
        <v>1.095</v>
      </c>
      <c r="H11" s="15">
        <v>0.92159999999999997</v>
      </c>
      <c r="I11" s="30">
        <f t="shared" si="0"/>
        <v>7.1111111111111116</v>
      </c>
      <c r="J11" s="30">
        <f t="shared" si="1"/>
        <v>19.271111111111111</v>
      </c>
      <c r="K11" s="30">
        <f t="shared" si="2"/>
        <v>154.16888888888889</v>
      </c>
      <c r="L11" s="30">
        <f t="shared" si="3"/>
        <v>47.132253086419738</v>
      </c>
      <c r="M11" s="30">
        <f t="shared" si="4"/>
        <v>9.3331194230534145</v>
      </c>
      <c r="N11" s="30">
        <f>M11/R$6</f>
        <v>0.32660234689399215</v>
      </c>
      <c r="O11" s="30">
        <f t="shared" si="5"/>
        <v>32.660234689399218</v>
      </c>
      <c r="U11" t="s">
        <v>62</v>
      </c>
      <c r="V11" s="23">
        <v>12.186850419999232</v>
      </c>
    </row>
    <row r="12" spans="1:22" x14ac:dyDescent="0.35">
      <c r="A12" s="15" t="s">
        <v>35</v>
      </c>
      <c r="B12" s="15">
        <v>10</v>
      </c>
      <c r="C12" s="15">
        <v>5.04</v>
      </c>
      <c r="D12" s="15">
        <v>1</v>
      </c>
      <c r="E12" s="15" t="s">
        <v>33</v>
      </c>
      <c r="F12" s="15" t="s">
        <v>47</v>
      </c>
      <c r="G12" s="15">
        <v>1.1354</v>
      </c>
      <c r="H12" s="15">
        <v>0.96199999999999997</v>
      </c>
      <c r="I12" s="30">
        <f t="shared" si="0"/>
        <v>7.4228395061728394</v>
      </c>
      <c r="J12" s="30">
        <f t="shared" si="1"/>
        <v>20.115895061728395</v>
      </c>
      <c r="K12" s="30">
        <f t="shared" si="2"/>
        <v>160.92716049382716</v>
      </c>
      <c r="L12" s="30">
        <f t="shared" si="3"/>
        <v>53.89052469135801</v>
      </c>
      <c r="M12" s="30">
        <f t="shared" si="4"/>
        <v>10.692564422888495</v>
      </c>
      <c r="N12" s="30">
        <f t="shared" ref="N12:N13" si="7">M12/R$6</f>
        <v>0.37417464371071735</v>
      </c>
      <c r="O12" s="30">
        <f t="shared" si="5"/>
        <v>37.417464371071738</v>
      </c>
      <c r="U12" t="s">
        <v>62</v>
      </c>
      <c r="V12" s="23">
        <v>13.512867683571805</v>
      </c>
    </row>
    <row r="13" spans="1:22" x14ac:dyDescent="0.35">
      <c r="A13" s="15" t="s">
        <v>42</v>
      </c>
      <c r="B13" s="15">
        <v>11</v>
      </c>
      <c r="C13" s="15">
        <v>5.0599999999999996</v>
      </c>
      <c r="D13" s="15">
        <v>2</v>
      </c>
      <c r="E13" s="15" t="s">
        <v>32</v>
      </c>
      <c r="F13" s="15" t="s">
        <v>47</v>
      </c>
      <c r="G13" s="15">
        <v>1.1939</v>
      </c>
      <c r="H13" s="15">
        <v>1.0205</v>
      </c>
      <c r="I13" s="30">
        <f t="shared" si="0"/>
        <v>7.8742283950617287</v>
      </c>
      <c r="J13" s="30">
        <f t="shared" si="1"/>
        <v>21.339158950617286</v>
      </c>
      <c r="K13" s="30">
        <f t="shared" si="2"/>
        <v>170.71327160493829</v>
      </c>
      <c r="L13" s="30">
        <f t="shared" si="3"/>
        <v>63.676635802469136</v>
      </c>
      <c r="M13" s="30">
        <f t="shared" si="4"/>
        <v>12.584315375982044</v>
      </c>
      <c r="N13" s="30">
        <f t="shared" si="7"/>
        <v>0.4403744074781421</v>
      </c>
      <c r="O13" s="30">
        <f t="shared" si="5"/>
        <v>44.037440747814209</v>
      </c>
      <c r="Q13" s="27" t="s">
        <v>95</v>
      </c>
      <c r="R13" s="27" t="s">
        <v>59</v>
      </c>
      <c r="S13" s="27" t="s">
        <v>60</v>
      </c>
      <c r="U13" s="15" t="s">
        <v>63</v>
      </c>
      <c r="V13" s="30">
        <v>32.660234689399218</v>
      </c>
    </row>
    <row r="14" spans="1:22" x14ac:dyDescent="0.35">
      <c r="A14" s="15" t="s">
        <v>42</v>
      </c>
      <c r="B14" s="15">
        <v>12</v>
      </c>
      <c r="C14" s="15">
        <v>5.03</v>
      </c>
      <c r="D14" s="15">
        <v>2</v>
      </c>
      <c r="E14" s="15" t="s">
        <v>33</v>
      </c>
      <c r="F14" s="15" t="s">
        <v>47</v>
      </c>
      <c r="G14" s="15">
        <v>1.1543000000000001</v>
      </c>
      <c r="H14" s="15">
        <v>0.98090000000000011</v>
      </c>
      <c r="I14" s="30">
        <f t="shared" si="0"/>
        <v>7.5686728395061742</v>
      </c>
      <c r="J14" s="30">
        <f t="shared" si="1"/>
        <v>20.511103395061731</v>
      </c>
      <c r="K14" s="30">
        <f t="shared" si="2"/>
        <v>164.08882716049385</v>
      </c>
      <c r="L14" s="30">
        <f t="shared" si="3"/>
        <v>57.0521913580247</v>
      </c>
      <c r="M14" s="30">
        <f t="shared" si="4"/>
        <v>11.342383967798151</v>
      </c>
      <c r="N14" s="30">
        <f>M14/R$6</f>
        <v>0.39691437078426695</v>
      </c>
      <c r="O14" s="30">
        <f t="shared" si="5"/>
        <v>39.691437078426695</v>
      </c>
      <c r="Q14" s="28" t="s">
        <v>61</v>
      </c>
      <c r="R14" s="29">
        <f>AVERAGE(O3:O6)</f>
        <v>20.826196669990438</v>
      </c>
      <c r="S14" s="29">
        <f>STDEV(O3:O6)</f>
        <v>2.3087301465547441</v>
      </c>
      <c r="U14" s="15" t="s">
        <v>63</v>
      </c>
      <c r="V14" s="30">
        <v>37.417464371071738</v>
      </c>
    </row>
    <row r="15" spans="1:22" x14ac:dyDescent="0.35">
      <c r="A15" t="s">
        <v>36</v>
      </c>
      <c r="B15">
        <v>13</v>
      </c>
      <c r="C15">
        <v>5.04</v>
      </c>
      <c r="D15">
        <v>1</v>
      </c>
      <c r="E15" t="s">
        <v>32</v>
      </c>
      <c r="F15" t="s">
        <v>47</v>
      </c>
      <c r="G15">
        <v>1.1899</v>
      </c>
      <c r="H15">
        <v>1.0165</v>
      </c>
      <c r="I15" s="23">
        <f t="shared" si="0"/>
        <v>7.8433641975308639</v>
      </c>
      <c r="J15" s="23">
        <f t="shared" si="1"/>
        <v>21.255516975308641</v>
      </c>
      <c r="K15" s="23">
        <f t="shared" si="2"/>
        <v>170.04413580246913</v>
      </c>
      <c r="L15" s="23">
        <f t="shared" si="3"/>
        <v>63.007499999999979</v>
      </c>
      <c r="M15" s="23">
        <f t="shared" si="4"/>
        <v>12.501488095238091</v>
      </c>
      <c r="N15" s="23">
        <f>M15/R$7</f>
        <v>0.26147617485698882</v>
      </c>
      <c r="O15" s="23">
        <f t="shared" si="5"/>
        <v>26.147617485698881</v>
      </c>
      <c r="Q15" s="28" t="s">
        <v>62</v>
      </c>
      <c r="R15" s="29">
        <f>AVERAGE(O7:O10)</f>
        <v>13.395689038310818</v>
      </c>
      <c r="S15" s="29">
        <f>STDEV(O7:O10)</f>
        <v>1.9671352376187596</v>
      </c>
      <c r="U15" s="15" t="s">
        <v>63</v>
      </c>
      <c r="V15" s="30">
        <v>44.037440747814209</v>
      </c>
    </row>
    <row r="16" spans="1:22" x14ac:dyDescent="0.35">
      <c r="A16" t="s">
        <v>36</v>
      </c>
      <c r="B16">
        <v>14</v>
      </c>
      <c r="C16">
        <v>5.08</v>
      </c>
      <c r="D16">
        <v>1</v>
      </c>
      <c r="E16" t="s">
        <v>33</v>
      </c>
      <c r="F16" t="s">
        <v>47</v>
      </c>
      <c r="G16">
        <v>1.2513000000000001</v>
      </c>
      <c r="H16">
        <v>1.0779000000000001</v>
      </c>
      <c r="I16" s="23">
        <f t="shared" si="0"/>
        <v>8.3171296296296315</v>
      </c>
      <c r="J16" s="23">
        <f t="shared" si="1"/>
        <v>22.5394212962963</v>
      </c>
      <c r="K16" s="23">
        <f t="shared" si="2"/>
        <v>180.3153703703704</v>
      </c>
      <c r="L16" s="23">
        <f t="shared" si="3"/>
        <v>73.278734567901253</v>
      </c>
      <c r="M16" s="23">
        <f t="shared" si="4"/>
        <v>14.424947749586861</v>
      </c>
      <c r="N16" s="23">
        <f t="shared" ref="N16:N17" si="8">M16/R$7</f>
        <v>0.3017064953659877</v>
      </c>
      <c r="O16" s="23">
        <f t="shared" si="5"/>
        <v>30.17064953659877</v>
      </c>
      <c r="Q16" s="28" t="s">
        <v>63</v>
      </c>
      <c r="R16" s="29">
        <f>AVERAGE(O11:O14)</f>
        <v>38.451644221677967</v>
      </c>
      <c r="S16" s="29">
        <f>STDEV(O11:O14)</f>
        <v>4.738078425304562</v>
      </c>
      <c r="U16" s="15" t="s">
        <v>63</v>
      </c>
      <c r="V16" s="30">
        <v>39.691437078426695</v>
      </c>
    </row>
    <row r="17" spans="1:22" x14ac:dyDescent="0.35">
      <c r="A17" t="s">
        <v>43</v>
      </c>
      <c r="B17">
        <v>15</v>
      </c>
      <c r="C17">
        <v>5.0599999999999996</v>
      </c>
      <c r="D17">
        <v>2</v>
      </c>
      <c r="E17" t="s">
        <v>32</v>
      </c>
      <c r="F17" t="s">
        <v>47</v>
      </c>
      <c r="G17">
        <v>1.234</v>
      </c>
      <c r="H17">
        <v>1.0606</v>
      </c>
      <c r="I17" s="23">
        <f t="shared" si="0"/>
        <v>8.1836419753086425</v>
      </c>
      <c r="J17" s="23">
        <f t="shared" si="1"/>
        <v>22.17766975308642</v>
      </c>
      <c r="K17" s="23">
        <f t="shared" si="2"/>
        <v>177.42135802469136</v>
      </c>
      <c r="L17" s="23">
        <f t="shared" si="3"/>
        <v>70.384722222222209</v>
      </c>
      <c r="M17" s="23">
        <f t="shared" si="4"/>
        <v>13.910024154589371</v>
      </c>
      <c r="N17" s="23">
        <f t="shared" si="8"/>
        <v>0.29093655734438217</v>
      </c>
      <c r="O17" s="23">
        <f t="shared" si="5"/>
        <v>29.093655734438219</v>
      </c>
      <c r="Q17" s="28" t="s">
        <v>64</v>
      </c>
      <c r="R17" s="29">
        <f>AVERAGE(O15:O18)</f>
        <v>28.597494887109601</v>
      </c>
      <c r="S17" s="29">
        <f>STDEV(O15:O18)</f>
        <v>1.7192748260823609</v>
      </c>
      <c r="U17" t="s">
        <v>64</v>
      </c>
      <c r="V17" s="23">
        <v>26.147617485698881</v>
      </c>
    </row>
    <row r="18" spans="1:22" x14ac:dyDescent="0.35">
      <c r="A18" t="s">
        <v>43</v>
      </c>
      <c r="B18">
        <v>16</v>
      </c>
      <c r="C18">
        <v>5.05</v>
      </c>
      <c r="D18">
        <v>2</v>
      </c>
      <c r="E18" t="s">
        <v>33</v>
      </c>
      <c r="F18" t="s">
        <v>47</v>
      </c>
      <c r="G18">
        <v>1.2315</v>
      </c>
      <c r="H18">
        <v>1.0581</v>
      </c>
      <c r="I18" s="23">
        <f t="shared" si="0"/>
        <v>8.164351851851853</v>
      </c>
      <c r="J18" s="23">
        <f t="shared" si="1"/>
        <v>22.125393518518521</v>
      </c>
      <c r="K18" s="23">
        <f t="shared" si="2"/>
        <v>177.00314814814817</v>
      </c>
      <c r="L18" s="23">
        <f t="shared" si="3"/>
        <v>69.966512345679021</v>
      </c>
      <c r="M18" s="23">
        <f t="shared" si="4"/>
        <v>13.85475491993644</v>
      </c>
      <c r="N18" s="23">
        <f>M18/R$7</f>
        <v>0.28978056791702544</v>
      </c>
      <c r="O18" s="23">
        <f t="shared" si="5"/>
        <v>28.978056791702546</v>
      </c>
      <c r="Q18" s="28" t="s">
        <v>65</v>
      </c>
      <c r="R18" s="29">
        <f>AVERAGE(O19:O22)</f>
        <v>29.000702653274473</v>
      </c>
      <c r="S18" s="29">
        <f>STDEV(O19:O22)</f>
        <v>5.3960732754353335</v>
      </c>
      <c r="U18" t="s">
        <v>64</v>
      </c>
      <c r="V18" s="23">
        <v>30.17064953659877</v>
      </c>
    </row>
    <row r="19" spans="1:22" x14ac:dyDescent="0.35">
      <c r="A19" s="15" t="s">
        <v>37</v>
      </c>
      <c r="B19" s="15">
        <v>17</v>
      </c>
      <c r="C19" s="15">
        <v>5.03</v>
      </c>
      <c r="D19" s="15">
        <v>1</v>
      </c>
      <c r="E19" s="15" t="s">
        <v>32</v>
      </c>
      <c r="F19" s="15" t="s">
        <v>47</v>
      </c>
      <c r="G19" s="15">
        <v>0.96140000000000003</v>
      </c>
      <c r="H19" s="15">
        <v>0.78800000000000003</v>
      </c>
      <c r="I19" s="30">
        <f t="shared" si="0"/>
        <v>6.0802469135802477</v>
      </c>
      <c r="J19" s="30">
        <f t="shared" si="1"/>
        <v>16.477469135802473</v>
      </c>
      <c r="K19" s="30">
        <f t="shared" si="2"/>
        <v>131.81975308641978</v>
      </c>
      <c r="L19" s="30">
        <f t="shared" si="3"/>
        <v>24.783117283950631</v>
      </c>
      <c r="M19" s="30">
        <f t="shared" si="4"/>
        <v>4.9270610902486345</v>
      </c>
      <c r="N19" s="30">
        <f>M19/R$8</f>
        <v>0.30157133431775623</v>
      </c>
      <c r="O19" s="30">
        <f t="shared" si="5"/>
        <v>30.157133431775623</v>
      </c>
      <c r="Q19" s="28" t="s">
        <v>66</v>
      </c>
      <c r="R19" s="29">
        <f>AVERAGE(O23:O26)</f>
        <v>26.465034681754425</v>
      </c>
      <c r="S19" s="29">
        <f>STDEV(O23:O26)</f>
        <v>1.5374337545016425</v>
      </c>
      <c r="U19" t="s">
        <v>64</v>
      </c>
      <c r="V19" s="23">
        <v>29.093655734438219</v>
      </c>
    </row>
    <row r="20" spans="1:22" x14ac:dyDescent="0.35">
      <c r="A20" s="15" t="s">
        <v>37</v>
      </c>
      <c r="B20" s="15">
        <v>18</v>
      </c>
      <c r="C20" s="15">
        <v>5.04</v>
      </c>
      <c r="D20" s="15">
        <v>1</v>
      </c>
      <c r="E20" s="15" t="s">
        <v>33</v>
      </c>
      <c r="F20" s="15" t="s">
        <v>47</v>
      </c>
      <c r="G20" s="15">
        <v>0.99119999999999997</v>
      </c>
      <c r="H20" s="15">
        <v>0.81779999999999997</v>
      </c>
      <c r="I20" s="30">
        <f t="shared" si="0"/>
        <v>6.3101851851851851</v>
      </c>
      <c r="J20" s="30">
        <f t="shared" si="1"/>
        <v>17.100601851851852</v>
      </c>
      <c r="K20" s="30">
        <f t="shared" si="2"/>
        <v>136.80481481481482</v>
      </c>
      <c r="L20" s="30">
        <f t="shared" si="3"/>
        <v>29.768179012345669</v>
      </c>
      <c r="M20" s="30">
        <f t="shared" si="4"/>
        <v>5.90638472467176</v>
      </c>
      <c r="N20" s="30">
        <f t="shared" ref="N20:N21" si="9">M20/R$8</f>
        <v>0.36151293637063298</v>
      </c>
      <c r="O20" s="30">
        <f t="shared" si="5"/>
        <v>36.151293637063297</v>
      </c>
      <c r="Q20" s="28" t="s">
        <v>67</v>
      </c>
      <c r="R20" s="29">
        <f>AVERAGE(O27:O30)</f>
        <v>17.000332390317727</v>
      </c>
      <c r="S20" s="29">
        <f>STDEV(O27:O30)</f>
        <v>1.1313034077406157</v>
      </c>
      <c r="U20" t="s">
        <v>64</v>
      </c>
      <c r="V20" s="23">
        <v>28.978056791702546</v>
      </c>
    </row>
    <row r="21" spans="1:22" x14ac:dyDescent="0.35">
      <c r="A21" s="15" t="s">
        <v>44</v>
      </c>
      <c r="B21" s="15">
        <v>19</v>
      </c>
      <c r="C21" s="15">
        <v>5.0599999999999996</v>
      </c>
      <c r="D21" s="15">
        <v>2</v>
      </c>
      <c r="E21" s="15" t="s">
        <v>32</v>
      </c>
      <c r="F21" s="15" t="s">
        <v>47</v>
      </c>
      <c r="G21" s="15">
        <v>0.93820000000000003</v>
      </c>
      <c r="H21" s="15">
        <v>0.76480000000000004</v>
      </c>
      <c r="I21" s="30">
        <f t="shared" si="0"/>
        <v>5.901234567901235</v>
      </c>
      <c r="J21" s="30">
        <f t="shared" si="1"/>
        <v>15.992345679012347</v>
      </c>
      <c r="K21" s="30">
        <f t="shared" si="2"/>
        <v>127.93876543209878</v>
      </c>
      <c r="L21" s="30">
        <f t="shared" si="3"/>
        <v>20.902129629629627</v>
      </c>
      <c r="M21" s="30">
        <f t="shared" si="4"/>
        <v>4.1308556580295708</v>
      </c>
      <c r="N21" s="30">
        <f t="shared" si="9"/>
        <v>0.25283787431244664</v>
      </c>
      <c r="O21" s="30">
        <f t="shared" si="5"/>
        <v>25.283787431244665</v>
      </c>
      <c r="U21" s="15" t="s">
        <v>65</v>
      </c>
      <c r="V21" s="30">
        <v>30.157133431775623</v>
      </c>
    </row>
    <row r="22" spans="1:22" x14ac:dyDescent="0.35">
      <c r="A22" s="15" t="s">
        <v>44</v>
      </c>
      <c r="B22" s="15">
        <v>20</v>
      </c>
      <c r="C22" s="15">
        <v>5.09</v>
      </c>
      <c r="D22" s="15">
        <v>2</v>
      </c>
      <c r="E22" s="15" t="s">
        <v>33</v>
      </c>
      <c r="F22" s="15" t="s">
        <v>47</v>
      </c>
      <c r="G22" s="15">
        <v>0.93459999999999999</v>
      </c>
      <c r="H22" s="15">
        <v>0.76119999999999999</v>
      </c>
      <c r="I22" s="30">
        <f t="shared" si="0"/>
        <v>5.8734567901234573</v>
      </c>
      <c r="J22" s="30">
        <f t="shared" si="1"/>
        <v>15.917067901234569</v>
      </c>
      <c r="K22" s="30">
        <f t="shared" si="2"/>
        <v>127.33654320987655</v>
      </c>
      <c r="L22" s="30">
        <f t="shared" si="3"/>
        <v>20.299907407407403</v>
      </c>
      <c r="M22" s="30">
        <f t="shared" si="4"/>
        <v>3.9881939896674665</v>
      </c>
      <c r="N22" s="30">
        <f>M22/R$8</f>
        <v>0.2441059611301431</v>
      </c>
      <c r="O22" s="30">
        <f t="shared" si="5"/>
        <v>24.410596113014311</v>
      </c>
      <c r="U22" s="15" t="s">
        <v>65</v>
      </c>
      <c r="V22" s="30">
        <v>36.151293637063297</v>
      </c>
    </row>
    <row r="23" spans="1:22" x14ac:dyDescent="0.35">
      <c r="A23" t="s">
        <v>38</v>
      </c>
      <c r="B23">
        <v>21</v>
      </c>
      <c r="C23">
        <v>5.0199999999999996</v>
      </c>
      <c r="D23">
        <v>1</v>
      </c>
      <c r="E23" t="s">
        <v>32</v>
      </c>
      <c r="F23" t="s">
        <v>47</v>
      </c>
      <c r="G23">
        <v>0.99280000000000002</v>
      </c>
      <c r="H23">
        <v>0.81940000000000002</v>
      </c>
      <c r="I23" s="23">
        <f t="shared" si="0"/>
        <v>6.3225308641975317</v>
      </c>
      <c r="J23" s="23">
        <f t="shared" si="1"/>
        <v>17.134058641975312</v>
      </c>
      <c r="K23" s="23">
        <f t="shared" si="2"/>
        <v>137.07246913580249</v>
      </c>
      <c r="L23" s="23">
        <f t="shared" si="3"/>
        <v>30.035833333333343</v>
      </c>
      <c r="M23" s="23">
        <f t="shared" si="4"/>
        <v>5.98323373173971</v>
      </c>
      <c r="N23" s="23">
        <f>M23/R$9</f>
        <v>0.28512064649136926</v>
      </c>
      <c r="O23" s="23">
        <f t="shared" si="5"/>
        <v>28.512064649136924</v>
      </c>
      <c r="U23" s="15" t="s">
        <v>65</v>
      </c>
      <c r="V23" s="30">
        <v>25.283787431244665</v>
      </c>
    </row>
    <row r="24" spans="1:22" x14ac:dyDescent="0.35">
      <c r="A24" t="s">
        <v>38</v>
      </c>
      <c r="B24">
        <v>22</v>
      </c>
      <c r="C24">
        <v>5.07</v>
      </c>
      <c r="D24">
        <v>1</v>
      </c>
      <c r="E24" t="s">
        <v>33</v>
      </c>
      <c r="F24" t="s">
        <v>47</v>
      </c>
      <c r="G24">
        <v>0.98350000000000004</v>
      </c>
      <c r="H24">
        <v>0.81010000000000004</v>
      </c>
      <c r="I24" s="23">
        <f t="shared" si="0"/>
        <v>6.2507716049382722</v>
      </c>
      <c r="J24" s="23">
        <f t="shared" si="1"/>
        <v>16.939591049382717</v>
      </c>
      <c r="K24" s="23">
        <f t="shared" si="2"/>
        <v>135.51672839506173</v>
      </c>
      <c r="L24" s="23">
        <f t="shared" si="3"/>
        <v>28.480092592592584</v>
      </c>
      <c r="M24" s="23">
        <f t="shared" si="4"/>
        <v>5.6173752648111606</v>
      </c>
      <c r="N24" s="23">
        <f t="shared" ref="N24:N25" si="10">M24/R$9</f>
        <v>0.26768629455194087</v>
      </c>
      <c r="O24" s="23">
        <f t="shared" si="5"/>
        <v>26.768629455194088</v>
      </c>
      <c r="U24" s="15" t="s">
        <v>65</v>
      </c>
      <c r="V24" s="30">
        <v>24.410596113014311</v>
      </c>
    </row>
    <row r="25" spans="1:22" x14ac:dyDescent="0.35">
      <c r="A25" t="s">
        <v>45</v>
      </c>
      <c r="B25">
        <v>23</v>
      </c>
      <c r="C25">
        <v>5.05</v>
      </c>
      <c r="D25">
        <v>2</v>
      </c>
      <c r="E25" t="s">
        <v>32</v>
      </c>
      <c r="F25" t="s">
        <v>47</v>
      </c>
      <c r="G25">
        <v>0.97250000000000003</v>
      </c>
      <c r="H25">
        <v>0.79910000000000003</v>
      </c>
      <c r="I25" s="23">
        <f t="shared" si="0"/>
        <v>6.1658950617283956</v>
      </c>
      <c r="J25" s="23">
        <f t="shared" si="1"/>
        <v>16.709575617283953</v>
      </c>
      <c r="K25" s="23">
        <f t="shared" si="2"/>
        <v>133.67660493827162</v>
      </c>
      <c r="L25" s="23">
        <f t="shared" si="3"/>
        <v>26.639969135802474</v>
      </c>
      <c r="M25" s="23">
        <f t="shared" si="4"/>
        <v>5.2752414130301934</v>
      </c>
      <c r="N25" s="23">
        <f t="shared" si="10"/>
        <v>0.25138249807999397</v>
      </c>
      <c r="O25" s="23">
        <f t="shared" si="5"/>
        <v>25.138249807999397</v>
      </c>
      <c r="U25" t="s">
        <v>66</v>
      </c>
      <c r="V25" s="23">
        <v>28.512064649136924</v>
      </c>
    </row>
    <row r="26" spans="1:22" x14ac:dyDescent="0.35">
      <c r="A26" t="s">
        <v>45</v>
      </c>
      <c r="B26">
        <v>24</v>
      </c>
      <c r="C26">
        <v>5.04</v>
      </c>
      <c r="D26">
        <v>2</v>
      </c>
      <c r="E26" t="s">
        <v>33</v>
      </c>
      <c r="F26" t="s">
        <v>47</v>
      </c>
      <c r="G26">
        <v>0.97409999999999997</v>
      </c>
      <c r="H26">
        <v>0.80069999999999997</v>
      </c>
      <c r="I26" s="23">
        <f t="shared" si="0"/>
        <v>6.1782407407407405</v>
      </c>
      <c r="J26" s="23">
        <f t="shared" si="1"/>
        <v>16.743032407407405</v>
      </c>
      <c r="K26" s="23">
        <f t="shared" si="2"/>
        <v>133.94425925925924</v>
      </c>
      <c r="L26" s="23">
        <f t="shared" si="3"/>
        <v>26.907623456790091</v>
      </c>
      <c r="M26" s="23">
        <f t="shared" si="4"/>
        <v>5.3388141779345419</v>
      </c>
      <c r="N26" s="23">
        <f>M26/R$9</f>
        <v>0.25441194814687301</v>
      </c>
      <c r="O26" s="23">
        <f t="shared" si="5"/>
        <v>25.4411948146873</v>
      </c>
      <c r="U26" t="s">
        <v>66</v>
      </c>
      <c r="V26" s="23">
        <v>26.768629455194088</v>
      </c>
    </row>
    <row r="27" spans="1:22" x14ac:dyDescent="0.35">
      <c r="A27" s="15" t="s">
        <v>39</v>
      </c>
      <c r="B27" s="15">
        <v>25</v>
      </c>
      <c r="C27" s="15">
        <v>5.04</v>
      </c>
      <c r="D27" s="15">
        <v>1</v>
      </c>
      <c r="E27" s="15" t="s">
        <v>32</v>
      </c>
      <c r="F27" s="15" t="s">
        <v>47</v>
      </c>
      <c r="G27" s="15">
        <v>0.95279999999999998</v>
      </c>
      <c r="H27" s="15">
        <v>0.77939999999999998</v>
      </c>
      <c r="I27" s="30">
        <f t="shared" si="0"/>
        <v>6.0138888888888893</v>
      </c>
      <c r="J27" s="30">
        <f t="shared" si="1"/>
        <v>16.297638888888891</v>
      </c>
      <c r="K27" s="30">
        <f t="shared" si="2"/>
        <v>130.38111111111112</v>
      </c>
      <c r="L27" s="30">
        <f t="shared" si="3"/>
        <v>23.344475308641975</v>
      </c>
      <c r="M27" s="30">
        <f t="shared" si="4"/>
        <v>4.6318403390162652</v>
      </c>
      <c r="N27" s="30">
        <f>M27/R$10</f>
        <v>0.15754761012165425</v>
      </c>
      <c r="O27" s="30">
        <f t="shared" si="5"/>
        <v>15.754761012165424</v>
      </c>
      <c r="U27" t="s">
        <v>66</v>
      </c>
      <c r="V27" s="23">
        <v>25.138249807999397</v>
      </c>
    </row>
    <row r="28" spans="1:22" x14ac:dyDescent="0.35">
      <c r="A28" s="15" t="s">
        <v>39</v>
      </c>
      <c r="B28" s="15">
        <v>26</v>
      </c>
      <c r="C28" s="15">
        <v>5.05</v>
      </c>
      <c r="D28" s="15">
        <v>1</v>
      </c>
      <c r="E28" s="15" t="s">
        <v>33</v>
      </c>
      <c r="F28" s="15" t="s">
        <v>47</v>
      </c>
      <c r="G28" s="15">
        <v>0.95820000000000005</v>
      </c>
      <c r="H28" s="15">
        <v>0.78480000000000005</v>
      </c>
      <c r="I28" s="30">
        <f t="shared" si="0"/>
        <v>6.0555555555555562</v>
      </c>
      <c r="J28" s="30">
        <f t="shared" si="1"/>
        <v>16.410555555555558</v>
      </c>
      <c r="K28" s="30">
        <f t="shared" si="2"/>
        <v>131.28444444444446</v>
      </c>
      <c r="L28" s="30">
        <f t="shared" si="3"/>
        <v>24.247808641975311</v>
      </c>
      <c r="M28" s="30">
        <f t="shared" si="4"/>
        <v>4.8015462657376853</v>
      </c>
      <c r="N28" s="30">
        <f t="shared" ref="N28:N29" si="11">M28/R$10</f>
        <v>0.16331999457826502</v>
      </c>
      <c r="O28" s="30">
        <f t="shared" si="5"/>
        <v>16.331999457826502</v>
      </c>
      <c r="U28" t="s">
        <v>66</v>
      </c>
      <c r="V28" s="23">
        <v>25.4411948146873</v>
      </c>
    </row>
    <row r="29" spans="1:22" x14ac:dyDescent="0.35">
      <c r="A29" s="15" t="s">
        <v>46</v>
      </c>
      <c r="B29" s="15">
        <v>27</v>
      </c>
      <c r="C29" s="15">
        <v>5.05</v>
      </c>
      <c r="D29" s="15">
        <v>2</v>
      </c>
      <c r="E29" s="15" t="s">
        <v>32</v>
      </c>
      <c r="F29" s="15" t="s">
        <v>47</v>
      </c>
      <c r="G29" s="15">
        <v>0.97199999999999998</v>
      </c>
      <c r="H29" s="15">
        <v>0.79859999999999998</v>
      </c>
      <c r="I29" s="30">
        <f t="shared" si="0"/>
        <v>6.1620370370370372</v>
      </c>
      <c r="J29" s="30">
        <f t="shared" si="1"/>
        <v>16.69912037037037</v>
      </c>
      <c r="K29" s="30">
        <f t="shared" si="2"/>
        <v>133.59296296296296</v>
      </c>
      <c r="L29" s="30">
        <f t="shared" si="3"/>
        <v>26.556327160493808</v>
      </c>
      <c r="M29" s="30">
        <f t="shared" si="4"/>
        <v>5.2586786456423384</v>
      </c>
      <c r="N29" s="30">
        <f t="shared" si="11"/>
        <v>0.17886891437943811</v>
      </c>
      <c r="O29" s="30">
        <f t="shared" si="5"/>
        <v>17.88689143794381</v>
      </c>
      <c r="U29" s="15" t="s">
        <v>67</v>
      </c>
      <c r="V29" s="30">
        <v>15.754761012165424</v>
      </c>
    </row>
    <row r="30" spans="1:22" x14ac:dyDescent="0.35">
      <c r="A30" s="15" t="s">
        <v>46</v>
      </c>
      <c r="B30" s="15">
        <v>28</v>
      </c>
      <c r="C30" s="15">
        <v>5.08</v>
      </c>
      <c r="D30" s="15">
        <v>2</v>
      </c>
      <c r="E30" s="15" t="s">
        <v>33</v>
      </c>
      <c r="F30" s="15" t="s">
        <v>47</v>
      </c>
      <c r="G30" s="15">
        <v>0.97419999999999995</v>
      </c>
      <c r="H30" s="15">
        <v>0.80079999999999996</v>
      </c>
      <c r="I30" s="30">
        <f t="shared" si="0"/>
        <v>6.1790123456790127</v>
      </c>
      <c r="J30" s="30">
        <f t="shared" si="1"/>
        <v>16.745123456790125</v>
      </c>
      <c r="K30" s="30">
        <f t="shared" si="2"/>
        <v>133.960987654321</v>
      </c>
      <c r="L30" s="30">
        <f t="shared" si="3"/>
        <v>26.924351851851853</v>
      </c>
      <c r="M30" s="30">
        <f t="shared" si="4"/>
        <v>5.3000692621755618</v>
      </c>
      <c r="N30" s="30">
        <f>M30/R$10</f>
        <v>0.18027677653335167</v>
      </c>
      <c r="O30" s="30">
        <f t="shared" si="5"/>
        <v>18.027677653335168</v>
      </c>
      <c r="U30" s="15" t="s">
        <v>67</v>
      </c>
      <c r="V30" s="30">
        <v>16.331999457826502</v>
      </c>
    </row>
    <row r="31" spans="1:22" x14ac:dyDescent="0.35">
      <c r="A31" t="s">
        <v>22</v>
      </c>
      <c r="B31">
        <v>29</v>
      </c>
      <c r="E31" t="s">
        <v>32</v>
      </c>
      <c r="F31" t="s">
        <v>47</v>
      </c>
      <c r="G31">
        <v>0.80279999999999996</v>
      </c>
      <c r="H31">
        <v>0.62939999999999996</v>
      </c>
      <c r="I31" s="23">
        <f t="shared" si="0"/>
        <v>4.8564814814814818</v>
      </c>
      <c r="J31" s="23">
        <f t="shared" si="1"/>
        <v>13.161064814814816</v>
      </c>
      <c r="K31" s="24">
        <f t="shared" si="2"/>
        <v>105.28851851851853</v>
      </c>
      <c r="L31" s="23"/>
      <c r="M31" s="23"/>
      <c r="U31" s="15" t="s">
        <v>67</v>
      </c>
      <c r="V31" s="30">
        <v>17.88689143794381</v>
      </c>
    </row>
    <row r="32" spans="1:22" x14ac:dyDescent="0.35">
      <c r="A32" t="s">
        <v>22</v>
      </c>
      <c r="B32">
        <v>30</v>
      </c>
      <c r="E32" t="s">
        <v>33</v>
      </c>
      <c r="F32" t="s">
        <v>47</v>
      </c>
      <c r="G32">
        <v>0.81459999999999999</v>
      </c>
      <c r="H32">
        <v>0.64119999999999999</v>
      </c>
      <c r="I32" s="23">
        <f t="shared" si="0"/>
        <v>4.9475308641975309</v>
      </c>
      <c r="J32" s="23">
        <f t="shared" si="1"/>
        <v>13.407808641975308</v>
      </c>
      <c r="K32" s="24">
        <f t="shared" si="2"/>
        <v>107.26246913580246</v>
      </c>
      <c r="L32" s="23"/>
      <c r="M32" s="23"/>
      <c r="R32" s="23"/>
      <c r="S32" s="23"/>
      <c r="U32" s="15" t="s">
        <v>67</v>
      </c>
      <c r="V32" s="30">
        <v>18.027677653335168</v>
      </c>
    </row>
    <row r="33" spans="1:19" x14ac:dyDescent="0.35">
      <c r="A33" t="s">
        <v>23</v>
      </c>
      <c r="B33">
        <v>31</v>
      </c>
      <c r="E33" t="s">
        <v>32</v>
      </c>
      <c r="F33" t="s">
        <v>47</v>
      </c>
      <c r="G33">
        <v>0.83320000000000005</v>
      </c>
      <c r="H33">
        <v>0.65980000000000005</v>
      </c>
      <c r="I33" s="23">
        <f t="shared" si="0"/>
        <v>5.0910493827160499</v>
      </c>
      <c r="J33" s="23">
        <f t="shared" si="1"/>
        <v>13.796743827160496</v>
      </c>
      <c r="K33" s="24">
        <f t="shared" si="2"/>
        <v>110.37395061728397</v>
      </c>
      <c r="L33" s="23"/>
      <c r="M33" s="23"/>
      <c r="R33" s="23"/>
      <c r="S33" s="23"/>
    </row>
    <row r="34" spans="1:19" x14ac:dyDescent="0.35">
      <c r="A34" t="s">
        <v>23</v>
      </c>
      <c r="B34">
        <v>32</v>
      </c>
      <c r="E34" t="s">
        <v>33</v>
      </c>
      <c r="F34" t="s">
        <v>47</v>
      </c>
      <c r="G34">
        <v>0.79979999999999996</v>
      </c>
      <c r="H34">
        <v>0.62639999999999996</v>
      </c>
      <c r="I34" s="23">
        <f t="shared" si="0"/>
        <v>4.833333333333333</v>
      </c>
      <c r="J34" s="23">
        <f t="shared" si="1"/>
        <v>13.098333333333333</v>
      </c>
      <c r="K34" s="24">
        <f t="shared" si="2"/>
        <v>104.78666666666666</v>
      </c>
      <c r="L34" s="23"/>
      <c r="M34" t="s">
        <v>93</v>
      </c>
      <c r="R34" s="23"/>
      <c r="S34" s="23"/>
    </row>
    <row r="35" spans="1:19" x14ac:dyDescent="0.35">
      <c r="A35" t="s">
        <v>24</v>
      </c>
      <c r="B35">
        <v>33</v>
      </c>
      <c r="E35" t="s">
        <v>32</v>
      </c>
      <c r="F35" t="s">
        <v>47</v>
      </c>
      <c r="G35">
        <v>0.81020000000000003</v>
      </c>
      <c r="H35">
        <v>0.63680000000000003</v>
      </c>
      <c r="I35" s="23">
        <f t="shared" si="0"/>
        <v>4.9135802469135808</v>
      </c>
      <c r="J35" s="23">
        <f t="shared" si="1"/>
        <v>13.315802469135804</v>
      </c>
      <c r="K35" s="24">
        <f t="shared" si="2"/>
        <v>106.52641975308643</v>
      </c>
      <c r="L35" s="23"/>
      <c r="R35" s="23"/>
      <c r="S35" s="23"/>
    </row>
    <row r="36" spans="1:19" x14ac:dyDescent="0.35">
      <c r="A36" t="s">
        <v>24</v>
      </c>
      <c r="B36">
        <v>34</v>
      </c>
      <c r="E36" t="s">
        <v>33</v>
      </c>
      <c r="F36" t="s">
        <v>47</v>
      </c>
      <c r="G36">
        <v>0.81889999999999996</v>
      </c>
      <c r="H36">
        <v>0.64549999999999996</v>
      </c>
      <c r="I36" s="23">
        <f t="shared" si="0"/>
        <v>4.9807098765432096</v>
      </c>
      <c r="J36" s="23">
        <f t="shared" si="1"/>
        <v>13.497723765432099</v>
      </c>
      <c r="K36" s="24">
        <f t="shared" si="2"/>
        <v>107.98179012345679</v>
      </c>
      <c r="L36" s="23"/>
      <c r="M36">
        <v>5.28E-2</v>
      </c>
      <c r="R36" s="23"/>
      <c r="S36" s="23"/>
    </row>
    <row r="37" spans="1:19" x14ac:dyDescent="0.35">
      <c r="M37">
        <v>0.12959999999999999</v>
      </c>
      <c r="R37" s="23"/>
      <c r="S37" s="23"/>
    </row>
    <row r="38" spans="1:19" x14ac:dyDescent="0.35">
      <c r="I38" s="8" t="s">
        <v>73</v>
      </c>
      <c r="J38" s="8" t="s">
        <v>72</v>
      </c>
      <c r="K38" s="8"/>
      <c r="R38" s="23"/>
      <c r="S38" s="23"/>
    </row>
    <row r="39" spans="1:19" x14ac:dyDescent="0.35">
      <c r="I39" s="24">
        <f>AVERAGE(K31:K36)</f>
        <v>107.03663580246915</v>
      </c>
      <c r="J39">
        <f>STDEV(J31:J36)</f>
        <v>0.25286225947679314</v>
      </c>
      <c r="R39" s="23"/>
      <c r="S39" s="23"/>
    </row>
    <row r="40" spans="1:19" x14ac:dyDescent="0.35">
      <c r="R40" s="23"/>
      <c r="S40" s="23"/>
    </row>
    <row r="41" spans="1:19" x14ac:dyDescent="0.35">
      <c r="R41" s="23"/>
      <c r="S41" s="23"/>
    </row>
    <row r="42" spans="1:19" x14ac:dyDescent="0.35">
      <c r="R42" s="23"/>
      <c r="S42" s="23"/>
    </row>
    <row r="43" spans="1:19" x14ac:dyDescent="0.35">
      <c r="R43" s="23"/>
      <c r="S43" s="23"/>
    </row>
    <row r="44" spans="1:19" x14ac:dyDescent="0.35">
      <c r="I44" s="14"/>
      <c r="R44" s="23"/>
      <c r="S44" s="23"/>
    </row>
    <row r="45" spans="1:19" x14ac:dyDescent="0.35">
      <c r="I45" s="14"/>
      <c r="R45" s="23"/>
      <c r="S45" s="23"/>
    </row>
    <row r="46" spans="1:19" x14ac:dyDescent="0.35">
      <c r="I46" s="14"/>
    </row>
    <row r="47" spans="1:19" x14ac:dyDescent="0.35">
      <c r="I47" s="14"/>
    </row>
    <row r="48" spans="1:19" x14ac:dyDescent="0.35">
      <c r="I48" s="14"/>
    </row>
    <row r="49" spans="9:9" x14ac:dyDescent="0.35">
      <c r="I49" s="14"/>
    </row>
    <row r="50" spans="9:9" x14ac:dyDescent="0.35">
      <c r="I50" s="14"/>
    </row>
    <row r="51" spans="9:9" x14ac:dyDescent="0.35">
      <c r="I51" s="14"/>
    </row>
    <row r="52" spans="9:9" x14ac:dyDescent="0.35">
      <c r="I52" s="14"/>
    </row>
    <row r="53" spans="9:9" x14ac:dyDescent="0.35">
      <c r="I53" s="14"/>
    </row>
    <row r="54" spans="9:9" x14ac:dyDescent="0.35">
      <c r="I54" s="14"/>
    </row>
    <row r="55" spans="9:9" x14ac:dyDescent="0.35">
      <c r="I55" s="14"/>
    </row>
    <row r="56" spans="9:9" x14ac:dyDescent="0.35">
      <c r="I56" s="14"/>
    </row>
    <row r="57" spans="9:9" x14ac:dyDescent="0.35">
      <c r="I57" s="14"/>
    </row>
    <row r="58" spans="9:9" x14ac:dyDescent="0.35">
      <c r="I58" s="14"/>
    </row>
    <row r="59" spans="9:9" x14ac:dyDescent="0.35">
      <c r="I59" s="14"/>
    </row>
    <row r="60" spans="9:9" x14ac:dyDescent="0.35">
      <c r="I60" s="14"/>
    </row>
    <row r="61" spans="9:9" x14ac:dyDescent="0.35">
      <c r="I61" s="14"/>
    </row>
    <row r="62" spans="9:9" x14ac:dyDescent="0.35">
      <c r="I62" s="14"/>
    </row>
    <row r="63" spans="9:9" x14ac:dyDescent="0.35">
      <c r="I63" s="14"/>
    </row>
    <row r="64" spans="9:9" x14ac:dyDescent="0.35">
      <c r="I64" s="14"/>
    </row>
    <row r="65" spans="9:9" x14ac:dyDescent="0.35">
      <c r="I65" s="14"/>
    </row>
    <row r="66" spans="9:9" x14ac:dyDescent="0.35">
      <c r="I66" s="14"/>
    </row>
    <row r="67" spans="9:9" x14ac:dyDescent="0.35">
      <c r="I67" s="14"/>
    </row>
    <row r="68" spans="9:9" x14ac:dyDescent="0.35">
      <c r="I68" s="14"/>
    </row>
    <row r="69" spans="9:9" x14ac:dyDescent="0.35">
      <c r="I69" s="14"/>
    </row>
    <row r="70" spans="9:9" x14ac:dyDescent="0.35">
      <c r="I70" s="14"/>
    </row>
    <row r="71" spans="9:9" x14ac:dyDescent="0.35">
      <c r="I71" s="14"/>
    </row>
  </sheetData>
  <phoneticPr fontId="18" type="noConversion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1B029-F3AA-4D7B-9603-FBF9A2D2062A}">
  <sheetPr codeName="Foglio10"/>
  <dimension ref="A1:V71"/>
  <sheetViews>
    <sheetView zoomScale="50" zoomScaleNormal="50" workbookViewId="0">
      <pane xSplit="1" topLeftCell="H1" activePane="topRight" state="frozen"/>
      <selection pane="topRight" activeCell="U3" sqref="U3:V21"/>
    </sheetView>
  </sheetViews>
  <sheetFormatPr defaultRowHeight="14.5" x14ac:dyDescent="0.35"/>
  <cols>
    <col min="1" max="1" width="14.453125" bestFit="1" customWidth="1"/>
    <col min="2" max="2" width="12.453125" bestFit="1" customWidth="1"/>
    <col min="3" max="3" width="20.6328125" bestFit="1" customWidth="1"/>
    <col min="4" max="4" width="12.453125" bestFit="1" customWidth="1"/>
    <col min="5" max="5" width="16.6328125" bestFit="1" customWidth="1"/>
    <col min="6" max="6" width="16.81640625" bestFit="1" customWidth="1"/>
    <col min="7" max="7" width="14.26953125" bestFit="1" customWidth="1"/>
    <col min="8" max="8" width="19.7265625" bestFit="1" customWidth="1"/>
    <col min="9" max="9" width="16.26953125" bestFit="1" customWidth="1"/>
    <col min="10" max="10" width="21.90625" bestFit="1" customWidth="1"/>
    <col min="11" max="11" width="27.36328125" bestFit="1" customWidth="1"/>
    <col min="12" max="12" width="23.36328125" bestFit="1" customWidth="1"/>
    <col min="13" max="13" width="27.36328125" bestFit="1" customWidth="1"/>
    <col min="14" max="14" width="19.7265625" bestFit="1" customWidth="1"/>
    <col min="15" max="15" width="17.90625" bestFit="1" customWidth="1"/>
    <col min="16" max="16" width="8.54296875" customWidth="1"/>
    <col min="17" max="17" width="43.7265625" bestFit="1" customWidth="1"/>
    <col min="18" max="18" width="7.54296875" customWidth="1"/>
    <col min="19" max="19" width="5.7265625" bestFit="1" customWidth="1"/>
    <col min="21" max="21" width="4.453125" bestFit="1" customWidth="1"/>
    <col min="22" max="22" width="17.90625" bestFit="1" customWidth="1"/>
    <col min="23" max="23" width="5.7265625" bestFit="1" customWidth="1"/>
  </cols>
  <sheetData>
    <row r="1" spans="1:22" x14ac:dyDescent="0.35">
      <c r="N1" s="8" t="s">
        <v>82</v>
      </c>
      <c r="Q1" s="8"/>
      <c r="R1" s="8"/>
      <c r="S1" s="8"/>
    </row>
    <row r="2" spans="1:22" s="8" customFormat="1" x14ac:dyDescent="0.35">
      <c r="A2" s="8" t="s">
        <v>27</v>
      </c>
      <c r="B2" s="8" t="s">
        <v>51</v>
      </c>
      <c r="C2" s="8" t="s">
        <v>84</v>
      </c>
      <c r="D2" s="8" t="s">
        <v>50</v>
      </c>
      <c r="E2" s="8" t="s">
        <v>31</v>
      </c>
      <c r="F2" s="8" t="s">
        <v>28</v>
      </c>
      <c r="G2" s="8" t="s">
        <v>88</v>
      </c>
      <c r="H2" s="8" t="s">
        <v>25</v>
      </c>
      <c r="I2" s="8" t="s">
        <v>68</v>
      </c>
      <c r="J2" s="8" t="s">
        <v>169</v>
      </c>
      <c r="K2" s="8" t="s">
        <v>170</v>
      </c>
      <c r="L2" s="8" t="s">
        <v>75</v>
      </c>
      <c r="M2" s="8" t="s">
        <v>83</v>
      </c>
      <c r="N2" s="8" t="s">
        <v>71</v>
      </c>
      <c r="O2" s="31" t="s">
        <v>76</v>
      </c>
    </row>
    <row r="3" spans="1:22" x14ac:dyDescent="0.35">
      <c r="A3" s="15" t="s">
        <v>30</v>
      </c>
      <c r="B3" s="15">
        <v>1</v>
      </c>
      <c r="C3" s="15">
        <v>5.09</v>
      </c>
      <c r="D3" s="15">
        <v>1</v>
      </c>
      <c r="E3" s="15" t="s">
        <v>32</v>
      </c>
      <c r="F3" s="15" t="s">
        <v>48</v>
      </c>
      <c r="G3" s="15">
        <v>0.87739999999999996</v>
      </c>
      <c r="H3" s="15">
        <v>0.70399999999999996</v>
      </c>
      <c r="I3" s="30">
        <f>H3/M$37</f>
        <v>5.4320987654320989</v>
      </c>
      <c r="J3" s="30">
        <f>I3*(0.5+0.025+0.83)/0.5</f>
        <v>14.720987654320988</v>
      </c>
      <c r="K3" s="30">
        <f>J3*8</f>
        <v>117.7679012345679</v>
      </c>
      <c r="L3" s="30">
        <f>K3-I$39</f>
        <v>12.482170781893004</v>
      </c>
      <c r="M3" s="30">
        <f>L3/C3</f>
        <v>2.4522928844583505</v>
      </c>
      <c r="N3" s="30">
        <f>M3/R$4</f>
        <v>0.10009487071744967</v>
      </c>
      <c r="O3" s="18">
        <f>N3*100</f>
        <v>10.009487071744967</v>
      </c>
      <c r="Q3" s="48" t="s">
        <v>81</v>
      </c>
      <c r="R3" s="48" t="s">
        <v>69</v>
      </c>
      <c r="S3" s="48" t="s">
        <v>70</v>
      </c>
      <c r="T3" s="8"/>
      <c r="V3" s="64" t="s">
        <v>172</v>
      </c>
    </row>
    <row r="4" spans="1:22" x14ac:dyDescent="0.35">
      <c r="A4" s="15" t="s">
        <v>30</v>
      </c>
      <c r="B4" s="15">
        <v>2</v>
      </c>
      <c r="C4" s="15">
        <v>5.0599999999999996</v>
      </c>
      <c r="D4" s="15">
        <v>1</v>
      </c>
      <c r="E4" s="15" t="s">
        <v>33</v>
      </c>
      <c r="F4" s="15" t="s">
        <v>48</v>
      </c>
      <c r="G4" s="15">
        <v>0.89659999999999995</v>
      </c>
      <c r="H4" s="15">
        <v>0.72319999999999995</v>
      </c>
      <c r="I4" s="30">
        <f t="shared" ref="I4:I36" si="0">H4/M$37</f>
        <v>5.5802469135802468</v>
      </c>
      <c r="J4" s="30">
        <f t="shared" ref="J4:J36" si="1">I4*(0.5+0.025+0.83)/0.5</f>
        <v>15.122469135802469</v>
      </c>
      <c r="K4" s="30">
        <f t="shared" ref="K4:K36" si="2">J4*8</f>
        <v>120.97975308641975</v>
      </c>
      <c r="L4" s="30">
        <f t="shared" ref="L4:L30" si="3">K4-I$39</f>
        <v>15.694022633744851</v>
      </c>
      <c r="M4" s="30">
        <f t="shared" ref="M4:M30" si="4">L4/C4</f>
        <v>3.1015855007400894</v>
      </c>
      <c r="N4" s="30">
        <f>M4/R$4</f>
        <v>0.12659695001491097</v>
      </c>
      <c r="O4" s="18">
        <f t="shared" ref="O4:O30" si="5">N4*100</f>
        <v>12.659695001491098</v>
      </c>
      <c r="Q4" s="6">
        <v>1</v>
      </c>
      <c r="R4" s="49">
        <v>24.49968581687612</v>
      </c>
      <c r="S4" s="49">
        <v>5.562036804056647</v>
      </c>
      <c r="U4" s="64" t="s">
        <v>175</v>
      </c>
      <c r="V4" s="31" t="s">
        <v>76</v>
      </c>
    </row>
    <row r="5" spans="1:22" x14ac:dyDescent="0.35">
      <c r="A5" s="15" t="s">
        <v>40</v>
      </c>
      <c r="B5" s="15">
        <v>3</v>
      </c>
      <c r="C5" s="15">
        <v>5.03</v>
      </c>
      <c r="D5" s="15">
        <v>2</v>
      </c>
      <c r="E5" s="15" t="s">
        <v>32</v>
      </c>
      <c r="F5" s="15" t="s">
        <v>48</v>
      </c>
      <c r="G5" s="15">
        <v>1.0132000000000001</v>
      </c>
      <c r="H5" s="15">
        <v>0.8398000000000001</v>
      </c>
      <c r="I5" s="30">
        <f t="shared" si="0"/>
        <v>6.4799382716049392</v>
      </c>
      <c r="J5" s="30">
        <f t="shared" si="1"/>
        <v>17.560632716049383</v>
      </c>
      <c r="K5" s="30">
        <f t="shared" si="2"/>
        <v>140.48506172839507</v>
      </c>
      <c r="L5" s="30">
        <f t="shared" si="3"/>
        <v>35.199331275720169</v>
      </c>
      <c r="M5" s="30">
        <f t="shared" si="4"/>
        <v>6.9978789812564948</v>
      </c>
      <c r="N5" s="30">
        <f>M5/R$4</f>
        <v>0.28563137640059633</v>
      </c>
      <c r="O5" s="30">
        <f t="shared" si="5"/>
        <v>28.563137640059633</v>
      </c>
      <c r="Q5" s="6">
        <v>3</v>
      </c>
      <c r="R5" s="49">
        <v>28.497603231597843</v>
      </c>
      <c r="S5" s="49">
        <v>2.9197852578781074</v>
      </c>
      <c r="U5" s="15" t="s">
        <v>61</v>
      </c>
      <c r="V5" s="30">
        <v>28.563137640059633</v>
      </c>
    </row>
    <row r="6" spans="1:22" x14ac:dyDescent="0.35">
      <c r="A6" s="15" t="s">
        <v>40</v>
      </c>
      <c r="B6" s="15">
        <v>4</v>
      </c>
      <c r="C6" s="15">
        <v>5.03</v>
      </c>
      <c r="D6" s="15">
        <v>2</v>
      </c>
      <c r="E6" s="15" t="s">
        <v>33</v>
      </c>
      <c r="F6" s="15" t="s">
        <v>48</v>
      </c>
      <c r="G6" s="15">
        <v>1.0049999999999999</v>
      </c>
      <c r="H6" s="15">
        <v>0.83159999999999989</v>
      </c>
      <c r="I6" s="30">
        <f t="shared" si="0"/>
        <v>6.4166666666666661</v>
      </c>
      <c r="J6" s="30">
        <f t="shared" si="1"/>
        <v>17.389166666666664</v>
      </c>
      <c r="K6" s="30">
        <f t="shared" si="2"/>
        <v>139.11333333333332</v>
      </c>
      <c r="L6" s="30">
        <f t="shared" si="3"/>
        <v>33.827602880658418</v>
      </c>
      <c r="M6" s="30">
        <f t="shared" si="4"/>
        <v>6.725169558779009</v>
      </c>
      <c r="N6" s="30">
        <f>M6/R$4</f>
        <v>0.27450023682126201</v>
      </c>
      <c r="O6" s="30">
        <f t="shared" si="5"/>
        <v>27.450023682126201</v>
      </c>
      <c r="Q6" s="6">
        <v>4</v>
      </c>
      <c r="R6" s="49">
        <v>28.576400359066426</v>
      </c>
      <c r="S6" s="49">
        <v>12.92552779592085</v>
      </c>
      <c r="U6" s="15" t="s">
        <v>61</v>
      </c>
      <c r="V6" s="30">
        <v>27.450023682126201</v>
      </c>
    </row>
    <row r="7" spans="1:22" x14ac:dyDescent="0.35">
      <c r="A7" t="s">
        <v>34</v>
      </c>
      <c r="B7">
        <v>5</v>
      </c>
      <c r="C7">
        <v>5.04</v>
      </c>
      <c r="D7">
        <v>1</v>
      </c>
      <c r="E7" t="s">
        <v>32</v>
      </c>
      <c r="F7" t="s">
        <v>48</v>
      </c>
      <c r="G7">
        <v>0.89659999999999995</v>
      </c>
      <c r="H7">
        <v>0.72319999999999995</v>
      </c>
      <c r="I7" s="23">
        <f t="shared" si="0"/>
        <v>5.5802469135802468</v>
      </c>
      <c r="J7" s="23">
        <f t="shared" si="1"/>
        <v>15.122469135802469</v>
      </c>
      <c r="K7" s="23">
        <f t="shared" si="2"/>
        <v>120.97975308641975</v>
      </c>
      <c r="L7" s="23">
        <f t="shared" si="3"/>
        <v>15.694022633744851</v>
      </c>
      <c r="M7" s="23">
        <f t="shared" si="4"/>
        <v>3.1138933797112798</v>
      </c>
      <c r="N7" s="23">
        <f>M7/R$5</f>
        <v>0.10926860600889507</v>
      </c>
      <c r="O7" s="18">
        <f t="shared" si="5"/>
        <v>10.926860600889507</v>
      </c>
      <c r="Q7" s="6">
        <v>5</v>
      </c>
      <c r="R7" s="49">
        <v>47.81119389587073</v>
      </c>
      <c r="S7" s="49">
        <v>2.1633625227395923</v>
      </c>
      <c r="U7" t="s">
        <v>62</v>
      </c>
      <c r="V7" s="23">
        <v>18.865159376159397</v>
      </c>
    </row>
    <row r="8" spans="1:22" x14ac:dyDescent="0.35">
      <c r="A8" t="s">
        <v>34</v>
      </c>
      <c r="B8">
        <v>6</v>
      </c>
      <c r="C8">
        <v>5.03</v>
      </c>
      <c r="D8">
        <v>1</v>
      </c>
      <c r="E8" t="s">
        <v>33</v>
      </c>
      <c r="F8" t="s">
        <v>48</v>
      </c>
      <c r="G8">
        <v>0.83899999999999997</v>
      </c>
      <c r="H8">
        <v>0.66559999999999997</v>
      </c>
      <c r="I8" s="23">
        <f t="shared" si="0"/>
        <v>5.1358024691358022</v>
      </c>
      <c r="J8" s="23">
        <f t="shared" si="1"/>
        <v>13.918024691358024</v>
      </c>
      <c r="K8" s="23">
        <f t="shared" si="2"/>
        <v>111.34419753086419</v>
      </c>
      <c r="L8" s="23">
        <f t="shared" si="3"/>
        <v>6.0584670781892953</v>
      </c>
      <c r="M8" s="23">
        <f t="shared" si="4"/>
        <v>1.2044666159422057</v>
      </c>
      <c r="N8" s="23">
        <f t="shared" ref="N8:N9" si="6">M8/R$5</f>
        <v>4.2265540935270858E-2</v>
      </c>
      <c r="O8" s="18">
        <f t="shared" si="5"/>
        <v>4.2265540935270858</v>
      </c>
      <c r="Q8" s="6">
        <v>9</v>
      </c>
      <c r="R8" s="49">
        <v>16.337962298025133</v>
      </c>
      <c r="S8" s="49">
        <v>5.8667803063768664</v>
      </c>
      <c r="U8" t="s">
        <v>62</v>
      </c>
      <c r="V8" s="23">
        <v>20.750727707345888</v>
      </c>
    </row>
    <row r="9" spans="1:22" x14ac:dyDescent="0.35">
      <c r="A9" t="s">
        <v>41</v>
      </c>
      <c r="B9">
        <v>7</v>
      </c>
      <c r="C9">
        <v>5.0599999999999996</v>
      </c>
      <c r="D9">
        <v>2</v>
      </c>
      <c r="E9" t="s">
        <v>32</v>
      </c>
      <c r="F9" t="s">
        <v>48</v>
      </c>
      <c r="G9">
        <v>0.96540000000000004</v>
      </c>
      <c r="H9">
        <v>0.79200000000000004</v>
      </c>
      <c r="I9" s="23">
        <f t="shared" si="0"/>
        <v>6.1111111111111116</v>
      </c>
      <c r="J9" s="23">
        <f t="shared" si="1"/>
        <v>16.561111111111114</v>
      </c>
      <c r="K9" s="23">
        <f t="shared" si="2"/>
        <v>132.48888888888891</v>
      </c>
      <c r="L9" s="23">
        <f t="shared" si="3"/>
        <v>27.203158436214011</v>
      </c>
      <c r="M9" s="23">
        <f t="shared" si="4"/>
        <v>5.3761182680264845</v>
      </c>
      <c r="N9" s="23">
        <f t="shared" si="6"/>
        <v>0.18865159376159399</v>
      </c>
      <c r="O9" s="23">
        <f t="shared" si="5"/>
        <v>18.865159376159397</v>
      </c>
      <c r="Q9" s="6">
        <v>12</v>
      </c>
      <c r="R9" s="49">
        <v>20.98491921005386</v>
      </c>
      <c r="S9" s="49">
        <v>11.624152026364058</v>
      </c>
      <c r="U9" s="15" t="s">
        <v>63</v>
      </c>
      <c r="V9" s="30">
        <v>59.027022794905051</v>
      </c>
    </row>
    <row r="10" spans="1:22" x14ac:dyDescent="0.35">
      <c r="A10" t="s">
        <v>41</v>
      </c>
      <c r="B10">
        <v>8</v>
      </c>
      <c r="C10">
        <v>5.05</v>
      </c>
      <c r="D10">
        <v>2</v>
      </c>
      <c r="E10" t="s">
        <v>33</v>
      </c>
      <c r="F10" t="s">
        <v>48</v>
      </c>
      <c r="G10">
        <v>0.98129999999999995</v>
      </c>
      <c r="H10">
        <v>0.80789999999999995</v>
      </c>
      <c r="I10" s="23">
        <f t="shared" si="0"/>
        <v>6.2337962962962958</v>
      </c>
      <c r="J10" s="23">
        <f t="shared" si="1"/>
        <v>16.893587962962961</v>
      </c>
      <c r="K10" s="23">
        <f t="shared" si="2"/>
        <v>135.14870370370369</v>
      </c>
      <c r="L10" s="23">
        <f t="shared" si="3"/>
        <v>29.862973251028791</v>
      </c>
      <c r="M10" s="23">
        <f t="shared" si="4"/>
        <v>5.9134600497086716</v>
      </c>
      <c r="N10" s="23">
        <f>M10/R$5</f>
        <v>0.2075072770734589</v>
      </c>
      <c r="O10" s="23">
        <f t="shared" si="5"/>
        <v>20.750727707345888</v>
      </c>
      <c r="Q10" s="6">
        <v>18</v>
      </c>
      <c r="R10" s="49">
        <v>29.399622980251344</v>
      </c>
      <c r="S10" s="49">
        <v>15.171034599290296</v>
      </c>
      <c r="U10" s="15" t="s">
        <v>63</v>
      </c>
      <c r="V10" s="30">
        <v>53.50187699429425</v>
      </c>
    </row>
    <row r="11" spans="1:22" x14ac:dyDescent="0.35">
      <c r="A11" s="15" t="s">
        <v>35</v>
      </c>
      <c r="B11" s="15">
        <v>9</v>
      </c>
      <c r="C11" s="15">
        <v>5.05</v>
      </c>
      <c r="D11" s="15">
        <v>1</v>
      </c>
      <c r="E11" s="15" t="s">
        <v>32</v>
      </c>
      <c r="F11" s="15" t="s">
        <v>48</v>
      </c>
      <c r="G11" s="15">
        <v>1.0724</v>
      </c>
      <c r="H11" s="15">
        <v>0.89900000000000002</v>
      </c>
      <c r="I11" s="30">
        <f t="shared" si="0"/>
        <v>6.9367283950617287</v>
      </c>
      <c r="J11" s="30">
        <f t="shared" si="1"/>
        <v>18.798533950617283</v>
      </c>
      <c r="K11" s="30">
        <f t="shared" si="2"/>
        <v>150.38827160493827</v>
      </c>
      <c r="L11" s="30">
        <f t="shared" si="3"/>
        <v>45.10254115226337</v>
      </c>
      <c r="M11" s="30">
        <f t="shared" si="4"/>
        <v>8.9311962677749257</v>
      </c>
      <c r="N11" s="30">
        <f>M11/R$6</f>
        <v>0.31253748392215985</v>
      </c>
      <c r="O11" s="18">
        <f t="shared" si="5"/>
        <v>31.253748392215986</v>
      </c>
      <c r="U11" t="s">
        <v>64</v>
      </c>
      <c r="V11" s="23">
        <v>32.880613656536227</v>
      </c>
    </row>
    <row r="12" spans="1:22" x14ac:dyDescent="0.35">
      <c r="A12" s="15" t="s">
        <v>35</v>
      </c>
      <c r="B12" s="15">
        <v>10</v>
      </c>
      <c r="C12" s="15">
        <v>5.04</v>
      </c>
      <c r="D12" s="15">
        <v>1</v>
      </c>
      <c r="E12" s="15" t="s">
        <v>33</v>
      </c>
      <c r="F12" s="15" t="s">
        <v>48</v>
      </c>
      <c r="G12" s="15">
        <v>0.98550000000000004</v>
      </c>
      <c r="H12" s="15">
        <v>0.81210000000000004</v>
      </c>
      <c r="I12" s="30">
        <f t="shared" si="0"/>
        <v>6.2662037037037042</v>
      </c>
      <c r="J12" s="30">
        <f t="shared" si="1"/>
        <v>16.981412037037039</v>
      </c>
      <c r="K12" s="30">
        <f t="shared" si="2"/>
        <v>135.85129629629631</v>
      </c>
      <c r="L12" s="30">
        <f t="shared" si="3"/>
        <v>30.565565843621414</v>
      </c>
      <c r="M12" s="30">
        <f t="shared" si="4"/>
        <v>6.064596397543931</v>
      </c>
      <c r="N12" s="30">
        <f t="shared" ref="N12:N14" si="7">M12/R$6</f>
        <v>0.2122239442806455</v>
      </c>
      <c r="O12" s="18">
        <f t="shared" si="5"/>
        <v>21.22239442806455</v>
      </c>
      <c r="U12" t="s">
        <v>64</v>
      </c>
      <c r="V12" s="23">
        <v>33.520781454725359</v>
      </c>
    </row>
    <row r="13" spans="1:22" x14ac:dyDescent="0.35">
      <c r="A13" s="15" t="s">
        <v>42</v>
      </c>
      <c r="B13" s="15">
        <v>11</v>
      </c>
      <c r="C13" s="15">
        <v>5.0599999999999996</v>
      </c>
      <c r="D13" s="15">
        <v>2</v>
      </c>
      <c r="E13" s="15" t="s">
        <v>32</v>
      </c>
      <c r="F13" s="15" t="s">
        <v>48</v>
      </c>
      <c r="G13" s="15">
        <v>1.3129999999999999</v>
      </c>
      <c r="H13" s="15">
        <v>1.1395999999999999</v>
      </c>
      <c r="I13" s="30">
        <f t="shared" si="0"/>
        <v>8.7932098765432105</v>
      </c>
      <c r="J13" s="30">
        <f t="shared" si="1"/>
        <v>23.829598765432099</v>
      </c>
      <c r="K13" s="30">
        <f t="shared" si="2"/>
        <v>190.63679012345679</v>
      </c>
      <c r="L13" s="30">
        <f t="shared" si="3"/>
        <v>85.351059670781893</v>
      </c>
      <c r="M13" s="30">
        <f t="shared" si="4"/>
        <v>16.867798353909468</v>
      </c>
      <c r="N13" s="30">
        <f>M13/R$6</f>
        <v>0.59027022794905049</v>
      </c>
      <c r="O13" s="30">
        <f t="shared" si="5"/>
        <v>59.027022794905051</v>
      </c>
      <c r="Q13" s="27" t="s">
        <v>96</v>
      </c>
      <c r="R13" s="27" t="s">
        <v>59</v>
      </c>
      <c r="S13" s="27" t="s">
        <v>60</v>
      </c>
      <c r="U13" s="15" t="s">
        <v>65</v>
      </c>
      <c r="V13" s="30">
        <v>35.35413413922074</v>
      </c>
    </row>
    <row r="14" spans="1:22" x14ac:dyDescent="0.35">
      <c r="A14" s="15" t="s">
        <v>42</v>
      </c>
      <c r="B14" s="15">
        <v>12</v>
      </c>
      <c r="C14" s="15">
        <v>5.03</v>
      </c>
      <c r="D14" s="15">
        <v>2</v>
      </c>
      <c r="E14" s="15" t="s">
        <v>33</v>
      </c>
      <c r="F14" s="15" t="s">
        <v>48</v>
      </c>
      <c r="G14" s="15">
        <v>1.2625</v>
      </c>
      <c r="H14" s="15">
        <v>1.0891</v>
      </c>
      <c r="I14" s="30">
        <f t="shared" si="0"/>
        <v>8.403549382716049</v>
      </c>
      <c r="J14" s="30">
        <f t="shared" si="1"/>
        <v>22.773618827160494</v>
      </c>
      <c r="K14" s="30">
        <f t="shared" si="2"/>
        <v>182.18895061728395</v>
      </c>
      <c r="L14" s="30">
        <f t="shared" si="3"/>
        <v>76.903220164609053</v>
      </c>
      <c r="M14" s="30">
        <f t="shared" si="4"/>
        <v>15.288910569504781</v>
      </c>
      <c r="N14" s="30">
        <f t="shared" si="7"/>
        <v>0.53501876994294251</v>
      </c>
      <c r="O14" s="30">
        <f t="shared" si="5"/>
        <v>53.50187699429425</v>
      </c>
      <c r="Q14" s="28" t="s">
        <v>61</v>
      </c>
      <c r="R14" s="29">
        <f>AVERAGE(O5:O6)</f>
        <v>28.006580661092919</v>
      </c>
      <c r="S14" s="29">
        <f>STDEV(O5:O6)</f>
        <v>0.78709042788812744</v>
      </c>
      <c r="U14" s="15" t="s">
        <v>65</v>
      </c>
      <c r="V14" s="30">
        <v>34.381357387578895</v>
      </c>
    </row>
    <row r="15" spans="1:22" x14ac:dyDescent="0.35">
      <c r="A15" t="s">
        <v>36</v>
      </c>
      <c r="B15">
        <v>13</v>
      </c>
      <c r="C15">
        <v>5.04</v>
      </c>
      <c r="D15">
        <v>1</v>
      </c>
      <c r="E15" t="s">
        <v>32</v>
      </c>
      <c r="F15" t="s">
        <v>48</v>
      </c>
      <c r="G15">
        <v>1.0218</v>
      </c>
      <c r="H15">
        <v>0.84840000000000004</v>
      </c>
      <c r="I15" s="23">
        <f t="shared" si="0"/>
        <v>6.5462962962962967</v>
      </c>
      <c r="J15" s="23">
        <f t="shared" si="1"/>
        <v>17.740462962962965</v>
      </c>
      <c r="K15" s="23">
        <f t="shared" si="2"/>
        <v>141.92370370370372</v>
      </c>
      <c r="L15" s="23">
        <f t="shared" si="3"/>
        <v>36.637973251028825</v>
      </c>
      <c r="M15" s="23">
        <f t="shared" si="4"/>
        <v>7.2694391371088942</v>
      </c>
      <c r="N15" s="23">
        <f>M15/R$7</f>
        <v>0.15204471055337374</v>
      </c>
      <c r="O15" s="18">
        <f t="shared" si="5"/>
        <v>15.204471055337374</v>
      </c>
      <c r="Q15" s="28" t="s">
        <v>62</v>
      </c>
      <c r="R15" s="29">
        <f>AVERAGE(O9:O10)</f>
        <v>19.807943541752643</v>
      </c>
      <c r="S15" s="29">
        <f>STDEV(O9:O10)</f>
        <v>1.3332981533725694</v>
      </c>
      <c r="U15" t="s">
        <v>66</v>
      </c>
      <c r="V15" s="23">
        <v>36.150097242721742</v>
      </c>
    </row>
    <row r="16" spans="1:22" x14ac:dyDescent="0.35">
      <c r="A16" t="s">
        <v>36</v>
      </c>
      <c r="B16">
        <v>14</v>
      </c>
      <c r="C16">
        <v>5.08</v>
      </c>
      <c r="D16">
        <v>1</v>
      </c>
      <c r="E16" t="s">
        <v>33</v>
      </c>
      <c r="F16" t="s">
        <v>48</v>
      </c>
      <c r="G16">
        <v>1.1395999999999999</v>
      </c>
      <c r="H16">
        <v>0.96619999999999995</v>
      </c>
      <c r="I16" s="23">
        <f t="shared" si="0"/>
        <v>7.4552469135802468</v>
      </c>
      <c r="J16" s="23">
        <f t="shared" si="1"/>
        <v>20.203719135802469</v>
      </c>
      <c r="K16" s="23">
        <f t="shared" si="2"/>
        <v>161.62975308641975</v>
      </c>
      <c r="L16" s="23">
        <f t="shared" si="3"/>
        <v>56.344022633744856</v>
      </c>
      <c r="M16" s="23">
        <f t="shared" si="4"/>
        <v>11.091343038138751</v>
      </c>
      <c r="N16" s="23">
        <f t="shared" ref="N16:N17" si="8">M16/R$7</f>
        <v>0.23198213920980265</v>
      </c>
      <c r="O16" s="18">
        <f t="shared" si="5"/>
        <v>23.198213920980265</v>
      </c>
      <c r="Q16" s="28" t="s">
        <v>63</v>
      </c>
      <c r="R16" s="29">
        <f>AVERAGE(O13:O14)</f>
        <v>56.26444989459965</v>
      </c>
      <c r="S16" s="29">
        <f>STDEV(O13:O14)</f>
        <v>3.9068680626562733</v>
      </c>
      <c r="U16" t="s">
        <v>66</v>
      </c>
      <c r="V16" s="23">
        <v>29.663397863442516</v>
      </c>
    </row>
    <row r="17" spans="1:22" x14ac:dyDescent="0.35">
      <c r="A17" t="s">
        <v>43</v>
      </c>
      <c r="B17">
        <v>15</v>
      </c>
      <c r="C17">
        <v>5.0599999999999996</v>
      </c>
      <c r="D17">
        <v>2</v>
      </c>
      <c r="E17" t="s">
        <v>32</v>
      </c>
      <c r="F17" t="s">
        <v>48</v>
      </c>
      <c r="G17">
        <v>1.2783</v>
      </c>
      <c r="H17">
        <v>1.1049</v>
      </c>
      <c r="I17" s="23">
        <f t="shared" si="0"/>
        <v>8.5254629629629637</v>
      </c>
      <c r="J17" s="23">
        <f t="shared" si="1"/>
        <v>23.104004629629632</v>
      </c>
      <c r="K17" s="23">
        <f t="shared" si="2"/>
        <v>184.83203703703705</v>
      </c>
      <c r="L17" s="23">
        <f t="shared" si="3"/>
        <v>79.546306584362156</v>
      </c>
      <c r="M17" s="23">
        <f t="shared" si="4"/>
        <v>15.720613949478688</v>
      </c>
      <c r="N17" s="23">
        <f t="shared" si="8"/>
        <v>0.32880613656536228</v>
      </c>
      <c r="O17" s="23">
        <f t="shared" si="5"/>
        <v>32.880613656536227</v>
      </c>
      <c r="Q17" s="28" t="s">
        <v>64</v>
      </c>
      <c r="R17" s="29">
        <f>AVERAGE(O17:O18)</f>
        <v>33.200697555630796</v>
      </c>
      <c r="S17" s="29">
        <f>STDEV(O17:O18)</f>
        <v>0.45266699119679682</v>
      </c>
      <c r="U17" t="s">
        <v>66</v>
      </c>
      <c r="V17" s="23">
        <v>36.475993435999264</v>
      </c>
    </row>
    <row r="18" spans="1:22" x14ac:dyDescent="0.35">
      <c r="A18" t="s">
        <v>43</v>
      </c>
      <c r="B18">
        <v>16</v>
      </c>
      <c r="C18">
        <v>5.05</v>
      </c>
      <c r="D18">
        <v>2</v>
      </c>
      <c r="E18" t="s">
        <v>33</v>
      </c>
      <c r="F18" t="s">
        <v>48</v>
      </c>
      <c r="G18">
        <v>1.2866</v>
      </c>
      <c r="H18">
        <v>1.1132</v>
      </c>
      <c r="I18" s="23">
        <f t="shared" si="0"/>
        <v>8.5895061728395063</v>
      </c>
      <c r="J18" s="23">
        <f t="shared" si="1"/>
        <v>23.27756172839506</v>
      </c>
      <c r="K18" s="23">
        <f t="shared" si="2"/>
        <v>186.22049382716048</v>
      </c>
      <c r="L18" s="23">
        <f t="shared" si="3"/>
        <v>80.934763374485584</v>
      </c>
      <c r="M18" s="23">
        <f t="shared" si="4"/>
        <v>16.02668581672982</v>
      </c>
      <c r="N18" s="23">
        <f>M18/R$7</f>
        <v>0.33520781454725362</v>
      </c>
      <c r="O18" s="23">
        <f t="shared" si="5"/>
        <v>33.520781454725359</v>
      </c>
      <c r="Q18" s="28" t="s">
        <v>65</v>
      </c>
      <c r="R18" s="29">
        <f>AVERAGE(O21:O22)</f>
        <v>34.867745763399817</v>
      </c>
      <c r="S18" s="29">
        <f>STDEV(O21:O22)</f>
        <v>0.6878570376665708</v>
      </c>
      <c r="U18" s="15" t="s">
        <v>67</v>
      </c>
      <c r="V18" s="30">
        <v>20.379770276216846</v>
      </c>
    </row>
    <row r="19" spans="1:22" x14ac:dyDescent="0.35">
      <c r="A19" s="15" t="s">
        <v>37</v>
      </c>
      <c r="B19" s="15">
        <v>17</v>
      </c>
      <c r="C19" s="15">
        <v>5.03</v>
      </c>
      <c r="D19" s="15">
        <v>1</v>
      </c>
      <c r="E19" s="15" t="s">
        <v>32</v>
      </c>
      <c r="F19" s="15" t="s">
        <v>48</v>
      </c>
      <c r="G19" s="15">
        <v>0.88270000000000004</v>
      </c>
      <c r="H19" s="15">
        <v>0.70930000000000004</v>
      </c>
      <c r="I19" s="30">
        <f t="shared" si="0"/>
        <v>5.4729938271604945</v>
      </c>
      <c r="J19" s="30">
        <f t="shared" si="1"/>
        <v>14.83181327160494</v>
      </c>
      <c r="K19" s="30">
        <f t="shared" si="2"/>
        <v>118.65450617283952</v>
      </c>
      <c r="L19" s="30">
        <f t="shared" si="3"/>
        <v>13.368775720164621</v>
      </c>
      <c r="M19" s="30">
        <f t="shared" si="4"/>
        <v>2.65780829426732</v>
      </c>
      <c r="N19" s="30">
        <f>M19/R$8</f>
        <v>0.16267685319536973</v>
      </c>
      <c r="O19" s="18">
        <f t="shared" si="5"/>
        <v>16.267685319536973</v>
      </c>
      <c r="Q19" s="28" t="s">
        <v>66</v>
      </c>
      <c r="R19" s="29">
        <f>AVERAGE(O24:O26)</f>
        <v>34.096496180721175</v>
      </c>
      <c r="S19" s="29">
        <f>STDEV(O24:O26)</f>
        <v>3.8426322488877793</v>
      </c>
      <c r="U19" s="15" t="s">
        <v>67</v>
      </c>
      <c r="V19" s="30">
        <v>20.654899624771044</v>
      </c>
    </row>
    <row r="20" spans="1:22" x14ac:dyDescent="0.35">
      <c r="A20" s="15" t="s">
        <v>37</v>
      </c>
      <c r="B20" s="15">
        <v>18</v>
      </c>
      <c r="C20" s="15">
        <v>5.04</v>
      </c>
      <c r="D20" s="15">
        <v>1</v>
      </c>
      <c r="E20" s="15" t="s">
        <v>33</v>
      </c>
      <c r="F20" s="15" t="s">
        <v>48</v>
      </c>
      <c r="G20" s="15">
        <v>0.88149999999999995</v>
      </c>
      <c r="H20" s="15">
        <v>0.70809999999999995</v>
      </c>
      <c r="I20" s="30">
        <f t="shared" si="0"/>
        <v>5.4637345679012341</v>
      </c>
      <c r="J20" s="30">
        <f t="shared" si="1"/>
        <v>14.806720679012344</v>
      </c>
      <c r="K20" s="30">
        <f t="shared" si="2"/>
        <v>118.45376543209875</v>
      </c>
      <c r="L20" s="30">
        <f t="shared" si="3"/>
        <v>13.168034979423851</v>
      </c>
      <c r="M20" s="30">
        <f t="shared" si="4"/>
        <v>2.6127053530602877</v>
      </c>
      <c r="N20" s="30">
        <f t="shared" ref="N20:N21" si="9">M20/R$8</f>
        <v>0.15991623100856961</v>
      </c>
      <c r="O20" s="18">
        <f t="shared" si="5"/>
        <v>15.991623100856961</v>
      </c>
      <c r="Q20" s="28" t="s">
        <v>67</v>
      </c>
      <c r="R20" s="29">
        <f>AVERAGE(O27:O30)</f>
        <v>21.571307505841776</v>
      </c>
      <c r="S20" s="29">
        <f>STDEV(O27:O30)</f>
        <v>1.318870613787515</v>
      </c>
      <c r="U20" s="15" t="s">
        <v>67</v>
      </c>
      <c r="V20" s="30">
        <v>22.018246940671002</v>
      </c>
    </row>
    <row r="21" spans="1:22" x14ac:dyDescent="0.35">
      <c r="A21" s="15" t="s">
        <v>44</v>
      </c>
      <c r="B21" s="15">
        <v>19</v>
      </c>
      <c r="C21" s="15">
        <v>5.0599999999999996</v>
      </c>
      <c r="D21" s="15">
        <v>2</v>
      </c>
      <c r="E21" s="15" t="s">
        <v>32</v>
      </c>
      <c r="F21" s="15" t="s">
        <v>48</v>
      </c>
      <c r="G21" s="15">
        <v>0.97750000000000004</v>
      </c>
      <c r="H21" s="15">
        <v>0.80410000000000004</v>
      </c>
      <c r="I21" s="30">
        <f t="shared" si="0"/>
        <v>6.2044753086419755</v>
      </c>
      <c r="J21" s="30">
        <f t="shared" si="1"/>
        <v>16.814128086419753</v>
      </c>
      <c r="K21" s="30">
        <f t="shared" si="2"/>
        <v>134.51302469135803</v>
      </c>
      <c r="L21" s="30">
        <f t="shared" si="3"/>
        <v>29.227294238683129</v>
      </c>
      <c r="M21" s="30">
        <f t="shared" si="4"/>
        <v>5.7761451064591167</v>
      </c>
      <c r="N21" s="30">
        <f t="shared" si="9"/>
        <v>0.35354134139220739</v>
      </c>
      <c r="O21" s="30">
        <f t="shared" si="5"/>
        <v>35.35413413922074</v>
      </c>
      <c r="U21" s="15" t="s">
        <v>67</v>
      </c>
      <c r="V21" s="30">
        <v>23.232313181708207</v>
      </c>
    </row>
    <row r="22" spans="1:22" x14ac:dyDescent="0.35">
      <c r="A22" s="15" t="s">
        <v>44</v>
      </c>
      <c r="B22" s="15">
        <v>20</v>
      </c>
      <c r="C22" s="15">
        <v>5.09</v>
      </c>
      <c r="D22" s="15">
        <v>2</v>
      </c>
      <c r="E22" s="15" t="s">
        <v>33</v>
      </c>
      <c r="F22" s="15" t="s">
        <v>48</v>
      </c>
      <c r="G22" s="15">
        <v>0.97370000000000001</v>
      </c>
      <c r="H22" s="15">
        <v>0.80030000000000001</v>
      </c>
      <c r="I22" s="30">
        <f t="shared" si="0"/>
        <v>6.1751543209876552</v>
      </c>
      <c r="J22" s="30">
        <f t="shared" si="1"/>
        <v>16.734668209876546</v>
      </c>
      <c r="K22" s="30">
        <f t="shared" si="2"/>
        <v>133.87734567901236</v>
      </c>
      <c r="L22" s="30">
        <f t="shared" si="3"/>
        <v>28.591615226337467</v>
      </c>
      <c r="M22" s="30">
        <f t="shared" si="4"/>
        <v>5.6172132075319192</v>
      </c>
      <c r="N22" s="30">
        <f>M22/R$8</f>
        <v>0.34381357387578898</v>
      </c>
      <c r="O22" s="30">
        <f t="shared" si="5"/>
        <v>34.381357387578895</v>
      </c>
    </row>
    <row r="23" spans="1:22" x14ac:dyDescent="0.35">
      <c r="A23" t="s">
        <v>38</v>
      </c>
      <c r="B23">
        <v>21</v>
      </c>
      <c r="C23">
        <v>5.0199999999999996</v>
      </c>
      <c r="D23">
        <v>1</v>
      </c>
      <c r="E23" t="s">
        <v>32</v>
      </c>
      <c r="F23" t="s">
        <v>48</v>
      </c>
      <c r="G23">
        <v>0.91869999999999996</v>
      </c>
      <c r="H23">
        <v>0.74529999999999996</v>
      </c>
      <c r="I23" s="23">
        <f t="shared" si="0"/>
        <v>5.7507716049382713</v>
      </c>
      <c r="J23" s="23">
        <f t="shared" si="1"/>
        <v>15.584591049382714</v>
      </c>
      <c r="K23" s="23">
        <f t="shared" si="2"/>
        <v>124.67672839506172</v>
      </c>
      <c r="L23" s="23">
        <f t="shared" si="3"/>
        <v>19.390997942386818</v>
      </c>
      <c r="M23" s="23">
        <f t="shared" si="4"/>
        <v>3.8627485941009603</v>
      </c>
      <c r="N23" s="23">
        <f>M23/R$9</f>
        <v>0.18407259782302712</v>
      </c>
      <c r="O23" s="18">
        <f t="shared" si="5"/>
        <v>18.407259782302713</v>
      </c>
    </row>
    <row r="24" spans="1:22" x14ac:dyDescent="0.35">
      <c r="A24" t="s">
        <v>38</v>
      </c>
      <c r="B24">
        <v>22</v>
      </c>
      <c r="C24">
        <v>5.07</v>
      </c>
      <c r="D24">
        <v>1</v>
      </c>
      <c r="E24" t="s">
        <v>33</v>
      </c>
      <c r="F24" t="s">
        <v>48</v>
      </c>
      <c r="G24">
        <v>1.0327</v>
      </c>
      <c r="H24">
        <v>0.85929999999999995</v>
      </c>
      <c r="I24" s="23">
        <f t="shared" si="0"/>
        <v>6.6304012345679011</v>
      </c>
      <c r="J24" s="23">
        <f t="shared" si="1"/>
        <v>17.968387345679012</v>
      </c>
      <c r="K24" s="23">
        <f t="shared" si="2"/>
        <v>143.7470987654321</v>
      </c>
      <c r="L24" s="23">
        <f t="shared" si="3"/>
        <v>38.461368312757202</v>
      </c>
      <c r="M24" s="23">
        <f t="shared" si="4"/>
        <v>7.5860687007410652</v>
      </c>
      <c r="N24" s="23">
        <f t="shared" ref="N24:N25" si="10">M24/R$9</f>
        <v>0.3615009724272174</v>
      </c>
      <c r="O24" s="23">
        <f t="shared" si="5"/>
        <v>36.150097242721742</v>
      </c>
    </row>
    <row r="25" spans="1:22" x14ac:dyDescent="0.35">
      <c r="A25" t="s">
        <v>45</v>
      </c>
      <c r="B25">
        <v>23</v>
      </c>
      <c r="C25">
        <v>5.05</v>
      </c>
      <c r="D25">
        <v>2</v>
      </c>
      <c r="E25" t="s">
        <v>32</v>
      </c>
      <c r="F25" t="s">
        <v>48</v>
      </c>
      <c r="G25">
        <v>0.99070000000000003</v>
      </c>
      <c r="H25">
        <v>0.81730000000000003</v>
      </c>
      <c r="I25" s="23">
        <f t="shared" si="0"/>
        <v>6.3063271604938276</v>
      </c>
      <c r="J25" s="23">
        <f t="shared" si="1"/>
        <v>17.090146604938273</v>
      </c>
      <c r="K25" s="23">
        <f t="shared" si="2"/>
        <v>136.72117283950618</v>
      </c>
      <c r="L25" s="23">
        <f t="shared" si="3"/>
        <v>31.435442386831284</v>
      </c>
      <c r="M25" s="23">
        <f t="shared" si="4"/>
        <v>6.2248400766002545</v>
      </c>
      <c r="N25" s="23">
        <f t="shared" si="10"/>
        <v>0.29663397863442514</v>
      </c>
      <c r="O25" s="23">
        <f t="shared" si="5"/>
        <v>29.663397863442516</v>
      </c>
    </row>
    <row r="26" spans="1:22" x14ac:dyDescent="0.35">
      <c r="A26" t="s">
        <v>45</v>
      </c>
      <c r="B26">
        <v>24</v>
      </c>
      <c r="C26">
        <v>5.04</v>
      </c>
      <c r="D26">
        <v>2</v>
      </c>
      <c r="E26" t="s">
        <v>33</v>
      </c>
      <c r="F26" t="s">
        <v>48</v>
      </c>
      <c r="G26">
        <v>1.0334000000000001</v>
      </c>
      <c r="H26">
        <v>0.8600000000000001</v>
      </c>
      <c r="I26" s="23">
        <f t="shared" si="0"/>
        <v>6.635802469135804</v>
      </c>
      <c r="J26" s="23">
        <f t="shared" si="1"/>
        <v>17.983024691358029</v>
      </c>
      <c r="K26" s="23">
        <f t="shared" si="2"/>
        <v>143.86419753086423</v>
      </c>
      <c r="L26" s="23">
        <f t="shared" si="3"/>
        <v>38.578467078189334</v>
      </c>
      <c r="M26" s="23">
        <f t="shared" si="4"/>
        <v>7.6544577536089946</v>
      </c>
      <c r="N26" s="23">
        <f>M26/R$9</f>
        <v>0.36475993435999265</v>
      </c>
      <c r="O26" s="23">
        <f t="shared" si="5"/>
        <v>36.475993435999264</v>
      </c>
    </row>
    <row r="27" spans="1:22" x14ac:dyDescent="0.35">
      <c r="A27" s="15" t="s">
        <v>39</v>
      </c>
      <c r="B27" s="15">
        <v>25</v>
      </c>
      <c r="C27" s="15">
        <v>5.04</v>
      </c>
      <c r="D27" s="15">
        <v>1</v>
      </c>
      <c r="E27" s="15" t="s">
        <v>32</v>
      </c>
      <c r="F27" s="15" t="s">
        <v>48</v>
      </c>
      <c r="G27" s="15">
        <v>0.98329999999999995</v>
      </c>
      <c r="H27" s="15">
        <v>0.80989999999999995</v>
      </c>
      <c r="I27" s="30">
        <f t="shared" si="0"/>
        <v>6.2492283950617287</v>
      </c>
      <c r="J27" s="30">
        <f t="shared" si="1"/>
        <v>16.935408950617283</v>
      </c>
      <c r="K27" s="30">
        <f t="shared" si="2"/>
        <v>135.48327160493827</v>
      </c>
      <c r="L27" s="30">
        <f t="shared" si="3"/>
        <v>30.197541152263369</v>
      </c>
      <c r="M27" s="30">
        <f t="shared" si="4"/>
        <v>5.9915756254490811</v>
      </c>
      <c r="N27" s="30">
        <f>M27/R$10</f>
        <v>0.20379770276216846</v>
      </c>
      <c r="O27" s="30">
        <f t="shared" si="5"/>
        <v>20.379770276216846</v>
      </c>
    </row>
    <row r="28" spans="1:22" x14ac:dyDescent="0.35">
      <c r="A28" s="15" t="s">
        <v>39</v>
      </c>
      <c r="B28" s="15">
        <v>26</v>
      </c>
      <c r="C28" s="15">
        <v>5.05</v>
      </c>
      <c r="D28" s="15">
        <v>1</v>
      </c>
      <c r="E28" s="15" t="s">
        <v>33</v>
      </c>
      <c r="F28" s="15" t="s">
        <v>48</v>
      </c>
      <c r="G28" s="15">
        <v>0.98609999999999998</v>
      </c>
      <c r="H28" s="15">
        <v>0.81269999999999998</v>
      </c>
      <c r="I28" s="30">
        <f t="shared" si="0"/>
        <v>6.2708333333333339</v>
      </c>
      <c r="J28" s="30">
        <f t="shared" si="1"/>
        <v>16.993958333333335</v>
      </c>
      <c r="K28" s="30">
        <f t="shared" si="2"/>
        <v>135.95166666666668</v>
      </c>
      <c r="L28" s="30">
        <f t="shared" si="3"/>
        <v>30.665936213991785</v>
      </c>
      <c r="M28" s="30">
        <f t="shared" si="4"/>
        <v>6.0724626166320368</v>
      </c>
      <c r="N28" s="30">
        <f t="shared" ref="N28:N29" si="11">M28/R$10</f>
        <v>0.20654899624771045</v>
      </c>
      <c r="O28" s="30">
        <f t="shared" si="5"/>
        <v>20.654899624771044</v>
      </c>
    </row>
    <row r="29" spans="1:22" x14ac:dyDescent="0.35">
      <c r="A29" s="15" t="s">
        <v>46</v>
      </c>
      <c r="B29" s="15">
        <v>27</v>
      </c>
      <c r="C29" s="15">
        <v>5.05</v>
      </c>
      <c r="D29" s="15">
        <v>2</v>
      </c>
      <c r="E29" s="15" t="s">
        <v>32</v>
      </c>
      <c r="F29" s="15" t="s">
        <v>48</v>
      </c>
      <c r="G29" s="15">
        <v>0.99819999999999998</v>
      </c>
      <c r="H29" s="15">
        <v>0.82479999999999998</v>
      </c>
      <c r="I29" s="30">
        <f t="shared" si="0"/>
        <v>6.3641975308641978</v>
      </c>
      <c r="J29" s="30">
        <f t="shared" si="1"/>
        <v>17.246975308641975</v>
      </c>
      <c r="K29" s="30">
        <f t="shared" si="2"/>
        <v>137.9758024691358</v>
      </c>
      <c r="L29" s="30">
        <f t="shared" si="3"/>
        <v>32.690072016460903</v>
      </c>
      <c r="M29" s="30">
        <f t="shared" si="4"/>
        <v>6.4732815874180005</v>
      </c>
      <c r="N29" s="30">
        <f t="shared" si="11"/>
        <v>0.22018246940671002</v>
      </c>
      <c r="O29" s="30">
        <f t="shared" si="5"/>
        <v>22.018246940671002</v>
      </c>
    </row>
    <row r="30" spans="1:22" x14ac:dyDescent="0.35">
      <c r="A30" s="15" t="s">
        <v>46</v>
      </c>
      <c r="B30" s="15">
        <v>28</v>
      </c>
      <c r="C30" s="15">
        <v>5.08</v>
      </c>
      <c r="D30" s="15">
        <v>2</v>
      </c>
      <c r="E30" s="15" t="s">
        <v>33</v>
      </c>
      <c r="F30" s="15" t="s">
        <v>48</v>
      </c>
      <c r="G30" s="15">
        <v>1.0102</v>
      </c>
      <c r="H30" s="15">
        <v>0.83679999999999999</v>
      </c>
      <c r="I30" s="30">
        <f t="shared" si="0"/>
        <v>6.4567901234567904</v>
      </c>
      <c r="J30" s="30">
        <f t="shared" si="1"/>
        <v>17.497901234567902</v>
      </c>
      <c r="K30" s="30">
        <f t="shared" si="2"/>
        <v>139.98320987654321</v>
      </c>
      <c r="L30" s="30">
        <f t="shared" si="3"/>
        <v>34.697479423868316</v>
      </c>
      <c r="M30" s="30">
        <f t="shared" si="4"/>
        <v>6.8302124850134476</v>
      </c>
      <c r="N30" s="30">
        <f>M30/R$10</f>
        <v>0.23232313181708206</v>
      </c>
      <c r="O30" s="30">
        <f t="shared" si="5"/>
        <v>23.232313181708207</v>
      </c>
    </row>
    <row r="31" spans="1:22" x14ac:dyDescent="0.35">
      <c r="A31" t="s">
        <v>22</v>
      </c>
      <c r="B31">
        <v>29</v>
      </c>
      <c r="E31" t="s">
        <v>32</v>
      </c>
      <c r="F31" t="s">
        <v>48</v>
      </c>
      <c r="G31">
        <v>0.75970000000000004</v>
      </c>
      <c r="H31">
        <v>0.58630000000000004</v>
      </c>
      <c r="I31" s="23">
        <f t="shared" si="0"/>
        <v>4.5239197530864201</v>
      </c>
      <c r="J31" s="23">
        <f t="shared" si="1"/>
        <v>12.259822530864199</v>
      </c>
      <c r="K31" s="24">
        <f t="shared" si="2"/>
        <v>98.078580246913589</v>
      </c>
      <c r="L31" s="23"/>
      <c r="M31" s="23"/>
    </row>
    <row r="32" spans="1:22" x14ac:dyDescent="0.35">
      <c r="A32" t="s">
        <v>22</v>
      </c>
      <c r="B32">
        <v>30</v>
      </c>
      <c r="E32" t="s">
        <v>33</v>
      </c>
      <c r="F32" t="s">
        <v>48</v>
      </c>
      <c r="G32">
        <v>0.74460000000000004</v>
      </c>
      <c r="H32">
        <v>0.57120000000000004</v>
      </c>
      <c r="I32" s="23">
        <f t="shared" si="0"/>
        <v>4.4074074074074083</v>
      </c>
      <c r="J32" s="23">
        <f t="shared" si="1"/>
        <v>11.944074074074077</v>
      </c>
      <c r="K32" s="24">
        <f t="shared" si="2"/>
        <v>95.552592592592617</v>
      </c>
      <c r="L32" s="23"/>
      <c r="M32" s="23"/>
      <c r="R32" s="23"/>
      <c r="S32" s="23"/>
    </row>
    <row r="33" spans="1:19" x14ac:dyDescent="0.35">
      <c r="A33" t="s">
        <v>23</v>
      </c>
      <c r="B33">
        <v>31</v>
      </c>
      <c r="E33" t="s">
        <v>32</v>
      </c>
      <c r="F33" t="s">
        <v>48</v>
      </c>
      <c r="G33">
        <v>0.85329999999999995</v>
      </c>
      <c r="H33">
        <v>0.67989999999999995</v>
      </c>
      <c r="I33" s="23">
        <f t="shared" si="0"/>
        <v>5.2461419753086416</v>
      </c>
      <c r="J33" s="23">
        <f t="shared" si="1"/>
        <v>14.217044753086418</v>
      </c>
      <c r="K33" s="24">
        <f t="shared" si="2"/>
        <v>113.73635802469134</v>
      </c>
      <c r="L33" s="23"/>
      <c r="M33" s="23"/>
      <c r="R33" s="23"/>
      <c r="S33" s="23"/>
    </row>
    <row r="34" spans="1:19" x14ac:dyDescent="0.35">
      <c r="A34" t="s">
        <v>23</v>
      </c>
      <c r="B34">
        <v>32</v>
      </c>
      <c r="E34" t="s">
        <v>33</v>
      </c>
      <c r="F34" t="s">
        <v>48</v>
      </c>
      <c r="G34">
        <v>0.80589999999999995</v>
      </c>
      <c r="H34">
        <v>0.63249999999999995</v>
      </c>
      <c r="I34" s="23">
        <f t="shared" si="0"/>
        <v>4.8804012345679011</v>
      </c>
      <c r="J34" s="23">
        <f t="shared" si="1"/>
        <v>13.225887345679011</v>
      </c>
      <c r="K34" s="24">
        <f t="shared" si="2"/>
        <v>105.80709876543209</v>
      </c>
      <c r="L34" s="23"/>
      <c r="M34" t="s">
        <v>93</v>
      </c>
      <c r="R34" s="23"/>
      <c r="S34" s="23"/>
    </row>
    <row r="35" spans="1:19" x14ac:dyDescent="0.35">
      <c r="A35" t="s">
        <v>24</v>
      </c>
      <c r="B35">
        <v>33</v>
      </c>
      <c r="E35" t="s">
        <v>32</v>
      </c>
      <c r="F35" t="s">
        <v>48</v>
      </c>
      <c r="G35">
        <v>0.82689999999999997</v>
      </c>
      <c r="H35">
        <v>0.65349999999999997</v>
      </c>
      <c r="I35" s="23">
        <f t="shared" si="0"/>
        <v>5.0424382716049383</v>
      </c>
      <c r="J35" s="23">
        <f t="shared" si="1"/>
        <v>13.665007716049383</v>
      </c>
      <c r="K35" s="24">
        <f t="shared" si="2"/>
        <v>109.32006172839506</v>
      </c>
      <c r="L35" s="23"/>
      <c r="R35" s="23"/>
      <c r="S35" s="23"/>
    </row>
    <row r="36" spans="1:19" x14ac:dyDescent="0.35">
      <c r="A36" t="s">
        <v>24</v>
      </c>
      <c r="B36">
        <v>34</v>
      </c>
      <c r="E36" t="s">
        <v>33</v>
      </c>
      <c r="F36" t="s">
        <v>48</v>
      </c>
      <c r="G36">
        <v>0.82630000000000003</v>
      </c>
      <c r="H36">
        <v>0.65290000000000004</v>
      </c>
      <c r="I36" s="23">
        <f t="shared" si="0"/>
        <v>5.0378086419753094</v>
      </c>
      <c r="J36" s="23">
        <f t="shared" si="1"/>
        <v>13.652461419753088</v>
      </c>
      <c r="K36" s="24">
        <f t="shared" si="2"/>
        <v>109.2196913580247</v>
      </c>
      <c r="L36" s="23"/>
      <c r="M36">
        <v>5.28E-2</v>
      </c>
      <c r="R36" s="23"/>
      <c r="S36" s="23"/>
    </row>
    <row r="37" spans="1:19" x14ac:dyDescent="0.35">
      <c r="M37">
        <v>0.12959999999999999</v>
      </c>
      <c r="R37" s="23"/>
      <c r="S37" s="23"/>
    </row>
    <row r="38" spans="1:19" x14ac:dyDescent="0.35">
      <c r="I38" s="8" t="s">
        <v>73</v>
      </c>
      <c r="J38" s="8" t="s">
        <v>72</v>
      </c>
      <c r="K38" s="8"/>
      <c r="R38" s="23"/>
      <c r="S38" s="23"/>
    </row>
    <row r="39" spans="1:19" x14ac:dyDescent="0.35">
      <c r="I39" s="24">
        <f>AVERAGE(K31:K36)</f>
        <v>105.2857304526749</v>
      </c>
      <c r="J39">
        <f>STDEV(J31:J36)</f>
        <v>0.88408461702153884</v>
      </c>
      <c r="R39" s="23"/>
      <c r="S39" s="23"/>
    </row>
    <row r="40" spans="1:19" x14ac:dyDescent="0.35">
      <c r="R40" s="23"/>
      <c r="S40" s="23"/>
    </row>
    <row r="41" spans="1:19" x14ac:dyDescent="0.35">
      <c r="R41" s="23"/>
      <c r="S41" s="23"/>
    </row>
    <row r="42" spans="1:19" x14ac:dyDescent="0.35">
      <c r="R42" s="23"/>
      <c r="S42" s="23"/>
    </row>
    <row r="43" spans="1:19" x14ac:dyDescent="0.35">
      <c r="R43" s="23"/>
      <c r="S43" s="23"/>
    </row>
    <row r="44" spans="1:19" x14ac:dyDescent="0.35">
      <c r="I44" s="14"/>
      <c r="R44" s="23"/>
      <c r="S44" s="23"/>
    </row>
    <row r="45" spans="1:19" x14ac:dyDescent="0.35">
      <c r="I45" s="14"/>
      <c r="R45" s="23"/>
      <c r="S45" s="23"/>
    </row>
    <row r="46" spans="1:19" x14ac:dyDescent="0.35">
      <c r="I46" s="14"/>
    </row>
    <row r="47" spans="1:19" x14ac:dyDescent="0.35">
      <c r="I47" s="14"/>
    </row>
    <row r="48" spans="1:19" x14ac:dyDescent="0.35">
      <c r="I48" s="14"/>
    </row>
    <row r="49" spans="9:9" x14ac:dyDescent="0.35">
      <c r="I49" s="14"/>
    </row>
    <row r="50" spans="9:9" x14ac:dyDescent="0.35">
      <c r="I50" s="14"/>
    </row>
    <row r="51" spans="9:9" x14ac:dyDescent="0.35">
      <c r="I51" s="14"/>
    </row>
    <row r="52" spans="9:9" x14ac:dyDescent="0.35">
      <c r="I52" s="14"/>
    </row>
    <row r="53" spans="9:9" x14ac:dyDescent="0.35">
      <c r="I53" s="14"/>
    </row>
    <row r="54" spans="9:9" x14ac:dyDescent="0.35">
      <c r="I54" s="14"/>
    </row>
    <row r="55" spans="9:9" x14ac:dyDescent="0.35">
      <c r="I55" s="14"/>
    </row>
    <row r="56" spans="9:9" x14ac:dyDescent="0.35">
      <c r="I56" s="14"/>
    </row>
    <row r="57" spans="9:9" x14ac:dyDescent="0.35">
      <c r="I57" s="14"/>
    </row>
    <row r="58" spans="9:9" x14ac:dyDescent="0.35">
      <c r="I58" s="14"/>
    </row>
    <row r="59" spans="9:9" x14ac:dyDescent="0.35">
      <c r="I59" s="14"/>
    </row>
    <row r="60" spans="9:9" x14ac:dyDescent="0.35">
      <c r="I60" s="14"/>
    </row>
    <row r="61" spans="9:9" x14ac:dyDescent="0.35">
      <c r="I61" s="14"/>
    </row>
    <row r="62" spans="9:9" x14ac:dyDescent="0.35">
      <c r="I62" s="14"/>
    </row>
    <row r="63" spans="9:9" x14ac:dyDescent="0.35">
      <c r="I63" s="14"/>
    </row>
    <row r="64" spans="9:9" x14ac:dyDescent="0.35">
      <c r="I64" s="14"/>
    </row>
    <row r="65" spans="9:9" x14ac:dyDescent="0.35">
      <c r="I65" s="14"/>
    </row>
    <row r="66" spans="9:9" x14ac:dyDescent="0.35">
      <c r="I66" s="14"/>
    </row>
    <row r="67" spans="9:9" x14ac:dyDescent="0.35">
      <c r="I67" s="14"/>
    </row>
    <row r="68" spans="9:9" x14ac:dyDescent="0.35">
      <c r="I68" s="14"/>
    </row>
    <row r="69" spans="9:9" x14ac:dyDescent="0.35">
      <c r="I69" s="14"/>
    </row>
    <row r="70" spans="9:9" x14ac:dyDescent="0.35">
      <c r="I70" s="14"/>
    </row>
    <row r="71" spans="9:9" x14ac:dyDescent="0.35">
      <c r="I71" s="14"/>
    </row>
  </sheetData>
  <phoneticPr fontId="18" type="noConversion"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2248F-1EA4-4A41-BDE8-9C3F53964BFB}">
  <sheetPr codeName="Foglio11"/>
  <dimension ref="A1:V71"/>
  <sheetViews>
    <sheetView zoomScale="50" zoomScaleNormal="50" workbookViewId="0">
      <pane xSplit="1" topLeftCell="H1" activePane="topRight" state="frozen"/>
      <selection pane="topRight" activeCell="U3" sqref="U3:V24"/>
    </sheetView>
  </sheetViews>
  <sheetFormatPr defaultRowHeight="14.5" x14ac:dyDescent="0.35"/>
  <cols>
    <col min="1" max="1" width="14.453125" bestFit="1" customWidth="1"/>
    <col min="2" max="2" width="12.453125" bestFit="1" customWidth="1"/>
    <col min="3" max="3" width="20.6328125" bestFit="1" customWidth="1"/>
    <col min="4" max="4" width="12.453125" bestFit="1" customWidth="1"/>
    <col min="5" max="5" width="16.6328125" bestFit="1" customWidth="1"/>
    <col min="6" max="6" width="16.81640625" bestFit="1" customWidth="1"/>
    <col min="7" max="7" width="14.26953125" bestFit="1" customWidth="1"/>
    <col min="8" max="8" width="19.7265625" bestFit="1" customWidth="1"/>
    <col min="9" max="9" width="16.26953125" bestFit="1" customWidth="1"/>
    <col min="10" max="10" width="21.90625" bestFit="1" customWidth="1"/>
    <col min="11" max="11" width="27.36328125" bestFit="1" customWidth="1"/>
    <col min="12" max="12" width="23.36328125" bestFit="1" customWidth="1"/>
    <col min="13" max="13" width="27.36328125" bestFit="1" customWidth="1"/>
    <col min="14" max="14" width="19.7265625" bestFit="1" customWidth="1"/>
    <col min="15" max="15" width="17.90625" bestFit="1" customWidth="1"/>
    <col min="16" max="16" width="8.54296875" customWidth="1"/>
    <col min="17" max="17" width="43.7265625" bestFit="1" customWidth="1"/>
    <col min="18" max="18" width="7.54296875" customWidth="1"/>
    <col min="19" max="19" width="5.7265625" bestFit="1" customWidth="1"/>
    <col min="21" max="21" width="4.26953125" bestFit="1" customWidth="1"/>
    <col min="22" max="22" width="17.90625" bestFit="1" customWidth="1"/>
    <col min="23" max="23" width="5.7265625" bestFit="1" customWidth="1"/>
  </cols>
  <sheetData>
    <row r="1" spans="1:22" x14ac:dyDescent="0.35">
      <c r="N1" s="8" t="s">
        <v>82</v>
      </c>
      <c r="Q1" s="8"/>
      <c r="R1" s="8"/>
      <c r="S1" s="8"/>
    </row>
    <row r="2" spans="1:22" s="8" customFormat="1" x14ac:dyDescent="0.35">
      <c r="A2" s="8" t="s">
        <v>27</v>
      </c>
      <c r="B2" s="8" t="s">
        <v>51</v>
      </c>
      <c r="C2" s="8" t="s">
        <v>84</v>
      </c>
      <c r="D2" s="8" t="s">
        <v>50</v>
      </c>
      <c r="E2" s="8" t="s">
        <v>31</v>
      </c>
      <c r="F2" s="8" t="s">
        <v>28</v>
      </c>
      <c r="G2" s="8" t="s">
        <v>89</v>
      </c>
      <c r="H2" s="8" t="s">
        <v>25</v>
      </c>
      <c r="I2" s="8" t="s">
        <v>68</v>
      </c>
      <c r="J2" s="8" t="s">
        <v>169</v>
      </c>
      <c r="K2" s="8" t="s">
        <v>170</v>
      </c>
      <c r="L2" s="8" t="s">
        <v>75</v>
      </c>
      <c r="M2" s="8" t="s">
        <v>83</v>
      </c>
      <c r="N2" s="8" t="s">
        <v>71</v>
      </c>
      <c r="O2" s="31" t="s">
        <v>76</v>
      </c>
    </row>
    <row r="3" spans="1:22" x14ac:dyDescent="0.35">
      <c r="A3" s="15" t="s">
        <v>30</v>
      </c>
      <c r="B3" s="15">
        <v>1</v>
      </c>
      <c r="C3" s="15">
        <v>5.09</v>
      </c>
      <c r="D3" s="15">
        <v>1</v>
      </c>
      <c r="E3" s="15" t="s">
        <v>32</v>
      </c>
      <c r="F3" s="15" t="s">
        <v>49</v>
      </c>
      <c r="G3" s="15">
        <v>0.99209999999999998</v>
      </c>
      <c r="H3" s="15">
        <v>0.81319999999999992</v>
      </c>
      <c r="I3" s="30">
        <f>H3/M$37</f>
        <v>6.3981117230527147</v>
      </c>
      <c r="J3" s="30">
        <f>I3*(0.5+0.025+0.83)/0.5</f>
        <v>17.338882769472857</v>
      </c>
      <c r="K3" s="30">
        <f>J3*8</f>
        <v>138.71106215578286</v>
      </c>
      <c r="L3" s="30">
        <f>K3-I$39</f>
        <v>28.357985837922897</v>
      </c>
      <c r="M3" s="30">
        <f>L3/C3</f>
        <v>5.5713135241498817</v>
      </c>
      <c r="N3" s="30">
        <f>M3/R$4</f>
        <v>0.22740346818293455</v>
      </c>
      <c r="O3" s="18">
        <f>N3*100</f>
        <v>22.740346818293457</v>
      </c>
      <c r="Q3" s="48" t="s">
        <v>81</v>
      </c>
      <c r="R3" s="48" t="s">
        <v>69</v>
      </c>
      <c r="S3" s="48" t="s">
        <v>70</v>
      </c>
      <c r="T3" s="8"/>
      <c r="V3" s="64" t="s">
        <v>172</v>
      </c>
    </row>
    <row r="4" spans="1:22" x14ac:dyDescent="0.35">
      <c r="A4" s="15" t="s">
        <v>30</v>
      </c>
      <c r="B4" s="15">
        <v>2</v>
      </c>
      <c r="C4" s="15">
        <v>5.0599999999999996</v>
      </c>
      <c r="D4" s="15">
        <v>1</v>
      </c>
      <c r="E4" s="15" t="s">
        <v>33</v>
      </c>
      <c r="F4" s="15" t="s">
        <v>49</v>
      </c>
      <c r="G4" s="15">
        <v>0.88190000000000002</v>
      </c>
      <c r="H4" s="15">
        <v>0.70300000000000007</v>
      </c>
      <c r="I4" s="30">
        <f t="shared" ref="I4:I36" si="0">H4/M$37</f>
        <v>5.5310778914240766</v>
      </c>
      <c r="J4" s="30">
        <f t="shared" ref="J4:J36" si="1">I4*(0.5+0.025+0.83)/0.5</f>
        <v>14.989221085759247</v>
      </c>
      <c r="K4" s="30">
        <f t="shared" ref="K4:K36" si="2">J4*8</f>
        <v>119.91376868607398</v>
      </c>
      <c r="L4" s="30">
        <f t="shared" ref="L4:L30" si="3">K4-I$39</f>
        <v>9.5606923682140206</v>
      </c>
      <c r="M4" s="30">
        <f t="shared" ref="M4:M30" si="4">L4/C4</f>
        <v>1.8894648949039567</v>
      </c>
      <c r="N4" s="30">
        <f>M4/R$4</f>
        <v>7.7122005115773218E-2</v>
      </c>
      <c r="O4" s="18">
        <f t="shared" ref="O4:O30" si="5">N4*100</f>
        <v>7.712200511577322</v>
      </c>
      <c r="Q4" s="6">
        <v>1</v>
      </c>
      <c r="R4" s="49">
        <v>24.49968581687612</v>
      </c>
      <c r="S4" s="49">
        <v>5.562036804056647</v>
      </c>
      <c r="U4" s="64" t="s">
        <v>174</v>
      </c>
      <c r="V4" s="31" t="s">
        <v>76</v>
      </c>
    </row>
    <row r="5" spans="1:22" x14ac:dyDescent="0.35">
      <c r="A5" s="15" t="s">
        <v>40</v>
      </c>
      <c r="B5" s="15">
        <v>3</v>
      </c>
      <c r="C5" s="15">
        <v>5.03</v>
      </c>
      <c r="D5" s="15">
        <v>2</v>
      </c>
      <c r="E5" s="15" t="s">
        <v>32</v>
      </c>
      <c r="F5" s="15" t="s">
        <v>49</v>
      </c>
      <c r="G5" s="15">
        <v>1.0382</v>
      </c>
      <c r="H5" s="15">
        <v>0.85929999999999995</v>
      </c>
      <c r="I5" s="30">
        <f t="shared" si="0"/>
        <v>6.7608182533438237</v>
      </c>
      <c r="J5" s="30">
        <f t="shared" si="1"/>
        <v>18.321817466561761</v>
      </c>
      <c r="K5" s="30">
        <f t="shared" si="2"/>
        <v>146.57453973249409</v>
      </c>
      <c r="L5" s="30">
        <f t="shared" si="3"/>
        <v>36.22146341463413</v>
      </c>
      <c r="M5" s="30">
        <f t="shared" si="4"/>
        <v>7.2010861659312377</v>
      </c>
      <c r="N5" s="30">
        <f>M5/R$4</f>
        <v>0.2939256535678067</v>
      </c>
      <c r="O5" s="30">
        <f t="shared" si="5"/>
        <v>29.392565356780668</v>
      </c>
      <c r="Q5" s="6">
        <v>3</v>
      </c>
      <c r="R5" s="49">
        <v>28.497603231597843</v>
      </c>
      <c r="S5" s="49">
        <v>2.9197852578781074</v>
      </c>
      <c r="U5" s="15" t="s">
        <v>61</v>
      </c>
      <c r="V5" s="30">
        <v>29.392565356780668</v>
      </c>
    </row>
    <row r="6" spans="1:22" x14ac:dyDescent="0.35">
      <c r="A6" s="15" t="s">
        <v>40</v>
      </c>
      <c r="B6" s="15">
        <v>4</v>
      </c>
      <c r="C6" s="15">
        <v>5.03</v>
      </c>
      <c r="D6" s="15">
        <v>2</v>
      </c>
      <c r="E6" s="15" t="s">
        <v>33</v>
      </c>
      <c r="F6" s="15" t="s">
        <v>49</v>
      </c>
      <c r="G6" s="15">
        <v>1.0249999999999999</v>
      </c>
      <c r="H6" s="15">
        <v>0.84609999999999985</v>
      </c>
      <c r="I6" s="30">
        <f t="shared" si="0"/>
        <v>6.656963021243115</v>
      </c>
      <c r="J6" s="30">
        <f t="shared" si="1"/>
        <v>18.040369787568842</v>
      </c>
      <c r="K6" s="30">
        <f t="shared" si="2"/>
        <v>144.32295830055074</v>
      </c>
      <c r="L6" s="30">
        <f t="shared" si="3"/>
        <v>33.969881982690779</v>
      </c>
      <c r="M6" s="30">
        <f t="shared" si="4"/>
        <v>6.7534556625627786</v>
      </c>
      <c r="N6" s="30">
        <f>M6/R$4</f>
        <v>0.27565478647529412</v>
      </c>
      <c r="O6" s="30">
        <f t="shared" si="5"/>
        <v>27.565478647529414</v>
      </c>
      <c r="Q6" s="6">
        <v>4</v>
      </c>
      <c r="R6" s="49">
        <v>28.576400359066426</v>
      </c>
      <c r="S6" s="49">
        <v>12.92552779592085</v>
      </c>
      <c r="U6" s="15" t="s">
        <v>61</v>
      </c>
      <c r="V6" s="30">
        <v>27.565478647529414</v>
      </c>
    </row>
    <row r="7" spans="1:22" x14ac:dyDescent="0.35">
      <c r="A7" t="s">
        <v>34</v>
      </c>
      <c r="B7">
        <v>5</v>
      </c>
      <c r="C7">
        <v>5.04</v>
      </c>
      <c r="D7">
        <v>1</v>
      </c>
      <c r="E7" t="s">
        <v>32</v>
      </c>
      <c r="F7" t="s">
        <v>49</v>
      </c>
      <c r="G7">
        <v>0.99239999999999995</v>
      </c>
      <c r="H7">
        <v>0.81349999999999989</v>
      </c>
      <c r="I7" s="23">
        <f t="shared" si="0"/>
        <v>6.4004720692368213</v>
      </c>
      <c r="J7" s="23">
        <f t="shared" si="1"/>
        <v>17.345279307631785</v>
      </c>
      <c r="K7" s="23">
        <f t="shared" si="2"/>
        <v>138.76223446105428</v>
      </c>
      <c r="L7" s="23">
        <f t="shared" si="3"/>
        <v>28.409158143194318</v>
      </c>
      <c r="M7" s="23">
        <f t="shared" si="4"/>
        <v>5.6367377268242693</v>
      </c>
      <c r="N7" s="23">
        <f>M7/R$5</f>
        <v>0.19779690527006544</v>
      </c>
      <c r="O7" s="23">
        <f t="shared" si="5"/>
        <v>19.779690527006544</v>
      </c>
      <c r="Q7" s="6">
        <v>5</v>
      </c>
      <c r="R7" s="49">
        <v>47.81119389587073</v>
      </c>
      <c r="S7" s="49">
        <v>2.1633625227395923</v>
      </c>
      <c r="U7" t="s">
        <v>62</v>
      </c>
      <c r="V7" s="23">
        <v>19.779690527006544</v>
      </c>
    </row>
    <row r="8" spans="1:22" x14ac:dyDescent="0.35">
      <c r="A8" t="s">
        <v>34</v>
      </c>
      <c r="B8">
        <v>6</v>
      </c>
      <c r="C8">
        <v>5.03</v>
      </c>
      <c r="D8">
        <v>1</v>
      </c>
      <c r="E8" t="s">
        <v>33</v>
      </c>
      <c r="F8" t="s">
        <v>49</v>
      </c>
      <c r="G8">
        <v>1.0122</v>
      </c>
      <c r="H8">
        <v>0.83329999999999993</v>
      </c>
      <c r="I8" s="23">
        <f t="shared" si="0"/>
        <v>6.5562549173878839</v>
      </c>
      <c r="J8" s="23">
        <f t="shared" si="1"/>
        <v>17.767450826121166</v>
      </c>
      <c r="K8" s="23">
        <f t="shared" si="2"/>
        <v>142.13960660896933</v>
      </c>
      <c r="L8" s="23">
        <f t="shared" si="3"/>
        <v>31.786530291109372</v>
      </c>
      <c r="M8" s="23">
        <f t="shared" si="4"/>
        <v>6.3193897199024596</v>
      </c>
      <c r="N8" s="23">
        <f>M8/R$5</f>
        <v>0.22175162130461507</v>
      </c>
      <c r="O8" s="23">
        <f t="shared" si="5"/>
        <v>22.175162130461505</v>
      </c>
      <c r="Q8" s="6">
        <v>9</v>
      </c>
      <c r="R8" s="49">
        <v>16.337962298025133</v>
      </c>
      <c r="S8" s="49">
        <v>5.8667803063768664</v>
      </c>
      <c r="U8" t="s">
        <v>62</v>
      </c>
      <c r="V8" s="23">
        <v>22.175162130461505</v>
      </c>
    </row>
    <row r="9" spans="1:22" x14ac:dyDescent="0.35">
      <c r="A9" t="s">
        <v>41</v>
      </c>
      <c r="B9">
        <v>7</v>
      </c>
      <c r="C9">
        <v>5.0599999999999996</v>
      </c>
      <c r="D9">
        <v>2</v>
      </c>
      <c r="E9" t="s">
        <v>32</v>
      </c>
      <c r="F9" t="s">
        <v>49</v>
      </c>
      <c r="G9">
        <v>1.0137</v>
      </c>
      <c r="H9">
        <v>0.83479999999999999</v>
      </c>
      <c r="I9" s="23">
        <f t="shared" si="0"/>
        <v>6.5680566483084188</v>
      </c>
      <c r="J9" s="23">
        <f t="shared" si="1"/>
        <v>17.799433516915816</v>
      </c>
      <c r="K9" s="23">
        <f t="shared" si="2"/>
        <v>142.39546813532652</v>
      </c>
      <c r="L9" s="23">
        <f t="shared" si="3"/>
        <v>32.042391817466566</v>
      </c>
      <c r="M9" s="23">
        <f t="shared" si="4"/>
        <v>6.3324885014756065</v>
      </c>
      <c r="N9" s="23">
        <f>M9/R$5</f>
        <v>0.22221126633043337</v>
      </c>
      <c r="O9" s="23">
        <f t="shared" si="5"/>
        <v>22.221126633043337</v>
      </c>
      <c r="Q9" s="6">
        <v>12</v>
      </c>
      <c r="R9" s="49">
        <v>20.98491921005386</v>
      </c>
      <c r="S9" s="49">
        <v>11.624152026364058</v>
      </c>
      <c r="U9" t="s">
        <v>62</v>
      </c>
      <c r="V9" s="23">
        <v>22.221126633043337</v>
      </c>
    </row>
    <row r="10" spans="1:22" x14ac:dyDescent="0.35">
      <c r="A10" t="s">
        <v>41</v>
      </c>
      <c r="B10">
        <v>8</v>
      </c>
      <c r="C10">
        <v>5.05</v>
      </c>
      <c r="D10">
        <v>2</v>
      </c>
      <c r="E10" t="s">
        <v>33</v>
      </c>
      <c r="F10" t="s">
        <v>49</v>
      </c>
      <c r="G10">
        <v>1.0027999999999999</v>
      </c>
      <c r="H10">
        <v>0.82389999999999985</v>
      </c>
      <c r="I10" s="23">
        <f t="shared" si="0"/>
        <v>6.4822974036191967</v>
      </c>
      <c r="J10" s="23">
        <f t="shared" si="1"/>
        <v>17.567025963808025</v>
      </c>
      <c r="K10" s="23">
        <f t="shared" si="2"/>
        <v>140.5362077104642</v>
      </c>
      <c r="L10" s="23">
        <f t="shared" si="3"/>
        <v>30.183131392604238</v>
      </c>
      <c r="M10" s="23">
        <f t="shared" si="4"/>
        <v>5.9768577015057902</v>
      </c>
      <c r="N10" s="23">
        <f>M10/R$5</f>
        <v>0.20973194317193361</v>
      </c>
      <c r="O10" s="23">
        <f t="shared" si="5"/>
        <v>20.973194317193361</v>
      </c>
      <c r="Q10" s="6">
        <v>18</v>
      </c>
      <c r="R10" s="49">
        <v>29.399622980251344</v>
      </c>
      <c r="S10" s="49">
        <v>15.171034599290296</v>
      </c>
      <c r="U10" t="s">
        <v>62</v>
      </c>
      <c r="V10" s="23">
        <v>20.973194317193361</v>
      </c>
    </row>
    <row r="11" spans="1:22" x14ac:dyDescent="0.35">
      <c r="A11" s="15" t="s">
        <v>35</v>
      </c>
      <c r="B11" s="15">
        <v>9</v>
      </c>
      <c r="C11" s="15">
        <v>5.05</v>
      </c>
      <c r="D11" s="15">
        <v>1</v>
      </c>
      <c r="E11" s="15" t="s">
        <v>32</v>
      </c>
      <c r="F11" s="15" t="s">
        <v>49</v>
      </c>
      <c r="G11" s="15">
        <v>1.1189</v>
      </c>
      <c r="H11" s="15">
        <v>0.94</v>
      </c>
      <c r="I11" s="30">
        <f t="shared" si="0"/>
        <v>7.3957513768686072</v>
      </c>
      <c r="J11" s="30">
        <f t="shared" si="1"/>
        <v>20.042486231313926</v>
      </c>
      <c r="K11" s="30">
        <f t="shared" si="2"/>
        <v>160.33988985051141</v>
      </c>
      <c r="L11" s="30">
        <f t="shared" si="3"/>
        <v>49.986813532651453</v>
      </c>
      <c r="M11" s="30">
        <f t="shared" si="4"/>
        <v>9.8983789173567232</v>
      </c>
      <c r="N11" s="30">
        <f>M11/R$6</f>
        <v>0.34638298711461984</v>
      </c>
      <c r="O11" s="18">
        <f t="shared" si="5"/>
        <v>34.638298711461985</v>
      </c>
      <c r="U11" s="15" t="s">
        <v>63</v>
      </c>
      <c r="V11" s="30">
        <v>72.153710367028452</v>
      </c>
    </row>
    <row r="12" spans="1:22" x14ac:dyDescent="0.35">
      <c r="A12" s="15" t="s">
        <v>35</v>
      </c>
      <c r="B12" s="15">
        <v>10</v>
      </c>
      <c r="C12" s="15">
        <v>5.04</v>
      </c>
      <c r="D12" s="15">
        <v>1</v>
      </c>
      <c r="E12" s="15" t="s">
        <v>33</v>
      </c>
      <c r="F12" s="15" t="s">
        <v>49</v>
      </c>
      <c r="G12" s="15">
        <v>1.2017</v>
      </c>
      <c r="H12" s="15">
        <v>1.0227999999999999</v>
      </c>
      <c r="I12" s="30">
        <f t="shared" si="0"/>
        <v>8.0472069236821397</v>
      </c>
      <c r="J12" s="30">
        <f t="shared" si="1"/>
        <v>21.8079307631786</v>
      </c>
      <c r="K12" s="30">
        <f t="shared" si="2"/>
        <v>174.4634461054288</v>
      </c>
      <c r="L12" s="30">
        <f t="shared" si="3"/>
        <v>64.110369787568843</v>
      </c>
      <c r="M12" s="30">
        <f t="shared" si="4"/>
        <v>12.720311465787468</v>
      </c>
      <c r="N12" s="30">
        <f>M12/R$6</f>
        <v>0.4451334424894316</v>
      </c>
      <c r="O12" s="18">
        <f t="shared" si="5"/>
        <v>44.513344248943163</v>
      </c>
      <c r="U12" s="15" t="s">
        <v>63</v>
      </c>
      <c r="V12" s="30">
        <v>65.79616913016288</v>
      </c>
    </row>
    <row r="13" spans="1:22" x14ac:dyDescent="0.35">
      <c r="A13" s="15" t="s">
        <v>42</v>
      </c>
      <c r="B13" s="15">
        <v>11</v>
      </c>
      <c r="C13" s="15">
        <v>5.0599999999999996</v>
      </c>
      <c r="D13" s="15">
        <v>2</v>
      </c>
      <c r="E13" s="15" t="s">
        <v>32</v>
      </c>
      <c r="F13" s="15" t="s">
        <v>49</v>
      </c>
      <c r="G13" s="15">
        <v>1.4375</v>
      </c>
      <c r="H13" s="15">
        <v>1.2585999999999999</v>
      </c>
      <c r="I13" s="30">
        <f t="shared" si="0"/>
        <v>9.9024390243902438</v>
      </c>
      <c r="J13" s="30">
        <f t="shared" si="1"/>
        <v>26.835609756097561</v>
      </c>
      <c r="K13" s="30">
        <f t="shared" si="2"/>
        <v>214.68487804878049</v>
      </c>
      <c r="L13" s="30">
        <f t="shared" si="3"/>
        <v>104.33180173092053</v>
      </c>
      <c r="M13" s="30">
        <f t="shared" si="4"/>
        <v>20.618933148403269</v>
      </c>
      <c r="N13" s="30">
        <f>M13/R$6</f>
        <v>0.72153710367028456</v>
      </c>
      <c r="O13" s="30">
        <f t="shared" si="5"/>
        <v>72.153710367028452</v>
      </c>
      <c r="Q13" s="27" t="s">
        <v>97</v>
      </c>
      <c r="R13" s="27" t="s">
        <v>59</v>
      </c>
      <c r="S13" s="27" t="s">
        <v>60</v>
      </c>
      <c r="U13" t="s">
        <v>64</v>
      </c>
      <c r="V13" s="23">
        <v>44.444229243506953</v>
      </c>
    </row>
    <row r="14" spans="1:22" x14ac:dyDescent="0.35">
      <c r="A14" s="15" t="s">
        <v>42</v>
      </c>
      <c r="B14" s="15">
        <v>12</v>
      </c>
      <c r="C14" s="15">
        <v>5.03</v>
      </c>
      <c r="D14" s="15">
        <v>2</v>
      </c>
      <c r="E14" s="15" t="s">
        <v>33</v>
      </c>
      <c r="F14" s="15" t="s">
        <v>49</v>
      </c>
      <c r="G14" s="15">
        <v>1.3803000000000001</v>
      </c>
      <c r="H14" s="15">
        <v>1.2014</v>
      </c>
      <c r="I14" s="30">
        <f t="shared" si="0"/>
        <v>9.4523996852871761</v>
      </c>
      <c r="J14" s="30">
        <f t="shared" si="1"/>
        <v>25.616003147128247</v>
      </c>
      <c r="K14" s="30">
        <f t="shared" si="2"/>
        <v>204.92802517702597</v>
      </c>
      <c r="L14" s="30">
        <f t="shared" si="3"/>
        <v>94.574948859166014</v>
      </c>
      <c r="M14" s="30">
        <f t="shared" si="4"/>
        <v>18.802176711563821</v>
      </c>
      <c r="N14" s="30">
        <f>M14/R$6</f>
        <v>0.65796169130162885</v>
      </c>
      <c r="O14" s="30">
        <f t="shared" si="5"/>
        <v>65.79616913016288</v>
      </c>
      <c r="Q14" s="28" t="s">
        <v>61</v>
      </c>
      <c r="R14" s="29">
        <f>AVERAGE(O5:O6)</f>
        <v>28.479022002155041</v>
      </c>
      <c r="S14" s="29">
        <f>STDEV(O5:O6)</f>
        <v>1.2919454019273762</v>
      </c>
      <c r="U14" t="s">
        <v>64</v>
      </c>
      <c r="V14" s="23">
        <v>45.782686743086707</v>
      </c>
    </row>
    <row r="15" spans="1:22" x14ac:dyDescent="0.35">
      <c r="A15" t="s">
        <v>36</v>
      </c>
      <c r="B15">
        <v>13</v>
      </c>
      <c r="C15">
        <v>5.04</v>
      </c>
      <c r="D15">
        <v>1</v>
      </c>
      <c r="E15" t="s">
        <v>32</v>
      </c>
      <c r="F15" t="s">
        <v>49</v>
      </c>
      <c r="G15">
        <v>1.2395</v>
      </c>
      <c r="H15">
        <v>1.0606</v>
      </c>
      <c r="I15" s="23">
        <f t="shared" si="0"/>
        <v>8.3446105428796233</v>
      </c>
      <c r="J15" s="23">
        <f t="shared" si="1"/>
        <v>22.61389457120378</v>
      </c>
      <c r="K15" s="23">
        <f t="shared" si="2"/>
        <v>180.91115656963024</v>
      </c>
      <c r="L15" s="23">
        <f t="shared" si="3"/>
        <v>70.558080251770278</v>
      </c>
      <c r="M15" s="23">
        <f t="shared" si="4"/>
        <v>13.999619097573468</v>
      </c>
      <c r="N15" s="23">
        <f>M15/R$7</f>
        <v>0.29281048969543849</v>
      </c>
      <c r="O15" s="18">
        <f t="shared" si="5"/>
        <v>29.28104896954385</v>
      </c>
      <c r="Q15" s="28" t="s">
        <v>62</v>
      </c>
      <c r="R15" s="29">
        <f>AVERAGE(O7:O10)</f>
        <v>21.287293401926188</v>
      </c>
      <c r="S15" s="29">
        <f>STDEV(O7:O10)</f>
        <v>1.1592928945619669</v>
      </c>
      <c r="U15" s="15" t="s">
        <v>65</v>
      </c>
      <c r="V15" s="30">
        <v>42.101921779870025</v>
      </c>
    </row>
    <row r="16" spans="1:22" x14ac:dyDescent="0.35">
      <c r="A16" t="s">
        <v>36</v>
      </c>
      <c r="B16">
        <v>14</v>
      </c>
      <c r="C16">
        <v>5.08</v>
      </c>
      <c r="D16">
        <v>1</v>
      </c>
      <c r="E16" t="s">
        <v>33</v>
      </c>
      <c r="F16" t="s">
        <v>49</v>
      </c>
      <c r="G16">
        <v>1.1414</v>
      </c>
      <c r="H16">
        <v>0.96249999999999991</v>
      </c>
      <c r="I16" s="23">
        <f t="shared" si="0"/>
        <v>7.5727773406766321</v>
      </c>
      <c r="J16" s="23">
        <f t="shared" si="1"/>
        <v>20.522226593233672</v>
      </c>
      <c r="K16" s="23">
        <f t="shared" si="2"/>
        <v>164.17781274586937</v>
      </c>
      <c r="L16" s="23">
        <f t="shared" si="3"/>
        <v>53.824736428009416</v>
      </c>
      <c r="M16" s="23">
        <f t="shared" si="4"/>
        <v>10.595420556694767</v>
      </c>
      <c r="N16" s="23">
        <f>M16/R$7</f>
        <v>0.22160962095551964</v>
      </c>
      <c r="O16" s="18">
        <f t="shared" si="5"/>
        <v>22.160962095551966</v>
      </c>
      <c r="Q16" s="28" t="s">
        <v>63</v>
      </c>
      <c r="R16" s="29">
        <f>AVERAGE(O13:O14)</f>
        <v>68.974939748595659</v>
      </c>
      <c r="S16" s="29">
        <f>STDEV(O13:O14)</f>
        <v>4.4954605202607567</v>
      </c>
      <c r="U16" s="15" t="s">
        <v>65</v>
      </c>
      <c r="V16" s="30">
        <v>42.694749585634042</v>
      </c>
    </row>
    <row r="17" spans="1:22" x14ac:dyDescent="0.35">
      <c r="A17" t="s">
        <v>43</v>
      </c>
      <c r="B17">
        <v>15</v>
      </c>
      <c r="C17">
        <v>5.0599999999999996</v>
      </c>
      <c r="D17">
        <v>2</v>
      </c>
      <c r="E17" t="s">
        <v>32</v>
      </c>
      <c r="F17" t="s">
        <v>49</v>
      </c>
      <c r="G17">
        <v>1.4561999999999999</v>
      </c>
      <c r="H17">
        <v>1.2772999999999999</v>
      </c>
      <c r="I17" s="23">
        <f t="shared" si="0"/>
        <v>10.049567269866246</v>
      </c>
      <c r="J17" s="23">
        <f t="shared" si="1"/>
        <v>27.234327301337526</v>
      </c>
      <c r="K17" s="23">
        <f t="shared" si="2"/>
        <v>217.87461841070021</v>
      </c>
      <c r="L17" s="23">
        <f t="shared" si="3"/>
        <v>107.52154209284025</v>
      </c>
      <c r="M17" s="23">
        <f t="shared" si="4"/>
        <v>21.249316619138391</v>
      </c>
      <c r="N17" s="23">
        <f>M17/R$7</f>
        <v>0.44444229243506955</v>
      </c>
      <c r="O17" s="23">
        <f t="shared" si="5"/>
        <v>44.444229243506953</v>
      </c>
      <c r="Q17" s="28" t="s">
        <v>64</v>
      </c>
      <c r="R17" s="29">
        <f>AVERAGE(O17:O18)</f>
        <v>45.113457993296834</v>
      </c>
      <c r="S17" s="29">
        <f>STDEV(O17:O18)</f>
        <v>0.94643237428283433</v>
      </c>
      <c r="U17" t="s">
        <v>66</v>
      </c>
      <c r="V17" s="23">
        <v>35.080146790970886</v>
      </c>
    </row>
    <row r="18" spans="1:22" x14ac:dyDescent="0.35">
      <c r="A18" t="s">
        <v>43</v>
      </c>
      <c r="B18">
        <v>16</v>
      </c>
      <c r="C18">
        <v>5.05</v>
      </c>
      <c r="D18">
        <v>2</v>
      </c>
      <c r="E18" t="s">
        <v>33</v>
      </c>
      <c r="F18" t="s">
        <v>49</v>
      </c>
      <c r="G18">
        <v>1.4739</v>
      </c>
      <c r="H18">
        <v>1.2949999999999999</v>
      </c>
      <c r="I18" s="23">
        <f t="shared" si="0"/>
        <v>10.188827694728561</v>
      </c>
      <c r="J18" s="23">
        <f t="shared" si="1"/>
        <v>27.6117230527144</v>
      </c>
      <c r="K18" s="23">
        <f t="shared" si="2"/>
        <v>220.8937844217152</v>
      </c>
      <c r="L18" s="23">
        <f t="shared" si="3"/>
        <v>110.54070810385524</v>
      </c>
      <c r="M18" s="23">
        <f t="shared" si="4"/>
        <v>21.889249129476287</v>
      </c>
      <c r="N18" s="23">
        <f>M18/R$7</f>
        <v>0.45782686743086703</v>
      </c>
      <c r="O18" s="23">
        <f t="shared" si="5"/>
        <v>45.782686743086707</v>
      </c>
      <c r="Q18" s="28" t="s">
        <v>65</v>
      </c>
      <c r="R18" s="29">
        <f>AVERAGE(O21:O22)</f>
        <v>42.398335682752034</v>
      </c>
      <c r="S18" s="29">
        <f>STDEV(O21:O22)</f>
        <v>0.41919256153167789</v>
      </c>
      <c r="U18" t="s">
        <v>66</v>
      </c>
      <c r="V18" s="23">
        <v>41.163180050427648</v>
      </c>
    </row>
    <row r="19" spans="1:22" x14ac:dyDescent="0.35">
      <c r="A19" s="15" t="s">
        <v>37</v>
      </c>
      <c r="B19" s="15">
        <v>17</v>
      </c>
      <c r="C19" s="15">
        <v>5.03</v>
      </c>
      <c r="D19" s="15">
        <v>1</v>
      </c>
      <c r="E19" s="15" t="s">
        <v>32</v>
      </c>
      <c r="F19" s="15" t="s">
        <v>49</v>
      </c>
      <c r="G19" s="15">
        <v>0.92159999999999997</v>
      </c>
      <c r="H19" s="15">
        <v>0.74269999999999992</v>
      </c>
      <c r="I19" s="30">
        <f t="shared" si="0"/>
        <v>5.8434303697875682</v>
      </c>
      <c r="J19" s="30">
        <f t="shared" si="1"/>
        <v>15.83569630212431</v>
      </c>
      <c r="K19" s="30">
        <f t="shared" si="2"/>
        <v>126.68557041699448</v>
      </c>
      <c r="L19" s="30">
        <f t="shared" si="3"/>
        <v>16.332494099134522</v>
      </c>
      <c r="M19" s="30">
        <f t="shared" si="4"/>
        <v>3.2470167195098449</v>
      </c>
      <c r="N19" s="30">
        <f>M19/R$8</f>
        <v>0.1987406177269935</v>
      </c>
      <c r="O19" s="18">
        <f t="shared" si="5"/>
        <v>19.874061772699349</v>
      </c>
      <c r="Q19" s="28" t="s">
        <v>66</v>
      </c>
      <c r="R19" s="29">
        <f>AVERAGE(O23:O26)</f>
        <v>37.899703952851368</v>
      </c>
      <c r="S19" s="29">
        <f>STDEV(O23:O26)</f>
        <v>2.5018315738295978</v>
      </c>
      <c r="U19" t="s">
        <v>66</v>
      </c>
      <c r="V19" s="23">
        <v>37.479284372973147</v>
      </c>
    </row>
    <row r="20" spans="1:22" x14ac:dyDescent="0.35">
      <c r="A20" s="15" t="s">
        <v>37</v>
      </c>
      <c r="B20" s="15">
        <v>18</v>
      </c>
      <c r="C20" s="15">
        <v>5.04</v>
      </c>
      <c r="D20" s="15">
        <v>1</v>
      </c>
      <c r="E20" s="15" t="s">
        <v>33</v>
      </c>
      <c r="F20" s="15" t="s">
        <v>49</v>
      </c>
      <c r="G20" s="15">
        <v>0.92130000000000001</v>
      </c>
      <c r="H20" s="15">
        <v>0.74239999999999995</v>
      </c>
      <c r="I20" s="30">
        <f t="shared" si="0"/>
        <v>5.8410700236034616</v>
      </c>
      <c r="J20" s="30">
        <f t="shared" si="1"/>
        <v>15.829299763965381</v>
      </c>
      <c r="K20" s="30">
        <f t="shared" si="2"/>
        <v>126.63439811172304</v>
      </c>
      <c r="L20" s="30">
        <f t="shared" si="3"/>
        <v>16.281321793863086</v>
      </c>
      <c r="M20" s="30">
        <f t="shared" si="4"/>
        <v>3.2304209908458503</v>
      </c>
      <c r="N20" s="30">
        <f>M20/R$8</f>
        <v>0.19772484058408746</v>
      </c>
      <c r="O20" s="18">
        <f t="shared" si="5"/>
        <v>19.772484058408747</v>
      </c>
      <c r="Q20" s="28" t="s">
        <v>67</v>
      </c>
      <c r="R20" s="29">
        <f>AVERAGE(O27:O30)</f>
        <v>27.626262753468303</v>
      </c>
      <c r="S20" s="29">
        <f>STDEV(O27:O30)</f>
        <v>1.4731908577446362</v>
      </c>
      <c r="U20" t="s">
        <v>66</v>
      </c>
      <c r="V20" s="23">
        <v>37.876204597033784</v>
      </c>
    </row>
    <row r="21" spans="1:22" x14ac:dyDescent="0.35">
      <c r="A21" s="15" t="s">
        <v>44</v>
      </c>
      <c r="B21" s="15">
        <v>19</v>
      </c>
      <c r="C21" s="15">
        <v>5.0599999999999996</v>
      </c>
      <c r="D21" s="15">
        <v>2</v>
      </c>
      <c r="E21" s="15" t="s">
        <v>32</v>
      </c>
      <c r="F21" s="15" t="s">
        <v>49</v>
      </c>
      <c r="G21" s="15">
        <v>1.0299</v>
      </c>
      <c r="H21" s="15">
        <v>0.85099999999999998</v>
      </c>
      <c r="I21" s="30">
        <f t="shared" si="0"/>
        <v>6.6955153422501974</v>
      </c>
      <c r="J21" s="30">
        <f t="shared" si="1"/>
        <v>18.144846577498036</v>
      </c>
      <c r="K21" s="30">
        <f t="shared" si="2"/>
        <v>145.15877261998429</v>
      </c>
      <c r="L21" s="30">
        <f t="shared" si="3"/>
        <v>34.805696302124332</v>
      </c>
      <c r="M21" s="30">
        <f t="shared" si="4"/>
        <v>6.878596107139197</v>
      </c>
      <c r="N21" s="30">
        <f>M21/R$8</f>
        <v>0.42101921779870027</v>
      </c>
      <c r="O21" s="30">
        <f t="shared" si="5"/>
        <v>42.101921779870025</v>
      </c>
      <c r="U21" s="15" t="s">
        <v>67</v>
      </c>
      <c r="V21" s="30">
        <v>28.508854147085373</v>
      </c>
    </row>
    <row r="22" spans="1:22" x14ac:dyDescent="0.35">
      <c r="A22" s="15" t="s">
        <v>44</v>
      </c>
      <c r="B22" s="15">
        <v>20</v>
      </c>
      <c r="C22" s="15">
        <v>5.09</v>
      </c>
      <c r="D22" s="15">
        <v>2</v>
      </c>
      <c r="E22" s="15" t="s">
        <v>33</v>
      </c>
      <c r="F22" s="15" t="s">
        <v>49</v>
      </c>
      <c r="G22" s="15">
        <v>1.034</v>
      </c>
      <c r="H22" s="15">
        <v>0.85509999999999997</v>
      </c>
      <c r="I22" s="30">
        <f t="shared" si="0"/>
        <v>6.7277734067663264</v>
      </c>
      <c r="J22" s="30">
        <f t="shared" si="1"/>
        <v>18.232265932336745</v>
      </c>
      <c r="K22" s="30">
        <f t="shared" si="2"/>
        <v>145.85812745869396</v>
      </c>
      <c r="L22" s="30">
        <f t="shared" si="3"/>
        <v>35.505051140833999</v>
      </c>
      <c r="M22" s="30">
        <f t="shared" si="4"/>
        <v>6.9754520905371313</v>
      </c>
      <c r="N22" s="30">
        <f>M22/R$8</f>
        <v>0.4269474958563404</v>
      </c>
      <c r="O22" s="30">
        <f t="shared" si="5"/>
        <v>42.694749585634042</v>
      </c>
      <c r="U22" s="15" t="s">
        <v>67</v>
      </c>
      <c r="V22" s="30">
        <v>28.440912013976405</v>
      </c>
    </row>
    <row r="23" spans="1:22" x14ac:dyDescent="0.35">
      <c r="A23" t="s">
        <v>38</v>
      </c>
      <c r="B23">
        <v>21</v>
      </c>
      <c r="C23">
        <v>5.0199999999999996</v>
      </c>
      <c r="D23">
        <v>1</v>
      </c>
      <c r="E23" t="s">
        <v>32</v>
      </c>
      <c r="F23" t="s">
        <v>49</v>
      </c>
      <c r="G23">
        <v>1.0425</v>
      </c>
      <c r="H23">
        <v>0.86359999999999992</v>
      </c>
      <c r="I23" s="23">
        <f t="shared" si="0"/>
        <v>6.794649881982691</v>
      </c>
      <c r="J23" s="23">
        <f t="shared" si="1"/>
        <v>18.413501180173093</v>
      </c>
      <c r="K23" s="23">
        <f t="shared" si="2"/>
        <v>147.30800944138474</v>
      </c>
      <c r="L23" s="23">
        <f t="shared" si="3"/>
        <v>36.954933123524782</v>
      </c>
      <c r="M23" s="23">
        <f t="shared" si="4"/>
        <v>7.3615404628535428</v>
      </c>
      <c r="N23" s="23">
        <f>M23/R$9</f>
        <v>0.3508014679097089</v>
      </c>
      <c r="O23" s="23">
        <f t="shared" si="5"/>
        <v>35.080146790970886</v>
      </c>
      <c r="U23" s="15" t="s">
        <v>67</v>
      </c>
      <c r="V23" s="30">
        <v>25.430805389996674</v>
      </c>
    </row>
    <row r="24" spans="1:22" x14ac:dyDescent="0.35">
      <c r="A24" t="s">
        <v>38</v>
      </c>
      <c r="B24">
        <v>22</v>
      </c>
      <c r="C24">
        <v>5.07</v>
      </c>
      <c r="D24">
        <v>1</v>
      </c>
      <c r="E24" t="s">
        <v>33</v>
      </c>
      <c r="F24" t="s">
        <v>49</v>
      </c>
      <c r="G24">
        <v>1.0826</v>
      </c>
      <c r="H24">
        <v>0.90369999999999995</v>
      </c>
      <c r="I24" s="23">
        <f t="shared" si="0"/>
        <v>7.1101494885916603</v>
      </c>
      <c r="J24" s="23">
        <f t="shared" si="1"/>
        <v>19.2685051140834</v>
      </c>
      <c r="K24" s="23">
        <f t="shared" si="2"/>
        <v>154.1480409126672</v>
      </c>
      <c r="L24" s="23">
        <f t="shared" si="3"/>
        <v>43.79496459480724</v>
      </c>
      <c r="M24" s="23">
        <f t="shared" si="4"/>
        <v>8.6380600778712502</v>
      </c>
      <c r="N24" s="23">
        <f>M24/R$9</f>
        <v>0.4116318005042765</v>
      </c>
      <c r="O24" s="23">
        <f t="shared" si="5"/>
        <v>41.163180050427648</v>
      </c>
      <c r="U24" s="15" t="s">
        <v>67</v>
      </c>
      <c r="V24" s="30">
        <v>28.124479462814765</v>
      </c>
    </row>
    <row r="25" spans="1:22" x14ac:dyDescent="0.35">
      <c r="A25" t="s">
        <v>45</v>
      </c>
      <c r="B25">
        <v>23</v>
      </c>
      <c r="C25">
        <v>5.05</v>
      </c>
      <c r="D25">
        <v>2</v>
      </c>
      <c r="E25" t="s">
        <v>32</v>
      </c>
      <c r="F25" t="s">
        <v>49</v>
      </c>
      <c r="G25">
        <v>1.0587</v>
      </c>
      <c r="H25">
        <v>0.87979999999999992</v>
      </c>
      <c r="I25" s="23">
        <f t="shared" si="0"/>
        <v>6.9221085759244687</v>
      </c>
      <c r="J25" s="23">
        <f t="shared" si="1"/>
        <v>18.75891424075531</v>
      </c>
      <c r="K25" s="23">
        <f t="shared" si="2"/>
        <v>150.07131392604248</v>
      </c>
      <c r="L25" s="23">
        <f t="shared" si="3"/>
        <v>39.71823760818252</v>
      </c>
      <c r="M25" s="23">
        <f t="shared" si="4"/>
        <v>7.8649975461747568</v>
      </c>
      <c r="N25" s="23">
        <f>M25/R$9</f>
        <v>0.37479284372973148</v>
      </c>
      <c r="O25" s="23">
        <f t="shared" si="5"/>
        <v>37.479284372973147</v>
      </c>
    </row>
    <row r="26" spans="1:22" x14ac:dyDescent="0.35">
      <c r="A26" t="s">
        <v>45</v>
      </c>
      <c r="B26">
        <v>24</v>
      </c>
      <c r="C26">
        <v>5.04</v>
      </c>
      <c r="D26">
        <v>2</v>
      </c>
      <c r="E26" t="s">
        <v>33</v>
      </c>
      <c r="F26" t="s">
        <v>49</v>
      </c>
      <c r="G26">
        <v>1.0607</v>
      </c>
      <c r="H26">
        <v>0.88179999999999992</v>
      </c>
      <c r="I26" s="23">
        <f t="shared" si="0"/>
        <v>6.9378442171518486</v>
      </c>
      <c r="J26" s="23">
        <f t="shared" si="1"/>
        <v>18.80155782848151</v>
      </c>
      <c r="K26" s="23">
        <f t="shared" si="2"/>
        <v>150.41246262785208</v>
      </c>
      <c r="L26" s="23">
        <f t="shared" si="3"/>
        <v>40.059386309992121</v>
      </c>
      <c r="M26" s="23">
        <f t="shared" si="4"/>
        <v>7.9482909345222463</v>
      </c>
      <c r="N26" s="23">
        <f>M26/R$9</f>
        <v>0.37876204597033786</v>
      </c>
      <c r="O26" s="23">
        <f t="shared" si="5"/>
        <v>37.876204597033784</v>
      </c>
    </row>
    <row r="27" spans="1:22" x14ac:dyDescent="0.35">
      <c r="A27" s="15" t="s">
        <v>39</v>
      </c>
      <c r="B27" s="15">
        <v>25</v>
      </c>
      <c r="C27" s="15">
        <v>5.04</v>
      </c>
      <c r="D27" s="15">
        <v>1</v>
      </c>
      <c r="E27" s="15" t="s">
        <v>32</v>
      </c>
      <c r="F27" s="15" t="s">
        <v>49</v>
      </c>
      <c r="G27" s="15">
        <v>1.0734999999999999</v>
      </c>
      <c r="H27" s="15">
        <v>0.89459999999999984</v>
      </c>
      <c r="I27" s="30">
        <f t="shared" si="0"/>
        <v>7.0385523210070806</v>
      </c>
      <c r="J27" s="30">
        <f t="shared" si="1"/>
        <v>19.074476789929189</v>
      </c>
      <c r="K27" s="30">
        <f t="shared" si="2"/>
        <v>152.59581431943352</v>
      </c>
      <c r="L27" s="30">
        <f t="shared" si="3"/>
        <v>42.242738001573557</v>
      </c>
      <c r="M27" s="30">
        <f t="shared" si="4"/>
        <v>8.3814956352328487</v>
      </c>
      <c r="N27" s="30">
        <f>M27/R$10</f>
        <v>0.28508854147085372</v>
      </c>
      <c r="O27" s="30">
        <f t="shared" si="5"/>
        <v>28.508854147085373</v>
      </c>
    </row>
    <row r="28" spans="1:22" x14ac:dyDescent="0.35">
      <c r="A28" s="15" t="s">
        <v>39</v>
      </c>
      <c r="B28" s="15">
        <v>26</v>
      </c>
      <c r="C28" s="15">
        <v>5.05</v>
      </c>
      <c r="D28" s="15">
        <v>1</v>
      </c>
      <c r="E28" s="15" t="s">
        <v>33</v>
      </c>
      <c r="F28" s="15" t="s">
        <v>49</v>
      </c>
      <c r="G28" s="15">
        <v>1.0733999999999999</v>
      </c>
      <c r="H28" s="15">
        <v>0.89449999999999985</v>
      </c>
      <c r="I28" s="30">
        <f t="shared" si="0"/>
        <v>7.0377655389457114</v>
      </c>
      <c r="J28" s="30">
        <f t="shared" si="1"/>
        <v>19.072344610542878</v>
      </c>
      <c r="K28" s="30">
        <f t="shared" si="2"/>
        <v>152.57875688434302</v>
      </c>
      <c r="L28" s="30">
        <f t="shared" si="3"/>
        <v>42.225680566483064</v>
      </c>
      <c r="M28" s="30">
        <f t="shared" si="4"/>
        <v>8.361520904254073</v>
      </c>
      <c r="N28" s="30">
        <f>M28/R$10</f>
        <v>0.28440912013976405</v>
      </c>
      <c r="O28" s="30">
        <f t="shared" si="5"/>
        <v>28.440912013976405</v>
      </c>
    </row>
    <row r="29" spans="1:22" x14ac:dyDescent="0.35">
      <c r="A29" s="15" t="s">
        <v>46</v>
      </c>
      <c r="B29" s="15">
        <v>27</v>
      </c>
      <c r="C29" s="15">
        <v>5.05</v>
      </c>
      <c r="D29" s="15">
        <v>2</v>
      </c>
      <c r="E29" s="15" t="s">
        <v>32</v>
      </c>
      <c r="F29" s="15" t="s">
        <v>49</v>
      </c>
      <c r="G29" s="15">
        <v>1.0471999999999999</v>
      </c>
      <c r="H29" s="15">
        <v>0.86829999999999985</v>
      </c>
      <c r="I29" s="30">
        <f t="shared" si="0"/>
        <v>6.8316286388670333</v>
      </c>
      <c r="J29" s="30">
        <f t="shared" si="1"/>
        <v>18.51371361132966</v>
      </c>
      <c r="K29" s="30">
        <f t="shared" si="2"/>
        <v>148.10970889063728</v>
      </c>
      <c r="L29" s="30">
        <f t="shared" si="3"/>
        <v>37.75663257277732</v>
      </c>
      <c r="M29" s="30">
        <f t="shared" si="4"/>
        <v>7.4765609055004596</v>
      </c>
      <c r="N29" s="30">
        <f>M29/R$10</f>
        <v>0.25430805389996675</v>
      </c>
      <c r="O29" s="30">
        <f t="shared" si="5"/>
        <v>25.430805389996674</v>
      </c>
    </row>
    <row r="30" spans="1:22" x14ac:dyDescent="0.35">
      <c r="A30" s="15" t="s">
        <v>46</v>
      </c>
      <c r="B30" s="15">
        <v>28</v>
      </c>
      <c r="C30" s="15">
        <v>5.08</v>
      </c>
      <c r="D30" s="15">
        <v>2</v>
      </c>
      <c r="E30" s="15" t="s">
        <v>33</v>
      </c>
      <c r="F30" s="15" t="s">
        <v>49</v>
      </c>
      <c r="G30" s="15">
        <v>1.0721000000000001</v>
      </c>
      <c r="H30" s="15">
        <v>0.89319999999999999</v>
      </c>
      <c r="I30" s="30">
        <f t="shared" si="0"/>
        <v>7.0275373721479157</v>
      </c>
      <c r="J30" s="30">
        <f t="shared" si="1"/>
        <v>19.044626278520852</v>
      </c>
      <c r="K30" s="30">
        <f t="shared" si="2"/>
        <v>152.35701022816681</v>
      </c>
      <c r="L30" s="30">
        <f t="shared" si="3"/>
        <v>42.003933910306856</v>
      </c>
      <c r="M30" s="30">
        <f t="shared" si="4"/>
        <v>8.2684909272257592</v>
      </c>
      <c r="N30" s="30">
        <f>M30/R$10</f>
        <v>0.28124479462814767</v>
      </c>
      <c r="O30" s="30">
        <f t="shared" si="5"/>
        <v>28.124479462814765</v>
      </c>
    </row>
    <row r="31" spans="1:22" x14ac:dyDescent="0.35">
      <c r="A31" t="s">
        <v>22</v>
      </c>
      <c r="B31">
        <v>29</v>
      </c>
      <c r="E31" t="s">
        <v>32</v>
      </c>
      <c r="F31" t="s">
        <v>49</v>
      </c>
      <c r="G31">
        <v>0.73619999999999997</v>
      </c>
      <c r="H31">
        <v>0.55729999999999991</v>
      </c>
      <c r="I31" s="23">
        <f t="shared" si="0"/>
        <v>4.3847364280094414</v>
      </c>
      <c r="J31" s="23">
        <f t="shared" si="1"/>
        <v>11.882635719905586</v>
      </c>
      <c r="K31" s="24">
        <f t="shared" si="2"/>
        <v>95.061085759244691</v>
      </c>
      <c r="L31" s="23"/>
      <c r="M31" s="23"/>
    </row>
    <row r="32" spans="1:22" x14ac:dyDescent="0.35">
      <c r="A32" t="s">
        <v>22</v>
      </c>
      <c r="B32">
        <v>30</v>
      </c>
      <c r="E32" t="s">
        <v>33</v>
      </c>
      <c r="F32" t="s">
        <v>49</v>
      </c>
      <c r="G32">
        <v>0.76980000000000004</v>
      </c>
      <c r="H32">
        <v>0.59089999999999998</v>
      </c>
      <c r="I32" s="23">
        <f t="shared" si="0"/>
        <v>4.6490952006294259</v>
      </c>
      <c r="J32" s="23">
        <f t="shared" si="1"/>
        <v>12.599047993705744</v>
      </c>
      <c r="K32" s="24">
        <f t="shared" si="2"/>
        <v>100.79238394964595</v>
      </c>
      <c r="L32" s="23"/>
      <c r="M32" s="23"/>
      <c r="R32" s="23"/>
      <c r="S32" s="23"/>
    </row>
    <row r="33" spans="1:19" x14ac:dyDescent="0.35">
      <c r="A33" t="s">
        <v>23</v>
      </c>
      <c r="B33">
        <v>31</v>
      </c>
      <c r="E33" t="s">
        <v>32</v>
      </c>
      <c r="F33" t="s">
        <v>49</v>
      </c>
      <c r="G33">
        <v>0.89119999999999999</v>
      </c>
      <c r="H33">
        <v>0.71229999999999993</v>
      </c>
      <c r="I33" s="23">
        <f t="shared" si="0"/>
        <v>5.6042486231313928</v>
      </c>
      <c r="J33" s="23">
        <f t="shared" si="1"/>
        <v>15.187513768686074</v>
      </c>
      <c r="K33" s="24">
        <f t="shared" si="2"/>
        <v>121.50011014948859</v>
      </c>
      <c r="L33" s="23"/>
      <c r="M33" s="23"/>
      <c r="R33" s="23"/>
      <c r="S33" s="23"/>
    </row>
    <row r="34" spans="1:19" x14ac:dyDescent="0.35">
      <c r="A34" t="s">
        <v>23</v>
      </c>
      <c r="B34">
        <v>32</v>
      </c>
      <c r="E34" t="s">
        <v>33</v>
      </c>
      <c r="F34" t="s">
        <v>49</v>
      </c>
      <c r="G34">
        <v>0.86360000000000003</v>
      </c>
      <c r="H34">
        <v>0.68470000000000009</v>
      </c>
      <c r="I34" s="23">
        <f t="shared" si="0"/>
        <v>5.3870967741935498</v>
      </c>
      <c r="J34" s="23">
        <f t="shared" si="1"/>
        <v>14.59903225806452</v>
      </c>
      <c r="K34" s="24">
        <f t="shared" si="2"/>
        <v>116.79225806451616</v>
      </c>
      <c r="L34" s="23"/>
      <c r="M34" t="s">
        <v>94</v>
      </c>
      <c r="R34" s="23"/>
      <c r="S34" s="23"/>
    </row>
    <row r="35" spans="1:19" x14ac:dyDescent="0.35">
      <c r="A35" t="s">
        <v>24</v>
      </c>
      <c r="B35">
        <v>33</v>
      </c>
      <c r="E35" t="s">
        <v>32</v>
      </c>
      <c r="F35" t="s">
        <v>49</v>
      </c>
      <c r="G35">
        <v>0.84179999999999999</v>
      </c>
      <c r="H35">
        <v>0.66290000000000004</v>
      </c>
      <c r="I35" s="23">
        <f t="shared" si="0"/>
        <v>5.2155782848151073</v>
      </c>
      <c r="J35" s="23">
        <f t="shared" si="1"/>
        <v>14.13421715184894</v>
      </c>
      <c r="K35" s="24">
        <f t="shared" si="2"/>
        <v>113.07373721479152</v>
      </c>
      <c r="L35" s="23"/>
      <c r="R35" s="23"/>
      <c r="S35" s="23"/>
    </row>
    <row r="36" spans="1:19" x14ac:dyDescent="0.35">
      <c r="A36" t="s">
        <v>24</v>
      </c>
      <c r="B36">
        <v>34</v>
      </c>
      <c r="E36" t="s">
        <v>33</v>
      </c>
      <c r="F36" t="s">
        <v>49</v>
      </c>
      <c r="G36">
        <v>0.85250000000000004</v>
      </c>
      <c r="H36">
        <v>0.67359999999999998</v>
      </c>
      <c r="I36" s="23">
        <f t="shared" si="0"/>
        <v>5.2997639653815893</v>
      </c>
      <c r="J36" s="23">
        <f t="shared" si="1"/>
        <v>14.362360346184106</v>
      </c>
      <c r="K36" s="24">
        <f t="shared" si="2"/>
        <v>114.89888276947285</v>
      </c>
      <c r="L36" s="23"/>
      <c r="M36">
        <v>5.5399999999999998E-2</v>
      </c>
      <c r="R36" s="23"/>
      <c r="S36" s="23"/>
    </row>
    <row r="37" spans="1:19" x14ac:dyDescent="0.35">
      <c r="M37">
        <v>0.12709999999999999</v>
      </c>
      <c r="R37" s="23"/>
      <c r="S37" s="23"/>
    </row>
    <row r="38" spans="1:19" x14ac:dyDescent="0.35">
      <c r="I38" s="8" t="s">
        <v>73</v>
      </c>
      <c r="J38" s="8" t="s">
        <v>72</v>
      </c>
      <c r="K38" s="8"/>
      <c r="R38" s="23"/>
      <c r="S38" s="23"/>
    </row>
    <row r="39" spans="1:19" x14ac:dyDescent="0.35">
      <c r="I39" s="24">
        <f>AVERAGE(K31:K36)</f>
        <v>110.35307631785996</v>
      </c>
      <c r="J39">
        <f>STDEV(J31:J36)</f>
        <v>1.2735746820293432</v>
      </c>
      <c r="R39" s="23"/>
      <c r="S39" s="23"/>
    </row>
    <row r="40" spans="1:19" x14ac:dyDescent="0.35">
      <c r="R40" s="23"/>
      <c r="S40" s="23"/>
    </row>
    <row r="41" spans="1:19" x14ac:dyDescent="0.35">
      <c r="R41" s="23"/>
      <c r="S41" s="23"/>
    </row>
    <row r="42" spans="1:19" x14ac:dyDescent="0.35">
      <c r="R42" s="23"/>
      <c r="S42" s="23"/>
    </row>
    <row r="43" spans="1:19" x14ac:dyDescent="0.35">
      <c r="R43" s="23"/>
      <c r="S43" s="23"/>
    </row>
    <row r="44" spans="1:19" x14ac:dyDescent="0.35">
      <c r="I44" s="14"/>
      <c r="R44" s="23"/>
      <c r="S44" s="23"/>
    </row>
    <row r="45" spans="1:19" x14ac:dyDescent="0.35">
      <c r="I45" s="14"/>
      <c r="R45" s="23"/>
      <c r="S45" s="23"/>
    </row>
    <row r="46" spans="1:19" x14ac:dyDescent="0.35">
      <c r="I46" s="14"/>
    </row>
    <row r="47" spans="1:19" x14ac:dyDescent="0.35">
      <c r="I47" s="14"/>
    </row>
    <row r="48" spans="1:19" x14ac:dyDescent="0.35">
      <c r="I48" s="14"/>
    </row>
    <row r="49" spans="9:9" x14ac:dyDescent="0.35">
      <c r="I49" s="14"/>
    </row>
    <row r="50" spans="9:9" x14ac:dyDescent="0.35">
      <c r="I50" s="14"/>
    </row>
    <row r="51" spans="9:9" x14ac:dyDescent="0.35">
      <c r="I51" s="14"/>
    </row>
    <row r="52" spans="9:9" x14ac:dyDescent="0.35">
      <c r="I52" s="14"/>
    </row>
    <row r="53" spans="9:9" x14ac:dyDescent="0.35">
      <c r="I53" s="14"/>
    </row>
    <row r="54" spans="9:9" x14ac:dyDescent="0.35">
      <c r="I54" s="14"/>
    </row>
    <row r="55" spans="9:9" x14ac:dyDescent="0.35">
      <c r="I55" s="14"/>
    </row>
    <row r="56" spans="9:9" x14ac:dyDescent="0.35">
      <c r="I56" s="14"/>
    </row>
    <row r="57" spans="9:9" x14ac:dyDescent="0.35">
      <c r="I57" s="14"/>
    </row>
    <row r="58" spans="9:9" x14ac:dyDescent="0.35">
      <c r="I58" s="14"/>
    </row>
    <row r="59" spans="9:9" x14ac:dyDescent="0.35">
      <c r="I59" s="14"/>
    </row>
    <row r="60" spans="9:9" x14ac:dyDescent="0.35">
      <c r="I60" s="14"/>
    </row>
    <row r="61" spans="9:9" x14ac:dyDescent="0.35">
      <c r="I61" s="14"/>
    </row>
    <row r="62" spans="9:9" x14ac:dyDescent="0.35">
      <c r="I62" s="14"/>
    </row>
    <row r="63" spans="9:9" x14ac:dyDescent="0.35">
      <c r="I63" s="14"/>
    </row>
    <row r="64" spans="9:9" x14ac:dyDescent="0.35">
      <c r="I64" s="14"/>
    </row>
    <row r="65" spans="9:9" x14ac:dyDescent="0.35">
      <c r="I65" s="14"/>
    </row>
    <row r="66" spans="9:9" x14ac:dyDescent="0.35">
      <c r="I66" s="14"/>
    </row>
    <row r="67" spans="9:9" x14ac:dyDescent="0.35">
      <c r="I67" s="14"/>
    </row>
    <row r="68" spans="9:9" x14ac:dyDescent="0.35">
      <c r="I68" s="14"/>
    </row>
    <row r="69" spans="9:9" x14ac:dyDescent="0.35">
      <c r="I69" s="14"/>
    </row>
    <row r="70" spans="9:9" x14ac:dyDescent="0.35">
      <c r="I70" s="14"/>
    </row>
    <row r="71" spans="9:9" x14ac:dyDescent="0.35">
      <c r="I71" s="14"/>
    </row>
  </sheetData>
  <phoneticPr fontId="18" type="noConversion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8FE3F-43D5-471C-9711-6F741A8AD70B}">
  <sheetPr codeName="Foglio12"/>
  <dimension ref="A1:V71"/>
  <sheetViews>
    <sheetView zoomScale="50" zoomScaleNormal="50" workbookViewId="0">
      <pane xSplit="1" topLeftCell="G1" activePane="topRight" state="frozen"/>
      <selection pane="topRight" activeCell="U3" sqref="U3:V25"/>
    </sheetView>
  </sheetViews>
  <sheetFormatPr defaultRowHeight="14.5" x14ac:dyDescent="0.35"/>
  <cols>
    <col min="1" max="1" width="14.453125" bestFit="1" customWidth="1"/>
    <col min="2" max="2" width="12.453125" bestFit="1" customWidth="1"/>
    <col min="3" max="3" width="20.6328125" bestFit="1" customWidth="1"/>
    <col min="4" max="4" width="12.453125" bestFit="1" customWidth="1"/>
    <col min="5" max="5" width="16.6328125" bestFit="1" customWidth="1"/>
    <col min="6" max="6" width="16.81640625" bestFit="1" customWidth="1"/>
    <col min="7" max="7" width="14.26953125" bestFit="1" customWidth="1"/>
    <col min="8" max="8" width="19.7265625" bestFit="1" customWidth="1"/>
    <col min="9" max="9" width="16.26953125" bestFit="1" customWidth="1"/>
    <col min="10" max="10" width="21.90625" bestFit="1" customWidth="1"/>
    <col min="11" max="11" width="27.36328125" bestFit="1" customWidth="1"/>
    <col min="12" max="12" width="23.36328125" bestFit="1" customWidth="1"/>
    <col min="13" max="13" width="27.36328125" bestFit="1" customWidth="1"/>
    <col min="14" max="14" width="19.7265625" bestFit="1" customWidth="1"/>
    <col min="15" max="15" width="17.90625" bestFit="1" customWidth="1"/>
    <col min="16" max="16" width="8.54296875" customWidth="1"/>
    <col min="17" max="17" width="43.7265625" bestFit="1" customWidth="1"/>
    <col min="18" max="18" width="7.54296875" customWidth="1"/>
    <col min="19" max="19" width="5.7265625" bestFit="1" customWidth="1"/>
    <col min="21" max="21" width="4.453125" bestFit="1" customWidth="1"/>
    <col min="22" max="22" width="17.90625" bestFit="1" customWidth="1"/>
    <col min="23" max="23" width="5.7265625" bestFit="1" customWidth="1"/>
  </cols>
  <sheetData>
    <row r="1" spans="1:22" x14ac:dyDescent="0.35">
      <c r="N1" s="8" t="s">
        <v>82</v>
      </c>
      <c r="Q1" s="8"/>
      <c r="R1" s="8"/>
      <c r="S1" s="8"/>
    </row>
    <row r="2" spans="1:22" s="8" customFormat="1" x14ac:dyDescent="0.35">
      <c r="A2" s="8" t="s">
        <v>27</v>
      </c>
      <c r="B2" s="8" t="s">
        <v>51</v>
      </c>
      <c r="C2" s="8" t="s">
        <v>84</v>
      </c>
      <c r="D2" s="8" t="s">
        <v>50</v>
      </c>
      <c r="E2" s="8" t="s">
        <v>31</v>
      </c>
      <c r="F2" s="8" t="s">
        <v>28</v>
      </c>
      <c r="G2" s="8" t="s">
        <v>90</v>
      </c>
      <c r="H2" s="8" t="s">
        <v>25</v>
      </c>
      <c r="I2" s="8" t="s">
        <v>68</v>
      </c>
      <c r="J2" s="8" t="s">
        <v>169</v>
      </c>
      <c r="K2" s="8" t="s">
        <v>170</v>
      </c>
      <c r="L2" s="8" t="s">
        <v>75</v>
      </c>
      <c r="M2" s="8" t="s">
        <v>83</v>
      </c>
      <c r="N2" s="8" t="s">
        <v>71</v>
      </c>
      <c r="O2" s="31" t="s">
        <v>76</v>
      </c>
    </row>
    <row r="3" spans="1:22" x14ac:dyDescent="0.35">
      <c r="A3" s="15" t="s">
        <v>30</v>
      </c>
      <c r="B3" s="15">
        <v>1</v>
      </c>
      <c r="C3" s="15">
        <v>5.09</v>
      </c>
      <c r="D3" s="15">
        <v>1</v>
      </c>
      <c r="E3" s="15" t="s">
        <v>32</v>
      </c>
      <c r="F3" s="15" t="s">
        <v>11</v>
      </c>
      <c r="G3" s="15">
        <v>1.1534</v>
      </c>
      <c r="H3" s="15">
        <v>0.97449999999999992</v>
      </c>
      <c r="I3" s="30">
        <f>H3/M$37</f>
        <v>7.6671911880409125</v>
      </c>
      <c r="J3" s="30">
        <f>I3*(0.5+0.025+0.83)/0.5</f>
        <v>20.778088119590873</v>
      </c>
      <c r="K3" s="30">
        <f>J3*8</f>
        <v>166.22470495672698</v>
      </c>
      <c r="L3" s="30">
        <f>K3-I$39</f>
        <v>43.359999999999985</v>
      </c>
      <c r="M3" s="30">
        <f>L3/C3</f>
        <v>8.5186640471512742</v>
      </c>
      <c r="N3" s="30">
        <f>M3/R$4</f>
        <v>0.34770503225324473</v>
      </c>
      <c r="O3" s="18">
        <f>N3*100</f>
        <v>34.770503225324475</v>
      </c>
      <c r="Q3" s="48" t="s">
        <v>81</v>
      </c>
      <c r="R3" s="48" t="s">
        <v>69</v>
      </c>
      <c r="S3" s="48" t="s">
        <v>70</v>
      </c>
      <c r="T3" s="8"/>
      <c r="V3" s="64" t="s">
        <v>172</v>
      </c>
    </row>
    <row r="4" spans="1:22" x14ac:dyDescent="0.35">
      <c r="A4" s="15" t="s">
        <v>30</v>
      </c>
      <c r="B4" s="15">
        <v>2</v>
      </c>
      <c r="C4" s="15">
        <v>5.0599999999999996</v>
      </c>
      <c r="D4" s="15">
        <v>1</v>
      </c>
      <c r="E4" s="15" t="s">
        <v>33</v>
      </c>
      <c r="F4" s="15" t="s">
        <v>11</v>
      </c>
      <c r="G4" s="15">
        <v>1.1124000000000001</v>
      </c>
      <c r="H4" s="15">
        <v>0.9335</v>
      </c>
      <c r="I4" s="30">
        <f t="shared" ref="I4:I36" si="0">H4/M$37</f>
        <v>7.3446105428796225</v>
      </c>
      <c r="J4" s="30">
        <f t="shared" ref="J4:J36" si="1">I4*(0.5+0.025+0.83)/0.5</f>
        <v>19.903894571203775</v>
      </c>
      <c r="K4" s="30">
        <f t="shared" ref="K4:K36" si="2">J4*8</f>
        <v>159.2311565696302</v>
      </c>
      <c r="L4" s="30">
        <f t="shared" ref="L4:L30" si="3">K4-I$39</f>
        <v>36.366451612903205</v>
      </c>
      <c r="M4" s="30">
        <f t="shared" ref="M4:M30" si="4">L4/C4</f>
        <v>7.1870457733010289</v>
      </c>
      <c r="N4" s="30">
        <f>M4/R$4</f>
        <v>0.29335256896847123</v>
      </c>
      <c r="O4" s="30">
        <f t="shared" ref="O4:O30" si="5">N4*100</f>
        <v>29.335256896847124</v>
      </c>
      <c r="Q4" s="6">
        <v>1</v>
      </c>
      <c r="R4" s="49">
        <v>24.49968581687612</v>
      </c>
      <c r="S4" s="49">
        <v>5.562036804056647</v>
      </c>
      <c r="U4" s="64" t="s">
        <v>173</v>
      </c>
      <c r="V4" s="31" t="s">
        <v>76</v>
      </c>
    </row>
    <row r="5" spans="1:22" x14ac:dyDescent="0.35">
      <c r="A5" s="15" t="s">
        <v>40</v>
      </c>
      <c r="B5" s="15">
        <v>3</v>
      </c>
      <c r="C5" s="15">
        <v>5.03</v>
      </c>
      <c r="D5" s="15">
        <v>2</v>
      </c>
      <c r="E5" s="15" t="s">
        <v>32</v>
      </c>
      <c r="F5" s="15" t="s">
        <v>11</v>
      </c>
      <c r="G5" s="15">
        <v>1.1049</v>
      </c>
      <c r="H5" s="15">
        <v>0.92599999999999993</v>
      </c>
      <c r="I5" s="30">
        <f t="shared" si="0"/>
        <v>7.2856018882769469</v>
      </c>
      <c r="J5" s="30">
        <f t="shared" si="1"/>
        <v>19.743981117230526</v>
      </c>
      <c r="K5" s="30">
        <f t="shared" si="2"/>
        <v>157.9518489378442</v>
      </c>
      <c r="L5" s="30">
        <f t="shared" si="3"/>
        <v>35.087143981117208</v>
      </c>
      <c r="M5" s="30">
        <f t="shared" si="4"/>
        <v>6.9755753441584902</v>
      </c>
      <c r="N5" s="30">
        <f>M5/R$4</f>
        <v>0.28472101219165447</v>
      </c>
      <c r="O5" s="30">
        <f t="shared" si="5"/>
        <v>28.472101219165445</v>
      </c>
      <c r="Q5" s="6">
        <v>3</v>
      </c>
      <c r="R5" s="49">
        <v>28.497603231597843</v>
      </c>
      <c r="S5" s="49">
        <v>2.9197852578781074</v>
      </c>
      <c r="U5" s="15" t="s">
        <v>61</v>
      </c>
      <c r="V5" s="30">
        <v>29.335256896847124</v>
      </c>
    </row>
    <row r="6" spans="1:22" x14ac:dyDescent="0.35">
      <c r="A6" s="15" t="s">
        <v>40</v>
      </c>
      <c r="B6" s="15">
        <v>4</v>
      </c>
      <c r="C6" s="15">
        <v>5.03</v>
      </c>
      <c r="D6" s="15">
        <v>2</v>
      </c>
      <c r="E6" s="15" t="s">
        <v>33</v>
      </c>
      <c r="F6" s="15" t="s">
        <v>11</v>
      </c>
      <c r="G6" s="15">
        <v>1.135</v>
      </c>
      <c r="H6" s="15">
        <v>0.95609999999999995</v>
      </c>
      <c r="I6" s="30">
        <f t="shared" si="0"/>
        <v>7.5224232887490166</v>
      </c>
      <c r="J6" s="30">
        <f t="shared" si="1"/>
        <v>20.385767112509836</v>
      </c>
      <c r="K6" s="30">
        <f t="shared" si="2"/>
        <v>163.08613690007869</v>
      </c>
      <c r="L6" s="30">
        <f t="shared" si="3"/>
        <v>40.221431943351689</v>
      </c>
      <c r="M6" s="30">
        <f t="shared" si="4"/>
        <v>7.9963085374456631</v>
      </c>
      <c r="N6" s="30">
        <f>M6/R$4</f>
        <v>0.32638412578897502</v>
      </c>
      <c r="O6" s="18">
        <f t="shared" si="5"/>
        <v>32.638412578897501</v>
      </c>
      <c r="Q6" s="6">
        <v>4</v>
      </c>
      <c r="R6" s="49">
        <v>28.576400359066426</v>
      </c>
      <c r="S6" s="49">
        <v>12.92552779592085</v>
      </c>
      <c r="U6" s="15" t="s">
        <v>61</v>
      </c>
      <c r="V6" s="30">
        <v>28.472101219165445</v>
      </c>
    </row>
    <row r="7" spans="1:22" x14ac:dyDescent="0.35">
      <c r="A7" t="s">
        <v>34</v>
      </c>
      <c r="B7">
        <v>5</v>
      </c>
      <c r="C7">
        <v>5.04</v>
      </c>
      <c r="D7">
        <v>1</v>
      </c>
      <c r="E7" t="s">
        <v>32</v>
      </c>
      <c r="F7" t="s">
        <v>11</v>
      </c>
      <c r="G7">
        <v>1.1099000000000001</v>
      </c>
      <c r="H7">
        <v>0.93100000000000005</v>
      </c>
      <c r="I7" s="23">
        <f t="shared" si="0"/>
        <v>7.3249409913453984</v>
      </c>
      <c r="J7" s="23">
        <f t="shared" si="1"/>
        <v>19.850590086546031</v>
      </c>
      <c r="K7" s="23">
        <f t="shared" si="2"/>
        <v>158.80472069236825</v>
      </c>
      <c r="L7" s="23">
        <f t="shared" si="3"/>
        <v>35.940015735641254</v>
      </c>
      <c r="M7" s="23">
        <f t="shared" si="4"/>
        <v>7.1309555031034231</v>
      </c>
      <c r="N7" s="23">
        <f>M7/R$5</f>
        <v>0.250230008648471</v>
      </c>
      <c r="O7" s="23">
        <f t="shared" si="5"/>
        <v>25.023000864847099</v>
      </c>
      <c r="Q7" s="6">
        <v>5</v>
      </c>
      <c r="R7" s="49">
        <v>47.81119389587073</v>
      </c>
      <c r="S7" s="49">
        <v>2.1633625227395923</v>
      </c>
      <c r="U7" t="s">
        <v>62</v>
      </c>
      <c r="V7" s="23">
        <v>25.023000864847099</v>
      </c>
    </row>
    <row r="8" spans="1:22" x14ac:dyDescent="0.35">
      <c r="A8" t="s">
        <v>34</v>
      </c>
      <c r="B8">
        <v>6</v>
      </c>
      <c r="C8">
        <v>5.03</v>
      </c>
      <c r="D8">
        <v>1</v>
      </c>
      <c r="E8" t="s">
        <v>33</v>
      </c>
      <c r="F8" t="s">
        <v>11</v>
      </c>
      <c r="G8">
        <v>1.0923</v>
      </c>
      <c r="H8">
        <v>0.91339999999999999</v>
      </c>
      <c r="I8" s="23">
        <f t="shared" si="0"/>
        <v>7.1864673485444532</v>
      </c>
      <c r="J8" s="23">
        <f t="shared" si="1"/>
        <v>19.475326514555469</v>
      </c>
      <c r="K8" s="23">
        <f t="shared" si="2"/>
        <v>155.80261211644375</v>
      </c>
      <c r="L8" s="23">
        <f t="shared" si="3"/>
        <v>32.937907159716758</v>
      </c>
      <c r="M8" s="23">
        <f t="shared" si="4"/>
        <v>6.5482916818522376</v>
      </c>
      <c r="N8" s="23">
        <f t="shared" ref="N8:N9" si="6">M8/R$5</f>
        <v>0.2297839445877175</v>
      </c>
      <c r="O8" s="23">
        <f t="shared" si="5"/>
        <v>22.978394458771749</v>
      </c>
      <c r="Q8" s="6">
        <v>9</v>
      </c>
      <c r="R8" s="49">
        <v>16.337962298025133</v>
      </c>
      <c r="S8" s="49">
        <v>5.8667803063768664</v>
      </c>
      <c r="U8" t="s">
        <v>62</v>
      </c>
      <c r="V8" s="23">
        <v>22.978394458771749</v>
      </c>
    </row>
    <row r="9" spans="1:22" x14ac:dyDescent="0.35">
      <c r="A9" t="s">
        <v>41</v>
      </c>
      <c r="B9">
        <v>7</v>
      </c>
      <c r="C9">
        <v>5.0599999999999996</v>
      </c>
      <c r="D9">
        <v>2</v>
      </c>
      <c r="E9" t="s">
        <v>32</v>
      </c>
      <c r="F9" t="s">
        <v>11</v>
      </c>
      <c r="G9">
        <v>1.0741000000000001</v>
      </c>
      <c r="H9">
        <v>0.8952</v>
      </c>
      <c r="I9" s="23">
        <f t="shared" si="0"/>
        <v>7.0432730133752957</v>
      </c>
      <c r="J9" s="23">
        <f t="shared" si="1"/>
        <v>19.087269866247052</v>
      </c>
      <c r="K9" s="23">
        <f t="shared" si="2"/>
        <v>152.69815892997642</v>
      </c>
      <c r="L9" s="23">
        <f t="shared" si="3"/>
        <v>29.833453973249419</v>
      </c>
      <c r="M9" s="23">
        <f t="shared" si="4"/>
        <v>5.8959395204050242</v>
      </c>
      <c r="N9" s="23">
        <f t="shared" si="6"/>
        <v>0.20689246995577748</v>
      </c>
      <c r="O9" s="18">
        <f t="shared" si="5"/>
        <v>20.689246995577747</v>
      </c>
      <c r="Q9" s="6">
        <v>12</v>
      </c>
      <c r="R9" s="49">
        <v>20.98491921005386</v>
      </c>
      <c r="S9" s="49">
        <v>11.624152026364058</v>
      </c>
      <c r="U9" t="s">
        <v>62</v>
      </c>
      <c r="V9" s="23">
        <v>24.120062410561463</v>
      </c>
    </row>
    <row r="10" spans="1:22" x14ac:dyDescent="0.35">
      <c r="A10" t="s">
        <v>41</v>
      </c>
      <c r="B10">
        <v>8</v>
      </c>
      <c r="C10">
        <v>5.05</v>
      </c>
      <c r="D10">
        <v>2</v>
      </c>
      <c r="E10" t="s">
        <v>33</v>
      </c>
      <c r="F10" t="s">
        <v>11</v>
      </c>
      <c r="G10">
        <v>1.1027</v>
      </c>
      <c r="H10">
        <v>0.92379999999999995</v>
      </c>
      <c r="I10" s="23">
        <f t="shared" si="0"/>
        <v>7.2682926829268295</v>
      </c>
      <c r="J10" s="23">
        <f t="shared" si="1"/>
        <v>19.697073170731709</v>
      </c>
      <c r="K10" s="23">
        <f t="shared" si="2"/>
        <v>157.57658536585367</v>
      </c>
      <c r="L10" s="23">
        <f t="shared" si="3"/>
        <v>34.711880409126678</v>
      </c>
      <c r="M10" s="23">
        <f t="shared" si="4"/>
        <v>6.8736396849755801</v>
      </c>
      <c r="N10" s="23">
        <f>M10/R$5</f>
        <v>0.24120062410561463</v>
      </c>
      <c r="O10" s="23">
        <f t="shared" si="5"/>
        <v>24.120062410561463</v>
      </c>
      <c r="Q10" s="6">
        <v>18</v>
      </c>
      <c r="R10" s="49">
        <v>29.399622980251344</v>
      </c>
      <c r="S10" s="49">
        <v>15.171034599290296</v>
      </c>
      <c r="U10" s="15" t="s">
        <v>63</v>
      </c>
      <c r="V10" s="30">
        <v>73.752145379655332</v>
      </c>
    </row>
    <row r="11" spans="1:22" x14ac:dyDescent="0.35">
      <c r="A11" s="15" t="s">
        <v>35</v>
      </c>
      <c r="B11" s="15">
        <v>9</v>
      </c>
      <c r="C11" s="15">
        <v>5.05</v>
      </c>
      <c r="D11" s="15">
        <v>1</v>
      </c>
      <c r="E11" s="15" t="s">
        <v>32</v>
      </c>
      <c r="F11" s="15" t="s">
        <v>11</v>
      </c>
      <c r="G11" s="15">
        <v>1.371</v>
      </c>
      <c r="H11" s="15">
        <v>1.1920999999999999</v>
      </c>
      <c r="I11" s="30">
        <f t="shared" si="0"/>
        <v>9.3792289535798581</v>
      </c>
      <c r="J11" s="30">
        <f t="shared" si="1"/>
        <v>25.417710464201416</v>
      </c>
      <c r="K11" s="30">
        <f t="shared" si="2"/>
        <v>203.34168371361133</v>
      </c>
      <c r="L11" s="30">
        <f t="shared" si="3"/>
        <v>80.476978756884336</v>
      </c>
      <c r="M11" s="30">
        <f t="shared" si="4"/>
        <v>15.93603539740284</v>
      </c>
      <c r="N11" s="30">
        <f>M11/R$6</f>
        <v>0.55766419833024272</v>
      </c>
      <c r="O11" s="18">
        <f t="shared" si="5"/>
        <v>55.766419833024273</v>
      </c>
      <c r="U11" s="15" t="s">
        <v>63</v>
      </c>
      <c r="V11" s="30">
        <v>73.040927224484165</v>
      </c>
    </row>
    <row r="12" spans="1:22" x14ac:dyDescent="0.35">
      <c r="A12" s="15" t="s">
        <v>35</v>
      </c>
      <c r="B12" s="15">
        <v>10</v>
      </c>
      <c r="C12" s="15">
        <v>5.04</v>
      </c>
      <c r="D12" s="15">
        <v>1</v>
      </c>
      <c r="E12" s="15" t="s">
        <v>33</v>
      </c>
      <c r="F12" s="15" t="s">
        <v>11</v>
      </c>
      <c r="G12" s="15">
        <v>1.3652</v>
      </c>
      <c r="H12" s="15">
        <v>1.1862999999999999</v>
      </c>
      <c r="I12" s="30">
        <f t="shared" si="0"/>
        <v>9.3335955940204567</v>
      </c>
      <c r="J12" s="30">
        <f t="shared" si="1"/>
        <v>25.294044059795436</v>
      </c>
      <c r="K12" s="30">
        <f t="shared" si="2"/>
        <v>202.35235247836349</v>
      </c>
      <c r="L12" s="30">
        <f t="shared" si="3"/>
        <v>79.48764752163649</v>
      </c>
      <c r="M12" s="30">
        <f t="shared" si="4"/>
        <v>15.771358635245335</v>
      </c>
      <c r="N12" s="30">
        <f t="shared" ref="N12:N13" si="7">M12/R$6</f>
        <v>0.55190151443414948</v>
      </c>
      <c r="O12" s="18">
        <f t="shared" si="5"/>
        <v>55.190151443414948</v>
      </c>
      <c r="U12" t="s">
        <v>64</v>
      </c>
      <c r="V12" s="23">
        <v>41.488269795841035</v>
      </c>
    </row>
    <row r="13" spans="1:22" x14ac:dyDescent="0.35">
      <c r="A13" s="15" t="s">
        <v>42</v>
      </c>
      <c r="B13" s="15">
        <v>11</v>
      </c>
      <c r="C13" s="15">
        <v>5.0599999999999996</v>
      </c>
      <c r="D13" s="15">
        <v>2</v>
      </c>
      <c r="E13" s="15" t="s">
        <v>32</v>
      </c>
      <c r="F13" s="15" t="s">
        <v>11</v>
      </c>
      <c r="G13" s="15">
        <v>1.5244</v>
      </c>
      <c r="H13" s="15">
        <v>1.3454999999999999</v>
      </c>
      <c r="I13" s="30">
        <f t="shared" si="0"/>
        <v>10.586152635719905</v>
      </c>
      <c r="J13" s="30">
        <f t="shared" si="1"/>
        <v>28.688473642800943</v>
      </c>
      <c r="K13" s="30">
        <f t="shared" si="2"/>
        <v>229.50778914240755</v>
      </c>
      <c r="L13" s="30">
        <f t="shared" si="3"/>
        <v>106.64308418568055</v>
      </c>
      <c r="M13" s="30">
        <f t="shared" si="4"/>
        <v>21.075708337091019</v>
      </c>
      <c r="N13" s="30">
        <f t="shared" si="7"/>
        <v>0.73752145379655332</v>
      </c>
      <c r="O13" s="30">
        <f t="shared" si="5"/>
        <v>73.752145379655332</v>
      </c>
      <c r="Q13" s="27" t="s">
        <v>98</v>
      </c>
      <c r="R13" s="27" t="s">
        <v>59</v>
      </c>
      <c r="S13" s="27" t="s">
        <v>60</v>
      </c>
      <c r="U13" t="s">
        <v>64</v>
      </c>
      <c r="V13" s="23">
        <v>47.152178580109627</v>
      </c>
    </row>
    <row r="14" spans="1:22" x14ac:dyDescent="0.35">
      <c r="A14" s="15" t="s">
        <v>42</v>
      </c>
      <c r="B14" s="15">
        <v>12</v>
      </c>
      <c r="C14" s="15">
        <v>5.03</v>
      </c>
      <c r="D14" s="15">
        <v>2</v>
      </c>
      <c r="E14" s="15" t="s">
        <v>33</v>
      </c>
      <c r="F14" s="15" t="s">
        <v>11</v>
      </c>
      <c r="G14" s="15">
        <v>1.5146999999999999</v>
      </c>
      <c r="H14" s="15">
        <v>1.3357999999999999</v>
      </c>
      <c r="I14" s="30">
        <f t="shared" si="0"/>
        <v>10.509834775767112</v>
      </c>
      <c r="J14" s="30">
        <f t="shared" si="1"/>
        <v>28.481652242328874</v>
      </c>
      <c r="K14" s="30">
        <f t="shared" si="2"/>
        <v>227.85321793863099</v>
      </c>
      <c r="L14" s="30">
        <f t="shared" si="3"/>
        <v>104.98851298190399</v>
      </c>
      <c r="M14" s="30">
        <f t="shared" si="4"/>
        <v>20.87246778964294</v>
      </c>
      <c r="N14" s="30">
        <f>M14/R$6</f>
        <v>0.73040927224484165</v>
      </c>
      <c r="O14" s="30">
        <f t="shared" si="5"/>
        <v>73.040927224484165</v>
      </c>
      <c r="Q14" s="28" t="s">
        <v>61</v>
      </c>
      <c r="R14" s="29">
        <f>AVERAGE(O4:O5)</f>
        <v>28.903679058006283</v>
      </c>
      <c r="S14" s="29">
        <f>STDEV(O4:O5)</f>
        <v>0.61034323290838488</v>
      </c>
      <c r="U14" t="s">
        <v>64</v>
      </c>
      <c r="V14" s="23">
        <v>43.058762273355597</v>
      </c>
    </row>
    <row r="15" spans="1:22" x14ac:dyDescent="0.35">
      <c r="A15" t="s">
        <v>36</v>
      </c>
      <c r="B15">
        <v>13</v>
      </c>
      <c r="C15">
        <v>5.04</v>
      </c>
      <c r="D15">
        <v>1</v>
      </c>
      <c r="E15" t="s">
        <v>32</v>
      </c>
      <c r="F15" t="s">
        <v>11</v>
      </c>
      <c r="G15">
        <v>1.4853000000000001</v>
      </c>
      <c r="H15">
        <v>1.3064</v>
      </c>
      <c r="I15" s="23">
        <f t="shared" si="0"/>
        <v>10.278520849724627</v>
      </c>
      <c r="J15" s="23">
        <f t="shared" si="1"/>
        <v>27.854791502753738</v>
      </c>
      <c r="K15" s="23">
        <f t="shared" si="2"/>
        <v>222.8383320220299</v>
      </c>
      <c r="L15" s="23">
        <f t="shared" si="3"/>
        <v>99.973627065302907</v>
      </c>
      <c r="M15" s="23">
        <f t="shared" si="4"/>
        <v>19.836037116131529</v>
      </c>
      <c r="N15" s="23">
        <f>M15/R$7</f>
        <v>0.41488269795841037</v>
      </c>
      <c r="O15" s="23">
        <f t="shared" si="5"/>
        <v>41.488269795841035</v>
      </c>
      <c r="Q15" s="28" t="s">
        <v>62</v>
      </c>
      <c r="R15" s="29">
        <f>AVERAGE(O7,O8,O10)</f>
        <v>24.040485911393436</v>
      </c>
      <c r="S15" s="29">
        <f>STDEV(O10,O7:O8)</f>
        <v>1.0246234202652056</v>
      </c>
      <c r="U15" t="s">
        <v>64</v>
      </c>
      <c r="V15" s="23">
        <v>44.691193015472017</v>
      </c>
    </row>
    <row r="16" spans="1:22" x14ac:dyDescent="0.35">
      <c r="A16" t="s">
        <v>36</v>
      </c>
      <c r="B16">
        <v>14</v>
      </c>
      <c r="C16">
        <v>5.08</v>
      </c>
      <c r="D16">
        <v>1</v>
      </c>
      <c r="E16" t="s">
        <v>33</v>
      </c>
      <c r="F16" t="s">
        <v>11</v>
      </c>
      <c r="G16">
        <v>1.5706</v>
      </c>
      <c r="H16">
        <v>1.3916999999999999</v>
      </c>
      <c r="I16" s="23">
        <f t="shared" si="0"/>
        <v>10.949645948072384</v>
      </c>
      <c r="J16" s="23">
        <f t="shared" si="1"/>
        <v>29.673540519276159</v>
      </c>
      <c r="K16" s="23">
        <f t="shared" si="2"/>
        <v>237.38832415420927</v>
      </c>
      <c r="L16" s="23">
        <f t="shared" si="3"/>
        <v>114.52361919748228</v>
      </c>
      <c r="M16" s="23">
        <f t="shared" si="4"/>
        <v>22.54401952706344</v>
      </c>
      <c r="N16" s="23">
        <f t="shared" ref="N16:N17" si="8">M16/R$7</f>
        <v>0.47152178580109627</v>
      </c>
      <c r="O16" s="23">
        <f t="shared" si="5"/>
        <v>47.152178580109627</v>
      </c>
      <c r="Q16" s="28" t="s">
        <v>63</v>
      </c>
      <c r="R16" s="29">
        <f>AVERAGE(O13:O14)</f>
        <v>73.396536302069748</v>
      </c>
      <c r="S16" s="29">
        <f>STDEV(O13:O14)</f>
        <v>0.50290718042451854</v>
      </c>
      <c r="U16" s="15" t="s">
        <v>65</v>
      </c>
      <c r="V16" s="30">
        <v>40.536859156221276</v>
      </c>
    </row>
    <row r="17" spans="1:22" x14ac:dyDescent="0.35">
      <c r="A17" t="s">
        <v>43</v>
      </c>
      <c r="B17">
        <v>15</v>
      </c>
      <c r="C17">
        <v>5.0599999999999996</v>
      </c>
      <c r="D17">
        <v>2</v>
      </c>
      <c r="E17" t="s">
        <v>32</v>
      </c>
      <c r="F17" t="s">
        <v>11</v>
      </c>
      <c r="G17">
        <v>1.5099</v>
      </c>
      <c r="H17">
        <v>1.331</v>
      </c>
      <c r="I17" s="23">
        <f t="shared" si="0"/>
        <v>10.472069236821401</v>
      </c>
      <c r="J17" s="23">
        <f t="shared" si="1"/>
        <v>28.379307631785995</v>
      </c>
      <c r="K17" s="23">
        <f t="shared" si="2"/>
        <v>227.03446105428796</v>
      </c>
      <c r="L17" s="23">
        <f t="shared" si="3"/>
        <v>104.16975609756096</v>
      </c>
      <c r="M17" s="23">
        <f t="shared" si="4"/>
        <v>20.58690831967608</v>
      </c>
      <c r="N17" s="23">
        <f t="shared" si="8"/>
        <v>0.430587622733556</v>
      </c>
      <c r="O17" s="23">
        <f t="shared" si="5"/>
        <v>43.058762273355597</v>
      </c>
      <c r="Q17" s="28" t="s">
        <v>64</v>
      </c>
      <c r="R17" s="29">
        <f>AVERAGE(O15:O18)</f>
        <v>44.097600916194565</v>
      </c>
      <c r="S17" s="29">
        <f>STDEV(O15:O18)</f>
        <v>2.420095790577605</v>
      </c>
      <c r="U17" s="15" t="s">
        <v>65</v>
      </c>
      <c r="V17" s="30">
        <v>49.0945911141213</v>
      </c>
    </row>
    <row r="18" spans="1:22" x14ac:dyDescent="0.35">
      <c r="A18" t="s">
        <v>43</v>
      </c>
      <c r="B18">
        <v>16</v>
      </c>
      <c r="C18">
        <v>5.05</v>
      </c>
      <c r="D18">
        <v>2</v>
      </c>
      <c r="E18" t="s">
        <v>33</v>
      </c>
      <c r="F18" t="s">
        <v>11</v>
      </c>
      <c r="G18">
        <v>1.5318000000000001</v>
      </c>
      <c r="H18">
        <v>1.3529</v>
      </c>
      <c r="I18" s="23">
        <f t="shared" si="0"/>
        <v>10.644374508261212</v>
      </c>
      <c r="J18" s="23">
        <f t="shared" si="1"/>
        <v>28.846254917387885</v>
      </c>
      <c r="K18" s="23">
        <f t="shared" si="2"/>
        <v>230.77003933910308</v>
      </c>
      <c r="L18" s="23">
        <f t="shared" si="3"/>
        <v>107.90533438237608</v>
      </c>
      <c r="M18" s="23">
        <f t="shared" si="4"/>
        <v>21.367392947005165</v>
      </c>
      <c r="N18" s="23">
        <f>M18/R$7</f>
        <v>0.44691193015472019</v>
      </c>
      <c r="O18" s="23">
        <f t="shared" si="5"/>
        <v>44.691193015472017</v>
      </c>
      <c r="Q18" s="28" t="s">
        <v>65</v>
      </c>
      <c r="R18" s="29">
        <f>AVERAGE(O19:O21)</f>
        <v>44.182793690886818</v>
      </c>
      <c r="S18" s="29">
        <f>STDEV(O19:O21)</f>
        <v>4.4170692438887516</v>
      </c>
      <c r="U18" s="15" t="s">
        <v>65</v>
      </c>
      <c r="V18" s="30">
        <v>42.916930802317857</v>
      </c>
    </row>
    <row r="19" spans="1:22" x14ac:dyDescent="0.35">
      <c r="A19" s="15" t="s">
        <v>37</v>
      </c>
      <c r="B19" s="15">
        <v>17</v>
      </c>
      <c r="C19" s="15">
        <v>5.03</v>
      </c>
      <c r="D19" s="15">
        <v>1</v>
      </c>
      <c r="E19" s="15" t="s">
        <v>32</v>
      </c>
      <c r="F19" s="15" t="s">
        <v>11</v>
      </c>
      <c r="G19" s="15">
        <v>1.0945</v>
      </c>
      <c r="H19" s="15">
        <v>0.91559999999999997</v>
      </c>
      <c r="I19" s="30">
        <f t="shared" si="0"/>
        <v>7.2037765538945715</v>
      </c>
      <c r="J19" s="30">
        <f t="shared" si="1"/>
        <v>19.522234461054289</v>
      </c>
      <c r="K19" s="30">
        <f t="shared" si="2"/>
        <v>156.17787568843431</v>
      </c>
      <c r="L19" s="30">
        <f t="shared" si="3"/>
        <v>33.313170731707316</v>
      </c>
      <c r="M19" s="30">
        <f t="shared" si="4"/>
        <v>6.6228967657469813</v>
      </c>
      <c r="N19" s="30">
        <f>M19/R$8</f>
        <v>0.40536859156221278</v>
      </c>
      <c r="O19" s="30">
        <f t="shared" si="5"/>
        <v>40.536859156221276</v>
      </c>
      <c r="Q19" s="28" t="s">
        <v>66</v>
      </c>
      <c r="R19" s="29">
        <f>AVERAGE(O23:O26)</f>
        <v>37.836304924838203</v>
      </c>
      <c r="S19" s="29">
        <f>STDEV(O23:O26)</f>
        <v>2.5327432693649308</v>
      </c>
      <c r="U19" t="s">
        <v>66</v>
      </c>
      <c r="V19" s="23">
        <v>34.991090337081957</v>
      </c>
    </row>
    <row r="20" spans="1:22" x14ac:dyDescent="0.35">
      <c r="A20" s="15" t="s">
        <v>37</v>
      </c>
      <c r="B20" s="15">
        <v>18</v>
      </c>
      <c r="C20" s="15">
        <v>5.04</v>
      </c>
      <c r="D20" s="15">
        <v>1</v>
      </c>
      <c r="E20" s="15" t="s">
        <v>33</v>
      </c>
      <c r="F20" s="15" t="s">
        <v>11</v>
      </c>
      <c r="G20" s="15">
        <v>1.1362000000000001</v>
      </c>
      <c r="H20" s="15">
        <v>0.95730000000000004</v>
      </c>
      <c r="I20" s="30">
        <f t="shared" si="0"/>
        <v>7.5318646734854457</v>
      </c>
      <c r="J20" s="30">
        <f t="shared" si="1"/>
        <v>20.411353265145557</v>
      </c>
      <c r="K20" s="30">
        <f t="shared" si="2"/>
        <v>163.29082612116446</v>
      </c>
      <c r="L20" s="30">
        <f t="shared" si="3"/>
        <v>40.426121164437461</v>
      </c>
      <c r="M20" s="30">
        <f t="shared" si="4"/>
        <v>8.0210557865947347</v>
      </c>
      <c r="N20" s="30">
        <f t="shared" ref="N20:N21" si="9">M20/R$8</f>
        <v>0.490945911141213</v>
      </c>
      <c r="O20" s="30">
        <f t="shared" si="5"/>
        <v>49.0945911141213</v>
      </c>
      <c r="Q20" s="28" t="s">
        <v>67</v>
      </c>
      <c r="R20" s="29">
        <f>AVERAGE(O28:O30)</f>
        <v>28.031493547501793</v>
      </c>
      <c r="S20" s="29">
        <f>STDEV(O28:O30)</f>
        <v>1.6824675060441507</v>
      </c>
      <c r="U20" t="s">
        <v>66</v>
      </c>
      <c r="V20" s="23">
        <v>37.612004049972043</v>
      </c>
    </row>
    <row r="21" spans="1:22" x14ac:dyDescent="0.35">
      <c r="A21" s="15" t="s">
        <v>44</v>
      </c>
      <c r="B21" s="15">
        <v>19</v>
      </c>
      <c r="C21" s="15">
        <v>5.0599999999999996</v>
      </c>
      <c r="D21" s="15">
        <v>2</v>
      </c>
      <c r="E21" s="15" t="s">
        <v>32</v>
      </c>
      <c r="F21" s="15" t="s">
        <v>11</v>
      </c>
      <c r="G21" s="15">
        <v>1.1072</v>
      </c>
      <c r="H21" s="15">
        <v>0.9282999999999999</v>
      </c>
      <c r="I21" s="30">
        <f t="shared" si="0"/>
        <v>7.3036978756884343</v>
      </c>
      <c r="J21" s="30">
        <f t="shared" si="1"/>
        <v>19.793021243115657</v>
      </c>
      <c r="K21" s="30">
        <f t="shared" si="2"/>
        <v>158.34416994492526</v>
      </c>
      <c r="L21" s="30">
        <f t="shared" si="3"/>
        <v>35.479464988198259</v>
      </c>
      <c r="M21" s="30">
        <f t="shared" si="4"/>
        <v>7.0117519739522258</v>
      </c>
      <c r="N21" s="30">
        <f t="shared" si="9"/>
        <v>0.42916930802317854</v>
      </c>
      <c r="O21" s="30">
        <f t="shared" si="5"/>
        <v>42.916930802317857</v>
      </c>
      <c r="U21" t="s">
        <v>66</v>
      </c>
      <c r="V21" s="23">
        <v>37.583907670557167</v>
      </c>
    </row>
    <row r="22" spans="1:22" x14ac:dyDescent="0.35">
      <c r="A22" s="15" t="s">
        <v>44</v>
      </c>
      <c r="B22" s="15">
        <v>20</v>
      </c>
      <c r="C22" s="15">
        <v>5.09</v>
      </c>
      <c r="D22" s="15">
        <v>2</v>
      </c>
      <c r="E22" s="15" t="s">
        <v>33</v>
      </c>
      <c r="F22" s="15" t="s">
        <v>11</v>
      </c>
      <c r="G22" s="15">
        <v>1.0795999999999999</v>
      </c>
      <c r="H22" s="15">
        <v>0.90069999999999983</v>
      </c>
      <c r="I22" s="30">
        <f t="shared" si="0"/>
        <v>7.0865460267505895</v>
      </c>
      <c r="J22" s="30">
        <f t="shared" si="1"/>
        <v>19.204539732494098</v>
      </c>
      <c r="K22" s="30">
        <f t="shared" si="2"/>
        <v>153.63631785995278</v>
      </c>
      <c r="L22" s="30">
        <f t="shared" si="3"/>
        <v>30.771612903225787</v>
      </c>
      <c r="M22" s="30">
        <f t="shared" si="4"/>
        <v>6.0455035173331604</v>
      </c>
      <c r="N22" s="30">
        <f>M22/R$8</f>
        <v>0.37002800025214383</v>
      </c>
      <c r="O22" s="18">
        <f t="shared" si="5"/>
        <v>37.002800025214384</v>
      </c>
      <c r="U22" t="s">
        <v>66</v>
      </c>
      <c r="V22" s="23">
        <v>41.158217641741643</v>
      </c>
    </row>
    <row r="23" spans="1:22" x14ac:dyDescent="0.35">
      <c r="A23" t="s">
        <v>38</v>
      </c>
      <c r="B23">
        <v>21</v>
      </c>
      <c r="C23">
        <v>5.0199999999999996</v>
      </c>
      <c r="D23">
        <v>1</v>
      </c>
      <c r="E23" t="s">
        <v>32</v>
      </c>
      <c r="F23" t="s">
        <v>11</v>
      </c>
      <c r="G23">
        <v>1.1153</v>
      </c>
      <c r="H23">
        <v>0.9363999999999999</v>
      </c>
      <c r="I23" s="23">
        <f t="shared" si="0"/>
        <v>7.3674272226593231</v>
      </c>
      <c r="J23" s="23">
        <f t="shared" si="1"/>
        <v>19.965727773406766</v>
      </c>
      <c r="K23" s="23">
        <f t="shared" si="2"/>
        <v>159.72582218725412</v>
      </c>
      <c r="L23" s="23">
        <f t="shared" si="3"/>
        <v>36.861117230527128</v>
      </c>
      <c r="M23" s="23">
        <f t="shared" si="4"/>
        <v>7.3428520379536115</v>
      </c>
      <c r="N23" s="23">
        <f>M23/R$9</f>
        <v>0.34991090337081959</v>
      </c>
      <c r="O23" s="23">
        <f t="shared" si="5"/>
        <v>34.991090337081957</v>
      </c>
      <c r="U23" s="15" t="s">
        <v>67</v>
      </c>
      <c r="V23" s="30">
        <v>26.447578047333341</v>
      </c>
    </row>
    <row r="24" spans="1:22" x14ac:dyDescent="0.35">
      <c r="A24" t="s">
        <v>38</v>
      </c>
      <c r="B24">
        <v>22</v>
      </c>
      <c r="C24">
        <v>5.07</v>
      </c>
      <c r="D24">
        <v>1</v>
      </c>
      <c r="E24" t="s">
        <v>33</v>
      </c>
      <c r="F24" t="s">
        <v>11</v>
      </c>
      <c r="G24">
        <v>1.1337999999999999</v>
      </c>
      <c r="H24">
        <v>0.95489999999999986</v>
      </c>
      <c r="I24" s="23">
        <f t="shared" si="0"/>
        <v>7.5129819040125883</v>
      </c>
      <c r="J24" s="23">
        <f t="shared" si="1"/>
        <v>20.360180959874114</v>
      </c>
      <c r="K24" s="23">
        <f t="shared" si="2"/>
        <v>162.88144767899291</v>
      </c>
      <c r="L24" s="23">
        <f t="shared" si="3"/>
        <v>40.016742722265917</v>
      </c>
      <c r="M24" s="23">
        <f t="shared" si="4"/>
        <v>7.8928486631688193</v>
      </c>
      <c r="N24" s="23">
        <f>M24/R$9</f>
        <v>0.37612004049972042</v>
      </c>
      <c r="O24" s="23">
        <f t="shared" si="5"/>
        <v>37.612004049972043</v>
      </c>
      <c r="U24" s="15" t="s">
        <v>67</v>
      </c>
      <c r="V24" s="30">
        <v>27.849230750102539</v>
      </c>
    </row>
    <row r="25" spans="1:22" x14ac:dyDescent="0.35">
      <c r="A25" t="s">
        <v>45</v>
      </c>
      <c r="B25">
        <v>23</v>
      </c>
      <c r="C25">
        <v>5.05</v>
      </c>
      <c r="D25">
        <v>2</v>
      </c>
      <c r="E25" t="s">
        <v>32</v>
      </c>
      <c r="F25" t="s">
        <v>11</v>
      </c>
      <c r="G25">
        <v>1.1327</v>
      </c>
      <c r="H25">
        <v>0.95379999999999998</v>
      </c>
      <c r="I25" s="23">
        <f t="shared" si="0"/>
        <v>7.50432730133753</v>
      </c>
      <c r="J25" s="23">
        <f t="shared" si="1"/>
        <v>20.336726986624708</v>
      </c>
      <c r="K25" s="23">
        <f t="shared" si="2"/>
        <v>162.69381589299766</v>
      </c>
      <c r="L25" s="23">
        <f t="shared" si="3"/>
        <v>39.829110936270666</v>
      </c>
      <c r="M25" s="23">
        <f t="shared" si="4"/>
        <v>7.8869526606476565</v>
      </c>
      <c r="N25" s="23">
        <f t="shared" ref="N25" si="10">M25/R$9</f>
        <v>0.37583907670557165</v>
      </c>
      <c r="O25" s="23">
        <f t="shared" si="5"/>
        <v>37.583907670557167</v>
      </c>
      <c r="U25" s="15" t="s">
        <v>67</v>
      </c>
      <c r="V25" s="30">
        <v>29.797671845069502</v>
      </c>
    </row>
    <row r="26" spans="1:22" x14ac:dyDescent="0.35">
      <c r="A26" t="s">
        <v>45</v>
      </c>
      <c r="B26">
        <v>24</v>
      </c>
      <c r="C26">
        <v>5.04</v>
      </c>
      <c r="D26">
        <v>2</v>
      </c>
      <c r="E26" t="s">
        <v>33</v>
      </c>
      <c r="F26" t="s">
        <v>11</v>
      </c>
      <c r="G26">
        <v>1.1544000000000001</v>
      </c>
      <c r="H26">
        <v>0.97550000000000003</v>
      </c>
      <c r="I26" s="23">
        <f t="shared" si="0"/>
        <v>7.6750590086546033</v>
      </c>
      <c r="J26" s="23">
        <f t="shared" si="1"/>
        <v>20.799409913453974</v>
      </c>
      <c r="K26" s="23">
        <f t="shared" si="2"/>
        <v>166.3952793076318</v>
      </c>
      <c r="L26" s="23">
        <f t="shared" si="3"/>
        <v>43.5305743509048</v>
      </c>
      <c r="M26" s="23">
        <f t="shared" si="4"/>
        <v>8.6370187204176183</v>
      </c>
      <c r="N26" s="23">
        <f>M26/R$9</f>
        <v>0.4115821764174164</v>
      </c>
      <c r="O26" s="23">
        <f t="shared" si="5"/>
        <v>41.158217641741643</v>
      </c>
    </row>
    <row r="27" spans="1:22" x14ac:dyDescent="0.35">
      <c r="A27" s="15" t="s">
        <v>39</v>
      </c>
      <c r="B27" s="15">
        <v>25</v>
      </c>
      <c r="C27" s="15">
        <v>5.04</v>
      </c>
      <c r="D27" s="15">
        <v>1</v>
      </c>
      <c r="E27" s="15" t="s">
        <v>32</v>
      </c>
      <c r="F27" s="15" t="s">
        <v>11</v>
      </c>
      <c r="G27" s="15">
        <v>1.0743</v>
      </c>
      <c r="H27" s="15">
        <v>0.89539999999999997</v>
      </c>
      <c r="I27" s="30">
        <f t="shared" si="0"/>
        <v>7.0448465774980331</v>
      </c>
      <c r="J27" s="30">
        <f t="shared" si="1"/>
        <v>19.091534225019668</v>
      </c>
      <c r="K27" s="30">
        <f t="shared" si="2"/>
        <v>152.73227380015734</v>
      </c>
      <c r="L27" s="30">
        <f t="shared" si="3"/>
        <v>29.867568843430348</v>
      </c>
      <c r="M27" s="30">
        <f t="shared" si="4"/>
        <v>5.9261049292520536</v>
      </c>
      <c r="N27" s="30">
        <f>M27/R$10</f>
        <v>0.20157077977608098</v>
      </c>
      <c r="O27" s="18">
        <f t="shared" si="5"/>
        <v>20.157077977608097</v>
      </c>
    </row>
    <row r="28" spans="1:22" x14ac:dyDescent="0.35">
      <c r="A28" s="15" t="s">
        <v>39</v>
      </c>
      <c r="B28" s="15">
        <v>26</v>
      </c>
      <c r="C28" s="15">
        <v>5.05</v>
      </c>
      <c r="D28" s="15">
        <v>1</v>
      </c>
      <c r="E28" s="15" t="s">
        <v>33</v>
      </c>
      <c r="F28" s="15" t="s">
        <v>11</v>
      </c>
      <c r="G28" s="15">
        <v>1.1294</v>
      </c>
      <c r="H28" s="15">
        <v>0.9504999999999999</v>
      </c>
      <c r="I28" s="30">
        <f t="shared" si="0"/>
        <v>7.4783634933123526</v>
      </c>
      <c r="J28" s="30">
        <f t="shared" si="1"/>
        <v>20.266365066876475</v>
      </c>
      <c r="K28" s="30">
        <f t="shared" si="2"/>
        <v>162.1309205350118</v>
      </c>
      <c r="L28" s="30">
        <f t="shared" si="3"/>
        <v>39.2662155782848</v>
      </c>
      <c r="M28" s="30">
        <f t="shared" si="4"/>
        <v>7.7754882333237232</v>
      </c>
      <c r="N28" s="30">
        <f t="shared" ref="N28" si="11">M28/R$10</f>
        <v>0.26447578047333342</v>
      </c>
      <c r="O28" s="30">
        <f t="shared" si="5"/>
        <v>26.447578047333341</v>
      </c>
    </row>
    <row r="29" spans="1:22" x14ac:dyDescent="0.35">
      <c r="A29" s="15" t="s">
        <v>46</v>
      </c>
      <c r="B29" s="15">
        <v>27</v>
      </c>
      <c r="C29" s="15">
        <v>5.05</v>
      </c>
      <c r="D29" s="15">
        <v>2</v>
      </c>
      <c r="E29" s="15" t="s">
        <v>32</v>
      </c>
      <c r="F29" s="15" t="s">
        <v>11</v>
      </c>
      <c r="G29" s="15">
        <v>1.1415999999999999</v>
      </c>
      <c r="H29" s="15">
        <v>0.96269999999999989</v>
      </c>
      <c r="I29" s="30">
        <f t="shared" si="0"/>
        <v>7.5743509047993705</v>
      </c>
      <c r="J29" s="30">
        <f t="shared" si="1"/>
        <v>20.526490952006295</v>
      </c>
      <c r="K29" s="30">
        <f t="shared" si="2"/>
        <v>164.21192761605036</v>
      </c>
      <c r="L29" s="30">
        <f t="shared" si="3"/>
        <v>41.347222659323364</v>
      </c>
      <c r="M29" s="30">
        <f t="shared" si="4"/>
        <v>8.1875688434303697</v>
      </c>
      <c r="N29" s="30">
        <f>M29/R$10</f>
        <v>0.27849230750102538</v>
      </c>
      <c r="O29" s="30">
        <f t="shared" si="5"/>
        <v>27.849230750102539</v>
      </c>
    </row>
    <row r="30" spans="1:22" x14ac:dyDescent="0.35">
      <c r="A30" s="15" t="s">
        <v>46</v>
      </c>
      <c r="B30" s="15">
        <v>28</v>
      </c>
      <c r="C30" s="15">
        <v>5.08</v>
      </c>
      <c r="D30" s="15">
        <v>2</v>
      </c>
      <c r="E30" s="15" t="s">
        <v>33</v>
      </c>
      <c r="F30" s="15" t="s">
        <v>11</v>
      </c>
      <c r="G30" s="15">
        <v>1.1600999999999999</v>
      </c>
      <c r="H30" s="15">
        <v>0.98119999999999985</v>
      </c>
      <c r="I30" s="30">
        <f t="shared" si="0"/>
        <v>7.7199055861526347</v>
      </c>
      <c r="J30" s="30">
        <f t="shared" si="1"/>
        <v>20.92094413847364</v>
      </c>
      <c r="K30" s="30">
        <f t="shared" si="2"/>
        <v>167.36755310778912</v>
      </c>
      <c r="L30" s="30">
        <f t="shared" si="3"/>
        <v>44.502848151062125</v>
      </c>
      <c r="M30" s="30">
        <f t="shared" si="4"/>
        <v>8.7604031793429371</v>
      </c>
      <c r="N30" s="30">
        <f>M30/R$10</f>
        <v>0.29797671845069501</v>
      </c>
      <c r="O30" s="30">
        <f t="shared" si="5"/>
        <v>29.797671845069502</v>
      </c>
    </row>
    <row r="31" spans="1:22" x14ac:dyDescent="0.35">
      <c r="A31" t="s">
        <v>22</v>
      </c>
      <c r="B31">
        <v>29</v>
      </c>
      <c r="E31" t="s">
        <v>32</v>
      </c>
      <c r="F31" t="s">
        <v>11</v>
      </c>
      <c r="G31">
        <v>0.90190000000000003</v>
      </c>
      <c r="H31">
        <v>0.72300000000000009</v>
      </c>
      <c r="I31" s="23">
        <f t="shared" si="0"/>
        <v>5.6884343036978766</v>
      </c>
      <c r="J31" s="23">
        <f t="shared" si="1"/>
        <v>15.415656963021245</v>
      </c>
      <c r="K31" s="24">
        <f t="shared" si="2"/>
        <v>123.32525570416996</v>
      </c>
      <c r="L31" s="23"/>
      <c r="M31" s="23"/>
    </row>
    <row r="32" spans="1:22" x14ac:dyDescent="0.35">
      <c r="A32" t="s">
        <v>22</v>
      </c>
      <c r="B32">
        <v>30</v>
      </c>
      <c r="E32" t="s">
        <v>33</v>
      </c>
      <c r="F32" t="s">
        <v>11</v>
      </c>
      <c r="G32">
        <v>0.90369999999999995</v>
      </c>
      <c r="H32">
        <v>0.72479999999999989</v>
      </c>
      <c r="I32" s="23">
        <f t="shared" si="0"/>
        <v>5.7025963808025173</v>
      </c>
      <c r="J32" s="23">
        <f t="shared" si="1"/>
        <v>15.454036191974822</v>
      </c>
      <c r="K32" s="24">
        <f t="shared" si="2"/>
        <v>123.63228953579858</v>
      </c>
      <c r="L32" s="23"/>
      <c r="M32" s="23"/>
      <c r="R32" s="23"/>
      <c r="S32" s="23"/>
    </row>
    <row r="33" spans="1:19" x14ac:dyDescent="0.35">
      <c r="A33" t="s">
        <v>23</v>
      </c>
      <c r="B33">
        <v>31</v>
      </c>
      <c r="E33" t="s">
        <v>32</v>
      </c>
      <c r="F33" t="s">
        <v>11</v>
      </c>
      <c r="G33">
        <v>0.90920000000000001</v>
      </c>
      <c r="H33">
        <v>0.73029999999999995</v>
      </c>
      <c r="I33" s="23">
        <f t="shared" si="0"/>
        <v>5.7458693941778129</v>
      </c>
      <c r="J33" s="23">
        <f t="shared" si="1"/>
        <v>15.571306058221873</v>
      </c>
      <c r="K33" s="24">
        <f t="shared" si="2"/>
        <v>124.57044846577499</v>
      </c>
      <c r="L33" s="23"/>
      <c r="M33" s="23"/>
      <c r="R33" s="23"/>
      <c r="S33" s="23"/>
    </row>
    <row r="34" spans="1:19" x14ac:dyDescent="0.35">
      <c r="A34" t="s">
        <v>23</v>
      </c>
      <c r="B34">
        <v>32</v>
      </c>
      <c r="E34" t="s">
        <v>33</v>
      </c>
      <c r="F34" t="s">
        <v>11</v>
      </c>
      <c r="G34">
        <v>0.8639</v>
      </c>
      <c r="H34">
        <v>0.68500000000000005</v>
      </c>
      <c r="I34" s="23">
        <f t="shared" si="0"/>
        <v>5.3894571203776565</v>
      </c>
      <c r="J34" s="23">
        <f t="shared" si="1"/>
        <v>14.605428796223448</v>
      </c>
      <c r="K34" s="24">
        <f t="shared" si="2"/>
        <v>116.84343036978758</v>
      </c>
      <c r="L34" s="23"/>
      <c r="M34" t="s">
        <v>94</v>
      </c>
      <c r="R34" s="23"/>
      <c r="S34" s="23"/>
    </row>
    <row r="35" spans="1:19" x14ac:dyDescent="0.35">
      <c r="A35" t="s">
        <v>24</v>
      </c>
      <c r="B35">
        <v>33</v>
      </c>
      <c r="E35" t="s">
        <v>32</v>
      </c>
      <c r="F35" t="s">
        <v>11</v>
      </c>
      <c r="G35">
        <v>0.90259999999999996</v>
      </c>
      <c r="H35">
        <v>0.72370000000000001</v>
      </c>
      <c r="I35" s="23">
        <f t="shared" si="0"/>
        <v>5.6939417781274591</v>
      </c>
      <c r="J35" s="23">
        <f t="shared" si="1"/>
        <v>15.430582218725414</v>
      </c>
      <c r="K35" s="24">
        <f t="shared" si="2"/>
        <v>123.44465774980331</v>
      </c>
      <c r="L35" s="23"/>
      <c r="R35" s="23"/>
      <c r="S35" s="23"/>
    </row>
    <row r="36" spans="1:19" x14ac:dyDescent="0.35">
      <c r="A36" t="s">
        <v>24</v>
      </c>
      <c r="B36">
        <v>34</v>
      </c>
      <c r="E36" t="s">
        <v>33</v>
      </c>
      <c r="F36" t="s">
        <v>11</v>
      </c>
      <c r="G36">
        <v>0.91390000000000005</v>
      </c>
      <c r="H36">
        <v>0.7350000000000001</v>
      </c>
      <c r="I36" s="23">
        <f t="shared" si="0"/>
        <v>5.782848151062157</v>
      </c>
      <c r="J36" s="23">
        <f t="shared" si="1"/>
        <v>15.671518489378446</v>
      </c>
      <c r="K36" s="24">
        <f t="shared" si="2"/>
        <v>125.37214791502757</v>
      </c>
      <c r="L36" s="23"/>
      <c r="M36">
        <v>5.5399999999999998E-2</v>
      </c>
      <c r="R36" s="23"/>
      <c r="S36" s="23"/>
    </row>
    <row r="37" spans="1:19" x14ac:dyDescent="0.35">
      <c r="M37">
        <v>0.12709999999999999</v>
      </c>
      <c r="R37" s="23"/>
      <c r="S37" s="23"/>
    </row>
    <row r="38" spans="1:19" x14ac:dyDescent="0.35">
      <c r="I38" s="8" t="s">
        <v>73</v>
      </c>
      <c r="J38" s="8" t="s">
        <v>72</v>
      </c>
      <c r="K38" s="8"/>
      <c r="R38" s="23"/>
      <c r="S38" s="23"/>
    </row>
    <row r="39" spans="1:19" x14ac:dyDescent="0.35">
      <c r="I39" s="24">
        <f>AVERAGE(K31:K36)</f>
        <v>122.864704956727</v>
      </c>
      <c r="J39">
        <f>STDEV(J31:J36)</f>
        <v>0.38156837967750235</v>
      </c>
      <c r="R39" s="23"/>
      <c r="S39" s="23"/>
    </row>
    <row r="40" spans="1:19" x14ac:dyDescent="0.35">
      <c r="R40" s="23"/>
      <c r="S40" s="23"/>
    </row>
    <row r="41" spans="1:19" x14ac:dyDescent="0.35">
      <c r="R41" s="23"/>
      <c r="S41" s="23"/>
    </row>
    <row r="42" spans="1:19" x14ac:dyDescent="0.35">
      <c r="R42" s="23"/>
      <c r="S42" s="23"/>
    </row>
    <row r="43" spans="1:19" x14ac:dyDescent="0.35">
      <c r="R43" s="23"/>
      <c r="S43" s="23"/>
    </row>
    <row r="44" spans="1:19" x14ac:dyDescent="0.35">
      <c r="I44" s="14"/>
      <c r="R44" s="23"/>
      <c r="S44" s="23"/>
    </row>
    <row r="45" spans="1:19" x14ac:dyDescent="0.35">
      <c r="I45" s="14"/>
      <c r="R45" s="23"/>
      <c r="S45" s="23"/>
    </row>
    <row r="46" spans="1:19" x14ac:dyDescent="0.35">
      <c r="I46" s="14"/>
    </row>
    <row r="47" spans="1:19" x14ac:dyDescent="0.35">
      <c r="I47" s="14"/>
    </row>
    <row r="48" spans="1:19" x14ac:dyDescent="0.35">
      <c r="I48" s="14"/>
    </row>
    <row r="49" spans="9:9" x14ac:dyDescent="0.35">
      <c r="I49" s="14"/>
    </row>
    <row r="50" spans="9:9" x14ac:dyDescent="0.35">
      <c r="I50" s="14"/>
    </row>
    <row r="51" spans="9:9" x14ac:dyDescent="0.35">
      <c r="I51" s="14"/>
    </row>
    <row r="52" spans="9:9" x14ac:dyDescent="0.35">
      <c r="I52" s="14"/>
    </row>
    <row r="53" spans="9:9" x14ac:dyDescent="0.35">
      <c r="I53" s="14"/>
    </row>
    <row r="54" spans="9:9" x14ac:dyDescent="0.35">
      <c r="I54" s="14"/>
    </row>
    <row r="55" spans="9:9" x14ac:dyDescent="0.35">
      <c r="I55" s="14"/>
    </row>
    <row r="56" spans="9:9" x14ac:dyDescent="0.35">
      <c r="I56" s="14"/>
    </row>
    <row r="57" spans="9:9" x14ac:dyDescent="0.35">
      <c r="I57" s="14"/>
    </row>
    <row r="58" spans="9:9" x14ac:dyDescent="0.35">
      <c r="I58" s="14"/>
    </row>
    <row r="59" spans="9:9" x14ac:dyDescent="0.35">
      <c r="I59" s="14"/>
    </row>
    <row r="60" spans="9:9" x14ac:dyDescent="0.35">
      <c r="I60" s="14"/>
    </row>
    <row r="61" spans="9:9" x14ac:dyDescent="0.35">
      <c r="I61" s="14"/>
    </row>
    <row r="62" spans="9:9" x14ac:dyDescent="0.35">
      <c r="I62" s="14"/>
    </row>
    <row r="63" spans="9:9" x14ac:dyDescent="0.35">
      <c r="I63" s="14"/>
    </row>
    <row r="64" spans="9:9" x14ac:dyDescent="0.35">
      <c r="I64" s="14"/>
    </row>
    <row r="65" spans="9:9" x14ac:dyDescent="0.35">
      <c r="I65" s="14"/>
    </row>
    <row r="66" spans="9:9" x14ac:dyDescent="0.35">
      <c r="I66" s="14"/>
    </row>
    <row r="67" spans="9:9" x14ac:dyDescent="0.35">
      <c r="I67" s="14"/>
    </row>
    <row r="68" spans="9:9" x14ac:dyDescent="0.35">
      <c r="I68" s="14"/>
    </row>
    <row r="69" spans="9:9" x14ac:dyDescent="0.35">
      <c r="I69" s="14"/>
    </row>
    <row r="70" spans="9:9" x14ac:dyDescent="0.35">
      <c r="I70" s="14"/>
    </row>
    <row r="71" spans="9:9" x14ac:dyDescent="0.35">
      <c r="I71" s="14"/>
    </row>
  </sheetData>
  <phoneticPr fontId="18" type="noConversion"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AED43-1D9C-4AF0-A78E-CD43367CFD67}">
  <sheetPr codeName="Foglio13"/>
  <dimension ref="A1:AK43"/>
  <sheetViews>
    <sheetView tabSelected="1" zoomScale="80" zoomScaleNormal="80" workbookViewId="0">
      <selection activeCell="A27" sqref="A27:K44"/>
    </sheetView>
  </sheetViews>
  <sheetFormatPr defaultRowHeight="14.5" x14ac:dyDescent="0.35"/>
  <cols>
    <col min="1" max="1" width="9.08984375" bestFit="1" customWidth="1"/>
    <col min="2" max="2" width="59.36328125" bestFit="1" customWidth="1"/>
    <col min="3" max="3" width="10.453125" bestFit="1" customWidth="1"/>
    <col min="4" max="4" width="10.6328125" bestFit="1" customWidth="1"/>
    <col min="5" max="8" width="10.453125" bestFit="1" customWidth="1"/>
    <col min="9" max="9" width="4.54296875" bestFit="1" customWidth="1"/>
    <col min="10" max="10" width="4.26953125" bestFit="1" customWidth="1"/>
    <col min="11" max="11" width="10.453125" bestFit="1" customWidth="1"/>
    <col min="12" max="12" width="6" bestFit="1" customWidth="1"/>
    <col min="13" max="13" width="4.54296875" bestFit="1" customWidth="1"/>
    <col min="14" max="14" width="4.26953125" bestFit="1" customWidth="1"/>
    <col min="15" max="15" width="10.453125" bestFit="1" customWidth="1"/>
    <col min="16" max="16" width="6" bestFit="1" customWidth="1"/>
    <col min="17" max="17" width="4.54296875" bestFit="1" customWidth="1"/>
    <col min="18" max="18" width="4.26953125" bestFit="1" customWidth="1"/>
    <col min="19" max="19" width="10.453125" bestFit="1" customWidth="1"/>
    <col min="20" max="20" width="6" bestFit="1" customWidth="1"/>
    <col min="21" max="21" width="4.54296875" bestFit="1" customWidth="1"/>
    <col min="22" max="22" width="4.26953125" bestFit="1" customWidth="1"/>
    <col min="23" max="23" width="10.453125" bestFit="1" customWidth="1"/>
    <col min="24" max="24" width="6" bestFit="1" customWidth="1"/>
    <col min="25" max="25" width="5.54296875" bestFit="1" customWidth="1"/>
    <col min="26" max="26" width="4.26953125" bestFit="1" customWidth="1"/>
    <col min="31" max="31" width="7.453125" bestFit="1" customWidth="1"/>
    <col min="32" max="32" width="9.90625" bestFit="1" customWidth="1"/>
    <col min="33" max="34" width="10.90625" bestFit="1" customWidth="1"/>
    <col min="35" max="35" width="11.7265625" bestFit="1" customWidth="1"/>
    <col min="36" max="37" width="10.90625" bestFit="1" customWidth="1"/>
  </cols>
  <sheetData>
    <row r="1" spans="1:37" s="8" customFormat="1" x14ac:dyDescent="0.35">
      <c r="C1" s="8" t="s">
        <v>92</v>
      </c>
      <c r="D1" s="8" t="s">
        <v>59</v>
      </c>
      <c r="E1" s="8" t="s">
        <v>60</v>
      </c>
      <c r="G1" s="8" t="s">
        <v>91</v>
      </c>
      <c r="H1" s="8" t="s">
        <v>59</v>
      </c>
      <c r="I1" s="8" t="s">
        <v>60</v>
      </c>
      <c r="K1" s="8" t="s">
        <v>95</v>
      </c>
      <c r="L1" s="8" t="s">
        <v>59</v>
      </c>
      <c r="M1" s="8" t="s">
        <v>60</v>
      </c>
      <c r="O1" s="8" t="s">
        <v>96</v>
      </c>
      <c r="P1" s="8" t="s">
        <v>59</v>
      </c>
      <c r="Q1" s="8" t="s">
        <v>60</v>
      </c>
      <c r="S1" s="8" t="s">
        <v>97</v>
      </c>
      <c r="T1" s="8" t="s">
        <v>59</v>
      </c>
      <c r="U1" s="8" t="s">
        <v>60</v>
      </c>
      <c r="W1" s="8" t="s">
        <v>98</v>
      </c>
      <c r="X1" s="8" t="s">
        <v>59</v>
      </c>
      <c r="Y1" s="8" t="s">
        <v>60</v>
      </c>
    </row>
    <row r="2" spans="1:37" x14ac:dyDescent="0.35">
      <c r="C2" t="s">
        <v>61</v>
      </c>
      <c r="D2" s="23">
        <v>6.5917130719279502</v>
      </c>
      <c r="E2" s="23">
        <v>0.25623035446423509</v>
      </c>
      <c r="G2" t="s">
        <v>61</v>
      </c>
      <c r="H2" s="23">
        <v>11.113726971613985</v>
      </c>
      <c r="I2" s="23">
        <v>2.0511338139400292</v>
      </c>
      <c r="K2" t="s">
        <v>61</v>
      </c>
      <c r="L2" s="23">
        <v>20.826196669990438</v>
      </c>
      <c r="M2" s="23">
        <v>2.3087301465547441</v>
      </c>
      <c r="O2" t="s">
        <v>61</v>
      </c>
      <c r="P2" s="23">
        <v>28.006580661092919</v>
      </c>
      <c r="Q2" s="23">
        <v>0.78709042788812744</v>
      </c>
      <c r="S2" t="s">
        <v>61</v>
      </c>
      <c r="T2" s="23">
        <v>28.479022002155041</v>
      </c>
      <c r="U2" s="23">
        <v>1.2919454019273762</v>
      </c>
      <c r="W2" t="s">
        <v>61</v>
      </c>
      <c r="X2" s="23">
        <v>28.903679058006283</v>
      </c>
      <c r="Y2" s="23">
        <v>0.61034323290838488</v>
      </c>
    </row>
    <row r="3" spans="1:37" x14ac:dyDescent="0.35">
      <c r="C3" t="s">
        <v>62</v>
      </c>
      <c r="D3" s="23">
        <v>6.1189249397291645</v>
      </c>
      <c r="E3" s="23">
        <v>0.33718572301273253</v>
      </c>
      <c r="G3" t="s">
        <v>62</v>
      </c>
      <c r="H3" s="23">
        <v>7.8460010824776507</v>
      </c>
      <c r="I3" s="23">
        <v>0.94701882229494139</v>
      </c>
      <c r="K3" t="s">
        <v>62</v>
      </c>
      <c r="L3" s="23">
        <v>13.395689038310818</v>
      </c>
      <c r="M3" s="23">
        <v>1.9671352376187596</v>
      </c>
      <c r="O3" t="s">
        <v>62</v>
      </c>
      <c r="P3" s="23">
        <v>19.807943541752643</v>
      </c>
      <c r="Q3" s="23">
        <v>1.3332981533725694</v>
      </c>
      <c r="S3" t="s">
        <v>62</v>
      </c>
      <c r="T3" s="23">
        <v>21.287293401926188</v>
      </c>
      <c r="U3" s="23">
        <v>1.1592928945619669</v>
      </c>
      <c r="W3" t="s">
        <v>62</v>
      </c>
      <c r="X3" s="23">
        <v>24.040485911393436</v>
      </c>
      <c r="Y3" s="23">
        <v>1.0246234202652056</v>
      </c>
    </row>
    <row r="4" spans="1:37" x14ac:dyDescent="0.35">
      <c r="C4" t="s">
        <v>63</v>
      </c>
      <c r="D4" s="23">
        <v>9.8811558199292886</v>
      </c>
      <c r="E4" s="23">
        <v>0.61078293571720821</v>
      </c>
      <c r="G4" t="s">
        <v>63</v>
      </c>
      <c r="H4" s="23">
        <v>15.539292915854871</v>
      </c>
      <c r="I4" s="23">
        <v>0.42484638552748794</v>
      </c>
      <c r="K4" t="s">
        <v>63</v>
      </c>
      <c r="L4" s="23">
        <v>38.451644221677967</v>
      </c>
      <c r="M4" s="23">
        <v>4.738078425304562</v>
      </c>
      <c r="O4" t="s">
        <v>63</v>
      </c>
      <c r="P4" s="23">
        <v>56.26444989459965</v>
      </c>
      <c r="Q4" s="23">
        <v>3.9068680626562733</v>
      </c>
      <c r="S4" t="s">
        <v>63</v>
      </c>
      <c r="T4" s="23">
        <v>68.974939748595659</v>
      </c>
      <c r="U4" s="23">
        <v>4.4954605202607567</v>
      </c>
      <c r="W4" t="s">
        <v>63</v>
      </c>
      <c r="X4" s="23">
        <v>73.396536302069748</v>
      </c>
      <c r="Y4" s="23">
        <v>0.50290718042451854</v>
      </c>
    </row>
    <row r="5" spans="1:37" x14ac:dyDescent="0.35">
      <c r="C5" t="s">
        <v>64</v>
      </c>
      <c r="D5" s="23">
        <v>11.172748299262812</v>
      </c>
      <c r="E5" s="23">
        <v>0.50193913471600937</v>
      </c>
      <c r="G5" t="s">
        <v>64</v>
      </c>
      <c r="H5" s="23">
        <v>14.686327711684662</v>
      </c>
      <c r="I5" s="23">
        <v>0.85134297466346687</v>
      </c>
      <c r="K5" t="s">
        <v>64</v>
      </c>
      <c r="L5" s="23">
        <v>28.597494887109601</v>
      </c>
      <c r="M5" s="23">
        <v>1.7192748260823609</v>
      </c>
      <c r="O5" t="s">
        <v>64</v>
      </c>
      <c r="P5" s="23">
        <v>33.200697555630796</v>
      </c>
      <c r="Q5" s="23">
        <v>0.45266699119679682</v>
      </c>
      <c r="S5" t="s">
        <v>64</v>
      </c>
      <c r="T5" s="23">
        <v>45.113457993296834</v>
      </c>
      <c r="U5" s="23">
        <v>0.94643237428283433</v>
      </c>
      <c r="W5" t="s">
        <v>64</v>
      </c>
      <c r="X5" s="23">
        <v>44.097600916194565</v>
      </c>
      <c r="Y5" s="23">
        <v>2.420095790577605</v>
      </c>
    </row>
    <row r="6" spans="1:37" x14ac:dyDescent="0.35">
      <c r="C6" t="s">
        <v>65</v>
      </c>
      <c r="D6" s="23">
        <v>8.8169756752173019</v>
      </c>
      <c r="E6" s="23">
        <v>1.0982452453660192</v>
      </c>
      <c r="G6" t="s">
        <v>65</v>
      </c>
      <c r="H6" s="23">
        <v>10.308813144006237</v>
      </c>
      <c r="I6" s="23">
        <v>1.3148339487681533</v>
      </c>
      <c r="K6" t="s">
        <v>65</v>
      </c>
      <c r="L6" s="23">
        <v>29.000702653274473</v>
      </c>
      <c r="M6" s="23">
        <v>5.3960732754353335</v>
      </c>
      <c r="O6" t="s">
        <v>65</v>
      </c>
      <c r="P6" s="23">
        <v>34.867745763399817</v>
      </c>
      <c r="Q6" s="23">
        <v>0.6878570376665708</v>
      </c>
      <c r="S6" t="s">
        <v>65</v>
      </c>
      <c r="T6" s="23">
        <v>42.398335682752034</v>
      </c>
      <c r="U6" s="23">
        <v>0.41919256153167789</v>
      </c>
      <c r="W6" t="s">
        <v>65</v>
      </c>
      <c r="X6" s="23">
        <v>44.182793690886818</v>
      </c>
      <c r="Y6" s="23">
        <v>4.4170692438887516</v>
      </c>
    </row>
    <row r="7" spans="1:37" x14ac:dyDescent="0.35">
      <c r="C7" t="s">
        <v>66</v>
      </c>
      <c r="D7" s="23">
        <v>9.7141007366244949</v>
      </c>
      <c r="E7" s="23">
        <v>0.89790663811487803</v>
      </c>
      <c r="G7" t="s">
        <v>66</v>
      </c>
      <c r="H7" s="23">
        <v>10.701689923472296</v>
      </c>
      <c r="I7" s="23">
        <v>0.64655532667653115</v>
      </c>
      <c r="K7" t="s">
        <v>66</v>
      </c>
      <c r="L7" s="23">
        <v>26.465034681754425</v>
      </c>
      <c r="M7" s="23">
        <v>1.5374337545016425</v>
      </c>
      <c r="O7" t="s">
        <v>66</v>
      </c>
      <c r="P7" s="23">
        <v>34.096496180721175</v>
      </c>
      <c r="Q7" s="23">
        <v>3.8426322488877793</v>
      </c>
      <c r="S7" t="s">
        <v>66</v>
      </c>
      <c r="T7" s="23">
        <v>37.899703952851368</v>
      </c>
      <c r="U7" s="23">
        <v>2.5018315738295978</v>
      </c>
      <c r="W7" t="s">
        <v>66</v>
      </c>
      <c r="X7" s="23">
        <v>37.836304924838203</v>
      </c>
      <c r="Y7" s="23">
        <v>2.5327432693649308</v>
      </c>
    </row>
    <row r="8" spans="1:37" x14ac:dyDescent="0.35">
      <c r="C8" t="s">
        <v>67</v>
      </c>
      <c r="D8" s="23">
        <v>7.0189869908986982</v>
      </c>
      <c r="E8" s="23">
        <v>0.81821285733570925</v>
      </c>
      <c r="G8" t="s">
        <v>67</v>
      </c>
      <c r="H8" s="23">
        <v>7.1640983363004365</v>
      </c>
      <c r="I8" s="23">
        <v>0.60561211667187753</v>
      </c>
      <c r="K8" t="s">
        <v>67</v>
      </c>
      <c r="L8" s="23">
        <v>17.000332390317727</v>
      </c>
      <c r="M8" s="23">
        <v>1.1313034077406157</v>
      </c>
      <c r="O8" t="s">
        <v>67</v>
      </c>
      <c r="P8" s="23">
        <v>21.571307505841776</v>
      </c>
      <c r="Q8" s="23">
        <v>1.318870613787515</v>
      </c>
      <c r="S8" t="s">
        <v>67</v>
      </c>
      <c r="T8" s="23">
        <v>27.626262753468303</v>
      </c>
      <c r="U8" s="23">
        <v>1.4731908577446362</v>
      </c>
      <c r="W8" t="s">
        <v>67</v>
      </c>
      <c r="X8" s="23">
        <v>28.031493547501793</v>
      </c>
      <c r="Y8" s="23">
        <v>1.6824675060441507</v>
      </c>
    </row>
    <row r="11" spans="1:37" ht="15" thickBot="1" x14ac:dyDescent="0.4">
      <c r="AE11" s="17" t="s">
        <v>178</v>
      </c>
      <c r="AF11" s="17" t="s">
        <v>171</v>
      </c>
      <c r="AG11" s="17" t="s">
        <v>177</v>
      </c>
      <c r="AH11" s="17" t="s">
        <v>176</v>
      </c>
      <c r="AI11" s="17" t="s">
        <v>175</v>
      </c>
      <c r="AJ11" s="17" t="s">
        <v>174</v>
      </c>
      <c r="AK11" s="17" t="s">
        <v>173</v>
      </c>
    </row>
    <row r="12" spans="1:37" x14ac:dyDescent="0.35">
      <c r="A12" s="32"/>
      <c r="B12" s="33"/>
      <c r="C12" s="34" t="s">
        <v>92</v>
      </c>
      <c r="D12" s="34" t="s">
        <v>91</v>
      </c>
      <c r="E12" s="34" t="s">
        <v>95</v>
      </c>
      <c r="F12" s="34" t="s">
        <v>96</v>
      </c>
      <c r="G12" s="34" t="s">
        <v>97</v>
      </c>
      <c r="H12" s="35" t="s">
        <v>98</v>
      </c>
      <c r="AE12" s="14" t="s">
        <v>61</v>
      </c>
      <c r="AF12" s="14" t="s">
        <v>179</v>
      </c>
      <c r="AG12" s="14" t="s">
        <v>180</v>
      </c>
      <c r="AH12" s="14" t="s">
        <v>180</v>
      </c>
      <c r="AI12" s="14" t="s">
        <v>181</v>
      </c>
      <c r="AJ12" s="14" t="s">
        <v>180</v>
      </c>
      <c r="AK12" s="14" t="s">
        <v>179</v>
      </c>
    </row>
    <row r="13" spans="1:37" x14ac:dyDescent="0.35">
      <c r="A13" s="1" t="s">
        <v>99</v>
      </c>
      <c r="C13" s="17" t="s">
        <v>100</v>
      </c>
      <c r="D13" s="17" t="s">
        <v>100</v>
      </c>
      <c r="E13" s="17" t="s">
        <v>101</v>
      </c>
      <c r="F13" s="17" t="s">
        <v>101</v>
      </c>
      <c r="G13" s="17" t="s">
        <v>101</v>
      </c>
      <c r="H13" s="36" t="s">
        <v>101</v>
      </c>
      <c r="AE13" s="14" t="s">
        <v>62</v>
      </c>
      <c r="AF13" s="14" t="s">
        <v>179</v>
      </c>
      <c r="AG13" s="14" t="s">
        <v>179</v>
      </c>
      <c r="AH13" s="14" t="s">
        <v>179</v>
      </c>
      <c r="AI13" s="14" t="s">
        <v>179</v>
      </c>
      <c r="AJ13" s="14" t="s">
        <v>179</v>
      </c>
      <c r="AK13" s="14" t="s">
        <v>179</v>
      </c>
    </row>
    <row r="14" spans="1:37" x14ac:dyDescent="0.35">
      <c r="A14" s="37"/>
      <c r="B14" s="17"/>
      <c r="C14" s="17" t="s">
        <v>112</v>
      </c>
      <c r="D14" s="17" t="s">
        <v>102</v>
      </c>
      <c r="E14" s="17" t="s">
        <v>103</v>
      </c>
      <c r="F14" s="17" t="s">
        <v>104</v>
      </c>
      <c r="G14" s="17" t="s">
        <v>105</v>
      </c>
      <c r="H14" s="36" t="s">
        <v>106</v>
      </c>
      <c r="AE14" s="14" t="s">
        <v>63</v>
      </c>
      <c r="AF14" s="14" t="s">
        <v>180</v>
      </c>
      <c r="AG14" s="14" t="s">
        <v>182</v>
      </c>
      <c r="AH14" s="14" t="s">
        <v>183</v>
      </c>
      <c r="AI14" s="14" t="s">
        <v>182</v>
      </c>
      <c r="AJ14" s="14" t="s">
        <v>183</v>
      </c>
      <c r="AK14" s="14" t="s">
        <v>182</v>
      </c>
    </row>
    <row r="15" spans="1:37" x14ac:dyDescent="0.35">
      <c r="A15" s="1"/>
      <c r="C15" s="51">
        <v>0</v>
      </c>
      <c r="D15" s="51">
        <v>120</v>
      </c>
      <c r="E15" s="51">
        <v>135</v>
      </c>
      <c r="F15" s="51">
        <v>150</v>
      </c>
      <c r="G15" s="51">
        <v>210</v>
      </c>
      <c r="H15" s="50">
        <v>240</v>
      </c>
      <c r="AE15" s="14" t="s">
        <v>64</v>
      </c>
      <c r="AF15" s="14" t="s">
        <v>182</v>
      </c>
      <c r="AG15" s="14" t="s">
        <v>182</v>
      </c>
      <c r="AH15" s="14" t="s">
        <v>182</v>
      </c>
      <c r="AI15" s="14" t="s">
        <v>180</v>
      </c>
      <c r="AJ15" s="14" t="s">
        <v>182</v>
      </c>
      <c r="AK15" s="14" t="s">
        <v>180</v>
      </c>
    </row>
    <row r="16" spans="1:37" x14ac:dyDescent="0.35">
      <c r="A16" s="1" t="s">
        <v>61</v>
      </c>
      <c r="B16" t="s">
        <v>184</v>
      </c>
      <c r="C16" s="23">
        <v>6.5917130719279502</v>
      </c>
      <c r="D16" s="23">
        <v>11.113726971613985</v>
      </c>
      <c r="E16" s="23">
        <v>20.826196669990438</v>
      </c>
      <c r="F16" s="23">
        <v>28.006580661092919</v>
      </c>
      <c r="G16" s="23">
        <v>28.479022002155041</v>
      </c>
      <c r="H16" s="52">
        <v>28.903679058006283</v>
      </c>
    </row>
    <row r="17" spans="1:37" ht="15" thickBot="1" x14ac:dyDescent="0.4">
      <c r="A17" s="1" t="s">
        <v>62</v>
      </c>
      <c r="B17" t="s">
        <v>185</v>
      </c>
      <c r="C17" s="23">
        <v>6.1189249397291645</v>
      </c>
      <c r="D17" s="23">
        <v>7.8460010824776507</v>
      </c>
      <c r="E17" s="23">
        <v>13.395689038310818</v>
      </c>
      <c r="F17" s="23">
        <v>19.807943541752643</v>
      </c>
      <c r="G17" s="23">
        <v>21.287293401926188</v>
      </c>
      <c r="H17" s="52">
        <v>24.040485911393436</v>
      </c>
    </row>
    <row r="18" spans="1:37" x14ac:dyDescent="0.35">
      <c r="A18" s="1" t="s">
        <v>63</v>
      </c>
      <c r="B18" t="s">
        <v>215</v>
      </c>
      <c r="C18" s="23">
        <v>9.8811558199292886</v>
      </c>
      <c r="D18" s="23">
        <v>15.539292915854871</v>
      </c>
      <c r="E18" s="23">
        <v>38.451644221677967</v>
      </c>
      <c r="F18" s="23">
        <v>56.26444989459965</v>
      </c>
      <c r="G18" s="23">
        <v>68.974939748595659</v>
      </c>
      <c r="H18" s="52">
        <v>73.396536302069748</v>
      </c>
      <c r="AE18" s="81" t="s">
        <v>27</v>
      </c>
      <c r="AF18" s="78" t="s">
        <v>188</v>
      </c>
      <c r="AG18" s="79"/>
      <c r="AH18" s="78" t="s">
        <v>189</v>
      </c>
      <c r="AI18" s="78"/>
      <c r="AJ18" s="78"/>
      <c r="AK18" s="80"/>
    </row>
    <row r="19" spans="1:37" ht="15" thickBot="1" x14ac:dyDescent="0.4">
      <c r="A19" s="1" t="s">
        <v>64</v>
      </c>
      <c r="B19" t="s">
        <v>214</v>
      </c>
      <c r="C19" s="23">
        <v>11.172748299262812</v>
      </c>
      <c r="D19" s="23">
        <v>14.686327711684662</v>
      </c>
      <c r="E19" s="23">
        <v>28.597494887109601</v>
      </c>
      <c r="F19" s="23">
        <v>33.200697555630796</v>
      </c>
      <c r="G19" s="23">
        <v>45.113457993296834</v>
      </c>
      <c r="H19" s="52">
        <v>44.097600916194565</v>
      </c>
      <c r="AE19" s="82"/>
      <c r="AF19" s="67">
        <v>0</v>
      </c>
      <c r="AG19" s="68">
        <v>120</v>
      </c>
      <c r="AH19" s="67">
        <v>135</v>
      </c>
      <c r="AI19" s="67">
        <v>150</v>
      </c>
      <c r="AJ19" s="67">
        <v>210</v>
      </c>
      <c r="AK19" s="69">
        <v>240</v>
      </c>
    </row>
    <row r="20" spans="1:37" ht="16.5" x14ac:dyDescent="0.35">
      <c r="A20" s="1"/>
      <c r="C20" s="53"/>
      <c r="D20" s="53"/>
      <c r="E20" s="53"/>
      <c r="F20" s="53"/>
      <c r="G20" s="53"/>
      <c r="H20" s="38"/>
      <c r="AD20" s="14" t="s">
        <v>61</v>
      </c>
      <c r="AE20" s="70" t="s">
        <v>184</v>
      </c>
      <c r="AF20" s="72" t="s">
        <v>190</v>
      </c>
      <c r="AG20" s="72" t="s">
        <v>194</v>
      </c>
      <c r="AH20" s="72" t="s">
        <v>198</v>
      </c>
      <c r="AI20" s="72" t="s">
        <v>202</v>
      </c>
      <c r="AJ20" s="72" t="s">
        <v>206</v>
      </c>
      <c r="AK20" s="73" t="s">
        <v>210</v>
      </c>
    </row>
    <row r="21" spans="1:37" ht="16.5" x14ac:dyDescent="0.35">
      <c r="A21" s="1"/>
      <c r="C21" s="8" t="s">
        <v>107</v>
      </c>
      <c r="D21" s="8" t="s">
        <v>107</v>
      </c>
      <c r="E21" s="8" t="s">
        <v>108</v>
      </c>
      <c r="F21" s="8" t="s">
        <v>109</v>
      </c>
      <c r="G21" s="8" t="s">
        <v>110</v>
      </c>
      <c r="H21" s="39" t="s">
        <v>111</v>
      </c>
      <c r="AD21" s="14" t="s">
        <v>62</v>
      </c>
      <c r="AE21" s="65" t="s">
        <v>185</v>
      </c>
      <c r="AF21" s="74" t="s">
        <v>191</v>
      </c>
      <c r="AG21" s="74" t="s">
        <v>195</v>
      </c>
      <c r="AH21" s="74" t="s">
        <v>199</v>
      </c>
      <c r="AI21" s="74" t="s">
        <v>203</v>
      </c>
      <c r="AJ21" s="74" t="s">
        <v>207</v>
      </c>
      <c r="AK21" s="75" t="s">
        <v>211</v>
      </c>
    </row>
    <row r="22" spans="1:37" ht="16.5" x14ac:dyDescent="0.35">
      <c r="A22" s="1" t="s">
        <v>61</v>
      </c>
      <c r="C22" s="23">
        <v>0.25623035446423509</v>
      </c>
      <c r="D22" s="23">
        <v>2.0511338139400292</v>
      </c>
      <c r="E22" s="23">
        <v>2.3087301465547441</v>
      </c>
      <c r="F22" s="23">
        <v>0.78709042788812744</v>
      </c>
      <c r="G22" s="23">
        <v>1.2919454019273762</v>
      </c>
      <c r="H22" s="52">
        <v>0.61034323290838488</v>
      </c>
      <c r="AD22" s="14" t="s">
        <v>63</v>
      </c>
      <c r="AE22" s="66" t="s">
        <v>186</v>
      </c>
      <c r="AF22" s="74" t="s">
        <v>192</v>
      </c>
      <c r="AG22" s="74" t="s">
        <v>196</v>
      </c>
      <c r="AH22" s="74" t="s">
        <v>200</v>
      </c>
      <c r="AI22" s="74" t="s">
        <v>204</v>
      </c>
      <c r="AJ22" s="74" t="s">
        <v>208</v>
      </c>
      <c r="AK22" s="75" t="s">
        <v>212</v>
      </c>
    </row>
    <row r="23" spans="1:37" ht="17" thickBot="1" x14ac:dyDescent="0.4">
      <c r="A23" s="1" t="s">
        <v>62</v>
      </c>
      <c r="C23" s="23">
        <v>0.33718572301273253</v>
      </c>
      <c r="D23" s="23">
        <v>0.94701882229494139</v>
      </c>
      <c r="E23" s="23">
        <v>1.9671352376187596</v>
      </c>
      <c r="F23" s="23">
        <v>1.3332981533725694</v>
      </c>
      <c r="G23" s="23">
        <v>1.1592928945619669</v>
      </c>
      <c r="H23" s="52">
        <v>1.0246234202652056</v>
      </c>
      <c r="AD23" s="14" t="s">
        <v>64</v>
      </c>
      <c r="AE23" s="71" t="s">
        <v>187</v>
      </c>
      <c r="AF23" s="76" t="s">
        <v>193</v>
      </c>
      <c r="AG23" s="76" t="s">
        <v>197</v>
      </c>
      <c r="AH23" s="76" t="s">
        <v>201</v>
      </c>
      <c r="AI23" s="76" t="s">
        <v>205</v>
      </c>
      <c r="AJ23" s="76" t="s">
        <v>209</v>
      </c>
      <c r="AK23" s="77" t="s">
        <v>213</v>
      </c>
    </row>
    <row r="24" spans="1:37" x14ac:dyDescent="0.35">
      <c r="A24" s="1" t="s">
        <v>63</v>
      </c>
      <c r="C24" s="23">
        <v>0.61078293571720821</v>
      </c>
      <c r="D24" s="23">
        <v>0.42484638552748794</v>
      </c>
      <c r="E24" s="23">
        <v>4.738078425304562</v>
      </c>
      <c r="F24" s="23">
        <v>3.9068680626562733</v>
      </c>
      <c r="G24" s="23">
        <v>4.4954605202607567</v>
      </c>
      <c r="H24" s="52">
        <v>0.50290718042451854</v>
      </c>
    </row>
    <row r="25" spans="1:37" ht="15" thickBot="1" x14ac:dyDescent="0.4">
      <c r="A25" s="3" t="s">
        <v>64</v>
      </c>
      <c r="B25" s="4"/>
      <c r="C25" s="54">
        <v>0.50193913471600937</v>
      </c>
      <c r="D25" s="54">
        <v>0.85134297466346687</v>
      </c>
      <c r="E25" s="54">
        <v>1.7192748260823609</v>
      </c>
      <c r="F25" s="54">
        <v>0.45266699119679682</v>
      </c>
      <c r="G25" s="54">
        <v>0.94643237428283433</v>
      </c>
      <c r="H25" s="55">
        <v>2.420095790577605</v>
      </c>
    </row>
    <row r="26" spans="1:37" x14ac:dyDescent="0.35">
      <c r="AF26" s="23"/>
      <c r="AG26" s="23"/>
      <c r="AH26" s="23"/>
      <c r="AI26" s="23"/>
      <c r="AJ26" s="23"/>
      <c r="AK26" s="23"/>
    </row>
    <row r="27" spans="1:37" ht="15" thickBot="1" x14ac:dyDescent="0.4">
      <c r="AF27" s="23"/>
      <c r="AG27" s="23"/>
      <c r="AH27" s="23"/>
      <c r="AI27" s="23"/>
      <c r="AJ27" s="23"/>
      <c r="AK27" s="23"/>
    </row>
    <row r="28" spans="1:37" x14ac:dyDescent="0.35">
      <c r="A28" s="32"/>
      <c r="B28" s="33"/>
      <c r="C28" s="34"/>
      <c r="D28" s="34"/>
      <c r="E28" s="34"/>
      <c r="F28" s="34"/>
      <c r="G28" s="34"/>
      <c r="H28" s="35"/>
      <c r="AF28" s="23"/>
      <c r="AG28" s="23"/>
      <c r="AH28" s="23"/>
      <c r="AI28" s="23"/>
      <c r="AJ28" s="23"/>
      <c r="AK28" s="23"/>
    </row>
    <row r="29" spans="1:37" x14ac:dyDescent="0.35">
      <c r="A29" s="1"/>
      <c r="C29" s="17"/>
      <c r="D29" s="17"/>
      <c r="E29" s="17"/>
      <c r="F29" s="17"/>
      <c r="G29" s="17"/>
      <c r="H29" s="36"/>
      <c r="AF29" s="23"/>
      <c r="AG29" s="23"/>
      <c r="AH29" s="23"/>
      <c r="AI29" s="23"/>
      <c r="AJ29" s="23"/>
      <c r="AK29" s="23"/>
    </row>
    <row r="30" spans="1:37" x14ac:dyDescent="0.35">
      <c r="A30" s="37"/>
      <c r="B30" s="17"/>
      <c r="C30" s="17"/>
      <c r="D30" s="17"/>
      <c r="E30" s="17"/>
      <c r="F30" s="17"/>
      <c r="G30" s="17"/>
      <c r="H30" s="36"/>
    </row>
    <row r="31" spans="1:37" x14ac:dyDescent="0.35">
      <c r="A31" s="37"/>
      <c r="B31" s="17"/>
      <c r="C31" s="51"/>
      <c r="D31" s="51"/>
      <c r="E31" s="51"/>
      <c r="F31" s="51"/>
      <c r="G31" s="51"/>
      <c r="H31" s="50"/>
    </row>
    <row r="32" spans="1:37" x14ac:dyDescent="0.35">
      <c r="A32" s="1"/>
      <c r="C32" s="23"/>
      <c r="D32" s="23"/>
      <c r="E32" s="23"/>
      <c r="F32" s="23"/>
      <c r="G32" s="23"/>
      <c r="H32" s="52"/>
    </row>
    <row r="33" spans="1:8" x14ac:dyDescent="0.35">
      <c r="A33" s="1"/>
      <c r="C33" s="23"/>
      <c r="D33" s="23"/>
      <c r="E33" s="23"/>
      <c r="F33" s="23"/>
      <c r="G33" s="23"/>
      <c r="H33" s="52"/>
    </row>
    <row r="34" spans="1:8" x14ac:dyDescent="0.35">
      <c r="A34" s="1"/>
      <c r="C34" s="23"/>
      <c r="D34" s="23"/>
      <c r="E34" s="23"/>
      <c r="F34" s="23"/>
      <c r="G34" s="23"/>
      <c r="H34" s="52"/>
    </row>
    <row r="35" spans="1:8" x14ac:dyDescent="0.35">
      <c r="A35" s="1"/>
      <c r="C35" s="23"/>
      <c r="D35" s="23"/>
      <c r="E35" s="23"/>
      <c r="F35" s="23"/>
      <c r="G35" s="23"/>
      <c r="H35" s="52"/>
    </row>
    <row r="36" spans="1:8" x14ac:dyDescent="0.35">
      <c r="A36" s="1"/>
      <c r="C36" s="23"/>
      <c r="D36" s="23"/>
      <c r="E36" s="23"/>
      <c r="F36" s="23"/>
      <c r="G36" s="23"/>
      <c r="H36" s="52"/>
    </row>
    <row r="37" spans="1:8" x14ac:dyDescent="0.35">
      <c r="A37" s="1"/>
      <c r="H37" s="2"/>
    </row>
    <row r="38" spans="1:8" x14ac:dyDescent="0.35">
      <c r="A38" s="1"/>
      <c r="C38" s="8"/>
      <c r="D38" s="8"/>
      <c r="E38" s="8"/>
      <c r="F38" s="8"/>
      <c r="G38" s="8"/>
      <c r="H38" s="39"/>
    </row>
    <row r="39" spans="1:8" x14ac:dyDescent="0.35">
      <c r="A39" s="1"/>
      <c r="C39" s="23"/>
      <c r="D39" s="23"/>
      <c r="E39" s="23"/>
      <c r="F39" s="23"/>
      <c r="G39" s="23"/>
      <c r="H39" s="52"/>
    </row>
    <row r="40" spans="1:8" x14ac:dyDescent="0.35">
      <c r="A40" s="1"/>
      <c r="C40" s="23"/>
      <c r="D40" s="23"/>
      <c r="E40" s="23"/>
      <c r="F40" s="23"/>
      <c r="G40" s="23"/>
      <c r="H40" s="52"/>
    </row>
    <row r="41" spans="1:8" x14ac:dyDescent="0.35">
      <c r="A41" s="1"/>
      <c r="C41" s="23"/>
      <c r="D41" s="23"/>
      <c r="E41" s="23"/>
      <c r="F41" s="23"/>
      <c r="G41" s="23"/>
      <c r="H41" s="52"/>
    </row>
    <row r="42" spans="1:8" x14ac:dyDescent="0.35">
      <c r="A42" s="1"/>
      <c r="C42" s="23"/>
      <c r="D42" s="23"/>
      <c r="E42" s="23"/>
      <c r="F42" s="23"/>
      <c r="G42" s="23"/>
      <c r="H42" s="52"/>
    </row>
    <row r="43" spans="1:8" ht="15" thickBot="1" x14ac:dyDescent="0.4">
      <c r="A43" s="3"/>
      <c r="B43" s="4"/>
      <c r="C43" s="54"/>
      <c r="D43" s="54"/>
      <c r="E43" s="54"/>
      <c r="F43" s="54"/>
      <c r="G43" s="54"/>
      <c r="H43" s="55"/>
    </row>
  </sheetData>
  <mergeCells count="3">
    <mergeCell ref="AF18:AG18"/>
    <mergeCell ref="AH18:AK18"/>
    <mergeCell ref="AE18:AE1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OPA before</vt:lpstr>
      <vt:lpstr>OPA after Dil fact A</vt:lpstr>
      <vt:lpstr>OPA after Dil fact B</vt:lpstr>
      <vt:lpstr>S1 - S2 rd</vt:lpstr>
      <vt:lpstr>S3 - S4 rd</vt:lpstr>
      <vt:lpstr>S5 - S6 rd</vt:lpstr>
      <vt:lpstr>S1</vt:lpstr>
      <vt:lpstr>S2</vt:lpstr>
      <vt:lpstr>S3</vt:lpstr>
      <vt:lpstr>S4</vt:lpstr>
      <vt:lpstr>S5</vt:lpstr>
      <vt:lpstr>S6</vt:lpstr>
      <vt:lpstr>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Ngadze, Ruth Tambudzai</cp:lastModifiedBy>
  <dcterms:created xsi:type="dcterms:W3CDTF">2023-03-08T14:11:45Z</dcterms:created>
  <dcterms:modified xsi:type="dcterms:W3CDTF">2023-09-04T07:50:58Z</dcterms:modified>
</cp:coreProperties>
</file>