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Projects/Benchmark Basis Organometallics /SUBMISSION/Submission Chem Science/Spreadsheet_DATA/"/>
    </mc:Choice>
  </mc:AlternateContent>
  <xr:revisionPtr revIDLastSave="0" documentId="13_ncr:1_{C04FD0D8-0B5F-1949-9D89-38A8B6008F33}" xr6:coauthVersionLast="47" xr6:coauthVersionMax="47" xr10:uidLastSave="{00000000-0000-0000-0000-000000000000}"/>
  <bookViews>
    <workbookView xWindow="0" yWindow="500" windowWidth="28800" windowHeight="16260" activeTab="1" xr2:uid="{A113B4C4-629D-2546-A277-0771115EDDFB}"/>
  </bookViews>
  <sheets>
    <sheet name="README" sheetId="4" r:id="rId1"/>
    <sheet name="TZVP_F_QZVPP" sheetId="2" r:id="rId2"/>
    <sheet name="TZVP_QZVPP" sheetId="3" r:id="rId3"/>
    <sheet name="TZVPP_QZVPP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/>
  <c r="S14" i="1" s="1"/>
  <c r="W14" i="1" s="1"/>
  <c r="P14" i="1"/>
  <c r="R14" i="1"/>
  <c r="V14" i="1" s="1"/>
  <c r="T14" i="1"/>
  <c r="X14" i="1" s="1"/>
  <c r="N15" i="1"/>
  <c r="R15" i="1" s="1"/>
  <c r="V15" i="1" s="1"/>
  <c r="O15" i="1"/>
  <c r="P15" i="1"/>
  <c r="S15" i="1"/>
  <c r="W15" i="1" s="1"/>
  <c r="T15" i="1"/>
  <c r="X15" i="1" s="1"/>
  <c r="N14" i="3"/>
  <c r="O14" i="3"/>
  <c r="P14" i="3"/>
  <c r="R14" i="3"/>
  <c r="V14" i="3" s="1"/>
  <c r="S14" i="3"/>
  <c r="W14" i="3" s="1"/>
  <c r="T14" i="3"/>
  <c r="X14" i="3" s="1"/>
  <c r="N15" i="3"/>
  <c r="O15" i="3"/>
  <c r="P15" i="3"/>
  <c r="T15" i="3" s="1"/>
  <c r="X15" i="3" s="1"/>
  <c r="R15" i="3"/>
  <c r="V15" i="3" s="1"/>
  <c r="S15" i="3"/>
  <c r="W15" i="3" s="1"/>
  <c r="X46" i="3"/>
  <c r="W46" i="3"/>
  <c r="T46" i="3"/>
  <c r="S46" i="3"/>
  <c r="R46" i="3"/>
  <c r="V46" i="3" s="1"/>
  <c r="V45" i="3"/>
  <c r="T45" i="3"/>
  <c r="X45" i="3" s="1"/>
  <c r="S45" i="3"/>
  <c r="W45" i="3" s="1"/>
  <c r="R45" i="3"/>
  <c r="X44" i="3"/>
  <c r="T44" i="3"/>
  <c r="S44" i="3"/>
  <c r="W44" i="3" s="1"/>
  <c r="R44" i="3"/>
  <c r="V44" i="3" s="1"/>
  <c r="V43" i="3"/>
  <c r="T43" i="3"/>
  <c r="X43" i="3" s="1"/>
  <c r="S43" i="3"/>
  <c r="W43" i="3" s="1"/>
  <c r="R43" i="3"/>
  <c r="X42" i="3"/>
  <c r="W42" i="3"/>
  <c r="T42" i="3"/>
  <c r="S42" i="3"/>
  <c r="R42" i="3"/>
  <c r="V42" i="3" s="1"/>
  <c r="V41" i="3"/>
  <c r="T41" i="3"/>
  <c r="X41" i="3" s="1"/>
  <c r="S41" i="3"/>
  <c r="W41" i="3" s="1"/>
  <c r="R41" i="3"/>
  <c r="X40" i="3"/>
  <c r="T40" i="3"/>
  <c r="S40" i="3"/>
  <c r="W40" i="3" s="1"/>
  <c r="R40" i="3"/>
  <c r="V40" i="3" s="1"/>
  <c r="V39" i="3"/>
  <c r="T39" i="3"/>
  <c r="X39" i="3" s="1"/>
  <c r="S39" i="3"/>
  <c r="W39" i="3" s="1"/>
  <c r="R39" i="3"/>
  <c r="X38" i="3"/>
  <c r="W38" i="3"/>
  <c r="T38" i="3"/>
  <c r="S38" i="3"/>
  <c r="R38" i="3"/>
  <c r="V38" i="3" s="1"/>
  <c r="W37" i="3"/>
  <c r="V37" i="3"/>
  <c r="T37" i="3"/>
  <c r="X37" i="3" s="1"/>
  <c r="S37" i="3"/>
  <c r="R37" i="3"/>
  <c r="T35" i="3"/>
  <c r="X35" i="3" s="1"/>
  <c r="S35" i="3"/>
  <c r="W35" i="3" s="1"/>
  <c r="R35" i="3"/>
  <c r="V35" i="3" s="1"/>
  <c r="X34" i="3"/>
  <c r="W34" i="3"/>
  <c r="T34" i="3"/>
  <c r="S34" i="3"/>
  <c r="R34" i="3"/>
  <c r="V34" i="3" s="1"/>
  <c r="W33" i="3"/>
  <c r="V33" i="3"/>
  <c r="T33" i="3"/>
  <c r="X33" i="3" s="1"/>
  <c r="S33" i="3"/>
  <c r="R33" i="3"/>
  <c r="T32" i="3"/>
  <c r="X32" i="3" s="1"/>
  <c r="S32" i="3"/>
  <c r="W32" i="3" s="1"/>
  <c r="R32" i="3"/>
  <c r="V32" i="3" s="1"/>
  <c r="T30" i="3"/>
  <c r="X30" i="3" s="1"/>
  <c r="S30" i="3"/>
  <c r="W30" i="3" s="1"/>
  <c r="R30" i="3"/>
  <c r="V30" i="3" s="1"/>
  <c r="X28" i="3"/>
  <c r="W28" i="3"/>
  <c r="T28" i="3"/>
  <c r="S28" i="3"/>
  <c r="R28" i="3"/>
  <c r="V28" i="3" s="1"/>
  <c r="W26" i="3"/>
  <c r="V26" i="3"/>
  <c r="T26" i="3"/>
  <c r="X26" i="3" s="1"/>
  <c r="S26" i="3"/>
  <c r="T24" i="3"/>
  <c r="X24" i="3" s="1"/>
  <c r="S24" i="3"/>
  <c r="W24" i="3" s="1"/>
  <c r="R24" i="3"/>
  <c r="V24" i="3" s="1"/>
  <c r="X23" i="3"/>
  <c r="T23" i="3"/>
  <c r="S23" i="3"/>
  <c r="W23" i="3" s="1"/>
  <c r="R23" i="3"/>
  <c r="V23" i="3" s="1"/>
  <c r="X22" i="3"/>
  <c r="W22" i="3"/>
  <c r="V22" i="3"/>
  <c r="T22" i="3"/>
  <c r="S22" i="3"/>
  <c r="R22" i="3"/>
  <c r="V21" i="3"/>
  <c r="T21" i="3"/>
  <c r="X21" i="3" s="1"/>
  <c r="S21" i="3"/>
  <c r="W21" i="3" s="1"/>
  <c r="R21" i="3"/>
  <c r="T20" i="3"/>
  <c r="X20" i="3" s="1"/>
  <c r="S20" i="3"/>
  <c r="W20" i="3" s="1"/>
  <c r="R20" i="3"/>
  <c r="V20" i="3" s="1"/>
  <c r="X19" i="3"/>
  <c r="T19" i="3"/>
  <c r="S19" i="3"/>
  <c r="W19" i="3" s="1"/>
  <c r="R19" i="3"/>
  <c r="V19" i="3" s="1"/>
  <c r="X18" i="3"/>
  <c r="W18" i="3"/>
  <c r="V18" i="3"/>
  <c r="T18" i="3"/>
  <c r="S18" i="3"/>
  <c r="R18" i="3"/>
  <c r="V16" i="3"/>
  <c r="T16" i="3"/>
  <c r="X16" i="3" s="1"/>
  <c r="S16" i="3"/>
  <c r="W16" i="3" s="1"/>
  <c r="R16" i="3"/>
  <c r="X13" i="3"/>
  <c r="W13" i="3"/>
  <c r="V13" i="3"/>
  <c r="T13" i="3"/>
  <c r="S13" i="3"/>
  <c r="R13" i="3"/>
  <c r="V12" i="3"/>
  <c r="T12" i="3"/>
  <c r="X12" i="3" s="1"/>
  <c r="S12" i="3"/>
  <c r="W12" i="3" s="1"/>
  <c r="R12" i="3"/>
  <c r="T11" i="3"/>
  <c r="X11" i="3" s="1"/>
  <c r="S11" i="3"/>
  <c r="W11" i="3" s="1"/>
  <c r="R11" i="3"/>
  <c r="V11" i="3" s="1"/>
  <c r="X10" i="3"/>
  <c r="T10" i="3"/>
  <c r="S10" i="3"/>
  <c r="W10" i="3" s="1"/>
  <c r="R10" i="3"/>
  <c r="V10" i="3" s="1"/>
  <c r="X9" i="3"/>
  <c r="W9" i="3"/>
  <c r="V9" i="3"/>
  <c r="T9" i="3"/>
  <c r="S9" i="3"/>
  <c r="R9" i="3"/>
  <c r="V8" i="3"/>
  <c r="T8" i="3"/>
  <c r="X8" i="3" s="1"/>
  <c r="S8" i="3"/>
  <c r="W8" i="3" s="1"/>
  <c r="R8" i="3"/>
  <c r="T7" i="3"/>
  <c r="X7" i="3" s="1"/>
  <c r="S7" i="3"/>
  <c r="W7" i="3" s="1"/>
  <c r="R7" i="3"/>
  <c r="N14" i="2"/>
  <c r="O14" i="2"/>
  <c r="P14" i="2"/>
  <c r="T14" i="2" s="1"/>
  <c r="X14" i="2" s="1"/>
  <c r="R14" i="2"/>
  <c r="S14" i="2"/>
  <c r="V14" i="2"/>
  <c r="W14" i="2"/>
  <c r="N15" i="2"/>
  <c r="O15" i="2"/>
  <c r="P15" i="2"/>
  <c r="R15" i="2"/>
  <c r="S15" i="2"/>
  <c r="W15" i="2" s="1"/>
  <c r="T15" i="2"/>
  <c r="X15" i="2" s="1"/>
  <c r="V15" i="2"/>
  <c r="V7" i="3" l="1"/>
  <c r="P46" i="3" l="1"/>
  <c r="O46" i="3"/>
  <c r="N46" i="3"/>
  <c r="P45" i="3"/>
  <c r="O45" i="3"/>
  <c r="N45" i="3"/>
  <c r="P44" i="3"/>
  <c r="O44" i="3"/>
  <c r="N44" i="3"/>
  <c r="P43" i="3"/>
  <c r="O43" i="3"/>
  <c r="N43" i="3"/>
  <c r="P42" i="3"/>
  <c r="O42" i="3"/>
  <c r="N42" i="3"/>
  <c r="P41" i="3"/>
  <c r="O41" i="3"/>
  <c r="N41" i="3"/>
  <c r="P40" i="3"/>
  <c r="O40" i="3"/>
  <c r="N40" i="3"/>
  <c r="P39" i="3"/>
  <c r="O39" i="3"/>
  <c r="N39" i="3"/>
  <c r="P38" i="3"/>
  <c r="O38" i="3"/>
  <c r="N38" i="3"/>
  <c r="P37" i="3"/>
  <c r="O37" i="3"/>
  <c r="N37" i="3"/>
  <c r="P36" i="3"/>
  <c r="T36" i="3" s="1"/>
  <c r="X36" i="3" s="1"/>
  <c r="O36" i="3"/>
  <c r="S36" i="3" s="1"/>
  <c r="N36" i="3"/>
  <c r="R36" i="3" s="1"/>
  <c r="V36" i="3" s="1"/>
  <c r="P35" i="3"/>
  <c r="O35" i="3"/>
  <c r="N35" i="3"/>
  <c r="P34" i="3"/>
  <c r="O34" i="3"/>
  <c r="N34" i="3"/>
  <c r="P33" i="3"/>
  <c r="O33" i="3"/>
  <c r="N33" i="3"/>
  <c r="P32" i="3"/>
  <c r="O32" i="3"/>
  <c r="N32" i="3"/>
  <c r="P30" i="3"/>
  <c r="O30" i="3"/>
  <c r="N30" i="3"/>
  <c r="P28" i="3"/>
  <c r="O28" i="3"/>
  <c r="N28" i="3"/>
  <c r="P26" i="3"/>
  <c r="O26" i="3"/>
  <c r="N26" i="3"/>
  <c r="P24" i="3"/>
  <c r="O24" i="3"/>
  <c r="N24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6" i="3"/>
  <c r="O16" i="3"/>
  <c r="N16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S20" i="2"/>
  <c r="P46" i="2"/>
  <c r="T46" i="2" s="1"/>
  <c r="X46" i="2" s="1"/>
  <c r="O46" i="2"/>
  <c r="S46" i="2" s="1"/>
  <c r="N46" i="2"/>
  <c r="R46" i="2" s="1"/>
  <c r="P45" i="2"/>
  <c r="T45" i="2" s="1"/>
  <c r="O45" i="2"/>
  <c r="S45" i="2" s="1"/>
  <c r="N45" i="2"/>
  <c r="R45" i="2" s="1"/>
  <c r="P44" i="2"/>
  <c r="T44" i="2" s="1"/>
  <c r="X44" i="2" s="1"/>
  <c r="O44" i="2"/>
  <c r="S44" i="2" s="1"/>
  <c r="W44" i="2" s="1"/>
  <c r="N44" i="2"/>
  <c r="R44" i="2" s="1"/>
  <c r="P43" i="2"/>
  <c r="T43" i="2" s="1"/>
  <c r="O43" i="2"/>
  <c r="S43" i="2" s="1"/>
  <c r="N43" i="2"/>
  <c r="R43" i="2" s="1"/>
  <c r="P42" i="2"/>
  <c r="T42" i="2" s="1"/>
  <c r="X42" i="2" s="1"/>
  <c r="O42" i="2"/>
  <c r="S42" i="2" s="1"/>
  <c r="W42" i="2" s="1"/>
  <c r="N42" i="2"/>
  <c r="R42" i="2" s="1"/>
  <c r="P41" i="2"/>
  <c r="T41" i="2" s="1"/>
  <c r="AG41" i="2" s="1"/>
  <c r="O41" i="2"/>
  <c r="S41" i="2" s="1"/>
  <c r="N41" i="2"/>
  <c r="R41" i="2" s="1"/>
  <c r="P40" i="2"/>
  <c r="T40" i="2" s="1"/>
  <c r="X40" i="2" s="1"/>
  <c r="O40" i="2"/>
  <c r="S40" i="2" s="1"/>
  <c r="W40" i="2" s="1"/>
  <c r="N40" i="2"/>
  <c r="R40" i="2" s="1"/>
  <c r="P39" i="2"/>
  <c r="T39" i="2" s="1"/>
  <c r="O39" i="2"/>
  <c r="S39" i="2" s="1"/>
  <c r="N39" i="2"/>
  <c r="R39" i="2" s="1"/>
  <c r="P38" i="2"/>
  <c r="T38" i="2" s="1"/>
  <c r="X38" i="2" s="1"/>
  <c r="O38" i="2"/>
  <c r="S38" i="2" s="1"/>
  <c r="W38" i="2" s="1"/>
  <c r="N38" i="2"/>
  <c r="R38" i="2" s="1"/>
  <c r="P37" i="2"/>
  <c r="T37" i="2" s="1"/>
  <c r="O37" i="2"/>
  <c r="S37" i="2" s="1"/>
  <c r="N37" i="2"/>
  <c r="R37" i="2" s="1"/>
  <c r="P36" i="2"/>
  <c r="T36" i="2" s="1"/>
  <c r="X36" i="2" s="1"/>
  <c r="O36" i="2"/>
  <c r="S36" i="2" s="1"/>
  <c r="W36" i="2" s="1"/>
  <c r="N36" i="2"/>
  <c r="R36" i="2" s="1"/>
  <c r="P35" i="2"/>
  <c r="T35" i="2" s="1"/>
  <c r="O35" i="2"/>
  <c r="S35" i="2" s="1"/>
  <c r="N35" i="2"/>
  <c r="R35" i="2" s="1"/>
  <c r="P34" i="2"/>
  <c r="T34" i="2" s="1"/>
  <c r="X34" i="2" s="1"/>
  <c r="O34" i="2"/>
  <c r="S34" i="2" s="1"/>
  <c r="W34" i="2" s="1"/>
  <c r="N34" i="2"/>
  <c r="R34" i="2" s="1"/>
  <c r="P33" i="2"/>
  <c r="T33" i="2" s="1"/>
  <c r="O33" i="2"/>
  <c r="S33" i="2" s="1"/>
  <c r="N33" i="2"/>
  <c r="R33" i="2" s="1"/>
  <c r="P32" i="2"/>
  <c r="T32" i="2" s="1"/>
  <c r="X32" i="2" s="1"/>
  <c r="O32" i="2"/>
  <c r="S32" i="2" s="1"/>
  <c r="W32" i="2" s="1"/>
  <c r="N32" i="2"/>
  <c r="R32" i="2" s="1"/>
  <c r="P30" i="2"/>
  <c r="T30" i="2" s="1"/>
  <c r="X30" i="2" s="1"/>
  <c r="O30" i="2"/>
  <c r="S30" i="2" s="1"/>
  <c r="W30" i="2" s="1"/>
  <c r="N30" i="2"/>
  <c r="R30" i="2" s="1"/>
  <c r="V30" i="2" s="1"/>
  <c r="P28" i="2"/>
  <c r="T28" i="2" s="1"/>
  <c r="X28" i="2" s="1"/>
  <c r="O28" i="2"/>
  <c r="S28" i="2" s="1"/>
  <c r="W28" i="2" s="1"/>
  <c r="N28" i="2"/>
  <c r="R28" i="2" s="1"/>
  <c r="V28" i="2" s="1"/>
  <c r="V26" i="2"/>
  <c r="P26" i="2"/>
  <c r="T26" i="2" s="1"/>
  <c r="X26" i="2" s="1"/>
  <c r="O26" i="2"/>
  <c r="S26" i="2" s="1"/>
  <c r="W26" i="2" s="1"/>
  <c r="N26" i="2"/>
  <c r="P24" i="2"/>
  <c r="T24" i="2" s="1"/>
  <c r="X24" i="2" s="1"/>
  <c r="O24" i="2"/>
  <c r="S24" i="2" s="1"/>
  <c r="W24" i="2" s="1"/>
  <c r="N24" i="2"/>
  <c r="R24" i="2" s="1"/>
  <c r="V24" i="2" s="1"/>
  <c r="P23" i="2"/>
  <c r="T23" i="2" s="1"/>
  <c r="X23" i="2" s="1"/>
  <c r="O23" i="2"/>
  <c r="S23" i="2" s="1"/>
  <c r="W23" i="2" s="1"/>
  <c r="N23" i="2"/>
  <c r="R23" i="2" s="1"/>
  <c r="V23" i="2" s="1"/>
  <c r="P22" i="2"/>
  <c r="T22" i="2" s="1"/>
  <c r="X22" i="2" s="1"/>
  <c r="O22" i="2"/>
  <c r="S22" i="2" s="1"/>
  <c r="W22" i="2" s="1"/>
  <c r="N22" i="2"/>
  <c r="R22" i="2" s="1"/>
  <c r="V22" i="2" s="1"/>
  <c r="P21" i="2"/>
  <c r="T21" i="2" s="1"/>
  <c r="X21" i="2" s="1"/>
  <c r="O21" i="2"/>
  <c r="S21" i="2" s="1"/>
  <c r="W21" i="2" s="1"/>
  <c r="N21" i="2"/>
  <c r="R21" i="2" s="1"/>
  <c r="V21" i="2" s="1"/>
  <c r="P20" i="2"/>
  <c r="T20" i="2" s="1"/>
  <c r="O20" i="2"/>
  <c r="N20" i="2"/>
  <c r="R20" i="2" s="1"/>
  <c r="P19" i="2"/>
  <c r="T19" i="2" s="1"/>
  <c r="X19" i="2" s="1"/>
  <c r="O19" i="2"/>
  <c r="S19" i="2" s="1"/>
  <c r="W19" i="2" s="1"/>
  <c r="N19" i="2"/>
  <c r="R19" i="2" s="1"/>
  <c r="V19" i="2" s="1"/>
  <c r="P18" i="2"/>
  <c r="O18" i="2"/>
  <c r="N18" i="2"/>
  <c r="R18" i="2" s="1"/>
  <c r="V18" i="2" s="1"/>
  <c r="P16" i="2"/>
  <c r="T16" i="2" s="1"/>
  <c r="X16" i="2" s="1"/>
  <c r="O16" i="2"/>
  <c r="S16" i="2" s="1"/>
  <c r="W16" i="2" s="1"/>
  <c r="N16" i="2"/>
  <c r="R16" i="2" s="1"/>
  <c r="V16" i="2" s="1"/>
  <c r="P13" i="2"/>
  <c r="T13" i="2" s="1"/>
  <c r="X13" i="2" s="1"/>
  <c r="O13" i="2"/>
  <c r="S13" i="2" s="1"/>
  <c r="W13" i="2" s="1"/>
  <c r="N13" i="2"/>
  <c r="R13" i="2" s="1"/>
  <c r="V13" i="2" s="1"/>
  <c r="P12" i="2"/>
  <c r="T12" i="2" s="1"/>
  <c r="X12" i="2" s="1"/>
  <c r="O12" i="2"/>
  <c r="S12" i="2" s="1"/>
  <c r="W12" i="2" s="1"/>
  <c r="N12" i="2"/>
  <c r="R12" i="2" s="1"/>
  <c r="V12" i="2" s="1"/>
  <c r="P11" i="2"/>
  <c r="T11" i="2" s="1"/>
  <c r="X11" i="2" s="1"/>
  <c r="O11" i="2"/>
  <c r="S11" i="2" s="1"/>
  <c r="W11" i="2" s="1"/>
  <c r="N11" i="2"/>
  <c r="R11" i="2" s="1"/>
  <c r="V11" i="2" s="1"/>
  <c r="P10" i="2"/>
  <c r="T10" i="2" s="1"/>
  <c r="X10" i="2" s="1"/>
  <c r="O10" i="2"/>
  <c r="S10" i="2" s="1"/>
  <c r="W10" i="2" s="1"/>
  <c r="N10" i="2"/>
  <c r="R10" i="2" s="1"/>
  <c r="V10" i="2" s="1"/>
  <c r="P9" i="2"/>
  <c r="T9" i="2" s="1"/>
  <c r="X9" i="2" s="1"/>
  <c r="O9" i="2"/>
  <c r="S9" i="2" s="1"/>
  <c r="W9" i="2" s="1"/>
  <c r="N9" i="2"/>
  <c r="R9" i="2" s="1"/>
  <c r="V9" i="2" s="1"/>
  <c r="P8" i="2"/>
  <c r="T8" i="2" s="1"/>
  <c r="X8" i="2" s="1"/>
  <c r="O8" i="2"/>
  <c r="S8" i="2" s="1"/>
  <c r="W8" i="2" s="1"/>
  <c r="N8" i="2"/>
  <c r="R8" i="2" s="1"/>
  <c r="V8" i="2" s="1"/>
  <c r="P7" i="2"/>
  <c r="T7" i="2" s="1"/>
  <c r="X7" i="2" s="1"/>
  <c r="O7" i="2"/>
  <c r="S7" i="2" s="1"/>
  <c r="W7" i="2" s="1"/>
  <c r="N7" i="2"/>
  <c r="R7" i="2" s="1"/>
  <c r="V7" i="2" s="1"/>
  <c r="W36" i="3" l="1"/>
  <c r="R51" i="3"/>
  <c r="R49" i="3"/>
  <c r="R50" i="3"/>
  <c r="W20" i="2"/>
  <c r="T18" i="2"/>
  <c r="X18" i="2" s="1"/>
  <c r="S18" i="2"/>
  <c r="W18" i="2" s="1"/>
  <c r="V20" i="2"/>
  <c r="X20" i="2"/>
  <c r="X39" i="2"/>
  <c r="AG39" i="2"/>
  <c r="AG35" i="2"/>
  <c r="X35" i="2"/>
  <c r="AF46" i="2"/>
  <c r="W46" i="2"/>
  <c r="X37" i="2"/>
  <c r="AG37" i="2"/>
  <c r="AG33" i="2"/>
  <c r="X33" i="2"/>
  <c r="AG45" i="2"/>
  <c r="X45" i="2"/>
  <c r="AG43" i="2"/>
  <c r="X43" i="2"/>
  <c r="X41" i="2"/>
  <c r="AE34" i="2"/>
  <c r="V34" i="2"/>
  <c r="AE37" i="2"/>
  <c r="V37" i="2"/>
  <c r="AF37" i="2"/>
  <c r="W37" i="2"/>
  <c r="AE43" i="2"/>
  <c r="V43" i="2"/>
  <c r="AE40" i="2"/>
  <c r="V40" i="2"/>
  <c r="AE33" i="2"/>
  <c r="V33" i="2"/>
  <c r="AE46" i="2"/>
  <c r="V46" i="2"/>
  <c r="R51" i="2"/>
  <c r="AF39" i="2"/>
  <c r="W39" i="2"/>
  <c r="AF35" i="2"/>
  <c r="W35" i="2"/>
  <c r="AE38" i="2"/>
  <c r="V38" i="2"/>
  <c r="AE41" i="2"/>
  <c r="V41" i="2"/>
  <c r="AF43" i="2"/>
  <c r="W43" i="2"/>
  <c r="AF33" i="2"/>
  <c r="W33" i="2"/>
  <c r="AE36" i="2"/>
  <c r="V36" i="2"/>
  <c r="AE39" i="2"/>
  <c r="V39" i="2"/>
  <c r="AE42" i="2"/>
  <c r="V42" i="2"/>
  <c r="AE45" i="2"/>
  <c r="V45" i="2"/>
  <c r="AE32" i="2"/>
  <c r="V32" i="2"/>
  <c r="AE35" i="2"/>
  <c r="V35" i="2"/>
  <c r="AF45" i="2"/>
  <c r="W45" i="2"/>
  <c r="AF41" i="2"/>
  <c r="W41" i="2"/>
  <c r="AE44" i="2"/>
  <c r="V44" i="2"/>
  <c r="AF32" i="2"/>
  <c r="AF34" i="2"/>
  <c r="AF36" i="2"/>
  <c r="AF38" i="2"/>
  <c r="AF40" i="2"/>
  <c r="AF42" i="2"/>
  <c r="AF44" i="2"/>
  <c r="AG32" i="2"/>
  <c r="AG34" i="2"/>
  <c r="AG36" i="2"/>
  <c r="AG38" i="2"/>
  <c r="AG40" i="2"/>
  <c r="AG42" i="2"/>
  <c r="AG44" i="2"/>
  <c r="AG46" i="2"/>
  <c r="V51" i="3" l="1"/>
  <c r="V49" i="3"/>
  <c r="V50" i="3"/>
  <c r="R50" i="2"/>
  <c r="R49" i="2"/>
  <c r="V49" i="2"/>
  <c r="V50" i="2"/>
  <c r="V51" i="2"/>
  <c r="N7" i="1"/>
  <c r="R7" i="1" s="1"/>
  <c r="O7" i="1"/>
  <c r="S7" i="1" s="1"/>
  <c r="W7" i="1" s="1"/>
  <c r="P7" i="1"/>
  <c r="T7" i="1" s="1"/>
  <c r="X7" i="1" s="1"/>
  <c r="N8" i="1"/>
  <c r="O8" i="1"/>
  <c r="S8" i="1" s="1"/>
  <c r="W8" i="1" s="1"/>
  <c r="P8" i="1"/>
  <c r="T8" i="1" s="1"/>
  <c r="X8" i="1" s="1"/>
  <c r="R8" i="1"/>
  <c r="V8" i="1" s="1"/>
  <c r="N9" i="1"/>
  <c r="O9" i="1"/>
  <c r="S9" i="1" s="1"/>
  <c r="W9" i="1" s="1"/>
  <c r="P9" i="1"/>
  <c r="T9" i="1" s="1"/>
  <c r="X9" i="1" s="1"/>
  <c r="R9" i="1"/>
  <c r="V9" i="1" s="1"/>
  <c r="N10" i="1"/>
  <c r="R10" i="1" s="1"/>
  <c r="V10" i="1" s="1"/>
  <c r="O10" i="1"/>
  <c r="S10" i="1" s="1"/>
  <c r="W10" i="1" s="1"/>
  <c r="P10" i="1"/>
  <c r="T10" i="1" s="1"/>
  <c r="X10" i="1"/>
  <c r="N11" i="1"/>
  <c r="R11" i="1" s="1"/>
  <c r="V11" i="1" s="1"/>
  <c r="O11" i="1"/>
  <c r="S11" i="1" s="1"/>
  <c r="P11" i="1"/>
  <c r="T11" i="1" s="1"/>
  <c r="W11" i="1"/>
  <c r="X11" i="1"/>
  <c r="N12" i="1"/>
  <c r="R12" i="1" s="1"/>
  <c r="V12" i="1" s="1"/>
  <c r="O12" i="1"/>
  <c r="S12" i="1" s="1"/>
  <c r="W12" i="1" s="1"/>
  <c r="P12" i="1"/>
  <c r="T12" i="1" s="1"/>
  <c r="X12" i="1" s="1"/>
  <c r="N13" i="1"/>
  <c r="R13" i="1" s="1"/>
  <c r="O13" i="1"/>
  <c r="S13" i="1" s="1"/>
  <c r="W13" i="1" s="1"/>
  <c r="P13" i="1"/>
  <c r="T13" i="1"/>
  <c r="V13" i="1"/>
  <c r="X13" i="1"/>
  <c r="N16" i="1"/>
  <c r="R16" i="1" s="1"/>
  <c r="V16" i="1" s="1"/>
  <c r="O16" i="1"/>
  <c r="S16" i="1" s="1"/>
  <c r="W16" i="1" s="1"/>
  <c r="P16" i="1"/>
  <c r="T16" i="1" s="1"/>
  <c r="X16" i="1" s="1"/>
  <c r="N18" i="1"/>
  <c r="O18" i="1"/>
  <c r="S18" i="1" s="1"/>
  <c r="W18" i="1" s="1"/>
  <c r="P18" i="1"/>
  <c r="T18" i="1" s="1"/>
  <c r="X18" i="1" s="1"/>
  <c r="R18" i="1"/>
  <c r="V18" i="1" s="1"/>
  <c r="N19" i="1"/>
  <c r="R19" i="1" s="1"/>
  <c r="O19" i="1"/>
  <c r="S19" i="1" s="1"/>
  <c r="W19" i="1" s="1"/>
  <c r="P19" i="1"/>
  <c r="T19" i="1" s="1"/>
  <c r="X19" i="1"/>
  <c r="N20" i="1"/>
  <c r="R20" i="1" s="1"/>
  <c r="V20" i="1" s="1"/>
  <c r="O20" i="1"/>
  <c r="S20" i="1" s="1"/>
  <c r="W20" i="1" s="1"/>
  <c r="P20" i="1"/>
  <c r="T20" i="1" s="1"/>
  <c r="X20" i="1" s="1"/>
  <c r="N21" i="1"/>
  <c r="R21" i="1" s="1"/>
  <c r="V21" i="1" s="1"/>
  <c r="O21" i="1"/>
  <c r="S21" i="1" s="1"/>
  <c r="W21" i="1" s="1"/>
  <c r="P21" i="1"/>
  <c r="T21" i="1" s="1"/>
  <c r="X21" i="1" s="1"/>
  <c r="N22" i="1"/>
  <c r="R22" i="1" s="1"/>
  <c r="O22" i="1"/>
  <c r="S22" i="1" s="1"/>
  <c r="W22" i="1" s="1"/>
  <c r="P22" i="1"/>
  <c r="T22" i="1"/>
  <c r="X22" i="1" s="1"/>
  <c r="V22" i="1"/>
  <c r="N23" i="1"/>
  <c r="R23" i="1" s="1"/>
  <c r="V23" i="1" s="1"/>
  <c r="O23" i="1"/>
  <c r="S23" i="1" s="1"/>
  <c r="W23" i="1" s="1"/>
  <c r="P23" i="1"/>
  <c r="T23" i="1"/>
  <c r="X23" i="1" s="1"/>
  <c r="N24" i="1"/>
  <c r="O24" i="1"/>
  <c r="S24" i="1" s="1"/>
  <c r="W24" i="1" s="1"/>
  <c r="P24" i="1"/>
  <c r="T24" i="1" s="1"/>
  <c r="X24" i="1" s="1"/>
  <c r="R24" i="1"/>
  <c r="V24" i="1" s="1"/>
  <c r="N26" i="1"/>
  <c r="O26" i="1"/>
  <c r="P26" i="1"/>
  <c r="S26" i="1"/>
  <c r="W26" i="1" s="1"/>
  <c r="T26" i="1"/>
  <c r="X26" i="1" s="1"/>
  <c r="V26" i="1"/>
  <c r="N28" i="1"/>
  <c r="O28" i="1"/>
  <c r="P28" i="1"/>
  <c r="R28" i="1"/>
  <c r="S28" i="1"/>
  <c r="W28" i="1" s="1"/>
  <c r="T28" i="1"/>
  <c r="X28" i="1" s="1"/>
  <c r="V28" i="1"/>
  <c r="N30" i="1"/>
  <c r="R30" i="1" s="1"/>
  <c r="V30" i="1" s="1"/>
  <c r="O30" i="1"/>
  <c r="S30" i="1" s="1"/>
  <c r="W30" i="1" s="1"/>
  <c r="P30" i="1"/>
  <c r="T30" i="1"/>
  <c r="X30" i="1" s="1"/>
  <c r="N32" i="1"/>
  <c r="R32" i="1" s="1"/>
  <c r="O32" i="1"/>
  <c r="S32" i="1" s="1"/>
  <c r="P32" i="1"/>
  <c r="T32" i="1" s="1"/>
  <c r="X32" i="1" s="1"/>
  <c r="AG32" i="1"/>
  <c r="N33" i="1"/>
  <c r="R33" i="1" s="1"/>
  <c r="AE33" i="1" s="1"/>
  <c r="O33" i="1"/>
  <c r="P33" i="1"/>
  <c r="S33" i="1"/>
  <c r="AF33" i="1" s="1"/>
  <c r="T33" i="1"/>
  <c r="AG33" i="1" s="1"/>
  <c r="W33" i="1"/>
  <c r="X33" i="1"/>
  <c r="N34" i="1"/>
  <c r="R34" i="1" s="1"/>
  <c r="O34" i="1"/>
  <c r="S34" i="1" s="1"/>
  <c r="P34" i="1"/>
  <c r="T34" i="1" s="1"/>
  <c r="X34" i="1" s="1"/>
  <c r="AG34" i="1"/>
  <c r="N35" i="1"/>
  <c r="R35" i="1" s="1"/>
  <c r="AE35" i="1" s="1"/>
  <c r="O35" i="1"/>
  <c r="P35" i="1"/>
  <c r="S35" i="1"/>
  <c r="AF35" i="1" s="1"/>
  <c r="T35" i="1"/>
  <c r="AG35" i="1" s="1"/>
  <c r="N36" i="1"/>
  <c r="R36" i="1" s="1"/>
  <c r="O36" i="1"/>
  <c r="S36" i="1" s="1"/>
  <c r="P36" i="1"/>
  <c r="T36" i="1" s="1"/>
  <c r="X36" i="1"/>
  <c r="AG36" i="1"/>
  <c r="N37" i="1"/>
  <c r="R37" i="1" s="1"/>
  <c r="AE37" i="1" s="1"/>
  <c r="O37" i="1"/>
  <c r="P37" i="1"/>
  <c r="S37" i="1"/>
  <c r="AF37" i="1" s="1"/>
  <c r="T37" i="1"/>
  <c r="AG37" i="1" s="1"/>
  <c r="V37" i="1"/>
  <c r="W37" i="1"/>
  <c r="N38" i="1"/>
  <c r="R38" i="1" s="1"/>
  <c r="O38" i="1"/>
  <c r="S38" i="1" s="1"/>
  <c r="W38" i="1" s="1"/>
  <c r="P38" i="1"/>
  <c r="T38" i="1" s="1"/>
  <c r="X38" i="1"/>
  <c r="AG38" i="1"/>
  <c r="N39" i="1"/>
  <c r="R39" i="1" s="1"/>
  <c r="AE39" i="1" s="1"/>
  <c r="O39" i="1"/>
  <c r="S39" i="1" s="1"/>
  <c r="AF39" i="1" s="1"/>
  <c r="P39" i="1"/>
  <c r="T39" i="1" s="1"/>
  <c r="AG39" i="1" s="1"/>
  <c r="N40" i="1"/>
  <c r="O40" i="1"/>
  <c r="P40" i="1"/>
  <c r="T40" i="1" s="1"/>
  <c r="AG40" i="1" s="1"/>
  <c r="R40" i="1"/>
  <c r="V40" i="1" s="1"/>
  <c r="S40" i="1"/>
  <c r="AF40" i="1" s="1"/>
  <c r="N41" i="1"/>
  <c r="R41" i="1" s="1"/>
  <c r="O41" i="1"/>
  <c r="P41" i="1"/>
  <c r="S41" i="1"/>
  <c r="AF41" i="1" s="1"/>
  <c r="T41" i="1"/>
  <c r="X41" i="1"/>
  <c r="AG41" i="1"/>
  <c r="N42" i="1"/>
  <c r="R42" i="1" s="1"/>
  <c r="O42" i="1"/>
  <c r="S42" i="1" s="1"/>
  <c r="P42" i="1"/>
  <c r="T42" i="1" s="1"/>
  <c r="X42" i="1" s="1"/>
  <c r="N43" i="1"/>
  <c r="R43" i="1" s="1"/>
  <c r="O43" i="1"/>
  <c r="P43" i="1"/>
  <c r="S43" i="1"/>
  <c r="AF43" i="1" s="1"/>
  <c r="T43" i="1"/>
  <c r="AG43" i="1" s="1"/>
  <c r="N44" i="1"/>
  <c r="O44" i="1"/>
  <c r="P44" i="1"/>
  <c r="T44" i="1" s="1"/>
  <c r="AG44" i="1" s="1"/>
  <c r="R44" i="1"/>
  <c r="V44" i="1" s="1"/>
  <c r="S44" i="1"/>
  <c r="AF44" i="1" s="1"/>
  <c r="X44" i="1"/>
  <c r="N45" i="1"/>
  <c r="R45" i="1" s="1"/>
  <c r="O45" i="1"/>
  <c r="S45" i="1" s="1"/>
  <c r="AF45" i="1" s="1"/>
  <c r="P45" i="1"/>
  <c r="T45" i="1"/>
  <c r="X45" i="1"/>
  <c r="AG45" i="1"/>
  <c r="N46" i="1"/>
  <c r="R46" i="1" s="1"/>
  <c r="O46" i="1"/>
  <c r="S46" i="1" s="1"/>
  <c r="P46" i="1"/>
  <c r="T46" i="1" s="1"/>
  <c r="X46" i="1" s="1"/>
  <c r="V39" i="1" l="1"/>
  <c r="X35" i="1"/>
  <c r="W35" i="1"/>
  <c r="X40" i="1"/>
  <c r="V35" i="1"/>
  <c r="V46" i="1"/>
  <c r="AE46" i="1"/>
  <c r="V38" i="1"/>
  <c r="AE38" i="1"/>
  <c r="W46" i="1"/>
  <c r="AF46" i="1"/>
  <c r="W32" i="1"/>
  <c r="AF32" i="1"/>
  <c r="V36" i="1"/>
  <c r="AE36" i="1"/>
  <c r="W42" i="1"/>
  <c r="AF42" i="1"/>
  <c r="AE41" i="1"/>
  <c r="V41" i="1"/>
  <c r="V34" i="1"/>
  <c r="AE34" i="1"/>
  <c r="AE45" i="1"/>
  <c r="V45" i="1"/>
  <c r="V19" i="1"/>
  <c r="R49" i="1"/>
  <c r="W36" i="1"/>
  <c r="AF36" i="1"/>
  <c r="V32" i="1"/>
  <c r="AE32" i="1"/>
  <c r="AE43" i="1"/>
  <c r="V43" i="1"/>
  <c r="V42" i="1"/>
  <c r="AE42" i="1"/>
  <c r="W34" i="1"/>
  <c r="AF34" i="1"/>
  <c r="X43" i="1"/>
  <c r="X39" i="1"/>
  <c r="AG46" i="1"/>
  <c r="W44" i="1"/>
  <c r="W43" i="1"/>
  <c r="AG42" i="1"/>
  <c r="W40" i="1"/>
  <c r="W39" i="1"/>
  <c r="AF38" i="1"/>
  <c r="X37" i="1"/>
  <c r="W45" i="1"/>
  <c r="W41" i="1"/>
  <c r="V33" i="1"/>
  <c r="R51" i="1"/>
  <c r="AE44" i="1"/>
  <c r="AE40" i="1"/>
  <c r="R50" i="1"/>
  <c r="V7" i="1"/>
  <c r="V49" i="1" l="1"/>
  <c r="V50" i="1"/>
  <c r="V51" i="1"/>
</calcChain>
</file>

<file path=xl/sharedStrings.xml><?xml version="1.0" encoding="utf-8"?>
<sst xmlns="http://schemas.openxmlformats.org/spreadsheetml/2006/main" count="437" uniqueCount="132">
  <si>
    <t xml:space="preserve">MOBH35 </t>
  </si>
  <si>
    <r>
      <t>(a)  J. Phys. Chem. A</t>
    </r>
    <r>
      <rPr>
        <b/>
        <i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2019, </t>
    </r>
    <r>
      <rPr>
        <i/>
        <sz val="12"/>
        <color rgb="FF000000"/>
        <rFont val="Calibri"/>
        <family val="2"/>
        <scheme val="minor"/>
      </rPr>
      <t>123</t>
    </r>
    <r>
      <rPr>
        <b/>
        <sz val="12"/>
        <color rgb="FF000000"/>
        <rFont val="Calibri"/>
        <family val="2"/>
        <scheme val="minor"/>
      </rPr>
      <t>,</t>
    </r>
    <r>
      <rPr>
        <sz val="12"/>
        <color rgb="FF000000"/>
        <rFont val="Calibri"/>
        <family val="2"/>
        <scheme val="minor"/>
      </rPr>
      <t xml:space="preserve"> 3761-3781</t>
    </r>
  </si>
  <si>
    <r>
      <t>(b)  J. Phys. Chem. A</t>
    </r>
    <r>
      <rPr>
        <b/>
        <i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2019, </t>
    </r>
    <r>
      <rPr>
        <i/>
        <sz val="12"/>
        <color rgb="FF000000"/>
        <rFont val="Calibri"/>
        <family val="2"/>
        <scheme val="minor"/>
      </rPr>
      <t>123</t>
    </r>
    <r>
      <rPr>
        <b/>
        <sz val="12"/>
        <color rgb="FF000000"/>
        <rFont val="Calibri"/>
        <family val="2"/>
        <scheme val="minor"/>
      </rPr>
      <t>,</t>
    </r>
    <r>
      <rPr>
        <sz val="12"/>
        <color rgb="FF000000"/>
        <rFont val="Calibri"/>
        <family val="2"/>
        <scheme val="minor"/>
      </rPr>
      <t xml:space="preserve"> 6379-6380</t>
    </r>
  </si>
  <si>
    <t>* reference values quoted from (b)</t>
  </si>
  <si>
    <t>DFA: revDOD-PBEP86-D4</t>
  </si>
  <si>
    <t>BASIS SET:  def2-TZVPP/def2-QZVPP</t>
  </si>
  <si>
    <t xml:space="preserve"> REFERENCE VALUES (kcal/mol)*</t>
  </si>
  <si>
    <t>STRUCTURES &amp; CALCULATED ENERGIES (revDOD-PBEP86/def2-TZVPP/def2-QZVPP) in hartree</t>
  </si>
  <si>
    <t>CALCULATED (revDOD-PBEP86/def2-TZVPP/def2-QZVPP) in kcal/mol</t>
  </si>
  <si>
    <t>ABSOLUTE DEVATION</t>
  </si>
  <si>
    <t>ARE</t>
  </si>
  <si>
    <t>REACTION</t>
  </si>
  <si>
    <t>FWD Barrier</t>
  </si>
  <si>
    <t>REV Barrier</t>
  </si>
  <si>
    <t>Reaction Energy</t>
  </si>
  <si>
    <t>REACTANT</t>
  </si>
  <si>
    <t>TS</t>
  </si>
  <si>
    <t>PRODUCT</t>
  </si>
  <si>
    <t>r1+</t>
  </si>
  <si>
    <t>ts1+</t>
  </si>
  <si>
    <t>p1+</t>
  </si>
  <si>
    <t>r2+</t>
  </si>
  <si>
    <t>ts2+</t>
  </si>
  <si>
    <t xml:space="preserve">p2+ </t>
  </si>
  <si>
    <t>r3</t>
  </si>
  <si>
    <t>ts3</t>
  </si>
  <si>
    <t>p3</t>
  </si>
  <si>
    <t>r4</t>
  </si>
  <si>
    <t>ts4</t>
  </si>
  <si>
    <t>p4</t>
  </si>
  <si>
    <t>r5</t>
  </si>
  <si>
    <t>ts5</t>
  </si>
  <si>
    <t>p5</t>
  </si>
  <si>
    <t>r6</t>
  </si>
  <si>
    <t>ts6</t>
  </si>
  <si>
    <t>p6_r7</t>
  </si>
  <si>
    <t>ts7</t>
  </si>
  <si>
    <t>p7</t>
  </si>
  <si>
    <t>r8</t>
  </si>
  <si>
    <t>ts8</t>
  </si>
  <si>
    <t>p8_r9</t>
  </si>
  <si>
    <t>ts9</t>
  </si>
  <si>
    <t>p9</t>
  </si>
  <si>
    <t>r10</t>
  </si>
  <si>
    <t>ts10</t>
  </si>
  <si>
    <t>p10</t>
  </si>
  <si>
    <t>CO</t>
  </si>
  <si>
    <t>r11</t>
  </si>
  <si>
    <t>ts11</t>
  </si>
  <si>
    <t>p11</t>
  </si>
  <si>
    <t>r12</t>
  </si>
  <si>
    <t>ts12</t>
  </si>
  <si>
    <t>p12</t>
  </si>
  <si>
    <t>r13</t>
  </si>
  <si>
    <t>ts13</t>
  </si>
  <si>
    <t>p13</t>
  </si>
  <si>
    <t>r14</t>
  </si>
  <si>
    <t>ts14</t>
  </si>
  <si>
    <t>p14</t>
  </si>
  <si>
    <t>r15</t>
  </si>
  <si>
    <t>ts15</t>
  </si>
  <si>
    <t>p15</t>
  </si>
  <si>
    <t>r16</t>
  </si>
  <si>
    <t>ts16</t>
  </si>
  <si>
    <t>p16</t>
  </si>
  <si>
    <t>r17</t>
  </si>
  <si>
    <t>ts17</t>
  </si>
  <si>
    <t>p17</t>
  </si>
  <si>
    <t>PEt3</t>
  </si>
  <si>
    <t>r18</t>
  </si>
  <si>
    <t>ts18</t>
  </si>
  <si>
    <t>p18</t>
  </si>
  <si>
    <t>r19</t>
  </si>
  <si>
    <t>ts19</t>
  </si>
  <si>
    <t>p19</t>
  </si>
  <si>
    <t>r20</t>
  </si>
  <si>
    <t>ts20</t>
  </si>
  <si>
    <t>p20</t>
  </si>
  <si>
    <t>r21</t>
  </si>
  <si>
    <t>ts21</t>
  </si>
  <si>
    <t>p21</t>
  </si>
  <si>
    <t>r22</t>
  </si>
  <si>
    <t>ts22</t>
  </si>
  <si>
    <t>p22</t>
  </si>
  <si>
    <t>r23</t>
  </si>
  <si>
    <t>ts23</t>
  </si>
  <si>
    <t>p23</t>
  </si>
  <si>
    <t>r24</t>
  </si>
  <si>
    <t>ts24</t>
  </si>
  <si>
    <t>p24</t>
  </si>
  <si>
    <t>r25</t>
  </si>
  <si>
    <t>ts25</t>
  </si>
  <si>
    <t>p25</t>
  </si>
  <si>
    <t>r26</t>
  </si>
  <si>
    <t>ts26</t>
  </si>
  <si>
    <t>p26</t>
  </si>
  <si>
    <t>r27</t>
  </si>
  <si>
    <t>ts27</t>
  </si>
  <si>
    <t>p27</t>
  </si>
  <si>
    <t>r28</t>
  </si>
  <si>
    <t>ts28</t>
  </si>
  <si>
    <t>p28</t>
  </si>
  <si>
    <t>r29</t>
  </si>
  <si>
    <t>ts29</t>
  </si>
  <si>
    <t>p29</t>
  </si>
  <si>
    <t>r30_31</t>
  </si>
  <si>
    <t>ts30</t>
  </si>
  <si>
    <t>p30</t>
  </si>
  <si>
    <t>r30_r31</t>
  </si>
  <si>
    <t>ts31</t>
  </si>
  <si>
    <t>p31</t>
  </si>
  <si>
    <t>r32+</t>
  </si>
  <si>
    <t>ts32+</t>
  </si>
  <si>
    <t>p32+</t>
  </si>
  <si>
    <t>r33+</t>
  </si>
  <si>
    <t>ts33+</t>
  </si>
  <si>
    <t>p33+</t>
  </si>
  <si>
    <t>r34</t>
  </si>
  <si>
    <t>ts34</t>
  </si>
  <si>
    <t>p34_r35</t>
  </si>
  <si>
    <t>ts35</t>
  </si>
  <si>
    <t>p35</t>
  </si>
  <si>
    <t>CH4</t>
  </si>
  <si>
    <t>MAD</t>
  </si>
  <si>
    <t>%MARE</t>
  </si>
  <si>
    <t>max</t>
  </si>
  <si>
    <t>SD</t>
  </si>
  <si>
    <t>BASIS SET:  def2-TZVP/def2-QZVPP</t>
  </si>
  <si>
    <t>STRUCTURES &amp; CALCULATED ENERGIES (revDOD-PBEP86/def2-TZVP/def2-QZVPP) in hartree</t>
  </si>
  <si>
    <t>CALCULATED (revDOD-PBEP86/def2-TZVPP/def2-QZVP) in kcal/mol</t>
  </si>
  <si>
    <t xml:space="preserve">Statistical parameters presented at the end of the spreadsheets include data for reactions 8 and 9. In the manuscript, </t>
  </si>
  <si>
    <t>these reactions were excluded. For details, see computational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</si>
</sst>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4472C4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4472C4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14"/>
      <color rgb="FF4472C4"/>
      <name val="Calibri"/>
      <family val="2"/>
      <scheme val="minor"/>
    </font>
    <font>
      <b/>
      <sz val="14"/>
      <color rgb="FF0070C0"/>
      <name val="Calibri (Body)"/>
    </font>
    <font>
      <sz val="11"/>
      <color rgb="FF000000"/>
      <name val="Menlo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2" borderId="0" xfId="0" applyFont="1" applyFill="1"/>
    <xf numFmtId="0" fontId="13" fillId="0" borderId="0" xfId="0" applyFont="1"/>
    <xf numFmtId="2" fontId="0" fillId="0" borderId="1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8" fillId="0" borderId="0" xfId="0" applyFont="1" applyAlignment="1">
      <alignment horizontal="center"/>
    </xf>
    <xf numFmtId="2" fontId="0" fillId="0" borderId="0" xfId="0" applyNumberFormat="1"/>
    <xf numFmtId="0" fontId="5" fillId="0" borderId="1" xfId="0" applyFont="1" applyFill="1" applyBorder="1" applyAlignment="1">
      <alignment horizontal="center"/>
    </xf>
    <xf numFmtId="0" fontId="13" fillId="0" borderId="0" xfId="0" applyFont="1" applyFill="1"/>
    <xf numFmtId="0" fontId="5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4" fillId="3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C624-F022-E846-94E7-4E830DBC0FB2}">
  <dimension ref="A2:K3"/>
  <sheetViews>
    <sheetView workbookViewId="0">
      <selection activeCell="A2" sqref="A2:K3"/>
    </sheetView>
  </sheetViews>
  <sheetFormatPr baseColWidth="10" defaultRowHeight="16" x14ac:dyDescent="0.2"/>
  <sheetData>
    <row r="2" spans="1:11" x14ac:dyDescent="0.2">
      <c r="A2" s="35" t="s">
        <v>130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5" t="s">
        <v>131</v>
      </c>
      <c r="B3" s="35"/>
      <c r="C3" s="35"/>
      <c r="D3" s="35"/>
      <c r="E3" s="35"/>
      <c r="F3" s="35"/>
      <c r="G3" s="35"/>
      <c r="H3" s="35"/>
      <c r="I3" s="35"/>
      <c r="J3" s="36"/>
      <c r="K3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7675-20D8-7C44-8E19-6ABE773FA4D4}">
  <dimension ref="A1:AG51"/>
  <sheetViews>
    <sheetView tabSelected="1" workbookViewId="0">
      <selection activeCell="A36" sqref="A36:XFD36"/>
    </sheetView>
  </sheetViews>
  <sheetFormatPr baseColWidth="10" defaultRowHeight="16" x14ac:dyDescent="0.2"/>
  <cols>
    <col min="5" max="5" width="20.1640625" customWidth="1"/>
    <col min="7" max="7" width="20" customWidth="1"/>
    <col min="9" max="9" width="20.33203125" customWidth="1"/>
    <col min="11" max="11" width="19.33203125" customWidth="1"/>
    <col min="15" max="15" width="13.33203125" customWidth="1"/>
    <col min="17" max="17" width="32.6640625" customWidth="1"/>
    <col min="22" max="22" width="12.83203125" customWidth="1"/>
    <col min="23" max="23" width="12.5" customWidth="1"/>
    <col min="24" max="24" width="15.5" customWidth="1"/>
  </cols>
  <sheetData>
    <row r="1" spans="1:25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5"/>
      <c r="X1" s="5"/>
      <c r="Y1" s="3"/>
    </row>
    <row r="2" spans="1:25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5"/>
      <c r="X2" s="5"/>
      <c r="Y2" s="3"/>
    </row>
    <row r="3" spans="1:25" ht="19" x14ac:dyDescent="0.25">
      <c r="A3" s="6" t="s">
        <v>4</v>
      </c>
      <c r="B3" s="4"/>
      <c r="C3" s="2"/>
      <c r="D3" s="6" t="s">
        <v>5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  <c r="W3" s="7"/>
      <c r="X3" s="7"/>
      <c r="Y3" s="3"/>
    </row>
    <row r="4" spans="1:25" ht="19" x14ac:dyDescent="0.25">
      <c r="A4" s="6"/>
      <c r="B4" s="6"/>
      <c r="C4" s="6"/>
      <c r="D4" s="6"/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9"/>
      <c r="W4" s="5"/>
      <c r="X4" s="5"/>
      <c r="Y4" s="3"/>
    </row>
    <row r="5" spans="1:25" ht="19" x14ac:dyDescent="0.25">
      <c r="A5" s="6" t="s">
        <v>6</v>
      </c>
      <c r="B5" s="6"/>
      <c r="C5" s="6"/>
      <c r="D5" s="3"/>
      <c r="E5" s="3"/>
      <c r="F5" s="6" t="s">
        <v>7</v>
      </c>
      <c r="G5" s="6"/>
      <c r="H5" s="6"/>
      <c r="I5" s="6"/>
      <c r="J5" s="6"/>
      <c r="K5" s="3"/>
      <c r="L5" s="3"/>
      <c r="M5" s="10" t="s">
        <v>8</v>
      </c>
      <c r="N5" s="6"/>
      <c r="O5" s="6"/>
      <c r="P5" s="6"/>
      <c r="Q5" s="6"/>
      <c r="R5" s="11" t="s">
        <v>9</v>
      </c>
      <c r="S5" s="3"/>
      <c r="T5" s="3"/>
      <c r="U5" s="3"/>
      <c r="V5" s="9" t="s">
        <v>10</v>
      </c>
      <c r="W5" s="5"/>
      <c r="X5" s="5"/>
      <c r="Y5" s="12"/>
    </row>
    <row r="6" spans="1:25" x14ac:dyDescent="0.2">
      <c r="A6" s="12" t="s">
        <v>11</v>
      </c>
      <c r="B6" s="12" t="s">
        <v>12</v>
      </c>
      <c r="C6" s="4" t="s">
        <v>13</v>
      </c>
      <c r="D6" s="4" t="s">
        <v>14</v>
      </c>
      <c r="E6" s="13"/>
      <c r="F6" s="14" t="s">
        <v>15</v>
      </c>
      <c r="G6" s="15"/>
      <c r="H6" s="12" t="s">
        <v>16</v>
      </c>
      <c r="I6" s="15"/>
      <c r="J6" s="12" t="s">
        <v>17</v>
      </c>
      <c r="K6" s="15"/>
      <c r="L6" s="13"/>
      <c r="M6" s="12" t="s">
        <v>11</v>
      </c>
      <c r="N6" s="12" t="s">
        <v>12</v>
      </c>
      <c r="O6" s="12" t="s">
        <v>13</v>
      </c>
      <c r="P6" s="12" t="s">
        <v>14</v>
      </c>
      <c r="Q6" s="13"/>
      <c r="R6" s="14" t="s">
        <v>12</v>
      </c>
      <c r="S6" s="12" t="s">
        <v>13</v>
      </c>
      <c r="T6" s="12" t="s">
        <v>14</v>
      </c>
      <c r="U6" s="16"/>
      <c r="V6" s="17" t="s">
        <v>12</v>
      </c>
      <c r="W6" s="18" t="s">
        <v>13</v>
      </c>
      <c r="X6" s="18" t="s">
        <v>14</v>
      </c>
      <c r="Y6" s="19"/>
    </row>
    <row r="7" spans="1:25" x14ac:dyDescent="0.2">
      <c r="A7" s="12">
        <v>1</v>
      </c>
      <c r="B7" s="20">
        <v>26.03</v>
      </c>
      <c r="C7" s="20">
        <v>15.4</v>
      </c>
      <c r="D7" s="20">
        <v>10.63</v>
      </c>
      <c r="E7" s="21"/>
      <c r="F7" s="14" t="s">
        <v>18</v>
      </c>
      <c r="G7" s="22">
        <v>-1859.4491758311599</v>
      </c>
      <c r="H7" s="14" t="s">
        <v>19</v>
      </c>
      <c r="I7" s="22">
        <v>-1859.40756569564</v>
      </c>
      <c r="J7" s="14" t="s">
        <v>20</v>
      </c>
      <c r="K7" s="22">
        <v>-1859.4298873069099</v>
      </c>
      <c r="L7" s="21"/>
      <c r="M7" s="12">
        <v>1</v>
      </c>
      <c r="N7" s="19">
        <f t="shared" ref="N7:N16" si="0">(I7-G7)*627.50960803</f>
        <v>26.110759830187487</v>
      </c>
      <c r="O7" s="19">
        <f t="shared" ref="O7:O15" si="1">(I7-K7)*627.50960803</f>
        <v>14.007025538601027</v>
      </c>
      <c r="P7" s="19">
        <f t="shared" ref="P7:P15" si="2">(K7-G7)*627.50960803</f>
        <v>12.103734291586459</v>
      </c>
      <c r="R7" s="23">
        <f t="shared" ref="R7:T16" si="3">ABS(N7-B7)</f>
        <v>8.0759830187485449E-2</v>
      </c>
      <c r="S7" s="19">
        <f t="shared" si="3"/>
        <v>1.392974461398973</v>
      </c>
      <c r="T7" s="19">
        <f t="shared" si="3"/>
        <v>1.4737342915864584</v>
      </c>
      <c r="U7" s="13"/>
      <c r="V7">
        <f>ABS(R7/B7)*100</f>
        <v>0.31025674294078159</v>
      </c>
      <c r="W7">
        <f t="shared" ref="W7:X16" si="4">ABS(S7/C7)*100</f>
        <v>9.0452887103829411</v>
      </c>
      <c r="X7">
        <f t="shared" si="4"/>
        <v>13.863916195545233</v>
      </c>
      <c r="Y7" s="19"/>
    </row>
    <row r="8" spans="1:25" x14ac:dyDescent="0.2">
      <c r="A8" s="12">
        <v>2</v>
      </c>
      <c r="B8" s="20">
        <v>5.58</v>
      </c>
      <c r="C8" s="20">
        <v>22.11</v>
      </c>
      <c r="D8" s="20">
        <v>-16.53</v>
      </c>
      <c r="E8" s="21"/>
      <c r="F8" s="14" t="s">
        <v>21</v>
      </c>
      <c r="G8" s="22">
        <v>-1690.0132987605</v>
      </c>
      <c r="H8" s="14" t="s">
        <v>22</v>
      </c>
      <c r="I8" s="22">
        <v>-1690.0033062211801</v>
      </c>
      <c r="J8" s="14" t="s">
        <v>23</v>
      </c>
      <c r="K8" s="22">
        <v>-1690.0398875266001</v>
      </c>
      <c r="L8" s="21"/>
      <c r="M8" s="12">
        <v>2</v>
      </c>
      <c r="N8" s="19">
        <f t="shared" si="0"/>
        <v>6.2704144318611279</v>
      </c>
      <c r="O8" s="19">
        <f t="shared" si="1"/>
        <v>22.955120625321232</v>
      </c>
      <c r="P8" s="19">
        <f t="shared" si="2"/>
        <v>-16.684706193460105</v>
      </c>
      <c r="R8" s="23">
        <f t="shared" si="3"/>
        <v>0.69041443186112783</v>
      </c>
      <c r="S8" s="19">
        <f t="shared" si="3"/>
        <v>0.84512062532123267</v>
      </c>
      <c r="T8" s="19">
        <f t="shared" si="3"/>
        <v>0.15470619346010395</v>
      </c>
      <c r="U8" s="13"/>
      <c r="V8">
        <f t="shared" ref="V8:V16" si="5">ABS(R8/B8)*100</f>
        <v>12.373018492134907</v>
      </c>
      <c r="W8">
        <f t="shared" si="4"/>
        <v>3.8223456595261545</v>
      </c>
      <c r="X8">
        <f t="shared" si="4"/>
        <v>0.93591163617727724</v>
      </c>
      <c r="Y8" s="19"/>
    </row>
    <row r="9" spans="1:25" x14ac:dyDescent="0.2">
      <c r="A9" s="12">
        <v>3</v>
      </c>
      <c r="B9" s="20">
        <v>0.91</v>
      </c>
      <c r="C9" s="20">
        <v>27.21</v>
      </c>
      <c r="D9" s="20">
        <v>-26.3</v>
      </c>
      <c r="E9" s="21"/>
      <c r="F9" s="14" t="s">
        <v>24</v>
      </c>
      <c r="G9" s="22">
        <v>-1270.0039106495601</v>
      </c>
      <c r="H9" s="14" t="s">
        <v>25</v>
      </c>
      <c r="I9" s="22">
        <v>-1270.00202648495</v>
      </c>
      <c r="J9" s="14" t="s">
        <v>26</v>
      </c>
      <c r="K9" s="22">
        <v>-1270.04374477688</v>
      </c>
      <c r="L9" s="21"/>
      <c r="M9" s="12">
        <v>3</v>
      </c>
      <c r="N9" s="19">
        <f t="shared" si="0"/>
        <v>1.1823313959769648</v>
      </c>
      <c r="O9" s="19">
        <f t="shared" si="1"/>
        <v>26.178629016681882</v>
      </c>
      <c r="P9" s="19">
        <f t="shared" si="2"/>
        <v>-24.996297620704915</v>
      </c>
      <c r="Q9" s="30"/>
      <c r="R9" s="23">
        <f t="shared" si="3"/>
        <v>0.27233139597696476</v>
      </c>
      <c r="S9" s="19">
        <f t="shared" si="3"/>
        <v>1.0313709833181193</v>
      </c>
      <c r="T9" s="19">
        <f t="shared" si="3"/>
        <v>1.3037023792950855</v>
      </c>
      <c r="U9" s="13"/>
      <c r="V9">
        <f t="shared" si="5"/>
        <v>29.926527030435686</v>
      </c>
      <c r="W9">
        <f t="shared" si="4"/>
        <v>3.7904115520695303</v>
      </c>
      <c r="X9">
        <f t="shared" si="4"/>
        <v>4.9570432672816942</v>
      </c>
      <c r="Y9" s="19"/>
    </row>
    <row r="10" spans="1:25" x14ac:dyDescent="0.2">
      <c r="A10" s="12">
        <v>4</v>
      </c>
      <c r="B10" s="20">
        <v>1.49</v>
      </c>
      <c r="C10" s="20">
        <v>8.85</v>
      </c>
      <c r="D10" s="20">
        <v>-7.37</v>
      </c>
      <c r="E10" s="21"/>
      <c r="F10" s="14" t="s">
        <v>27</v>
      </c>
      <c r="G10" s="22">
        <v>-1231.9916031263199</v>
      </c>
      <c r="H10" s="14" t="s">
        <v>28</v>
      </c>
      <c r="I10" s="22">
        <v>-1231.98791177931</v>
      </c>
      <c r="J10" s="14" t="s">
        <v>29</v>
      </c>
      <c r="K10" s="22">
        <v>-1232.00112585023</v>
      </c>
      <c r="L10" s="21"/>
      <c r="M10" s="12">
        <v>4</v>
      </c>
      <c r="N10" s="19">
        <f t="shared" si="0"/>
        <v>2.3163557152615368</v>
      </c>
      <c r="O10" s="19">
        <f t="shared" si="1"/>
        <v>8.2919564634631655</v>
      </c>
      <c r="P10" s="19">
        <f t="shared" si="2"/>
        <v>-5.9756007482016287</v>
      </c>
      <c r="R10" s="23">
        <f t="shared" si="3"/>
        <v>0.82635571526153684</v>
      </c>
      <c r="S10" s="19">
        <f t="shared" si="3"/>
        <v>0.55804353653683414</v>
      </c>
      <c r="T10" s="19">
        <f t="shared" si="3"/>
        <v>1.3943992517983714</v>
      </c>
      <c r="U10" s="13"/>
      <c r="V10">
        <f t="shared" si="5"/>
        <v>55.460115118223953</v>
      </c>
      <c r="W10">
        <f t="shared" si="4"/>
        <v>6.3055766840320242</v>
      </c>
      <c r="X10">
        <f t="shared" si="4"/>
        <v>18.919935573926342</v>
      </c>
      <c r="Y10" s="19"/>
    </row>
    <row r="11" spans="1:25" x14ac:dyDescent="0.2">
      <c r="A11" s="12">
        <v>5</v>
      </c>
      <c r="B11" s="20">
        <v>4.47</v>
      </c>
      <c r="C11" s="20">
        <v>22.77</v>
      </c>
      <c r="D11" s="20">
        <v>-18.29</v>
      </c>
      <c r="E11" s="21"/>
      <c r="F11" s="14" t="s">
        <v>30</v>
      </c>
      <c r="G11" s="22">
        <v>-2745.28575140166</v>
      </c>
      <c r="H11" s="14" t="s">
        <v>31</v>
      </c>
      <c r="I11" s="22">
        <v>-2745.2803124986699</v>
      </c>
      <c r="J11" s="14" t="s">
        <v>32</v>
      </c>
      <c r="K11" s="22">
        <v>-2745.32256884248</v>
      </c>
      <c r="L11" s="21"/>
      <c r="M11" s="12">
        <v>5</v>
      </c>
      <c r="N11" s="19">
        <f t="shared" si="0"/>
        <v>3.4129638834533296</v>
      </c>
      <c r="O11" s="19">
        <f t="shared" si="1"/>
        <v>26.516261741053711</v>
      </c>
      <c r="P11" s="19">
        <f t="shared" si="2"/>
        <v>-23.103297857600381</v>
      </c>
      <c r="R11" s="23">
        <f t="shared" si="3"/>
        <v>1.0570361165466702</v>
      </c>
      <c r="S11" s="19">
        <f t="shared" si="3"/>
        <v>3.7462617410537113</v>
      </c>
      <c r="T11" s="19">
        <f t="shared" si="3"/>
        <v>4.8132978576003822</v>
      </c>
      <c r="U11" s="13"/>
      <c r="V11">
        <f t="shared" si="5"/>
        <v>23.647340414914321</v>
      </c>
      <c r="W11">
        <f t="shared" si="4"/>
        <v>16.452620733657056</v>
      </c>
      <c r="X11">
        <f t="shared" si="4"/>
        <v>26.316554716240471</v>
      </c>
      <c r="Y11" s="19"/>
    </row>
    <row r="12" spans="1:25" x14ac:dyDescent="0.2">
      <c r="A12" s="12">
        <v>6</v>
      </c>
      <c r="B12" s="20">
        <v>15.77</v>
      </c>
      <c r="C12" s="20">
        <v>14.25</v>
      </c>
      <c r="D12" s="20">
        <v>1.52</v>
      </c>
      <c r="E12" s="21"/>
      <c r="F12" s="14" t="s">
        <v>33</v>
      </c>
      <c r="G12" s="22">
        <v>-2597.52163032213</v>
      </c>
      <c r="H12" s="14" t="s">
        <v>34</v>
      </c>
      <c r="I12" s="22">
        <v>-2597.4965622788</v>
      </c>
      <c r="J12" s="14" t="s">
        <v>35</v>
      </c>
      <c r="K12" s="22">
        <v>-2597.5190104234298</v>
      </c>
      <c r="L12" s="21"/>
      <c r="M12" s="12">
        <v>6</v>
      </c>
      <c r="N12" s="19">
        <f t="shared" si="0"/>
        <v>15.730438044128675</v>
      </c>
      <c r="O12" s="19">
        <f t="shared" si="1"/>
        <v>14.086426437667965</v>
      </c>
      <c r="P12" s="19">
        <f t="shared" si="2"/>
        <v>1.6440116064607102</v>
      </c>
      <c r="R12" s="23">
        <f t="shared" si="3"/>
        <v>3.9561955871324272E-2</v>
      </c>
      <c r="S12" s="19">
        <f t="shared" si="3"/>
        <v>0.16357356233203468</v>
      </c>
      <c r="T12" s="19">
        <f t="shared" si="3"/>
        <v>0.12401160646071019</v>
      </c>
      <c r="U12" s="13"/>
      <c r="V12">
        <f t="shared" si="5"/>
        <v>0.25086845828360355</v>
      </c>
      <c r="W12">
        <f t="shared" si="4"/>
        <v>1.1478846479441032</v>
      </c>
      <c r="X12">
        <f t="shared" si="4"/>
        <v>8.1586583197835658</v>
      </c>
      <c r="Y12" s="19"/>
    </row>
    <row r="13" spans="1:25" x14ac:dyDescent="0.2">
      <c r="A13" s="12">
        <v>7</v>
      </c>
      <c r="B13" s="20">
        <v>27.94</v>
      </c>
      <c r="C13" s="20">
        <v>18.47</v>
      </c>
      <c r="D13" s="20">
        <v>9.4700000000000006</v>
      </c>
      <c r="E13" s="21"/>
      <c r="F13" s="31" t="s">
        <v>35</v>
      </c>
      <c r="G13" s="22">
        <v>-2597.5190104234298</v>
      </c>
      <c r="H13" s="14" t="s">
        <v>36</v>
      </c>
      <c r="I13" s="22">
        <v>-2597.4775623015998</v>
      </c>
      <c r="J13" s="14" t="s">
        <v>37</v>
      </c>
      <c r="K13" s="22">
        <v>-2597.5071111654402</v>
      </c>
      <c r="L13" s="21"/>
      <c r="M13" s="12">
        <v>7</v>
      </c>
      <c r="N13" s="19">
        <f t="shared" si="0"/>
        <v>26.009094683088023</v>
      </c>
      <c r="O13" s="19">
        <f t="shared" si="1"/>
        <v>18.542195966170112</v>
      </c>
      <c r="P13" s="19">
        <f t="shared" si="2"/>
        <v>7.4668987169179104</v>
      </c>
      <c r="R13" s="23">
        <f t="shared" si="3"/>
        <v>1.9309053169119785</v>
      </c>
      <c r="S13" s="19">
        <f t="shared" si="3"/>
        <v>7.2195966170113479E-2</v>
      </c>
      <c r="T13" s="19">
        <f t="shared" si="3"/>
        <v>2.0031012830820902</v>
      </c>
      <c r="U13" s="13"/>
      <c r="V13">
        <f t="shared" si="5"/>
        <v>6.9108994878739383</v>
      </c>
      <c r="W13">
        <f t="shared" si="4"/>
        <v>0.3908823290206469</v>
      </c>
      <c r="X13">
        <f t="shared" si="4"/>
        <v>21.152072683021014</v>
      </c>
      <c r="Y13" s="19"/>
    </row>
    <row r="14" spans="1:25" x14ac:dyDescent="0.2">
      <c r="A14" s="12">
        <v>8</v>
      </c>
      <c r="B14" s="20">
        <v>37.28</v>
      </c>
      <c r="C14" s="20">
        <v>35.82</v>
      </c>
      <c r="D14" s="20">
        <v>1.46</v>
      </c>
      <c r="E14" s="21"/>
      <c r="F14" s="31" t="s">
        <v>38</v>
      </c>
      <c r="G14" s="32">
        <v>-2625.5178330727399</v>
      </c>
      <c r="H14" s="31" t="s">
        <v>39</v>
      </c>
      <c r="I14" s="32">
        <v>-2625.4561868071901</v>
      </c>
      <c r="J14" s="31" t="s">
        <v>40</v>
      </c>
      <c r="K14" s="32">
        <v>-2625.5170122904401</v>
      </c>
      <c r="L14" s="21"/>
      <c r="M14" s="12">
        <v>8</v>
      </c>
      <c r="N14" s="19">
        <f t="shared" si="0"/>
        <v>38.683623931684181</v>
      </c>
      <c r="O14" s="19">
        <f t="shared" si="1"/>
        <v>38.168575152460335</v>
      </c>
      <c r="P14" s="19">
        <f t="shared" si="2"/>
        <v>0.51504877922384662</v>
      </c>
      <c r="R14" s="23">
        <f t="shared" si="3"/>
        <v>1.4036239316841801</v>
      </c>
      <c r="S14" s="19">
        <f t="shared" si="3"/>
        <v>2.3485751524603344</v>
      </c>
      <c r="T14" s="19">
        <f t="shared" si="3"/>
        <v>0.94495122077615334</v>
      </c>
      <c r="U14" s="13"/>
      <c r="V14">
        <f t="shared" si="5"/>
        <v>3.7650856536592814</v>
      </c>
      <c r="W14">
        <f t="shared" si="4"/>
        <v>6.5566028823571596</v>
      </c>
      <c r="X14">
        <f t="shared" si="4"/>
        <v>64.722686354531049</v>
      </c>
      <c r="Y14" s="19"/>
    </row>
    <row r="15" spans="1:25" x14ac:dyDescent="0.2">
      <c r="A15" s="12">
        <v>9</v>
      </c>
      <c r="B15" s="20">
        <v>33</v>
      </c>
      <c r="C15" s="20">
        <v>4.93</v>
      </c>
      <c r="D15" s="20">
        <v>28.07</v>
      </c>
      <c r="E15" s="21"/>
      <c r="F15" s="31" t="s">
        <v>40</v>
      </c>
      <c r="G15" s="32">
        <v>-2625.5170122904401</v>
      </c>
      <c r="H15" s="31" t="s">
        <v>41</v>
      </c>
      <c r="I15" s="32">
        <v>-2625.4687517162101</v>
      </c>
      <c r="J15" s="31" t="s">
        <v>42</v>
      </c>
      <c r="K15" s="32">
        <v>-2625.48947869216</v>
      </c>
      <c r="L15" s="21"/>
      <c r="M15" s="12">
        <v>9</v>
      </c>
      <c r="N15" s="19">
        <f t="shared" si="0"/>
        <v>30.283974018351881</v>
      </c>
      <c r="O15" s="19">
        <f t="shared" si="1"/>
        <v>13.006376553941276</v>
      </c>
      <c r="P15" s="19">
        <f t="shared" si="2"/>
        <v>17.277597464410608</v>
      </c>
      <c r="R15" s="23">
        <f t="shared" si="3"/>
        <v>2.7160259816481194</v>
      </c>
      <c r="S15" s="19">
        <f t="shared" si="3"/>
        <v>8.0763765539412766</v>
      </c>
      <c r="T15" s="19">
        <f t="shared" si="3"/>
        <v>10.792402535589392</v>
      </c>
      <c r="U15" s="13"/>
      <c r="V15">
        <f t="shared" si="5"/>
        <v>8.2303817625700582</v>
      </c>
      <c r="W15">
        <f t="shared" si="4"/>
        <v>163.82102543491436</v>
      </c>
      <c r="X15">
        <f t="shared" si="4"/>
        <v>38.448174334126797</v>
      </c>
      <c r="Y15" s="19"/>
    </row>
    <row r="16" spans="1:25" x14ac:dyDescent="0.2">
      <c r="A16" s="12">
        <v>10</v>
      </c>
      <c r="B16" s="20">
        <v>-5.28</v>
      </c>
      <c r="C16" s="20">
        <v>7.67</v>
      </c>
      <c r="D16" s="20">
        <v>-12.95</v>
      </c>
      <c r="E16" s="21"/>
      <c r="F16" s="31" t="s">
        <v>43</v>
      </c>
      <c r="G16" s="22">
        <v>-1143.27254022238</v>
      </c>
      <c r="H16" s="31" t="s">
        <v>44</v>
      </c>
      <c r="I16" s="22">
        <v>-1143.2770423720001</v>
      </c>
      <c r="J16" s="31" t="s">
        <v>45</v>
      </c>
      <c r="K16" s="22">
        <v>-1030.09184358943</v>
      </c>
      <c r="L16" s="21"/>
      <c r="M16" s="12">
        <v>10</v>
      </c>
      <c r="N16" s="19">
        <f t="shared" si="0"/>
        <v>-2.8251421433801047</v>
      </c>
      <c r="O16" s="19">
        <f>(I16-K16-K17)*627.50960803</f>
        <v>9.8174639275961315</v>
      </c>
      <c r="P16" s="19">
        <f>(K16+K17-G16)*627.50960803</f>
        <v>-12.642606071038658</v>
      </c>
      <c r="R16" s="23">
        <f t="shared" si="3"/>
        <v>2.4548578566198955</v>
      </c>
      <c r="S16" s="19">
        <f t="shared" si="3"/>
        <v>2.1474639275961316</v>
      </c>
      <c r="T16" s="19">
        <f t="shared" si="3"/>
        <v>0.30739392896134099</v>
      </c>
      <c r="U16" s="13"/>
      <c r="V16">
        <f t="shared" si="5"/>
        <v>46.493520011740443</v>
      </c>
      <c r="W16">
        <f t="shared" si="4"/>
        <v>27.998225913900022</v>
      </c>
      <c r="X16">
        <f t="shared" si="4"/>
        <v>2.3736982931377684</v>
      </c>
      <c r="Y16" s="19"/>
    </row>
    <row r="17" spans="1:33" x14ac:dyDescent="0.2">
      <c r="A17" s="12"/>
      <c r="B17" s="20"/>
      <c r="C17" s="20"/>
      <c r="D17" s="20"/>
      <c r="E17" s="21"/>
      <c r="F17" s="31"/>
      <c r="G17" s="24"/>
      <c r="H17" s="33"/>
      <c r="I17" s="24"/>
      <c r="J17" s="12" t="s">
        <v>46</v>
      </c>
      <c r="K17" s="22">
        <v>-113.200843903859</v>
      </c>
      <c r="L17" s="21"/>
      <c r="M17" s="12"/>
      <c r="N17" s="19"/>
      <c r="O17" s="19"/>
      <c r="P17" s="19"/>
      <c r="R17" s="23"/>
      <c r="S17" s="19"/>
      <c r="T17" s="19"/>
      <c r="U17" s="13"/>
      <c r="Y17" s="19"/>
    </row>
    <row r="18" spans="1:33" x14ac:dyDescent="0.2">
      <c r="A18" s="12">
        <v>11</v>
      </c>
      <c r="B18" s="20">
        <v>34.799999999999997</v>
      </c>
      <c r="C18" s="20">
        <v>89.6</v>
      </c>
      <c r="D18" s="20">
        <v>-54.8</v>
      </c>
      <c r="E18" s="21"/>
      <c r="F18" s="31" t="s">
        <v>47</v>
      </c>
      <c r="G18" s="22">
        <v>-1248.74447660431</v>
      </c>
      <c r="H18" s="31" t="s">
        <v>48</v>
      </c>
      <c r="I18" s="22">
        <v>-1248.6892957821301</v>
      </c>
      <c r="J18" s="31" t="s">
        <v>49</v>
      </c>
      <c r="K18" s="22">
        <v>-1248.8322720961701</v>
      </c>
      <c r="L18" s="21"/>
      <c r="M18" s="12">
        <v>11</v>
      </c>
      <c r="N18" s="19">
        <f t="shared" ref="N18:N24" si="6">(I18-G18)*627.50960803</f>
        <v>34.626496096859434</v>
      </c>
      <c r="O18" s="19">
        <f t="shared" ref="O18:O23" si="7">(I18-K18)*627.50960803</f>
        <v>89.71901078079577</v>
      </c>
      <c r="P18" s="19">
        <f t="shared" ref="P18:P23" si="8">(K18-G18)*627.50960803</f>
        <v>-55.092514683936336</v>
      </c>
      <c r="R18" s="23">
        <f t="shared" ref="R18:T24" si="9">ABS(N18-B18)</f>
        <v>0.17350390314056341</v>
      </c>
      <c r="S18" s="19">
        <f t="shared" si="9"/>
        <v>0.11901078079577587</v>
      </c>
      <c r="T18" s="19">
        <f t="shared" si="9"/>
        <v>0.29251468393633928</v>
      </c>
      <c r="U18" s="13"/>
      <c r="V18">
        <f t="shared" ref="V18:X24" si="10">ABS(R18/B18)*100</f>
        <v>0.49857443431196391</v>
      </c>
      <c r="W18">
        <f t="shared" si="10"/>
        <v>0.13282453213814271</v>
      </c>
      <c r="X18">
        <f t="shared" si="10"/>
        <v>0.53378591959186006</v>
      </c>
      <c r="Y18" s="19"/>
    </row>
    <row r="19" spans="1:33" x14ac:dyDescent="0.2">
      <c r="A19" s="12">
        <v>12</v>
      </c>
      <c r="B19" s="20">
        <v>-0.63</v>
      </c>
      <c r="C19" s="20">
        <v>31.02</v>
      </c>
      <c r="D19" s="20">
        <v>-31.65</v>
      </c>
      <c r="E19" s="21"/>
      <c r="F19" s="14" t="s">
        <v>50</v>
      </c>
      <c r="G19" s="22">
        <v>-1799.02319136694</v>
      </c>
      <c r="H19" s="14" t="s">
        <v>51</v>
      </c>
      <c r="I19" s="22">
        <v>-1799.0252257555901</v>
      </c>
      <c r="J19" s="14" t="s">
        <v>52</v>
      </c>
      <c r="K19" s="22">
        <v>-1799.0733351256199</v>
      </c>
      <c r="L19" s="21"/>
      <c r="M19" s="12">
        <v>12</v>
      </c>
      <c r="N19" s="19">
        <f t="shared" si="6"/>
        <v>-1.2765984244331992</v>
      </c>
      <c r="O19" s="19">
        <f t="shared" si="7"/>
        <v>30.189091929973845</v>
      </c>
      <c r="P19" s="19">
        <f t="shared" si="8"/>
        <v>-31.465690354407045</v>
      </c>
      <c r="R19" s="23">
        <f t="shared" si="9"/>
        <v>0.64659842443319915</v>
      </c>
      <c r="S19" s="19">
        <f t="shared" si="9"/>
        <v>0.83090807002615463</v>
      </c>
      <c r="T19" s="19">
        <f t="shared" si="9"/>
        <v>0.18430964559295404</v>
      </c>
      <c r="U19" s="13"/>
      <c r="V19">
        <f t="shared" si="10"/>
        <v>102.63467054495226</v>
      </c>
      <c r="W19">
        <f t="shared" si="10"/>
        <v>2.6786204707484029</v>
      </c>
      <c r="X19">
        <f t="shared" si="10"/>
        <v>0.58233695290032872</v>
      </c>
      <c r="Y19" s="19"/>
    </row>
    <row r="20" spans="1:33" x14ac:dyDescent="0.2">
      <c r="A20" s="12">
        <v>13</v>
      </c>
      <c r="B20" s="20">
        <v>22.41</v>
      </c>
      <c r="C20" s="20">
        <v>49.69</v>
      </c>
      <c r="D20" s="20">
        <v>-27.28</v>
      </c>
      <c r="E20" s="21"/>
      <c r="F20" s="14" t="s">
        <v>53</v>
      </c>
      <c r="G20" s="22">
        <v>-1682.6941537344101</v>
      </c>
      <c r="H20" s="14" t="s">
        <v>54</v>
      </c>
      <c r="I20" s="22">
        <v>-1682.6611543383401</v>
      </c>
      <c r="J20" s="14" t="s">
        <v>55</v>
      </c>
      <c r="K20" s="22">
        <v>-1682.73804600623</v>
      </c>
      <c r="L20" s="21"/>
      <c r="M20" s="12">
        <v>13</v>
      </c>
      <c r="N20" s="19">
        <f t="shared" si="6"/>
        <v>20.707438093083521</v>
      </c>
      <c r="O20" s="19">
        <f t="shared" si="7"/>
        <v>48.250260378343803</v>
      </c>
      <c r="P20" s="19">
        <f t="shared" si="8"/>
        <v>-27.542822285260279</v>
      </c>
      <c r="R20" s="23">
        <f t="shared" si="9"/>
        <v>1.702561906916479</v>
      </c>
      <c r="S20" s="19">
        <f t="shared" si="9"/>
        <v>1.4397396216561944</v>
      </c>
      <c r="T20" s="19">
        <f t="shared" si="9"/>
        <v>0.26282228526027751</v>
      </c>
      <c r="U20" s="13"/>
      <c r="V20">
        <f t="shared" si="10"/>
        <v>7.5973311330498836</v>
      </c>
      <c r="W20">
        <f t="shared" si="10"/>
        <v>2.8974433923449276</v>
      </c>
      <c r="X20">
        <f t="shared" si="10"/>
        <v>0.96342479934119307</v>
      </c>
      <c r="Y20" s="19"/>
    </row>
    <row r="21" spans="1:33" x14ac:dyDescent="0.2">
      <c r="A21" s="12">
        <v>14</v>
      </c>
      <c r="B21" s="20">
        <v>10.33</v>
      </c>
      <c r="C21" s="20">
        <v>14.46</v>
      </c>
      <c r="D21" s="20">
        <v>-4.13</v>
      </c>
      <c r="E21" s="21"/>
      <c r="F21" s="14" t="s">
        <v>56</v>
      </c>
      <c r="G21" s="22">
        <v>-1164.75068650599</v>
      </c>
      <c r="H21" s="14" t="s">
        <v>57</v>
      </c>
      <c r="I21" s="22">
        <v>-1164.73397431029</v>
      </c>
      <c r="J21" s="14" t="s">
        <v>58</v>
      </c>
      <c r="K21" s="22">
        <v>-1164.75705471837</v>
      </c>
      <c r="L21" s="21"/>
      <c r="M21" s="12">
        <v>14</v>
      </c>
      <c r="N21" s="19">
        <f t="shared" si="6"/>
        <v>10.487063372988803</v>
      </c>
      <c r="O21" s="19">
        <f t="shared" si="7"/>
        <v>14.483177827438896</v>
      </c>
      <c r="P21" s="19">
        <f t="shared" si="8"/>
        <v>-3.9961144544500913</v>
      </c>
      <c r="R21" s="23">
        <f t="shared" si="9"/>
        <v>0.15706337298880335</v>
      </c>
      <c r="S21" s="19">
        <f t="shared" si="9"/>
        <v>2.3177827438894738E-2</v>
      </c>
      <c r="T21" s="19">
        <f t="shared" si="9"/>
        <v>0.13388554554990861</v>
      </c>
      <c r="U21" s="13"/>
      <c r="V21">
        <f t="shared" si="10"/>
        <v>1.5204585962130044</v>
      </c>
      <c r="W21">
        <f t="shared" si="10"/>
        <v>0.16028926306289581</v>
      </c>
      <c r="X21">
        <f t="shared" si="10"/>
        <v>3.2417807639203051</v>
      </c>
      <c r="Y21" s="19"/>
    </row>
    <row r="22" spans="1:33" x14ac:dyDescent="0.2">
      <c r="A22" s="12">
        <v>15</v>
      </c>
      <c r="B22" s="20">
        <v>20.27</v>
      </c>
      <c r="C22" s="20">
        <v>77.23</v>
      </c>
      <c r="D22" s="20">
        <v>-56.96</v>
      </c>
      <c r="E22" s="21"/>
      <c r="F22" s="14" t="s">
        <v>59</v>
      </c>
      <c r="G22" s="22">
        <v>-989.34253066431597</v>
      </c>
      <c r="H22" s="14" t="s">
        <v>60</v>
      </c>
      <c r="I22" s="22">
        <v>-989.30975523724396</v>
      </c>
      <c r="J22" s="14" t="s">
        <v>61</v>
      </c>
      <c r="K22" s="22">
        <v>-989.42672937706095</v>
      </c>
      <c r="L22" s="21"/>
      <c r="M22" s="12">
        <v>15</v>
      </c>
      <c r="N22" s="19">
        <f t="shared" si="6"/>
        <v>20.566895394973248</v>
      </c>
      <c r="O22" s="19">
        <f t="shared" si="7"/>
        <v>73.402396626205189</v>
      </c>
      <c r="P22" s="19">
        <f t="shared" si="8"/>
        <v>-52.835501231231937</v>
      </c>
      <c r="R22" s="23">
        <f t="shared" si="9"/>
        <v>0.29689539497324802</v>
      </c>
      <c r="S22" s="19">
        <f t="shared" si="9"/>
        <v>3.8276033737948154</v>
      </c>
      <c r="T22" s="19">
        <f t="shared" si="9"/>
        <v>4.1244987687680634</v>
      </c>
      <c r="U22" s="13"/>
      <c r="V22">
        <f t="shared" si="10"/>
        <v>1.4647034779143957</v>
      </c>
      <c r="W22">
        <f t="shared" si="10"/>
        <v>4.9561095089923803</v>
      </c>
      <c r="X22">
        <f t="shared" si="10"/>
        <v>7.2410441867416839</v>
      </c>
      <c r="Y22" s="19"/>
    </row>
    <row r="23" spans="1:33" x14ac:dyDescent="0.2">
      <c r="A23" s="12">
        <v>16</v>
      </c>
      <c r="B23" s="20">
        <v>34.22</v>
      </c>
      <c r="C23" s="20">
        <v>55.4</v>
      </c>
      <c r="D23" s="20">
        <v>-21.18</v>
      </c>
      <c r="E23" s="21"/>
      <c r="F23" s="25" t="s">
        <v>62</v>
      </c>
      <c r="G23" s="22">
        <v>-514.12844517630401</v>
      </c>
      <c r="H23" s="14" t="s">
        <v>63</v>
      </c>
      <c r="I23" s="22">
        <v>-514.07299421333903</v>
      </c>
      <c r="J23" s="31" t="s">
        <v>64</v>
      </c>
      <c r="K23" s="32">
        <v>-514.15977002089005</v>
      </c>
      <c r="L23" s="21"/>
      <c r="M23" s="12">
        <v>16</v>
      </c>
      <c r="N23" s="19">
        <f t="shared" si="6"/>
        <v>34.796012035042445</v>
      </c>
      <c r="O23" s="19">
        <f t="shared" si="7"/>
        <v>54.452652982827892</v>
      </c>
      <c r="P23" s="19">
        <f t="shared" si="8"/>
        <v>-19.656640947785451</v>
      </c>
      <c r="R23" s="23">
        <f t="shared" si="9"/>
        <v>0.5760120350424458</v>
      </c>
      <c r="S23" s="19">
        <f t="shared" si="9"/>
        <v>0.94734701717210612</v>
      </c>
      <c r="T23" s="19">
        <f t="shared" si="9"/>
        <v>1.5233590522145484</v>
      </c>
      <c r="U23" s="13"/>
      <c r="V23">
        <f t="shared" si="10"/>
        <v>1.683261353133974</v>
      </c>
      <c r="W23">
        <f t="shared" si="10"/>
        <v>1.7100126663756428</v>
      </c>
      <c r="X23">
        <f t="shared" si="10"/>
        <v>7.1924412285861594</v>
      </c>
      <c r="Y23" s="19"/>
    </row>
    <row r="24" spans="1:33" x14ac:dyDescent="0.2">
      <c r="A24" s="12">
        <v>17</v>
      </c>
      <c r="B24" s="20">
        <v>21.48</v>
      </c>
      <c r="C24" s="20">
        <v>35.47</v>
      </c>
      <c r="D24" s="20">
        <v>-13.99</v>
      </c>
      <c r="E24" s="21"/>
      <c r="F24" s="14" t="s">
        <v>65</v>
      </c>
      <c r="G24" s="22">
        <v>-4991.5753219502603</v>
      </c>
      <c r="H24" s="31" t="s">
        <v>66</v>
      </c>
      <c r="I24" s="32">
        <v>-4991.5382915194696</v>
      </c>
      <c r="J24" s="31" t="s">
        <v>67</v>
      </c>
      <c r="K24" s="32">
        <v>-4413.2626985065299</v>
      </c>
      <c r="L24" s="21"/>
      <c r="M24" s="12">
        <v>17</v>
      </c>
      <c r="N24" s="19">
        <f t="shared" si="6"/>
        <v>23.236951110694683</v>
      </c>
      <c r="O24" s="19">
        <f>(I24-K24-K25)*627.50960803</f>
        <v>31.407861386534801</v>
      </c>
      <c r="P24" s="19">
        <f>(K24+K25-G24)*627.50960803</f>
        <v>-8.1709102756974428</v>
      </c>
      <c r="R24" s="23">
        <f t="shared" si="9"/>
        <v>1.7569511106946827</v>
      </c>
      <c r="S24" s="19">
        <f t="shared" si="9"/>
        <v>4.0621386134651978</v>
      </c>
      <c r="T24" s="19">
        <f t="shared" si="9"/>
        <v>5.8190897243025574</v>
      </c>
      <c r="U24" s="13"/>
      <c r="V24">
        <f t="shared" si="10"/>
        <v>8.1794744445748737</v>
      </c>
      <c r="W24">
        <f t="shared" si="10"/>
        <v>11.452322000183811</v>
      </c>
      <c r="X24">
        <f t="shared" si="10"/>
        <v>41.594637057201986</v>
      </c>
      <c r="Y24" s="19"/>
    </row>
    <row r="25" spans="1:33" x14ac:dyDescent="0.2">
      <c r="A25" s="12"/>
      <c r="B25" s="20"/>
      <c r="C25" s="20"/>
      <c r="D25" s="20"/>
      <c r="E25" s="21"/>
      <c r="F25" s="14"/>
      <c r="G25" s="24"/>
      <c r="H25" s="33"/>
      <c r="I25" s="34"/>
      <c r="J25" s="33" t="s">
        <v>68</v>
      </c>
      <c r="K25" s="32">
        <v>-578.32564461531297</v>
      </c>
      <c r="L25" s="21"/>
      <c r="M25" s="12"/>
      <c r="N25" s="19"/>
      <c r="O25" s="19"/>
      <c r="P25" s="19"/>
      <c r="R25" s="23"/>
      <c r="S25" s="19"/>
      <c r="T25" s="19"/>
      <c r="U25" s="13"/>
      <c r="Y25" s="19"/>
    </row>
    <row r="26" spans="1:33" x14ac:dyDescent="0.2">
      <c r="A26" s="12">
        <v>18</v>
      </c>
      <c r="B26" s="20">
        <v>25.34</v>
      </c>
      <c r="C26" s="20">
        <v>36.049999999999997</v>
      </c>
      <c r="D26" s="20">
        <v>-10.72</v>
      </c>
      <c r="E26" s="21"/>
      <c r="F26" s="31" t="s">
        <v>69</v>
      </c>
      <c r="G26" s="22">
        <v>-2715.5602097256101</v>
      </c>
      <c r="H26" s="31" t="s">
        <v>70</v>
      </c>
      <c r="I26" s="32">
        <v>-2715.5196456039598</v>
      </c>
      <c r="J26" s="31" t="s">
        <v>71</v>
      </c>
      <c r="K26" s="32">
        <v>-2137.24389616808</v>
      </c>
      <c r="L26" s="21"/>
      <c r="M26" s="12">
        <v>18</v>
      </c>
      <c r="N26" s="19">
        <f>(I26-G26)*627.50960803</f>
        <v>25.4543760768467</v>
      </c>
      <c r="O26" s="19">
        <f>(I26-K26-K27)*627.50960803</f>
        <v>31.309704488700536</v>
      </c>
      <c r="P26" s="19">
        <f>(K26+K27-G26)*627.50960803</f>
        <v>-5.855328411711155</v>
      </c>
      <c r="R26" s="23">
        <v>0.21672234146821978</v>
      </c>
      <c r="S26" s="19">
        <f>ABS(O26-C26)</f>
        <v>4.7402955112994611</v>
      </c>
      <c r="T26" s="19">
        <f>ABS(P26-D26)</f>
        <v>4.8646715882888456</v>
      </c>
      <c r="U26" s="13"/>
      <c r="V26">
        <f>ABS(R26/B26)*100</f>
        <v>0.8552578589906068</v>
      </c>
      <c r="W26">
        <f>ABS(S26/C26)*100</f>
        <v>13.149224719277285</v>
      </c>
      <c r="X26">
        <f>ABS(T26/D26)*100</f>
        <v>45.379399144485497</v>
      </c>
      <c r="Y26" s="19"/>
    </row>
    <row r="27" spans="1:33" x14ac:dyDescent="0.2">
      <c r="A27" s="12"/>
      <c r="B27" s="20"/>
      <c r="C27" s="20"/>
      <c r="D27" s="20"/>
      <c r="E27" s="21"/>
      <c r="F27" s="31"/>
      <c r="G27" s="24"/>
      <c r="H27" s="33"/>
      <c r="I27" s="34"/>
      <c r="J27" s="33" t="s">
        <v>68</v>
      </c>
      <c r="K27" s="32">
        <v>-578.32564461531297</v>
      </c>
      <c r="L27" s="21"/>
      <c r="M27" s="12"/>
      <c r="N27" s="19"/>
      <c r="O27" s="19"/>
      <c r="P27" s="19"/>
      <c r="R27" s="23"/>
      <c r="S27" s="19"/>
      <c r="T27" s="19"/>
      <c r="U27" s="13"/>
      <c r="Y27" s="19"/>
    </row>
    <row r="28" spans="1:33" x14ac:dyDescent="0.2">
      <c r="A28" s="12">
        <v>19</v>
      </c>
      <c r="B28" s="20">
        <v>12.27</v>
      </c>
      <c r="C28" s="20">
        <v>35.81</v>
      </c>
      <c r="D28" s="20">
        <v>-23.54</v>
      </c>
      <c r="E28" s="21"/>
      <c r="F28" s="31" t="s">
        <v>72</v>
      </c>
      <c r="G28" s="22">
        <v>-4990.3185556798198</v>
      </c>
      <c r="H28" s="31" t="s">
        <v>73</v>
      </c>
      <c r="I28" s="32">
        <v>-4990.2962444852701</v>
      </c>
      <c r="J28" s="31" t="s">
        <v>74</v>
      </c>
      <c r="K28" s="32">
        <v>-4412.0213453332199</v>
      </c>
      <c r="L28" s="21"/>
      <c r="M28" s="12">
        <v>19</v>
      </c>
      <c r="N28" s="19">
        <f>(I28-G28)*627.50960803</f>
        <v>14.000488946581772</v>
      </c>
      <c r="O28" s="19">
        <f>(I28-K28-K29)*627.50960803</f>
        <v>31.843265761295626</v>
      </c>
      <c r="P28" s="19">
        <f>(K28+K29-G28)*627.50960803</f>
        <v>-17.842776814571177</v>
      </c>
      <c r="R28" s="23">
        <f>ABS(N28-B28)</f>
        <v>1.7304889465817723</v>
      </c>
      <c r="S28" s="19">
        <f>ABS(O28-C28)</f>
        <v>3.966734238704376</v>
      </c>
      <c r="T28" s="19">
        <f>ABS(P28-D28)</f>
        <v>5.6972231854288218</v>
      </c>
      <c r="U28" s="13"/>
      <c r="V28">
        <f>ABS(R28/B28)*100</f>
        <v>14.103414397569459</v>
      </c>
      <c r="W28">
        <f>ABS(S28/C28)*100</f>
        <v>11.077169055304037</v>
      </c>
      <c r="X28">
        <f>ABS(T28/D28)*100</f>
        <v>24.202307499697628</v>
      </c>
      <c r="Y28" s="19"/>
    </row>
    <row r="29" spans="1:33" x14ac:dyDescent="0.2">
      <c r="A29" s="12"/>
      <c r="B29" s="20"/>
      <c r="C29" s="20"/>
      <c r="D29" s="20"/>
      <c r="E29" s="21"/>
      <c r="F29" s="31"/>
      <c r="G29" s="24"/>
      <c r="H29" s="33"/>
      <c r="I29" s="34"/>
      <c r="J29" s="33" t="s">
        <v>68</v>
      </c>
      <c r="K29" s="32">
        <v>-578.32564461531297</v>
      </c>
      <c r="L29" s="21"/>
      <c r="M29" s="12"/>
      <c r="N29" s="19"/>
      <c r="O29" s="19"/>
      <c r="P29" s="19"/>
      <c r="R29" s="23"/>
      <c r="S29" s="19"/>
      <c r="T29" s="19"/>
      <c r="U29" s="13"/>
      <c r="Y29" s="19"/>
    </row>
    <row r="30" spans="1:33" x14ac:dyDescent="0.2">
      <c r="A30" s="12">
        <v>20</v>
      </c>
      <c r="B30" s="20">
        <v>13.36</v>
      </c>
      <c r="C30" s="20">
        <v>37.72</v>
      </c>
      <c r="D30" s="20">
        <v>-24.36</v>
      </c>
      <c r="E30" s="21"/>
      <c r="F30" s="31" t="s">
        <v>75</v>
      </c>
      <c r="G30" s="22">
        <v>-2714.2967647906898</v>
      </c>
      <c r="H30" s="31" t="s">
        <v>76</v>
      </c>
      <c r="I30" s="32">
        <v>-2714.2775579231902</v>
      </c>
      <c r="J30" s="31" t="s">
        <v>77</v>
      </c>
      <c r="K30" s="32">
        <v>-2136.00242779573</v>
      </c>
      <c r="L30" s="21"/>
      <c r="M30" s="12">
        <v>20</v>
      </c>
      <c r="N30" s="19">
        <f>(I30-G30)*627.50960803</f>
        <v>12.052493896179174</v>
      </c>
      <c r="O30" s="19">
        <f>(I30-K30-K29)*627.50960803</f>
        <v>31.698326472316413</v>
      </c>
      <c r="P30" s="19">
        <f>(K30+K31-G30)*627.50960803</f>
        <v>-19.645832575994561</v>
      </c>
      <c r="R30" s="23">
        <f>ABS(N30-B30)</f>
        <v>1.3075061038208258</v>
      </c>
      <c r="S30" s="19">
        <f>ABS(O30-C30)</f>
        <v>6.0216735276835855</v>
      </c>
      <c r="T30" s="19">
        <f>ABS(P30-D30)</f>
        <v>4.7141674240054385</v>
      </c>
      <c r="U30" s="13"/>
      <c r="V30">
        <f>ABS(R30/B30)*100</f>
        <v>9.7867223339882159</v>
      </c>
      <c r="W30">
        <f>ABS(S30/C30)*100</f>
        <v>15.964139787072074</v>
      </c>
      <c r="X30">
        <f>ABS(T30/D30)*100</f>
        <v>19.352083021368795</v>
      </c>
      <c r="Y30" s="19"/>
    </row>
    <row r="31" spans="1:33" x14ac:dyDescent="0.2">
      <c r="A31" s="12"/>
      <c r="B31" s="20"/>
      <c r="C31" s="20"/>
      <c r="D31" s="20"/>
      <c r="E31" s="21"/>
      <c r="F31" s="14"/>
      <c r="G31" s="24"/>
      <c r="H31" s="33"/>
      <c r="I31" s="34"/>
      <c r="J31" s="33" t="s">
        <v>68</v>
      </c>
      <c r="K31" s="32">
        <v>-578.32564461531297</v>
      </c>
      <c r="L31" s="21"/>
      <c r="M31" s="12"/>
      <c r="N31" s="19"/>
      <c r="O31" s="19"/>
      <c r="P31" s="19"/>
      <c r="R31" s="23"/>
      <c r="S31" s="19"/>
      <c r="T31" s="19"/>
      <c r="U31" s="13"/>
      <c r="Y31" s="19"/>
    </row>
    <row r="32" spans="1:33" x14ac:dyDescent="0.2">
      <c r="A32" s="12">
        <v>21</v>
      </c>
      <c r="B32" s="20">
        <v>9.18</v>
      </c>
      <c r="C32" s="20">
        <v>9.1999999999999993</v>
      </c>
      <c r="D32" s="20">
        <v>-0.02</v>
      </c>
      <c r="E32" s="21"/>
      <c r="F32" s="14" t="s">
        <v>78</v>
      </c>
      <c r="G32" s="22">
        <v>-711.498675295407</v>
      </c>
      <c r="H32" s="14" t="s">
        <v>79</v>
      </c>
      <c r="I32" s="22">
        <v>-711.48406443436204</v>
      </c>
      <c r="J32" s="31" t="s">
        <v>80</v>
      </c>
      <c r="K32" s="32">
        <v>-711.498679021258</v>
      </c>
      <c r="L32" s="21"/>
      <c r="M32" s="12">
        <v>21</v>
      </c>
      <c r="N32" s="19">
        <f t="shared" ref="N32:N44" si="11">(I32-G32)*627.50960803</f>
        <v>9.1684556873019805</v>
      </c>
      <c r="O32" s="19">
        <f t="shared" ref="O32:O44" si="12">(I32-K32)*627.50960803</f>
        <v>9.1707936946037893</v>
      </c>
      <c r="P32" s="19">
        <f t="shared" ref="P32:P45" si="13">(K32-G32)*627.50960803</f>
        <v>-2.3380073018090392E-3</v>
      </c>
      <c r="R32" s="23">
        <f t="shared" ref="R32:T46" si="14">ABS(N32-B32)</f>
        <v>1.1544312698019255E-2</v>
      </c>
      <c r="S32" s="19">
        <f t="shared" si="14"/>
        <v>2.9206305396209942E-2</v>
      </c>
      <c r="T32" s="19">
        <f t="shared" si="14"/>
        <v>1.7661992698190961E-2</v>
      </c>
      <c r="U32" s="13"/>
      <c r="V32">
        <f t="shared" ref="V32:X46" si="15">ABS(R32/B32)*100</f>
        <v>0.12575504028343415</v>
      </c>
      <c r="W32">
        <f t="shared" si="15"/>
        <v>0.31745984126315158</v>
      </c>
      <c r="X32">
        <f t="shared" si="15"/>
        <v>88.3099634909548</v>
      </c>
      <c r="Y32" s="19"/>
      <c r="AA32">
        <v>0.1339526321654958</v>
      </c>
      <c r="AB32">
        <v>0.11675146934591574</v>
      </c>
      <c r="AC32">
        <v>1.7201162819581152E-2</v>
      </c>
      <c r="AE32">
        <f>ABS(R32-AA32)</f>
        <v>0.12240831946747655</v>
      </c>
      <c r="AF32">
        <f t="shared" ref="AF32:AG46" si="16">ABS(S32-AB32)</f>
        <v>8.7545163949705795E-2</v>
      </c>
      <c r="AG32">
        <f t="shared" si="16"/>
        <v>4.6082987860980931E-4</v>
      </c>
    </row>
    <row r="33" spans="1:33" x14ac:dyDescent="0.2">
      <c r="A33" s="12">
        <v>22</v>
      </c>
      <c r="B33" s="20">
        <v>14.3</v>
      </c>
      <c r="C33" s="20">
        <v>29.05</v>
      </c>
      <c r="D33" s="20">
        <v>-14.75</v>
      </c>
      <c r="E33" s="21"/>
      <c r="F33" s="14" t="s">
        <v>81</v>
      </c>
      <c r="G33" s="22">
        <v>-961.82039030910005</v>
      </c>
      <c r="H33" s="14" t="s">
        <v>82</v>
      </c>
      <c r="I33" s="22">
        <v>-961.79557322795597</v>
      </c>
      <c r="J33" s="31" t="s">
        <v>83</v>
      </c>
      <c r="K33" s="22">
        <v>-961.83975884568804</v>
      </c>
      <c r="L33" s="21"/>
      <c r="M33" s="12">
        <v>22</v>
      </c>
      <c r="N33" s="19">
        <f t="shared" si="11"/>
        <v>15.572956861169502</v>
      </c>
      <c r="O33" s="19">
        <f t="shared" si="12"/>
        <v>27.726899663613878</v>
      </c>
      <c r="P33" s="19">
        <f t="shared" si="13"/>
        <v>-12.153942802444377</v>
      </c>
      <c r="R33" s="23">
        <f t="shared" si="14"/>
        <v>1.2729568611695008</v>
      </c>
      <c r="S33" s="19">
        <f t="shared" si="14"/>
        <v>1.3231003363861227</v>
      </c>
      <c r="T33" s="19">
        <f t="shared" si="14"/>
        <v>2.5960571975556235</v>
      </c>
      <c r="U33" s="13"/>
      <c r="V33">
        <f t="shared" si="15"/>
        <v>8.9017962319545507</v>
      </c>
      <c r="W33">
        <f t="shared" si="15"/>
        <v>4.554562259504725</v>
      </c>
      <c r="X33">
        <f t="shared" si="15"/>
        <v>17.600387780038126</v>
      </c>
      <c r="Y33" s="19"/>
      <c r="AA33">
        <v>0.57601708446009248</v>
      </c>
      <c r="AB33">
        <v>0.45656609187951958</v>
      </c>
      <c r="AC33">
        <v>1.0325831763396121</v>
      </c>
      <c r="AE33">
        <f t="shared" ref="AE33:AE46" si="17">ABS(R33-AA33)</f>
        <v>0.69693977670940832</v>
      </c>
      <c r="AF33">
        <f t="shared" si="16"/>
        <v>0.8665342445066031</v>
      </c>
      <c r="AG33">
        <f t="shared" si="16"/>
        <v>1.5634740212160114</v>
      </c>
    </row>
    <row r="34" spans="1:33" x14ac:dyDescent="0.2">
      <c r="A34" s="12">
        <v>23</v>
      </c>
      <c r="B34" s="20">
        <v>30.71</v>
      </c>
      <c r="C34" s="20">
        <v>21.19</v>
      </c>
      <c r="D34" s="20">
        <v>9.52</v>
      </c>
      <c r="E34" s="21"/>
      <c r="F34" s="14" t="s">
        <v>84</v>
      </c>
      <c r="G34" s="22">
        <v>-1013.12490906681</v>
      </c>
      <c r="H34" s="14" t="s">
        <v>85</v>
      </c>
      <c r="I34" s="22">
        <v>-1013.0774875004</v>
      </c>
      <c r="J34" s="31" t="s">
        <v>86</v>
      </c>
      <c r="K34" s="22">
        <v>-1013.10894254048</v>
      </c>
      <c r="L34" s="21"/>
      <c r="M34" s="12">
        <v>23</v>
      </c>
      <c r="N34" s="19">
        <f t="shared" si="11"/>
        <v>29.757488550095282</v>
      </c>
      <c r="O34" s="19">
        <f t="shared" si="12"/>
        <v>19.738339871171522</v>
      </c>
      <c r="P34" s="19">
        <f t="shared" si="13"/>
        <v>10.019148678923758</v>
      </c>
      <c r="R34" s="23">
        <f t="shared" si="14"/>
        <v>0.95251144990471914</v>
      </c>
      <c r="S34" s="19">
        <f t="shared" si="14"/>
        <v>1.4516601288284789</v>
      </c>
      <c r="T34" s="19">
        <f t="shared" si="14"/>
        <v>0.49914867892375803</v>
      </c>
      <c r="U34" s="13"/>
      <c r="V34">
        <f t="shared" si="15"/>
        <v>3.1016328554370536</v>
      </c>
      <c r="W34">
        <f t="shared" si="15"/>
        <v>6.8506848930083946</v>
      </c>
      <c r="X34">
        <f t="shared" si="15"/>
        <v>5.2431583920562819</v>
      </c>
      <c r="Y34" s="19"/>
      <c r="AA34">
        <v>0.75496473602609981</v>
      </c>
      <c r="AB34">
        <v>1.2425378895291246</v>
      </c>
      <c r="AC34">
        <v>0.48757315350302477</v>
      </c>
      <c r="AE34">
        <f t="shared" si="17"/>
        <v>0.19754671387861933</v>
      </c>
      <c r="AF34">
        <f t="shared" si="16"/>
        <v>0.20912223929935436</v>
      </c>
      <c r="AG34">
        <f t="shared" si="16"/>
        <v>1.1575525420733257E-2</v>
      </c>
    </row>
    <row r="35" spans="1:33" x14ac:dyDescent="0.2">
      <c r="A35" s="12">
        <v>24</v>
      </c>
      <c r="B35" s="20">
        <v>2.87</v>
      </c>
      <c r="C35" s="20">
        <v>16.96</v>
      </c>
      <c r="D35" s="20">
        <v>-14.1</v>
      </c>
      <c r="E35" s="21"/>
      <c r="F35" s="14" t="s">
        <v>87</v>
      </c>
      <c r="G35" s="22">
        <v>-2265.6440243034099</v>
      </c>
      <c r="H35" s="14" t="s">
        <v>88</v>
      </c>
      <c r="I35" s="22">
        <v>-2265.6389577649002</v>
      </c>
      <c r="J35" s="14" t="s">
        <v>89</v>
      </c>
      <c r="K35" s="22">
        <v>-2265.6648334318402</v>
      </c>
      <c r="L35" s="21"/>
      <c r="M35" s="12">
        <v>24</v>
      </c>
      <c r="N35" s="19">
        <f t="shared" si="11"/>
        <v>3.179301594296434</v>
      </c>
      <c r="O35" s="19">
        <f t="shared" si="12"/>
        <v>16.237229619040491</v>
      </c>
      <c r="P35" s="19">
        <f t="shared" si="13"/>
        <v>-13.057928024744056</v>
      </c>
      <c r="Q35" s="30"/>
      <c r="R35" s="23">
        <f t="shared" si="14"/>
        <v>0.30930159429643389</v>
      </c>
      <c r="S35" s="19">
        <f t="shared" si="14"/>
        <v>0.72277038095950985</v>
      </c>
      <c r="T35" s="19">
        <f t="shared" si="14"/>
        <v>1.0420719752559435</v>
      </c>
      <c r="U35" s="13"/>
      <c r="V35">
        <f t="shared" si="15"/>
        <v>10.777059034718949</v>
      </c>
      <c r="W35">
        <f t="shared" si="15"/>
        <v>4.2616178122612602</v>
      </c>
      <c r="X35">
        <f t="shared" si="15"/>
        <v>7.3905813847939257</v>
      </c>
      <c r="Y35" s="19"/>
      <c r="AA35">
        <v>0.16901417860595958</v>
      </c>
      <c r="AB35">
        <v>1.7332737638894464</v>
      </c>
      <c r="AC35">
        <v>1.9122879424954036</v>
      </c>
      <c r="AE35">
        <f t="shared" si="17"/>
        <v>0.14028741569047432</v>
      </c>
      <c r="AF35">
        <f t="shared" si="16"/>
        <v>1.0105033829299366</v>
      </c>
      <c r="AG35">
        <f t="shared" si="16"/>
        <v>0.87021596723946004</v>
      </c>
    </row>
    <row r="36" spans="1:33" x14ac:dyDescent="0.2">
      <c r="A36" s="12">
        <v>25</v>
      </c>
      <c r="B36" s="20">
        <v>2.66</v>
      </c>
      <c r="C36" s="20">
        <v>12.01</v>
      </c>
      <c r="D36" s="20">
        <v>-9.35</v>
      </c>
      <c r="E36" s="21"/>
      <c r="F36" s="14" t="s">
        <v>90</v>
      </c>
      <c r="G36" s="22">
        <v>-2191.97152854872</v>
      </c>
      <c r="H36" s="14" t="s">
        <v>91</v>
      </c>
      <c r="I36" s="22">
        <v>-2191.96683897603</v>
      </c>
      <c r="J36" s="14" t="s">
        <v>92</v>
      </c>
      <c r="K36" s="22">
        <v>-2191.98539912758</v>
      </c>
      <c r="L36" s="21"/>
      <c r="M36" s="12">
        <v>25</v>
      </c>
      <c r="N36" s="19">
        <f t="shared" si="11"/>
        <v>2.9427519205553327</v>
      </c>
      <c r="O36" s="19">
        <f t="shared" si="12"/>
        <v>11.646673424112333</v>
      </c>
      <c r="P36" s="19">
        <f t="shared" si="13"/>
        <v>-8.7039215035569999</v>
      </c>
      <c r="R36" s="23">
        <f t="shared" si="14"/>
        <v>0.2827519205553326</v>
      </c>
      <c r="S36" s="19">
        <f t="shared" si="14"/>
        <v>0.36332657588766715</v>
      </c>
      <c r="T36" s="19">
        <f t="shared" si="14"/>
        <v>0.64607849644299975</v>
      </c>
      <c r="U36" s="13"/>
      <c r="V36">
        <f t="shared" si="15"/>
        <v>10.629771449448594</v>
      </c>
      <c r="W36">
        <f t="shared" si="15"/>
        <v>3.025200465342774</v>
      </c>
      <c r="X36">
        <f t="shared" si="15"/>
        <v>6.909930443240639</v>
      </c>
      <c r="Y36" s="19"/>
      <c r="AA36">
        <v>0.72841824264132971</v>
      </c>
      <c r="AB36">
        <v>0.93149543010653169</v>
      </c>
      <c r="AC36">
        <v>1.6599136727478614</v>
      </c>
      <c r="AE36">
        <f t="shared" si="17"/>
        <v>0.4456663220859971</v>
      </c>
      <c r="AF36">
        <f t="shared" si="16"/>
        <v>0.56816885421886454</v>
      </c>
      <c r="AG36">
        <f t="shared" si="16"/>
        <v>1.0138351763048616</v>
      </c>
    </row>
    <row r="37" spans="1:33" x14ac:dyDescent="0.2">
      <c r="A37" s="12">
        <v>26</v>
      </c>
      <c r="B37" s="20">
        <v>25.39</v>
      </c>
      <c r="C37" s="20">
        <v>0.19</v>
      </c>
      <c r="D37" s="20">
        <v>25.2</v>
      </c>
      <c r="E37" s="21"/>
      <c r="F37" s="14" t="s">
        <v>93</v>
      </c>
      <c r="G37" s="22">
        <v>-1127.4003884528699</v>
      </c>
      <c r="H37" s="14" t="s">
        <v>94</v>
      </c>
      <c r="I37" s="22">
        <v>-1127.3604779395901</v>
      </c>
      <c r="J37" s="31" t="s">
        <v>95</v>
      </c>
      <c r="K37" s="22">
        <v>-1127.3607333666</v>
      </c>
      <c r="L37" s="21"/>
      <c r="M37" s="12">
        <v>26</v>
      </c>
      <c r="N37" s="19">
        <f t="shared" si="11"/>
        <v>25.0442305445413</v>
      </c>
      <c r="O37" s="19">
        <f t="shared" si="12"/>
        <v>0.16028290290080174</v>
      </c>
      <c r="P37" s="19">
        <f t="shared" si="13"/>
        <v>24.883947641640496</v>
      </c>
      <c r="R37" s="23">
        <f t="shared" si="14"/>
        <v>0.34576945545870075</v>
      </c>
      <c r="S37" s="19">
        <f t="shared" si="14"/>
        <v>2.9717097099198259E-2</v>
      </c>
      <c r="T37" s="19">
        <f t="shared" si="14"/>
        <v>0.31605235835950296</v>
      </c>
      <c r="U37" s="13"/>
      <c r="V37">
        <f t="shared" si="15"/>
        <v>1.3618332235474626</v>
      </c>
      <c r="W37">
        <f t="shared" si="15"/>
        <v>15.640577420630663</v>
      </c>
      <c r="X37">
        <f t="shared" si="15"/>
        <v>1.2541760252361227</v>
      </c>
      <c r="Y37" s="19"/>
      <c r="AA37">
        <v>1.4983765933913062</v>
      </c>
      <c r="AB37">
        <v>1.6117390738816212E-2</v>
      </c>
      <c r="AC37">
        <v>1.5144939841301195</v>
      </c>
      <c r="AE37">
        <f t="shared" si="17"/>
        <v>1.1526071379326055</v>
      </c>
      <c r="AF37">
        <f t="shared" si="16"/>
        <v>1.3599706360382047E-2</v>
      </c>
      <c r="AG37">
        <f t="shared" si="16"/>
        <v>1.1984416257706165</v>
      </c>
    </row>
    <row r="38" spans="1:33" x14ac:dyDescent="0.2">
      <c r="A38" s="12">
        <v>27</v>
      </c>
      <c r="B38" s="20">
        <v>13.76</v>
      </c>
      <c r="C38" s="20">
        <v>2.39</v>
      </c>
      <c r="D38" s="20">
        <v>11.37</v>
      </c>
      <c r="E38" s="21"/>
      <c r="F38" s="14" t="s">
        <v>96</v>
      </c>
      <c r="G38" s="22">
        <v>-1209.3314108121799</v>
      </c>
      <c r="H38" s="14" t="s">
        <v>97</v>
      </c>
      <c r="I38" s="22">
        <v>-1209.30894134046</v>
      </c>
      <c r="J38" s="31" t="s">
        <v>98</v>
      </c>
      <c r="K38" s="22">
        <v>-1209.3125832858</v>
      </c>
      <c r="L38" s="21"/>
      <c r="M38" s="12">
        <v>27</v>
      </c>
      <c r="N38" s="19">
        <f t="shared" si="11"/>
        <v>14.099809391587602</v>
      </c>
      <c r="O38" s="19">
        <f t="shared" si="12"/>
        <v>2.2853556927389138</v>
      </c>
      <c r="P38" s="19">
        <f t="shared" si="13"/>
        <v>11.814453698848688</v>
      </c>
      <c r="R38" s="23">
        <f t="shared" si="14"/>
        <v>0.33980939158760215</v>
      </c>
      <c r="S38" s="19">
        <f t="shared" si="14"/>
        <v>0.10464430726108631</v>
      </c>
      <c r="T38" s="19">
        <f t="shared" si="14"/>
        <v>0.44445369884868846</v>
      </c>
      <c r="U38" s="13"/>
      <c r="V38">
        <f t="shared" si="15"/>
        <v>2.4695449970029224</v>
      </c>
      <c r="W38">
        <f t="shared" si="15"/>
        <v>4.3784228979534019</v>
      </c>
      <c r="X38">
        <f t="shared" si="15"/>
        <v>3.9090035079040324</v>
      </c>
      <c r="Y38" s="19"/>
      <c r="AA38">
        <v>0.42512858479100046</v>
      </c>
      <c r="AB38">
        <v>0.18338641552721713</v>
      </c>
      <c r="AC38">
        <v>0.60851500031821892</v>
      </c>
      <c r="AE38">
        <f t="shared" si="17"/>
        <v>8.5319193203398314E-2</v>
      </c>
      <c r="AF38">
        <f t="shared" si="16"/>
        <v>7.8742108266130817E-2</v>
      </c>
      <c r="AG38">
        <f t="shared" si="16"/>
        <v>0.16406130146953046</v>
      </c>
    </row>
    <row r="39" spans="1:33" x14ac:dyDescent="0.2">
      <c r="A39" s="12">
        <v>28</v>
      </c>
      <c r="B39" s="20">
        <v>29.06</v>
      </c>
      <c r="C39" s="20">
        <v>16.63</v>
      </c>
      <c r="D39" s="20">
        <v>12.43</v>
      </c>
      <c r="E39" s="21"/>
      <c r="F39" s="14" t="s">
        <v>99</v>
      </c>
      <c r="G39" s="22">
        <v>-1654.9621072617799</v>
      </c>
      <c r="H39" s="14" t="s">
        <v>100</v>
      </c>
      <c r="I39" s="22">
        <v>-1654.9162072251499</v>
      </c>
      <c r="J39" s="14" t="s">
        <v>101</v>
      </c>
      <c r="K39" s="22">
        <v>-1654.93891523554</v>
      </c>
      <c r="L39" s="21"/>
      <c r="M39" s="12">
        <v>28</v>
      </c>
      <c r="N39" s="19">
        <f t="shared" si="11"/>
        <v>28.802713994237205</v>
      </c>
      <c r="O39" s="19">
        <f t="shared" si="12"/>
        <v>14.249494698991057</v>
      </c>
      <c r="P39" s="19">
        <f t="shared" si="13"/>
        <v>14.553219295246148</v>
      </c>
      <c r="R39" s="23">
        <f t="shared" si="14"/>
        <v>0.25728600576279348</v>
      </c>
      <c r="S39" s="19">
        <f t="shared" si="14"/>
        <v>2.3805053010089416</v>
      </c>
      <c r="T39" s="19">
        <f t="shared" si="14"/>
        <v>2.1232192952461482</v>
      </c>
      <c r="U39" s="13"/>
      <c r="V39">
        <f t="shared" si="15"/>
        <v>0.88536134123466448</v>
      </c>
      <c r="W39">
        <f t="shared" si="15"/>
        <v>14.314523758321959</v>
      </c>
      <c r="X39">
        <f t="shared" si="15"/>
        <v>17.081410259421947</v>
      </c>
      <c r="Y39" s="19"/>
      <c r="AA39">
        <v>3.5148068930986653E-2</v>
      </c>
      <c r="AB39">
        <v>2.0112823626005945</v>
      </c>
      <c r="AC39">
        <v>1.976134293669606</v>
      </c>
      <c r="AE39">
        <f t="shared" si="17"/>
        <v>0.22213793683180683</v>
      </c>
      <c r="AF39">
        <f t="shared" si="16"/>
        <v>0.36922293840834719</v>
      </c>
      <c r="AG39">
        <f t="shared" si="16"/>
        <v>0.14708500157654214</v>
      </c>
    </row>
    <row r="40" spans="1:33" x14ac:dyDescent="0.2">
      <c r="A40" s="12">
        <v>29</v>
      </c>
      <c r="B40" s="20">
        <v>14.95</v>
      </c>
      <c r="C40" s="20">
        <v>30.89</v>
      </c>
      <c r="D40" s="20">
        <v>-15.93</v>
      </c>
      <c r="E40" s="21"/>
      <c r="F40" s="14" t="s">
        <v>102</v>
      </c>
      <c r="G40" s="22">
        <v>-1656.1360693311799</v>
      </c>
      <c r="H40" s="14" t="s">
        <v>103</v>
      </c>
      <c r="I40" s="22">
        <v>-1656.11324442105</v>
      </c>
      <c r="J40" s="14" t="s">
        <v>104</v>
      </c>
      <c r="K40" s="22">
        <v>-1656.16188232123</v>
      </c>
      <c r="L40" s="21"/>
      <c r="M40" s="12">
        <v>29</v>
      </c>
      <c r="N40" s="19">
        <f t="shared" si="11"/>
        <v>14.322850408923674</v>
      </c>
      <c r="O40" s="19">
        <f t="shared" si="12"/>
        <v>30.520749677343563</v>
      </c>
      <c r="P40" s="19">
        <f t="shared" si="13"/>
        <v>-16.197899268419889</v>
      </c>
      <c r="R40" s="23">
        <f t="shared" si="14"/>
        <v>0.62714959107632495</v>
      </c>
      <c r="S40" s="19">
        <f t="shared" si="14"/>
        <v>0.36925032265643765</v>
      </c>
      <c r="T40" s="19">
        <f t="shared" si="14"/>
        <v>0.26789926841988887</v>
      </c>
      <c r="U40" s="13"/>
      <c r="V40">
        <f t="shared" si="15"/>
        <v>4.1949805423165554</v>
      </c>
      <c r="W40">
        <f t="shared" si="15"/>
        <v>1.1953717146534077</v>
      </c>
      <c r="X40">
        <f t="shared" si="15"/>
        <v>1.681727987569924</v>
      </c>
      <c r="Y40" s="19"/>
      <c r="AA40">
        <v>0.25850083643552502</v>
      </c>
      <c r="AB40">
        <v>0.4946235671702901</v>
      </c>
      <c r="AC40">
        <v>0.22612273073476352</v>
      </c>
      <c r="AE40">
        <f t="shared" si="17"/>
        <v>0.36864875464079994</v>
      </c>
      <c r="AF40">
        <f t="shared" si="16"/>
        <v>0.12537324451385246</v>
      </c>
      <c r="AG40">
        <f t="shared" si="16"/>
        <v>4.1776537685125348E-2</v>
      </c>
    </row>
    <row r="41" spans="1:33" x14ac:dyDescent="0.2">
      <c r="A41" s="12">
        <v>30</v>
      </c>
      <c r="B41" s="20">
        <v>9.8800000000000008</v>
      </c>
      <c r="C41" s="20">
        <v>17.22</v>
      </c>
      <c r="D41" s="20">
        <v>-7.34</v>
      </c>
      <c r="E41" s="21"/>
      <c r="F41" s="31" t="s">
        <v>105</v>
      </c>
      <c r="G41" s="22">
        <v>-1063.1082295714</v>
      </c>
      <c r="H41" s="14" t="s">
        <v>106</v>
      </c>
      <c r="I41" s="22">
        <v>-1063.0920206655301</v>
      </c>
      <c r="J41" s="14" t="s">
        <v>107</v>
      </c>
      <c r="K41" s="22">
        <v>-1063.11993206691</v>
      </c>
      <c r="L41" s="21"/>
      <c r="M41" s="12">
        <v>30</v>
      </c>
      <c r="N41" s="19">
        <f t="shared" si="11"/>
        <v>10.171244169026552</v>
      </c>
      <c r="O41" s="19">
        <f t="shared" si="12"/>
        <v>17.51467253948438</v>
      </c>
      <c r="P41" s="19">
        <f t="shared" si="13"/>
        <v>-7.3434283704578247</v>
      </c>
      <c r="R41" s="23">
        <f t="shared" si="14"/>
        <v>0.2912441690265517</v>
      </c>
      <c r="S41" s="19">
        <f t="shared" si="14"/>
        <v>0.29467253948438099</v>
      </c>
      <c r="T41" s="19">
        <f t="shared" si="14"/>
        <v>3.4283704578248475E-3</v>
      </c>
      <c r="U41" s="13"/>
      <c r="V41">
        <f t="shared" si="15"/>
        <v>2.9478154759772437</v>
      </c>
      <c r="W41">
        <f t="shared" si="15"/>
        <v>1.7112226450893206</v>
      </c>
      <c r="X41">
        <f t="shared" si="15"/>
        <v>4.6708044384534707E-2</v>
      </c>
      <c r="Y41" s="19"/>
      <c r="AA41">
        <v>0.29177588305624091</v>
      </c>
      <c r="AB41">
        <v>0.60000191637691103</v>
      </c>
      <c r="AC41">
        <v>0.30822603332066922</v>
      </c>
      <c r="AE41">
        <f t="shared" si="17"/>
        <v>5.31714029689212E-4</v>
      </c>
      <c r="AF41">
        <f t="shared" si="16"/>
        <v>0.30532937689253004</v>
      </c>
      <c r="AG41">
        <f t="shared" si="16"/>
        <v>0.30479766286284438</v>
      </c>
    </row>
    <row r="42" spans="1:33" x14ac:dyDescent="0.2">
      <c r="A42" s="12">
        <v>31</v>
      </c>
      <c r="B42" s="20">
        <v>3.25</v>
      </c>
      <c r="C42" s="20">
        <v>13.34</v>
      </c>
      <c r="D42" s="20">
        <v>-10.08</v>
      </c>
      <c r="E42" s="21"/>
      <c r="F42" s="31" t="s">
        <v>108</v>
      </c>
      <c r="G42" s="22">
        <v>-1063.1082295714</v>
      </c>
      <c r="H42" s="14" t="s">
        <v>109</v>
      </c>
      <c r="I42" s="22">
        <v>-1063.10290447374</v>
      </c>
      <c r="J42" s="14" t="s">
        <v>110</v>
      </c>
      <c r="K42" s="22">
        <v>-1063.12240393353</v>
      </c>
      <c r="L42" s="21"/>
      <c r="M42" s="12">
        <v>31</v>
      </c>
      <c r="N42" s="19">
        <f t="shared" si="11"/>
        <v>3.3415499453693185</v>
      </c>
      <c r="O42" s="19">
        <f>(I42-K42)*627.50960803</f>
        <v>12.236098369645008</v>
      </c>
      <c r="P42" s="19">
        <f>(K42-G42)*627.50960803</f>
        <v>-8.8945484242756905</v>
      </c>
      <c r="R42" s="23">
        <f t="shared" si="14"/>
        <v>9.1549945369318486E-2</v>
      </c>
      <c r="S42" s="19">
        <f t="shared" si="14"/>
        <v>1.1039016303549918</v>
      </c>
      <c r="T42" s="19">
        <f t="shared" si="14"/>
        <v>1.1854515757243096</v>
      </c>
      <c r="U42" s="13"/>
      <c r="V42">
        <f t="shared" si="15"/>
        <v>2.8169213959790307</v>
      </c>
      <c r="W42">
        <f t="shared" si="15"/>
        <v>8.2751246653297734</v>
      </c>
      <c r="X42">
        <f t="shared" si="15"/>
        <v>11.760432298852278</v>
      </c>
      <c r="Y42" s="19"/>
      <c r="AA42">
        <v>0.52496276181336965</v>
      </c>
      <c r="AB42">
        <v>1.2285686692129634</v>
      </c>
      <c r="AC42">
        <v>1.7435314310263337</v>
      </c>
      <c r="AE42">
        <f t="shared" si="17"/>
        <v>0.43341281644405116</v>
      </c>
      <c r="AF42">
        <f t="shared" si="16"/>
        <v>0.12466703885797159</v>
      </c>
      <c r="AG42">
        <f t="shared" si="16"/>
        <v>0.55807985530202409</v>
      </c>
    </row>
    <row r="43" spans="1:33" x14ac:dyDescent="0.2">
      <c r="A43" s="12">
        <v>32</v>
      </c>
      <c r="B43" s="20">
        <v>19.16</v>
      </c>
      <c r="C43" s="20">
        <v>64.569999999999993</v>
      </c>
      <c r="D43" s="20">
        <v>-45.4</v>
      </c>
      <c r="E43" s="21"/>
      <c r="F43" s="14" t="s">
        <v>111</v>
      </c>
      <c r="G43" s="22">
        <v>-997.850613110827</v>
      </c>
      <c r="H43" s="14" t="s">
        <v>112</v>
      </c>
      <c r="I43" s="22">
        <v>-997.81732204890102</v>
      </c>
      <c r="J43" s="14" t="s">
        <v>113</v>
      </c>
      <c r="K43" s="22">
        <v>-997.91745989434799</v>
      </c>
      <c r="L43" s="21"/>
      <c r="M43" s="12">
        <v>32</v>
      </c>
      <c r="N43" s="19">
        <f t="shared" si="11"/>
        <v>20.890461220073661</v>
      </c>
      <c r="O43" s="19">
        <f>(I43-K43)*627.50960803</f>
        <v>62.837460145394296</v>
      </c>
      <c r="P43" s="19">
        <f>(K43-G43)*627.50960803</f>
        <v>-41.946998925320635</v>
      </c>
      <c r="R43" s="23">
        <f t="shared" si="14"/>
        <v>1.7304612200736607</v>
      </c>
      <c r="S43" s="19">
        <f t="shared" si="14"/>
        <v>1.7325398546056974</v>
      </c>
      <c r="T43" s="19">
        <f t="shared" si="14"/>
        <v>3.4530010746793636</v>
      </c>
      <c r="U43" s="13"/>
      <c r="V43">
        <f t="shared" si="15"/>
        <v>9.0316347603009426</v>
      </c>
      <c r="W43">
        <f t="shared" si="15"/>
        <v>2.6831963057235519</v>
      </c>
      <c r="X43">
        <f t="shared" si="15"/>
        <v>7.6057292393818585</v>
      </c>
      <c r="Y43" s="19"/>
      <c r="AA43">
        <v>1.6574621795914339</v>
      </c>
      <c r="AB43">
        <v>1.0421292777079572</v>
      </c>
      <c r="AC43">
        <v>2.6895914572993931</v>
      </c>
      <c r="AE43">
        <f t="shared" si="17"/>
        <v>7.2999040482226718E-2</v>
      </c>
      <c r="AF43">
        <f t="shared" si="16"/>
        <v>0.69041057689774021</v>
      </c>
      <c r="AG43">
        <f t="shared" si="16"/>
        <v>0.76340961737997048</v>
      </c>
    </row>
    <row r="44" spans="1:33" x14ac:dyDescent="0.2">
      <c r="A44" s="12">
        <v>33</v>
      </c>
      <c r="B44" s="20">
        <v>1.26</v>
      </c>
      <c r="C44" s="20">
        <v>7.83</v>
      </c>
      <c r="D44" s="20">
        <v>-6.57</v>
      </c>
      <c r="E44" s="21"/>
      <c r="F44" s="14" t="s">
        <v>114</v>
      </c>
      <c r="G44" s="22">
        <v>-272.96464796374198</v>
      </c>
      <c r="H44" s="14" t="s">
        <v>115</v>
      </c>
      <c r="I44" s="22">
        <v>-272.96245728999401</v>
      </c>
      <c r="J44" s="14" t="s">
        <v>116</v>
      </c>
      <c r="K44" s="22">
        <v>-272.97397469627799</v>
      </c>
      <c r="L44" s="21"/>
      <c r="M44" s="12">
        <v>33</v>
      </c>
      <c r="N44" s="19">
        <f t="shared" si="11"/>
        <v>1.374668824913607</v>
      </c>
      <c r="O44" s="19">
        <f t="shared" si="12"/>
        <v>7.2272831027860409</v>
      </c>
      <c r="P44" s="19">
        <f t="shared" si="13"/>
        <v>-5.8526142778724335</v>
      </c>
      <c r="R44" s="23">
        <f t="shared" si="14"/>
        <v>0.11466882491360697</v>
      </c>
      <c r="S44" s="19">
        <f t="shared" si="14"/>
        <v>0.60271689721395916</v>
      </c>
      <c r="T44" s="19">
        <f t="shared" si="14"/>
        <v>0.71738572212756679</v>
      </c>
      <c r="U44" s="13"/>
      <c r="V44">
        <f t="shared" si="15"/>
        <v>9.1007003899688073</v>
      </c>
      <c r="W44">
        <f t="shared" si="15"/>
        <v>7.697533808607397</v>
      </c>
      <c r="X44">
        <f t="shared" si="15"/>
        <v>10.919112969978185</v>
      </c>
      <c r="Y44" s="19"/>
      <c r="AA44">
        <v>0.1347132030663174</v>
      </c>
      <c r="AB44">
        <v>0.41439050329996441</v>
      </c>
      <c r="AC44">
        <v>0.54910370636628159</v>
      </c>
      <c r="AE44">
        <f t="shared" si="17"/>
        <v>2.0044378152710429E-2</v>
      </c>
      <c r="AF44">
        <f t="shared" si="16"/>
        <v>0.18832639391399475</v>
      </c>
      <c r="AG44">
        <f t="shared" si="16"/>
        <v>0.16828201576128521</v>
      </c>
    </row>
    <row r="45" spans="1:33" x14ac:dyDescent="0.2">
      <c r="A45" s="12">
        <v>34</v>
      </c>
      <c r="B45" s="20">
        <v>29.15</v>
      </c>
      <c r="C45" s="20">
        <v>2.91</v>
      </c>
      <c r="D45" s="20">
        <v>26.24</v>
      </c>
      <c r="E45" s="21"/>
      <c r="F45" s="14" t="s">
        <v>117</v>
      </c>
      <c r="G45" s="22">
        <v>-861.55133858437102</v>
      </c>
      <c r="H45" s="14" t="s">
        <v>118</v>
      </c>
      <c r="I45" s="22">
        <v>-861.50363870837703</v>
      </c>
      <c r="J45" s="14" t="s">
        <v>119</v>
      </c>
      <c r="K45" s="22">
        <v>-861.50850382190299</v>
      </c>
      <c r="L45" s="21"/>
      <c r="M45" s="12">
        <v>34</v>
      </c>
      <c r="N45" s="19">
        <f>(I45-G45)*627.50960803</f>
        <v>29.932130488073813</v>
      </c>
      <c r="O45" s="19">
        <f>(I45-K45)*627.50960803</f>
        <v>3.0529054817004262</v>
      </c>
      <c r="P45" s="19">
        <f t="shared" si="13"/>
        <v>26.879225006373385</v>
      </c>
      <c r="R45" s="23">
        <f t="shared" si="14"/>
        <v>0.78213048807381469</v>
      </c>
      <c r="S45" s="19">
        <f t="shared" si="14"/>
        <v>0.14290548170042605</v>
      </c>
      <c r="T45" s="19">
        <f t="shared" si="14"/>
        <v>0.63922500637338686</v>
      </c>
      <c r="U45" s="13"/>
      <c r="V45">
        <f t="shared" si="15"/>
        <v>2.6831234582292098</v>
      </c>
      <c r="W45">
        <f t="shared" si="15"/>
        <v>4.9108412955472867</v>
      </c>
      <c r="X45">
        <f t="shared" si="15"/>
        <v>2.4360709084351635</v>
      </c>
      <c r="Y45" s="19"/>
      <c r="AA45">
        <v>0.35214163631661322</v>
      </c>
      <c r="AB45">
        <v>0.36503524965060397</v>
      </c>
      <c r="AC45">
        <v>1.2893613333993414E-2</v>
      </c>
      <c r="AE45">
        <f t="shared" si="17"/>
        <v>0.42998885175720147</v>
      </c>
      <c r="AF45">
        <f t="shared" si="16"/>
        <v>0.22212976795017791</v>
      </c>
      <c r="AG45">
        <f t="shared" si="16"/>
        <v>0.62633139303939345</v>
      </c>
    </row>
    <row r="46" spans="1:33" x14ac:dyDescent="0.2">
      <c r="A46" s="12">
        <v>35</v>
      </c>
      <c r="B46" s="20">
        <v>18.309999999999999</v>
      </c>
      <c r="C46" s="20">
        <v>-1.41</v>
      </c>
      <c r="D46" s="20">
        <v>19.72</v>
      </c>
      <c r="E46" s="21"/>
      <c r="F46" s="14" t="s">
        <v>119</v>
      </c>
      <c r="G46" s="22">
        <v>-861.50850382190299</v>
      </c>
      <c r="H46" s="14" t="s">
        <v>120</v>
      </c>
      <c r="I46" s="22">
        <v>-861.48051986310895</v>
      </c>
      <c r="J46" s="14" t="s">
        <v>121</v>
      </c>
      <c r="K46" s="22">
        <v>-821.01716913854</v>
      </c>
      <c r="L46" s="21"/>
      <c r="M46" s="12">
        <v>35</v>
      </c>
      <c r="N46" s="19">
        <f>(I46-G46)*627.50960803</f>
        <v>17.560203013974895</v>
      </c>
      <c r="O46" s="19">
        <f>(I46-K46-K47)*627.50960803</f>
        <v>-3.2942343416086528</v>
      </c>
      <c r="P46" s="19">
        <f>(K46+K47-G46)*627.50960803</f>
        <v>20.854437355610301</v>
      </c>
      <c r="R46" s="23">
        <f t="shared" si="14"/>
        <v>0.74979698602510325</v>
      </c>
      <c r="S46" s="19">
        <f t="shared" si="14"/>
        <v>1.8842343416086529</v>
      </c>
      <c r="T46" s="19">
        <f t="shared" si="14"/>
        <v>1.1344373556103022</v>
      </c>
      <c r="U46" s="13"/>
      <c r="V46">
        <f t="shared" si="15"/>
        <v>4.0950135774172765</v>
      </c>
      <c r="W46">
        <f t="shared" si="15"/>
        <v>133.63364124884063</v>
      </c>
      <c r="X46">
        <f t="shared" si="15"/>
        <v>5.7527249270299308</v>
      </c>
      <c r="Y46" s="19"/>
      <c r="AA46">
        <v>0.5693208779030563</v>
      </c>
      <c r="AB46">
        <v>0.46038680930385345</v>
      </c>
      <c r="AC46">
        <v>0.10893406857245225</v>
      </c>
      <c r="AE46">
        <f t="shared" si="17"/>
        <v>0.18047610812204695</v>
      </c>
      <c r="AF46">
        <f t="shared" si="16"/>
        <v>1.4238475323047994</v>
      </c>
      <c r="AG46">
        <f t="shared" si="16"/>
        <v>1.02550328703785</v>
      </c>
    </row>
    <row r="47" spans="1:33" x14ac:dyDescent="0.2">
      <c r="A47" s="13"/>
      <c r="B47" s="13"/>
      <c r="C47" s="13"/>
      <c r="D47" s="13"/>
      <c r="E47" s="13"/>
      <c r="F47" s="16"/>
      <c r="G47" s="26"/>
      <c r="H47" s="16"/>
      <c r="I47" s="16"/>
      <c r="J47" s="14" t="s">
        <v>122</v>
      </c>
      <c r="K47" s="22">
        <v>-40.458101029106999</v>
      </c>
      <c r="L47" s="27"/>
      <c r="M47" s="13"/>
      <c r="N47" s="18"/>
      <c r="R47" s="28"/>
      <c r="U47" s="13"/>
    </row>
    <row r="48" spans="1:33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22"/>
      <c r="L48" s="13"/>
      <c r="M48" s="13"/>
      <c r="N48" s="18"/>
      <c r="U48" s="13"/>
    </row>
    <row r="49" spans="1:22" ht="19" x14ac:dyDescent="0.25">
      <c r="A49" s="13"/>
      <c r="B49" s="13"/>
      <c r="C49" s="13"/>
      <c r="D49" s="13"/>
      <c r="E49" s="13"/>
      <c r="F49" s="13"/>
      <c r="G49" s="22"/>
      <c r="H49" s="13"/>
      <c r="I49" s="22"/>
      <c r="J49" s="13"/>
      <c r="K49" s="22"/>
      <c r="L49" s="13"/>
      <c r="M49" s="13"/>
      <c r="N49" s="18"/>
      <c r="Q49" s="29" t="s">
        <v>123</v>
      </c>
      <c r="R49" s="19">
        <f>AVERAGE(R7:R46,R7:S46,T7:T46)</f>
        <v>1.2949983406324312</v>
      </c>
      <c r="U49" s="29" t="s">
        <v>124</v>
      </c>
      <c r="V49" s="19">
        <f>AVERAGE(V7:X46)</f>
        <v>13.941017486700551</v>
      </c>
    </row>
    <row r="50" spans="1:22" ht="1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Q50" s="29" t="s">
        <v>125</v>
      </c>
      <c r="R50" s="19">
        <f>MAX(R7:R46,R7:S46,T7:T46)</f>
        <v>10.792402535589392</v>
      </c>
      <c r="U50" s="29" t="s">
        <v>125</v>
      </c>
      <c r="V50" s="19">
        <f>MAX(V7:X46)</f>
        <v>163.82102543491436</v>
      </c>
    </row>
    <row r="51" spans="1:22" x14ac:dyDescent="0.2">
      <c r="Q51" s="18" t="s">
        <v>126</v>
      </c>
      <c r="R51" s="19">
        <f>STDEV(R7:R46,R7:S46,T7:T46)</f>
        <v>1.6517076752054185</v>
      </c>
      <c r="U51" s="18" t="s">
        <v>126</v>
      </c>
      <c r="V51" s="19">
        <f>STDEV(V7:X46)</f>
        <v>25.324990276997699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9404-B1D4-6345-B65D-029C11E5ACBC}">
  <dimension ref="A1:AC51"/>
  <sheetViews>
    <sheetView workbookViewId="0">
      <selection activeCell="A14" sqref="A14:XFD15"/>
    </sheetView>
  </sheetViews>
  <sheetFormatPr baseColWidth="10" defaultRowHeight="16" x14ac:dyDescent="0.2"/>
  <cols>
    <col min="5" max="5" width="16.1640625" customWidth="1"/>
    <col min="7" max="7" width="20" customWidth="1"/>
    <col min="9" max="9" width="20.33203125" customWidth="1"/>
    <col min="11" max="11" width="19.33203125" customWidth="1"/>
    <col min="15" max="15" width="13.33203125" customWidth="1"/>
    <col min="17" max="17" width="32.6640625" customWidth="1"/>
    <col min="22" max="22" width="12.83203125" customWidth="1"/>
    <col min="23" max="23" width="12.5" customWidth="1"/>
    <col min="24" max="24" width="15.5" customWidth="1"/>
  </cols>
  <sheetData>
    <row r="1" spans="1:29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5"/>
      <c r="X1" s="5"/>
      <c r="Y1" s="3"/>
    </row>
    <row r="2" spans="1:29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5"/>
      <c r="X2" s="5"/>
      <c r="Y2" s="3"/>
    </row>
    <row r="3" spans="1:29" ht="19" x14ac:dyDescent="0.25">
      <c r="A3" s="6" t="s">
        <v>4</v>
      </c>
      <c r="B3" s="4"/>
      <c r="C3" s="2"/>
      <c r="D3" s="6" t="s">
        <v>127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  <c r="W3" s="7"/>
      <c r="X3" s="7"/>
      <c r="Y3" s="3"/>
    </row>
    <row r="4" spans="1:29" ht="19" x14ac:dyDescent="0.25">
      <c r="A4" s="6"/>
      <c r="B4" s="6"/>
      <c r="C4" s="6"/>
      <c r="D4" s="6"/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9"/>
      <c r="W4" s="5"/>
      <c r="X4" s="5"/>
      <c r="Y4" s="3"/>
    </row>
    <row r="5" spans="1:29" ht="19" x14ac:dyDescent="0.25">
      <c r="A5" s="6" t="s">
        <v>6</v>
      </c>
      <c r="B5" s="6"/>
      <c r="C5" s="6"/>
      <c r="D5" s="3"/>
      <c r="E5" s="3"/>
      <c r="F5" s="6" t="s">
        <v>128</v>
      </c>
      <c r="G5" s="6"/>
      <c r="H5" s="6"/>
      <c r="I5" s="6"/>
      <c r="J5" s="6"/>
      <c r="K5" s="3"/>
      <c r="L5" s="3"/>
      <c r="M5" s="10" t="s">
        <v>129</v>
      </c>
      <c r="N5" s="6"/>
      <c r="O5" s="6"/>
      <c r="P5" s="6"/>
      <c r="Q5" s="6"/>
      <c r="R5" s="11" t="s">
        <v>9</v>
      </c>
      <c r="S5" s="3"/>
      <c r="T5" s="3"/>
      <c r="U5" s="3"/>
      <c r="V5" s="9" t="s">
        <v>10</v>
      </c>
      <c r="W5" s="5"/>
      <c r="X5" s="5"/>
      <c r="Y5" s="12"/>
    </row>
    <row r="6" spans="1:29" x14ac:dyDescent="0.2">
      <c r="A6" s="12" t="s">
        <v>11</v>
      </c>
      <c r="B6" s="12" t="s">
        <v>12</v>
      </c>
      <c r="C6" s="4" t="s">
        <v>13</v>
      </c>
      <c r="D6" s="4" t="s">
        <v>14</v>
      </c>
      <c r="E6" s="13"/>
      <c r="F6" s="14" t="s">
        <v>15</v>
      </c>
      <c r="G6" s="15"/>
      <c r="H6" s="12" t="s">
        <v>16</v>
      </c>
      <c r="I6" s="15"/>
      <c r="J6" s="12" t="s">
        <v>17</v>
      </c>
      <c r="K6" s="15"/>
      <c r="L6" s="13"/>
      <c r="M6" s="12" t="s">
        <v>11</v>
      </c>
      <c r="N6" s="12" t="s">
        <v>12</v>
      </c>
      <c r="O6" s="12" t="s">
        <v>13</v>
      </c>
      <c r="P6" s="12" t="s">
        <v>14</v>
      </c>
      <c r="Q6" s="13"/>
      <c r="R6" s="14" t="s">
        <v>12</v>
      </c>
      <c r="S6" s="12" t="s">
        <v>13</v>
      </c>
      <c r="T6" s="12" t="s">
        <v>14</v>
      </c>
      <c r="U6" s="16"/>
      <c r="V6" s="17" t="s">
        <v>12</v>
      </c>
      <c r="W6" s="18" t="s">
        <v>13</v>
      </c>
      <c r="X6" s="18" t="s">
        <v>14</v>
      </c>
      <c r="Y6" s="19"/>
    </row>
    <row r="7" spans="1:29" x14ac:dyDescent="0.2">
      <c r="A7" s="12">
        <v>1</v>
      </c>
      <c r="B7" s="20">
        <v>26.03</v>
      </c>
      <c r="C7" s="20">
        <v>15.4</v>
      </c>
      <c r="D7" s="20">
        <v>10.63</v>
      </c>
      <c r="E7" s="21"/>
      <c r="F7" s="14" t="s">
        <v>18</v>
      </c>
      <c r="G7" s="22">
        <v>-1859.6017833931801</v>
      </c>
      <c r="H7" s="14" t="s">
        <v>19</v>
      </c>
      <c r="I7" s="22">
        <v>-1859.56008458268</v>
      </c>
      <c r="J7" s="14" t="s">
        <v>20</v>
      </c>
      <c r="K7" s="22">
        <v>-1859.58270573756</v>
      </c>
      <c r="L7" s="21"/>
      <c r="M7" s="12">
        <v>1</v>
      </c>
      <c r="N7" s="19">
        <f t="shared" ref="N7:N16" si="0">(I7-G7)*627.50960803</f>
        <v>26.166404232213363</v>
      </c>
      <c r="O7" s="19">
        <f t="shared" ref="O7:O15" si="1">(I7-K7)*627.50960803</f>
        <v>14.19499203191657</v>
      </c>
      <c r="P7" s="19">
        <f t="shared" ref="P7:P15" si="2">(K7-G7)*627.50960803</f>
        <v>11.971412200296793</v>
      </c>
      <c r="R7" s="23">
        <f t="shared" ref="R7:T16" si="3">ABS(N7-B7)</f>
        <v>0.13640423221336206</v>
      </c>
      <c r="S7" s="19">
        <f t="shared" si="3"/>
        <v>1.2050079680834305</v>
      </c>
      <c r="T7" s="19">
        <f t="shared" si="3"/>
        <v>1.3414122002967925</v>
      </c>
      <c r="U7" s="13"/>
      <c r="V7">
        <f>ABS(R7/B7)*100</f>
        <v>0.52402701580238975</v>
      </c>
      <c r="W7">
        <f t="shared" ref="W7:X16" si="4">ABS(S7/C7)*100</f>
        <v>7.8247270654768206</v>
      </c>
      <c r="X7">
        <f t="shared" si="4"/>
        <v>12.61911759451357</v>
      </c>
      <c r="Y7" s="19"/>
      <c r="AA7" s="19"/>
      <c r="AB7" s="19"/>
      <c r="AC7" s="19"/>
    </row>
    <row r="8" spans="1:29" x14ac:dyDescent="0.2">
      <c r="A8" s="12">
        <v>2</v>
      </c>
      <c r="B8" s="20">
        <v>5.58</v>
      </c>
      <c r="C8" s="20">
        <v>22.11</v>
      </c>
      <c r="D8" s="20">
        <v>-16.53</v>
      </c>
      <c r="E8" s="21"/>
      <c r="F8" s="14" t="s">
        <v>21</v>
      </c>
      <c r="G8" s="22">
        <v>-1690.1294264753201</v>
      </c>
      <c r="H8" s="14" t="s">
        <v>22</v>
      </c>
      <c r="I8" s="22">
        <v>-1690.11953839528</v>
      </c>
      <c r="J8" s="14" t="s">
        <v>23</v>
      </c>
      <c r="K8" s="22">
        <v>-1690.15609380572</v>
      </c>
      <c r="L8" s="21"/>
      <c r="M8" s="12">
        <v>2</v>
      </c>
      <c r="N8" s="19">
        <f t="shared" si="0"/>
        <v>6.2048652301496956</v>
      </c>
      <c r="O8" s="19">
        <f t="shared" si="1"/>
        <v>22.938871276634853</v>
      </c>
      <c r="P8" s="19">
        <f t="shared" si="2"/>
        <v>-16.734006046485156</v>
      </c>
      <c r="R8" s="23">
        <f t="shared" si="3"/>
        <v>0.62486523014969553</v>
      </c>
      <c r="S8" s="19">
        <f t="shared" si="3"/>
        <v>0.82887127663485316</v>
      </c>
      <c r="T8" s="19">
        <f t="shared" si="3"/>
        <v>0.20400604648515497</v>
      </c>
      <c r="U8" s="13"/>
      <c r="V8">
        <f t="shared" ref="V8:V16" si="5">ABS(R8/B8)*100</f>
        <v>11.198301615585942</v>
      </c>
      <c r="W8">
        <f t="shared" si="4"/>
        <v>3.7488524497279658</v>
      </c>
      <c r="X8">
        <f t="shared" si="4"/>
        <v>1.2341563610717179</v>
      </c>
      <c r="Y8" s="19"/>
      <c r="AA8" s="19"/>
      <c r="AB8" s="19"/>
      <c r="AC8" s="19"/>
    </row>
    <row r="9" spans="1:29" x14ac:dyDescent="0.2">
      <c r="A9" s="12">
        <v>3</v>
      </c>
      <c r="B9" s="20">
        <v>0.91</v>
      </c>
      <c r="C9" s="20">
        <v>27.21</v>
      </c>
      <c r="D9" s="20">
        <v>-26.3</v>
      </c>
      <c r="E9" s="21"/>
      <c r="F9" s="14" t="s">
        <v>24</v>
      </c>
      <c r="G9" s="22">
        <v>-1270.0441587545699</v>
      </c>
      <c r="H9" s="14" t="s">
        <v>25</v>
      </c>
      <c r="I9" s="22">
        <v>-1270.0422530553101</v>
      </c>
      <c r="J9" s="14" t="s">
        <v>26</v>
      </c>
      <c r="K9" s="22">
        <v>-1270.0839166566</v>
      </c>
      <c r="L9" s="21"/>
      <c r="M9" s="12">
        <v>3</v>
      </c>
      <c r="N9" s="19">
        <f t="shared" si="0"/>
        <v>1.1958445955719958</v>
      </c>
      <c r="O9" s="19">
        <f t="shared" si="1"/>
        <v>26.144310114532963</v>
      </c>
      <c r="P9" s="19">
        <f t="shared" si="2"/>
        <v>-24.948465518960965</v>
      </c>
      <c r="Q9" s="30"/>
      <c r="R9" s="23">
        <f t="shared" si="3"/>
        <v>0.28584459557199582</v>
      </c>
      <c r="S9" s="19">
        <f t="shared" si="3"/>
        <v>1.0656898854670374</v>
      </c>
      <c r="T9" s="19">
        <f t="shared" si="3"/>
        <v>1.3515344810390353</v>
      </c>
      <c r="U9" s="13"/>
      <c r="V9">
        <f t="shared" si="5"/>
        <v>31.411494018900637</v>
      </c>
      <c r="W9">
        <f t="shared" si="4"/>
        <v>3.9165376165639003</v>
      </c>
      <c r="X9">
        <f t="shared" si="4"/>
        <v>5.1389143765742791</v>
      </c>
      <c r="Y9" s="19"/>
      <c r="AA9" s="19"/>
      <c r="AB9" s="19"/>
      <c r="AC9" s="19"/>
    </row>
    <row r="10" spans="1:29" x14ac:dyDescent="0.2">
      <c r="A10" s="12">
        <v>4</v>
      </c>
      <c r="B10" s="20">
        <v>1.49</v>
      </c>
      <c r="C10" s="20">
        <v>8.85</v>
      </c>
      <c r="D10" s="20">
        <v>-7.37</v>
      </c>
      <c r="E10" s="21"/>
      <c r="F10" s="14" t="s">
        <v>27</v>
      </c>
      <c r="G10" s="22">
        <v>-1232.0318655480601</v>
      </c>
      <c r="H10" s="14" t="s">
        <v>28</v>
      </c>
      <c r="I10" s="22">
        <v>-1232.02814302926</v>
      </c>
      <c r="J10" s="14" t="s">
        <v>29</v>
      </c>
      <c r="K10" s="22">
        <v>-1232.04136162138</v>
      </c>
      <c r="L10" s="21"/>
      <c r="M10" s="12">
        <v>4</v>
      </c>
      <c r="N10" s="19">
        <f t="shared" si="0"/>
        <v>2.3359163130924165</v>
      </c>
      <c r="O10" s="19">
        <f t="shared" si="1"/>
        <v>8.2947935599192562</v>
      </c>
      <c r="P10" s="19">
        <f t="shared" si="2"/>
        <v>-5.9588772468268392</v>
      </c>
      <c r="R10" s="23">
        <f t="shared" si="3"/>
        <v>0.84591631309241655</v>
      </c>
      <c r="S10" s="19">
        <f t="shared" si="3"/>
        <v>0.55520644008074349</v>
      </c>
      <c r="T10" s="19">
        <f t="shared" si="3"/>
        <v>1.4111227531731609</v>
      </c>
      <c r="U10" s="13"/>
      <c r="V10">
        <f t="shared" si="5"/>
        <v>56.772906918954135</v>
      </c>
      <c r="W10">
        <f t="shared" si="4"/>
        <v>6.2735190969575543</v>
      </c>
      <c r="X10">
        <f t="shared" si="4"/>
        <v>19.146848754045603</v>
      </c>
      <c r="Y10" s="19"/>
      <c r="AA10" s="19"/>
      <c r="AB10" s="19"/>
      <c r="AC10" s="19"/>
    </row>
    <row r="11" spans="1:29" x14ac:dyDescent="0.2">
      <c r="A11" s="12">
        <v>5</v>
      </c>
      <c r="B11" s="20">
        <v>4.47</v>
      </c>
      <c r="C11" s="20">
        <v>22.77</v>
      </c>
      <c r="D11" s="20">
        <v>-18.29</v>
      </c>
      <c r="E11" s="21"/>
      <c r="F11" s="14" t="s">
        <v>30</v>
      </c>
      <c r="G11" s="22">
        <v>-2745.4326024193801</v>
      </c>
      <c r="H11" s="14" t="s">
        <v>31</v>
      </c>
      <c r="I11" s="22">
        <v>-2745.4268326102901</v>
      </c>
      <c r="J11" s="14" t="s">
        <v>32</v>
      </c>
      <c r="K11" s="22">
        <v>-2745.4695547728502</v>
      </c>
      <c r="L11" s="21"/>
      <c r="M11" s="12">
        <v>5</v>
      </c>
      <c r="N11" s="19">
        <f t="shared" si="0"/>
        <v>3.6206106404723122</v>
      </c>
      <c r="O11" s="19">
        <f t="shared" si="1"/>
        <v>26.808567482244378</v>
      </c>
      <c r="P11" s="19">
        <f t="shared" si="2"/>
        <v>-23.187956841772063</v>
      </c>
      <c r="R11" s="23">
        <f t="shared" si="3"/>
        <v>0.84938935952768757</v>
      </c>
      <c r="S11" s="19">
        <f t="shared" si="3"/>
        <v>4.0385674822443782</v>
      </c>
      <c r="T11" s="19">
        <f t="shared" si="3"/>
        <v>4.8979568417720643</v>
      </c>
      <c r="U11" s="13"/>
      <c r="V11">
        <f t="shared" si="5"/>
        <v>19.001999094579141</v>
      </c>
      <c r="W11">
        <f t="shared" si="4"/>
        <v>17.736352579026697</v>
      </c>
      <c r="X11">
        <f t="shared" si="4"/>
        <v>26.779425050694723</v>
      </c>
      <c r="Y11" s="19"/>
      <c r="AA11" s="19"/>
      <c r="AB11" s="19"/>
      <c r="AC11" s="19"/>
    </row>
    <row r="12" spans="1:29" x14ac:dyDescent="0.2">
      <c r="A12" s="12">
        <v>6</v>
      </c>
      <c r="B12" s="20">
        <v>15.77</v>
      </c>
      <c r="C12" s="20">
        <v>14.25</v>
      </c>
      <c r="D12" s="20">
        <v>1.52</v>
      </c>
      <c r="E12" s="21"/>
      <c r="F12" s="14" t="s">
        <v>33</v>
      </c>
      <c r="G12" s="22">
        <v>-2597.5989825029501</v>
      </c>
      <c r="H12" s="14" t="s">
        <v>34</v>
      </c>
      <c r="I12" s="22">
        <v>-2597.5736961173702</v>
      </c>
      <c r="J12" s="14" t="s">
        <v>35</v>
      </c>
      <c r="K12" s="22">
        <v>-2597.5964236520499</v>
      </c>
      <c r="L12" s="21"/>
      <c r="M12" s="12">
        <v>6</v>
      </c>
      <c r="N12" s="19">
        <f t="shared" si="0"/>
        <v>15.867449903722843</v>
      </c>
      <c r="O12" s="19">
        <f t="shared" si="1"/>
        <v>14.26174637833968</v>
      </c>
      <c r="P12" s="19">
        <f t="shared" si="2"/>
        <v>1.6057035253831624</v>
      </c>
      <c r="R12" s="23">
        <f t="shared" si="3"/>
        <v>9.7449903722843345E-2</v>
      </c>
      <c r="S12" s="19">
        <f t="shared" si="3"/>
        <v>1.1746378339680064E-2</v>
      </c>
      <c r="T12" s="19">
        <f t="shared" si="3"/>
        <v>8.5703525383162393E-2</v>
      </c>
      <c r="U12" s="13"/>
      <c r="V12">
        <f t="shared" si="5"/>
        <v>0.61794485556654</v>
      </c>
      <c r="W12">
        <f t="shared" si="4"/>
        <v>8.2430725190737297E-2</v>
      </c>
      <c r="X12">
        <f t="shared" si="4"/>
        <v>5.6383898278396307</v>
      </c>
      <c r="Y12" s="19"/>
      <c r="AA12" s="19"/>
      <c r="AB12" s="19"/>
      <c r="AC12" s="19"/>
    </row>
    <row r="13" spans="1:29" x14ac:dyDescent="0.2">
      <c r="A13" s="12">
        <v>7</v>
      </c>
      <c r="B13" s="20">
        <v>27.94</v>
      </c>
      <c r="C13" s="20">
        <v>18.47</v>
      </c>
      <c r="D13" s="20">
        <v>9.4700000000000006</v>
      </c>
      <c r="E13" s="21"/>
      <c r="F13" s="31" t="s">
        <v>35</v>
      </c>
      <c r="G13" s="22">
        <v>-2597.5964236520499</v>
      </c>
      <c r="H13" s="14" t="s">
        <v>36</v>
      </c>
      <c r="I13" s="22">
        <v>-2597.5550231440702</v>
      </c>
      <c r="J13" s="14" t="s">
        <v>37</v>
      </c>
      <c r="K13" s="22">
        <v>-2597.5836960514998</v>
      </c>
      <c r="L13" s="21"/>
      <c r="M13" s="12">
        <v>7</v>
      </c>
      <c r="N13" s="19">
        <f t="shared" si="0"/>
        <v>25.979216534576885</v>
      </c>
      <c r="O13" s="19">
        <f t="shared" si="1"/>
        <v>17.992524902234443</v>
      </c>
      <c r="P13" s="19">
        <f t="shared" si="2"/>
        <v>7.9866916323424428</v>
      </c>
      <c r="R13" s="23">
        <f t="shared" si="3"/>
        <v>1.9607834654231162</v>
      </c>
      <c r="S13" s="19">
        <f t="shared" si="3"/>
        <v>0.47747509776555574</v>
      </c>
      <c r="T13" s="19">
        <f t="shared" si="3"/>
        <v>1.4833083676575578</v>
      </c>
      <c r="U13" s="13"/>
      <c r="V13">
        <f t="shared" si="5"/>
        <v>7.0178363114642668</v>
      </c>
      <c r="W13">
        <f t="shared" si="4"/>
        <v>2.5851385910425329</v>
      </c>
      <c r="X13">
        <f t="shared" si="4"/>
        <v>15.663235138939363</v>
      </c>
      <c r="Y13" s="19"/>
      <c r="AA13" s="19"/>
      <c r="AB13" s="19"/>
      <c r="AC13" s="19"/>
    </row>
    <row r="14" spans="1:29" x14ac:dyDescent="0.2">
      <c r="A14" s="12">
        <v>8</v>
      </c>
      <c r="B14" s="20">
        <v>37.28</v>
      </c>
      <c r="C14" s="20">
        <v>35.82</v>
      </c>
      <c r="D14" s="20">
        <v>1.46</v>
      </c>
      <c r="E14" s="21"/>
      <c r="F14" s="31" t="s">
        <v>38</v>
      </c>
      <c r="G14" s="22">
        <v>-2625.7048975197799</v>
      </c>
      <c r="H14" s="31" t="s">
        <v>39</v>
      </c>
      <c r="I14" s="22">
        <v>-2625.6434912619802</v>
      </c>
      <c r="J14" s="31" t="s">
        <v>40</v>
      </c>
      <c r="K14" s="22">
        <v>-2625.7041710387498</v>
      </c>
      <c r="L14" s="21"/>
      <c r="M14" s="12">
        <v>8</v>
      </c>
      <c r="N14" s="19">
        <f t="shared" si="0"/>
        <v>38.533016762489808</v>
      </c>
      <c r="O14" s="19">
        <f t="shared" si="1"/>
        <v>38.077142936024067</v>
      </c>
      <c r="P14" s="19">
        <f t="shared" si="2"/>
        <v>0.4558738264657422</v>
      </c>
      <c r="R14" s="23">
        <f t="shared" si="3"/>
        <v>1.253016762489807</v>
      </c>
      <c r="S14" s="19">
        <f t="shared" si="3"/>
        <v>2.2571429360240671</v>
      </c>
      <c r="T14" s="19">
        <f t="shared" si="3"/>
        <v>1.0041261735342577</v>
      </c>
      <c r="U14" s="13"/>
      <c r="V14">
        <f t="shared" si="5"/>
        <v>3.3610964659061349</v>
      </c>
      <c r="W14">
        <f t="shared" si="4"/>
        <v>6.3013482301062744</v>
      </c>
      <c r="X14">
        <f t="shared" si="4"/>
        <v>68.775765310565589</v>
      </c>
      <c r="Y14" s="19"/>
    </row>
    <row r="15" spans="1:29" x14ac:dyDescent="0.2">
      <c r="A15" s="12">
        <v>9</v>
      </c>
      <c r="B15" s="20">
        <v>33</v>
      </c>
      <c r="C15" s="20">
        <v>4.93</v>
      </c>
      <c r="D15" s="20">
        <v>28.07</v>
      </c>
      <c r="E15" s="21"/>
      <c r="F15" s="31" t="s">
        <v>40</v>
      </c>
      <c r="G15" s="22">
        <v>-2625.7041710387498</v>
      </c>
      <c r="H15" s="31" t="s">
        <v>41</v>
      </c>
      <c r="I15" s="22">
        <v>-2625.6553585512502</v>
      </c>
      <c r="J15" s="31" t="s">
        <v>42</v>
      </c>
      <c r="K15" s="22">
        <v>-2625.6759712838202</v>
      </c>
      <c r="L15" s="21"/>
      <c r="M15" s="12">
        <v>9</v>
      </c>
      <c r="N15" s="19">
        <f t="shared" si="0"/>
        <v>30.630304897854199</v>
      </c>
      <c r="O15" s="19">
        <f t="shared" si="1"/>
        <v>12.934687735455267</v>
      </c>
      <c r="P15" s="19">
        <f t="shared" si="2"/>
        <v>17.695617162398932</v>
      </c>
      <c r="R15" s="23">
        <f t="shared" si="3"/>
        <v>2.3696951021458013</v>
      </c>
      <c r="S15" s="19">
        <f t="shared" si="3"/>
        <v>8.004687735455267</v>
      </c>
      <c r="T15" s="19">
        <f t="shared" si="3"/>
        <v>10.374382837601068</v>
      </c>
      <c r="U15" s="13"/>
      <c r="V15">
        <f t="shared" si="5"/>
        <v>7.1808942489266707</v>
      </c>
      <c r="W15">
        <f t="shared" si="4"/>
        <v>162.36689118570521</v>
      </c>
      <c r="X15">
        <f t="shared" si="4"/>
        <v>36.958969852515381</v>
      </c>
      <c r="Y15" s="19"/>
    </row>
    <row r="16" spans="1:29" x14ac:dyDescent="0.2">
      <c r="A16" s="12">
        <v>10</v>
      </c>
      <c r="B16" s="20">
        <v>-5.28</v>
      </c>
      <c r="C16" s="20">
        <v>7.67</v>
      </c>
      <c r="D16" s="20">
        <v>-12.95</v>
      </c>
      <c r="E16" s="21"/>
      <c r="F16" s="31" t="s">
        <v>43</v>
      </c>
      <c r="G16" s="22">
        <v>-1143.3756585855599</v>
      </c>
      <c r="H16" s="31" t="s">
        <v>44</v>
      </c>
      <c r="I16" s="22">
        <v>-1143.3801738433301</v>
      </c>
      <c r="J16" s="31" t="s">
        <v>45</v>
      </c>
      <c r="K16" s="22">
        <v>-1030.1950818186201</v>
      </c>
      <c r="L16" s="21"/>
      <c r="M16" s="12">
        <v>10</v>
      </c>
      <c r="N16" s="19">
        <f t="shared" si="0"/>
        <v>-2.8333676335378448</v>
      </c>
      <c r="O16" s="19">
        <f>(I16-K16-K17)*627.50960803</f>
        <v>9.8844555105208105</v>
      </c>
      <c r="P16" s="19">
        <f>(K16+K17-G16)*627.50960803</f>
        <v>-12.717823144121079</v>
      </c>
      <c r="R16" s="23">
        <f t="shared" si="3"/>
        <v>2.4466323664621554</v>
      </c>
      <c r="S16" s="19">
        <f t="shared" si="3"/>
        <v>2.2144555105208106</v>
      </c>
      <c r="T16" s="19">
        <f t="shared" si="3"/>
        <v>0.23217685587892056</v>
      </c>
      <c r="U16" s="13"/>
      <c r="V16">
        <f t="shared" si="5"/>
        <v>46.337734213298397</v>
      </c>
      <c r="W16">
        <f t="shared" si="4"/>
        <v>28.871649420088797</v>
      </c>
      <c r="X16">
        <f t="shared" si="4"/>
        <v>1.7928714739684986</v>
      </c>
      <c r="Y16" s="19"/>
    </row>
    <row r="17" spans="1:25" x14ac:dyDescent="0.2">
      <c r="A17" s="12"/>
      <c r="B17" s="20"/>
      <c r="C17" s="20"/>
      <c r="D17" s="20"/>
      <c r="E17" s="21"/>
      <c r="F17" s="31"/>
      <c r="G17" s="24"/>
      <c r="H17" s="33"/>
      <c r="I17" s="24"/>
      <c r="J17" s="12" t="s">
        <v>46</v>
      </c>
      <c r="K17" s="22">
        <v>-113.200843903859</v>
      </c>
      <c r="L17" s="21"/>
      <c r="M17" s="12"/>
      <c r="N17" s="19"/>
      <c r="O17" s="19"/>
      <c r="P17" s="19"/>
      <c r="R17" s="23"/>
      <c r="S17" s="19"/>
      <c r="T17" s="19"/>
      <c r="U17" s="13"/>
      <c r="Y17" s="19"/>
    </row>
    <row r="18" spans="1:25" x14ac:dyDescent="0.2">
      <c r="A18" s="12">
        <v>11</v>
      </c>
      <c r="B18" s="20">
        <v>34.799999999999997</v>
      </c>
      <c r="C18" s="20">
        <v>89.6</v>
      </c>
      <c r="D18" s="20">
        <v>-54.8</v>
      </c>
      <c r="E18" s="21"/>
      <c r="F18" s="31" t="s">
        <v>47</v>
      </c>
      <c r="G18" s="22">
        <v>-1248.9061604927299</v>
      </c>
      <c r="H18" s="31" t="s">
        <v>48</v>
      </c>
      <c r="I18" s="22">
        <v>-1248.8506767152001</v>
      </c>
      <c r="J18" s="31" t="s">
        <v>49</v>
      </c>
      <c r="K18" s="22">
        <v>-1248.99379903861</v>
      </c>
      <c r="L18" s="21"/>
      <c r="M18" s="12">
        <v>11</v>
      </c>
      <c r="N18" s="19">
        <f t="shared" ref="N18:N24" si="6">(I18-G18)*627.50960803</f>
        <v>34.816603489776</v>
      </c>
      <c r="O18" s="19">
        <f t="shared" ref="O18:O23" si="7">(I18-K18)*627.50960803</f>
        <v>89.810633063287952</v>
      </c>
      <c r="P18" s="19">
        <f t="shared" ref="P18:P23" si="8">(K18-G18)*627.50960803</f>
        <v>-54.994029573511952</v>
      </c>
      <c r="R18" s="23">
        <f t="shared" ref="R18:T24" si="9">ABS(N18-B18)</f>
        <v>1.6603489776002789E-2</v>
      </c>
      <c r="S18" s="19">
        <f t="shared" si="9"/>
        <v>0.21063306328795761</v>
      </c>
      <c r="T18" s="19">
        <f t="shared" si="9"/>
        <v>0.19402957351195482</v>
      </c>
      <c r="U18" s="13"/>
      <c r="V18">
        <f t="shared" ref="V18:X24" si="10">ABS(R18/B18)*100</f>
        <v>4.7711177517249397E-2</v>
      </c>
      <c r="W18">
        <f t="shared" si="10"/>
        <v>0.23508154384816699</v>
      </c>
      <c r="X18">
        <f t="shared" si="10"/>
        <v>0.35406856480283727</v>
      </c>
      <c r="Y18" s="19"/>
    </row>
    <row r="19" spans="1:25" x14ac:dyDescent="0.2">
      <c r="A19" s="12">
        <v>12</v>
      </c>
      <c r="B19" s="20">
        <v>-0.63</v>
      </c>
      <c r="C19" s="20">
        <v>31.02</v>
      </c>
      <c r="D19" s="20">
        <v>-31.65</v>
      </c>
      <c r="E19" s="21"/>
      <c r="F19" s="14" t="s">
        <v>50</v>
      </c>
      <c r="G19" s="22">
        <v>-1799.14746869849</v>
      </c>
      <c r="H19" s="14" t="s">
        <v>51</v>
      </c>
      <c r="I19" s="22">
        <v>-1799.1490831659901</v>
      </c>
      <c r="J19" s="31" t="s">
        <v>52</v>
      </c>
      <c r="K19" s="22">
        <v>-1799.1976186331001</v>
      </c>
      <c r="L19" s="21"/>
      <c r="M19" s="12">
        <v>12</v>
      </c>
      <c r="N19" s="19">
        <f t="shared" si="6"/>
        <v>-1.0130938681498578</v>
      </c>
      <c r="O19" s="19">
        <f t="shared" si="7"/>
        <v>30.45647194175784</v>
      </c>
      <c r="P19" s="19">
        <f t="shared" si="8"/>
        <v>-31.469565809907696</v>
      </c>
      <c r="R19" s="23">
        <f t="shared" si="9"/>
        <v>0.3830938681498578</v>
      </c>
      <c r="S19" s="19">
        <f t="shared" si="9"/>
        <v>0.56352805824215935</v>
      </c>
      <c r="T19" s="19">
        <f t="shared" si="9"/>
        <v>0.18043419009230277</v>
      </c>
      <c r="U19" s="13"/>
      <c r="V19">
        <f t="shared" si="10"/>
        <v>60.808550499977429</v>
      </c>
      <c r="W19">
        <f t="shared" si="10"/>
        <v>1.8166604069702108</v>
      </c>
      <c r="X19">
        <f t="shared" si="10"/>
        <v>0.57009222777978763</v>
      </c>
      <c r="Y19" s="19"/>
    </row>
    <row r="20" spans="1:25" x14ac:dyDescent="0.2">
      <c r="A20" s="12">
        <v>13</v>
      </c>
      <c r="B20" s="20">
        <v>22.41</v>
      </c>
      <c r="C20" s="20">
        <v>49.69</v>
      </c>
      <c r="D20" s="20">
        <v>-27.28</v>
      </c>
      <c r="E20" s="21"/>
      <c r="F20" s="14" t="s">
        <v>53</v>
      </c>
      <c r="G20" s="22">
        <v>-1682.8419697356101</v>
      </c>
      <c r="H20" s="14" t="s">
        <v>54</v>
      </c>
      <c r="I20" s="22">
        <v>-1682.8097244294099</v>
      </c>
      <c r="J20" s="14" t="s">
        <v>55</v>
      </c>
      <c r="K20" s="22">
        <v>-1682.8873902441301</v>
      </c>
      <c r="L20" s="21"/>
      <c r="M20" s="12">
        <v>13</v>
      </c>
      <c r="N20" s="19">
        <f t="shared" si="6"/>
        <v>20.234239454456336</v>
      </c>
      <c r="O20" s="19">
        <f t="shared" si="7"/>
        <v>48.736044952371159</v>
      </c>
      <c r="P20" s="19">
        <f t="shared" si="8"/>
        <v>-28.501805497914823</v>
      </c>
      <c r="R20" s="23">
        <f t="shared" si="9"/>
        <v>2.1757605455436639</v>
      </c>
      <c r="S20" s="19">
        <f t="shared" si="9"/>
        <v>0.95395504762883832</v>
      </c>
      <c r="T20" s="19">
        <f t="shared" si="9"/>
        <v>1.2218054979148221</v>
      </c>
      <c r="U20" s="13"/>
      <c r="V20">
        <f t="shared" si="10"/>
        <v>9.7088823986776607</v>
      </c>
      <c r="W20">
        <f t="shared" si="10"/>
        <v>1.9198129354575135</v>
      </c>
      <c r="X20">
        <f t="shared" si="10"/>
        <v>4.4787591565792599</v>
      </c>
      <c r="Y20" s="19"/>
    </row>
    <row r="21" spans="1:25" x14ac:dyDescent="0.2">
      <c r="A21" s="12">
        <v>14</v>
      </c>
      <c r="B21" s="20">
        <v>10.33</v>
      </c>
      <c r="C21" s="20">
        <v>14.46</v>
      </c>
      <c r="D21" s="20">
        <v>-4.13</v>
      </c>
      <c r="E21" s="21"/>
      <c r="F21" s="14" t="s">
        <v>56</v>
      </c>
      <c r="G21" s="22">
        <v>-1164.8382791015799</v>
      </c>
      <c r="H21" s="14" t="s">
        <v>57</v>
      </c>
      <c r="I21" s="22">
        <v>-1164.8215136813999</v>
      </c>
      <c r="J21" s="14" t="s">
        <v>58</v>
      </c>
      <c r="K21" s="22">
        <v>-1164.84458726507</v>
      </c>
      <c r="L21" s="21"/>
      <c r="M21" s="12">
        <v>14</v>
      </c>
      <c r="N21" s="19">
        <f t="shared" si="6"/>
        <v>10.520462245632652</v>
      </c>
      <c r="O21" s="19">
        <f t="shared" si="7"/>
        <v>14.478895444679059</v>
      </c>
      <c r="P21" s="19">
        <f t="shared" si="8"/>
        <v>-3.9584331990464072</v>
      </c>
      <c r="R21" s="23">
        <f t="shared" si="9"/>
        <v>0.19046224563265213</v>
      </c>
      <c r="S21" s="19">
        <f t="shared" si="9"/>
        <v>1.8895444679058571E-2</v>
      </c>
      <c r="T21" s="19">
        <f t="shared" si="9"/>
        <v>0.17156680095359267</v>
      </c>
      <c r="U21" s="13"/>
      <c r="V21">
        <f t="shared" si="10"/>
        <v>1.8437777892802723</v>
      </c>
      <c r="W21">
        <f t="shared" si="10"/>
        <v>0.13067389127979645</v>
      </c>
      <c r="X21">
        <f t="shared" si="10"/>
        <v>4.1541598293848105</v>
      </c>
      <c r="Y21" s="19"/>
    </row>
    <row r="22" spans="1:25" x14ac:dyDescent="0.2">
      <c r="A22" s="12">
        <v>15</v>
      </c>
      <c r="B22" s="20">
        <v>20.27</v>
      </c>
      <c r="C22" s="20">
        <v>77.23</v>
      </c>
      <c r="D22" s="20">
        <v>-56.96</v>
      </c>
      <c r="E22" s="21"/>
      <c r="F22" s="14" t="s">
        <v>59</v>
      </c>
      <c r="G22" s="22">
        <v>-989.37670664222401</v>
      </c>
      <c r="H22" s="14" t="s">
        <v>60</v>
      </c>
      <c r="I22" s="22">
        <v>-989.34405279128805</v>
      </c>
      <c r="J22" s="14" t="s">
        <v>61</v>
      </c>
      <c r="K22" s="22">
        <v>-989.46171048558597</v>
      </c>
      <c r="L22" s="21"/>
      <c r="M22" s="12">
        <v>15</v>
      </c>
      <c r="N22" s="19">
        <f t="shared" si="6"/>
        <v>20.490605201493029</v>
      </c>
      <c r="O22" s="19">
        <f t="shared" si="7"/>
        <v>73.831333630600199</v>
      </c>
      <c r="P22" s="19">
        <f t="shared" si="8"/>
        <v>-53.340728429107166</v>
      </c>
      <c r="R22" s="23">
        <f t="shared" si="9"/>
        <v>0.22060520149302931</v>
      </c>
      <c r="S22" s="19">
        <f t="shared" si="9"/>
        <v>3.3986663693998054</v>
      </c>
      <c r="T22" s="19">
        <f t="shared" si="9"/>
        <v>3.6192715708928347</v>
      </c>
      <c r="U22" s="13"/>
      <c r="V22">
        <f t="shared" si="10"/>
        <v>1.0883335051456799</v>
      </c>
      <c r="W22">
        <f t="shared" si="10"/>
        <v>4.4007074574644633</v>
      </c>
      <c r="X22">
        <f t="shared" si="10"/>
        <v>6.3540582354157911</v>
      </c>
      <c r="Y22" s="19"/>
    </row>
    <row r="23" spans="1:25" x14ac:dyDescent="0.2">
      <c r="A23" s="12">
        <v>16</v>
      </c>
      <c r="B23" s="20">
        <v>34.22</v>
      </c>
      <c r="C23" s="20">
        <v>55.4</v>
      </c>
      <c r="D23" s="20">
        <v>-21.18</v>
      </c>
      <c r="E23" s="21"/>
      <c r="F23" s="25" t="s">
        <v>62</v>
      </c>
      <c r="G23" s="22">
        <v>-514.17757882779199</v>
      </c>
      <c r="H23" s="14" t="s">
        <v>63</v>
      </c>
      <c r="I23" s="22">
        <v>-514.12208296271797</v>
      </c>
      <c r="J23" s="31" t="s">
        <v>64</v>
      </c>
      <c r="K23" s="22">
        <v>-514.20888613621196</v>
      </c>
      <c r="L23" s="21"/>
      <c r="M23" s="12">
        <v>16</v>
      </c>
      <c r="N23" s="19">
        <f t="shared" si="6"/>
        <v>34.824188539885199</v>
      </c>
      <c r="O23" s="19">
        <f t="shared" si="7"/>
        <v>54.469825374974043</v>
      </c>
      <c r="P23" s="19">
        <f t="shared" si="8"/>
        <v>-19.645636835088844</v>
      </c>
      <c r="R23" s="23">
        <f t="shared" si="9"/>
        <v>0.60418853988520027</v>
      </c>
      <c r="S23" s="19">
        <f t="shared" si="9"/>
        <v>0.93017462502595549</v>
      </c>
      <c r="T23" s="19">
        <f t="shared" si="9"/>
        <v>1.5343631649111558</v>
      </c>
      <c r="U23" s="13"/>
      <c r="V23">
        <f t="shared" si="10"/>
        <v>1.7656006425634141</v>
      </c>
      <c r="W23">
        <f t="shared" si="10"/>
        <v>1.679015568638909</v>
      </c>
      <c r="X23">
        <f t="shared" si="10"/>
        <v>7.2443964348968644</v>
      </c>
      <c r="Y23" s="19"/>
    </row>
    <row r="24" spans="1:25" x14ac:dyDescent="0.2">
      <c r="A24" s="12">
        <v>17</v>
      </c>
      <c r="B24" s="20">
        <v>21.48</v>
      </c>
      <c r="C24" s="20">
        <v>35.47</v>
      </c>
      <c r="D24" s="20">
        <v>-13.99</v>
      </c>
      <c r="E24" s="21"/>
      <c r="F24" s="14" t="s">
        <v>65</v>
      </c>
      <c r="G24" s="22">
        <v>-4991.7424181897804</v>
      </c>
      <c r="H24" s="31" t="s">
        <v>66</v>
      </c>
      <c r="I24" s="22">
        <v>-4991.7055082228198</v>
      </c>
      <c r="J24" s="31" t="s">
        <v>67</v>
      </c>
      <c r="K24" s="22">
        <v>-4413.39767259787</v>
      </c>
      <c r="L24" s="21"/>
      <c r="M24" s="12">
        <v>17</v>
      </c>
      <c r="N24" s="19">
        <f t="shared" si="6"/>
        <v>23.161358899841968</v>
      </c>
      <c r="O24" s="19">
        <f>(I24-K24-K25)*627.50960803</f>
        <v>31.781361271056046</v>
      </c>
      <c r="P24" s="19">
        <f>(K24+K25-G24)*627.50960803</f>
        <v>-8.6200023713567546</v>
      </c>
      <c r="R24" s="23">
        <f t="shared" si="9"/>
        <v>1.6813588998419675</v>
      </c>
      <c r="S24" s="19">
        <f t="shared" si="9"/>
        <v>3.6886387289439533</v>
      </c>
      <c r="T24" s="19">
        <f t="shared" si="9"/>
        <v>5.3699976286432456</v>
      </c>
      <c r="U24" s="13"/>
      <c r="V24">
        <f t="shared" si="10"/>
        <v>7.8275553996367195</v>
      </c>
      <c r="W24">
        <f t="shared" si="10"/>
        <v>10.399319788395696</v>
      </c>
      <c r="X24">
        <f t="shared" si="10"/>
        <v>38.384543449915981</v>
      </c>
      <c r="Y24" s="19"/>
    </row>
    <row r="25" spans="1:25" x14ac:dyDescent="0.2">
      <c r="A25" s="12"/>
      <c r="B25" s="20"/>
      <c r="C25" s="20"/>
      <c r="D25" s="20"/>
      <c r="E25" s="21"/>
      <c r="F25" s="14"/>
      <c r="G25" s="24"/>
      <c r="H25" s="33"/>
      <c r="I25" s="34"/>
      <c r="J25" s="33" t="s">
        <v>68</v>
      </c>
      <c r="K25" s="22">
        <v>-578.35848243714895</v>
      </c>
      <c r="L25" s="21"/>
      <c r="M25" s="12"/>
      <c r="N25" s="19"/>
      <c r="O25" s="19"/>
      <c r="P25" s="19"/>
      <c r="R25" s="23"/>
      <c r="S25" s="19"/>
      <c r="T25" s="19"/>
      <c r="U25" s="13"/>
      <c r="Y25" s="19"/>
    </row>
    <row r="26" spans="1:25" x14ac:dyDescent="0.2">
      <c r="A26" s="12">
        <v>18</v>
      </c>
      <c r="B26" s="20">
        <v>25.34</v>
      </c>
      <c r="C26" s="20">
        <v>36.049999999999997</v>
      </c>
      <c r="D26" s="20">
        <v>-10.72</v>
      </c>
      <c r="E26" s="21"/>
      <c r="F26" s="31" t="s">
        <v>69</v>
      </c>
      <c r="G26" s="22">
        <v>-2715.7271498937298</v>
      </c>
      <c r="H26" s="31" t="s">
        <v>70</v>
      </c>
      <c r="I26" s="22">
        <v>-2715.68681445319</v>
      </c>
      <c r="J26" s="31" t="s">
        <v>71</v>
      </c>
      <c r="K26" s="22">
        <v>-2137.3788651558698</v>
      </c>
      <c r="L26" s="21"/>
      <c r="M26" s="12">
        <v>18</v>
      </c>
      <c r="N26" s="19">
        <f>(I26-G26)*627.50960803</f>
        <v>25.310876482860078</v>
      </c>
      <c r="O26" s="19">
        <f>(I26-K26-K27)*627.50960803</f>
        <v>31.710030766469156</v>
      </c>
      <c r="P26" s="19">
        <f>(K26+K27-G26)*627.50960803</f>
        <v>-6.3991542837517574</v>
      </c>
      <c r="R26" s="23">
        <v>0.21672234146821978</v>
      </c>
      <c r="S26" s="19">
        <f>ABS(O26-C26)</f>
        <v>4.3399692335308409</v>
      </c>
      <c r="T26" s="19">
        <f>ABS(P26-D26)</f>
        <v>4.3208457162482432</v>
      </c>
      <c r="U26" s="13"/>
      <c r="V26">
        <f>ABS(R26/B26)*100</f>
        <v>0.8552578589906068</v>
      </c>
      <c r="W26">
        <f>ABS(S26/C26)*100</f>
        <v>12.038749607575149</v>
      </c>
      <c r="X26">
        <f>ABS(T26/D26)*100</f>
        <v>40.306396606793307</v>
      </c>
      <c r="Y26" s="19"/>
    </row>
    <row r="27" spans="1:25" x14ac:dyDescent="0.2">
      <c r="A27" s="12"/>
      <c r="B27" s="20"/>
      <c r="C27" s="20"/>
      <c r="D27" s="20"/>
      <c r="E27" s="21"/>
      <c r="F27" s="31"/>
      <c r="G27" s="24"/>
      <c r="H27" s="33"/>
      <c r="I27" s="34"/>
      <c r="J27" s="33" t="s">
        <v>68</v>
      </c>
      <c r="K27" s="22">
        <v>-578.35848243714895</v>
      </c>
      <c r="L27" s="21"/>
      <c r="M27" s="12"/>
      <c r="N27" s="19"/>
      <c r="O27" s="19"/>
      <c r="P27" s="19"/>
      <c r="R27" s="23"/>
      <c r="S27" s="19"/>
      <c r="T27" s="19"/>
      <c r="U27" s="13"/>
      <c r="Y27" s="19"/>
    </row>
    <row r="28" spans="1:25" x14ac:dyDescent="0.2">
      <c r="A28" s="12">
        <v>19</v>
      </c>
      <c r="B28" s="20">
        <v>12.27</v>
      </c>
      <c r="C28" s="20">
        <v>35.81</v>
      </c>
      <c r="D28" s="20">
        <v>-23.54</v>
      </c>
      <c r="E28" s="21"/>
      <c r="F28" s="31" t="s">
        <v>72</v>
      </c>
      <c r="G28" s="22">
        <v>-4990.4855676837997</v>
      </c>
      <c r="H28" s="31" t="s">
        <v>73</v>
      </c>
      <c r="I28" s="22">
        <v>-4990.4630177076997</v>
      </c>
      <c r="J28" s="31" t="s">
        <v>74</v>
      </c>
      <c r="K28" s="22">
        <v>-4412.1558639014402</v>
      </c>
      <c r="L28" s="21"/>
      <c r="M28" s="12">
        <v>19</v>
      </c>
      <c r="N28" s="19">
        <f>(I28-G28)*627.50960803</f>
        <v>14.150326663584941</v>
      </c>
      <c r="O28" s="19">
        <f>(I28-K28-K29)*627.50960803</f>
        <v>32.209209050142398</v>
      </c>
      <c r="P28" s="19">
        <f>(K28+K29-G28)*627.50960803</f>
        <v>-18.058882386700134</v>
      </c>
      <c r="R28" s="23">
        <f>ABS(N28-B28)</f>
        <v>1.8803266635849418</v>
      </c>
      <c r="S28" s="19">
        <f>ABS(O28-C28)</f>
        <v>3.6007909498576041</v>
      </c>
      <c r="T28" s="19">
        <f>ABS(P28-D28)</f>
        <v>5.4811176132998654</v>
      </c>
      <c r="U28" s="13"/>
      <c r="V28">
        <f>ABS(R28/B28)*100</f>
        <v>15.324585685288849</v>
      </c>
      <c r="W28">
        <f>ABS(S28/C28)*100</f>
        <v>10.055266545259995</v>
      </c>
      <c r="X28">
        <f>ABS(T28/D28)*100</f>
        <v>23.284271934154059</v>
      </c>
      <c r="Y28" s="19"/>
    </row>
    <row r="29" spans="1:25" x14ac:dyDescent="0.2">
      <c r="A29" s="12"/>
      <c r="B29" s="20"/>
      <c r="C29" s="20"/>
      <c r="D29" s="20"/>
      <c r="E29" s="21"/>
      <c r="F29" s="31"/>
      <c r="G29" s="24"/>
      <c r="H29" s="33"/>
      <c r="I29" s="34"/>
      <c r="J29" s="33" t="s">
        <v>68</v>
      </c>
      <c r="K29" s="22">
        <v>-578.35848243714895</v>
      </c>
      <c r="L29" s="21"/>
      <c r="M29" s="12"/>
      <c r="N29" s="19"/>
      <c r="O29" s="19"/>
      <c r="P29" s="19"/>
      <c r="R29" s="23"/>
      <c r="S29" s="19"/>
      <c r="T29" s="19"/>
      <c r="U29" s="13"/>
      <c r="Y29" s="19"/>
    </row>
    <row r="30" spans="1:25" x14ac:dyDescent="0.2">
      <c r="A30" s="12">
        <v>20</v>
      </c>
      <c r="B30" s="20">
        <v>13.36</v>
      </c>
      <c r="C30" s="20">
        <v>37.72</v>
      </c>
      <c r="D30" s="20">
        <v>-24.36</v>
      </c>
      <c r="E30" s="21"/>
      <c r="F30" s="31" t="s">
        <v>75</v>
      </c>
      <c r="G30" s="22">
        <v>-2714.46375398502</v>
      </c>
      <c r="H30" s="31" t="s">
        <v>76</v>
      </c>
      <c r="I30" s="22">
        <v>-2714.44429478249</v>
      </c>
      <c r="J30" s="31" t="s">
        <v>77</v>
      </c>
      <c r="K30" s="22">
        <v>-2136.1369444071602</v>
      </c>
      <c r="L30" s="21"/>
      <c r="M30" s="12">
        <v>20</v>
      </c>
      <c r="N30" s="19">
        <f>(I30-G30)*627.50960803</f>
        <v>12.210836552186295</v>
      </c>
      <c r="O30" s="19">
        <f>(I30-K30-K29)*627.50960803</f>
        <v>32.085860069862491</v>
      </c>
      <c r="P30" s="19">
        <f>(K30+K31-G30)*627.50960803</f>
        <v>-19.875023517533517</v>
      </c>
      <c r="R30" s="23">
        <f>ABS(N30-B30)</f>
        <v>1.1491634478137041</v>
      </c>
      <c r="S30" s="19">
        <f>ABS(O30-C30)</f>
        <v>5.6341399301375077</v>
      </c>
      <c r="T30" s="19">
        <f>ABS(P30-D30)</f>
        <v>4.4849764824664824</v>
      </c>
      <c r="U30" s="13"/>
      <c r="V30">
        <f>ABS(R30/B30)*100</f>
        <v>8.6015228129768264</v>
      </c>
      <c r="W30">
        <f>ABS(S30/C30)*100</f>
        <v>14.936744247448324</v>
      </c>
      <c r="X30">
        <f>ABS(T30/D30)*100</f>
        <v>18.411233507662079</v>
      </c>
      <c r="Y30" s="19"/>
    </row>
    <row r="31" spans="1:25" x14ac:dyDescent="0.2">
      <c r="A31" s="12"/>
      <c r="B31" s="20"/>
      <c r="C31" s="20"/>
      <c r="D31" s="20"/>
      <c r="E31" s="21"/>
      <c r="F31" s="14"/>
      <c r="G31" s="24"/>
      <c r="H31" s="33"/>
      <c r="I31" s="34"/>
      <c r="J31" s="33" t="s">
        <v>68</v>
      </c>
      <c r="K31" s="22">
        <v>-578.35848243714895</v>
      </c>
      <c r="L31" s="21"/>
      <c r="M31" s="12"/>
      <c r="N31" s="19"/>
      <c r="O31" s="19"/>
      <c r="P31" s="19"/>
      <c r="R31" s="23"/>
      <c r="S31" s="19"/>
      <c r="T31" s="19"/>
      <c r="U31" s="13"/>
      <c r="Y31" s="19"/>
    </row>
    <row r="32" spans="1:25" x14ac:dyDescent="0.2">
      <c r="A32" s="12">
        <v>21</v>
      </c>
      <c r="B32" s="20">
        <v>9.18</v>
      </c>
      <c r="C32" s="20">
        <v>9.1999999999999993</v>
      </c>
      <c r="D32" s="20">
        <v>-0.02</v>
      </c>
      <c r="E32" s="21"/>
      <c r="F32" s="14" t="s">
        <v>78</v>
      </c>
      <c r="G32" s="22">
        <v>-711.58127950101402</v>
      </c>
      <c r="H32" s="14" t="s">
        <v>79</v>
      </c>
      <c r="I32" s="22">
        <v>-711.56647146661305</v>
      </c>
      <c r="J32" s="31" t="s">
        <v>80</v>
      </c>
      <c r="K32" s="22">
        <v>-711.58128299249904</v>
      </c>
      <c r="L32" s="21"/>
      <c r="M32" s="12">
        <v>21</v>
      </c>
      <c r="N32" s="19">
        <f t="shared" ref="N32:N44" si="11">(I32-G32)*627.50960803</f>
        <v>9.2921838626482796</v>
      </c>
      <c r="O32" s="19">
        <f t="shared" ref="O32:O44" si="12">(I32-K32)*627.50960803</f>
        <v>9.2943748030430839</v>
      </c>
      <c r="P32" s="19">
        <f t="shared" ref="P32:P45" si="13">(K32-G32)*627.50960803</f>
        <v>-2.1909403948043244E-3</v>
      </c>
      <c r="R32" s="23">
        <f t="shared" ref="R32:T46" si="14">ABS(N32-B32)</f>
        <v>0.11218386264827984</v>
      </c>
      <c r="S32" s="19">
        <f t="shared" si="14"/>
        <v>9.4374803043084654E-2</v>
      </c>
      <c r="T32" s="19">
        <f t="shared" si="14"/>
        <v>1.7809059605195677E-2</v>
      </c>
      <c r="U32" s="13"/>
      <c r="V32">
        <f t="shared" ref="V32:X46" si="15">ABS(R32/B32)*100</f>
        <v>1.2220464340771227</v>
      </c>
      <c r="W32">
        <f t="shared" si="15"/>
        <v>1.0258130765552682</v>
      </c>
      <c r="X32">
        <f t="shared" si="15"/>
        <v>89.045298025978383</v>
      </c>
      <c r="Y32" s="19"/>
    </row>
    <row r="33" spans="1:25" x14ac:dyDescent="0.2">
      <c r="A33" s="12">
        <v>22</v>
      </c>
      <c r="B33" s="20">
        <v>14.3</v>
      </c>
      <c r="C33" s="20">
        <v>29.05</v>
      </c>
      <c r="D33" s="20">
        <v>-14.75</v>
      </c>
      <c r="E33" s="21"/>
      <c r="F33" s="14" t="s">
        <v>81</v>
      </c>
      <c r="G33" s="22">
        <v>-961.93129815452005</v>
      </c>
      <c r="H33" s="14" t="s">
        <v>82</v>
      </c>
      <c r="I33" s="22">
        <v>-961.90731675533402</v>
      </c>
      <c r="J33" s="31" t="s">
        <v>83</v>
      </c>
      <c r="K33" s="22">
        <v>-961.95262847163997</v>
      </c>
      <c r="L33" s="21"/>
      <c r="M33" s="12">
        <v>22</v>
      </c>
      <c r="N33" s="19">
        <f t="shared" si="11"/>
        <v>15.048558403234999</v>
      </c>
      <c r="O33" s="19">
        <f t="shared" si="12"/>
        <v>28.433537338310728</v>
      </c>
      <c r="P33" s="19">
        <f t="shared" si="13"/>
        <v>-13.384978935075731</v>
      </c>
      <c r="R33" s="23">
        <f t="shared" si="14"/>
        <v>0.74855840323499834</v>
      </c>
      <c r="S33" s="19">
        <f t="shared" si="14"/>
        <v>0.61646266168927255</v>
      </c>
      <c r="T33" s="19">
        <f t="shared" si="14"/>
        <v>1.3650210649242691</v>
      </c>
      <c r="U33" s="13"/>
      <c r="V33">
        <f t="shared" si="15"/>
        <v>5.2346741484964916</v>
      </c>
      <c r="W33">
        <f t="shared" si="15"/>
        <v>2.1220745669166008</v>
      </c>
      <c r="X33">
        <f t="shared" si="15"/>
        <v>9.2543801011814857</v>
      </c>
      <c r="Y33" s="19"/>
    </row>
    <row r="34" spans="1:25" x14ac:dyDescent="0.2">
      <c r="A34" s="12">
        <v>23</v>
      </c>
      <c r="B34" s="20">
        <v>30.71</v>
      </c>
      <c r="C34" s="20">
        <v>21.19</v>
      </c>
      <c r="D34" s="20">
        <v>9.52</v>
      </c>
      <c r="E34" s="21"/>
      <c r="F34" s="14" t="s">
        <v>84</v>
      </c>
      <c r="G34" s="22">
        <v>-1013.24619150699</v>
      </c>
      <c r="H34" s="14" t="s">
        <v>85</v>
      </c>
      <c r="I34" s="22">
        <v>-1013.19875703525</v>
      </c>
      <c r="J34" s="31" t="s">
        <v>86</v>
      </c>
      <c r="K34" s="22">
        <v>-1013.23014866525</v>
      </c>
      <c r="L34" s="21"/>
      <c r="M34" s="12">
        <v>23</v>
      </c>
      <c r="N34" s="19">
        <f t="shared" si="11"/>
        <v>29.765586768724841</v>
      </c>
      <c r="O34" s="19">
        <f t="shared" si="12"/>
        <v>19.698549436741672</v>
      </c>
      <c r="P34" s="19">
        <f t="shared" si="13"/>
        <v>10.067037331983169</v>
      </c>
      <c r="R34" s="23">
        <f t="shared" si="14"/>
        <v>0.94441323127515986</v>
      </c>
      <c r="S34" s="19">
        <f t="shared" si="14"/>
        <v>1.4914505632583293</v>
      </c>
      <c r="T34" s="19">
        <f t="shared" si="14"/>
        <v>0.54703733198316939</v>
      </c>
      <c r="U34" s="13"/>
      <c r="V34">
        <f t="shared" si="15"/>
        <v>3.0752628826934543</v>
      </c>
      <c r="W34">
        <f t="shared" si="15"/>
        <v>7.0384641965942851</v>
      </c>
      <c r="X34">
        <f t="shared" si="15"/>
        <v>5.7461904620080819</v>
      </c>
      <c r="Y34" s="19"/>
    </row>
    <row r="35" spans="1:25" x14ac:dyDescent="0.2">
      <c r="A35" s="12">
        <v>24</v>
      </c>
      <c r="B35" s="20">
        <v>2.87</v>
      </c>
      <c r="C35" s="20">
        <v>16.96</v>
      </c>
      <c r="D35" s="20">
        <v>-14.1</v>
      </c>
      <c r="E35" s="21"/>
      <c r="F35" s="14" t="s">
        <v>87</v>
      </c>
      <c r="G35" s="22">
        <v>-2265.8661842486399</v>
      </c>
      <c r="H35" s="14" t="s">
        <v>88</v>
      </c>
      <c r="I35" s="22">
        <v>-2265.8615868281099</v>
      </c>
      <c r="J35" s="14" t="s">
        <v>89</v>
      </c>
      <c r="K35" s="22">
        <v>-2265.8863703863599</v>
      </c>
      <c r="L35" s="21"/>
      <c r="M35" s="12">
        <v>24</v>
      </c>
      <c r="N35" s="19">
        <f t="shared" si="11"/>
        <v>2.8849255547230395</v>
      </c>
      <c r="O35" s="19">
        <f t="shared" si="12"/>
        <v>15.551920923024021</v>
      </c>
      <c r="P35" s="19">
        <f t="shared" si="13"/>
        <v>-12.666995368300981</v>
      </c>
      <c r="Q35" s="30"/>
      <c r="R35" s="23">
        <f t="shared" si="14"/>
        <v>1.4925554723039358E-2</v>
      </c>
      <c r="S35" s="19">
        <f t="shared" si="14"/>
        <v>1.4080790769759801</v>
      </c>
      <c r="T35" s="19">
        <f t="shared" si="14"/>
        <v>1.4330046316990188</v>
      </c>
      <c r="U35" s="13"/>
      <c r="V35">
        <f t="shared" si="15"/>
        <v>0.52005417153447242</v>
      </c>
      <c r="W35">
        <f t="shared" si="15"/>
        <v>8.3023530482074293</v>
      </c>
      <c r="X35">
        <f t="shared" si="15"/>
        <v>10.163153416305098</v>
      </c>
      <c r="Y35" s="19"/>
    </row>
    <row r="36" spans="1:25" x14ac:dyDescent="0.2">
      <c r="A36" s="12">
        <v>25</v>
      </c>
      <c r="B36" s="20">
        <v>2.66</v>
      </c>
      <c r="C36" s="20">
        <v>12.01</v>
      </c>
      <c r="D36" s="20">
        <v>-9.35</v>
      </c>
      <c r="E36" s="21"/>
      <c r="F36" s="14" t="s">
        <v>90</v>
      </c>
      <c r="G36" s="22">
        <v>-2192.1772686368899</v>
      </c>
      <c r="H36" s="14" t="s">
        <v>91</v>
      </c>
      <c r="I36" s="22">
        <v>-2192.1724344438799</v>
      </c>
      <c r="J36" s="14" t="s">
        <v>92</v>
      </c>
      <c r="K36" s="22">
        <v>-2192.1906224132399</v>
      </c>
      <c r="L36" s="21"/>
      <c r="M36" s="12">
        <v>25</v>
      </c>
      <c r="N36" s="19">
        <f t="shared" si="11"/>
        <v>3.0335025608987087</v>
      </c>
      <c r="O36" s="19">
        <f t="shared" si="12"/>
        <v>11.413125523981723</v>
      </c>
      <c r="P36" s="19">
        <f t="shared" si="13"/>
        <v>-8.3796229630830155</v>
      </c>
      <c r="R36" s="23">
        <f t="shared" si="14"/>
        <v>0.37350256089870859</v>
      </c>
      <c r="S36" s="19">
        <f t="shared" si="14"/>
        <v>0.59687447601827692</v>
      </c>
      <c r="T36" s="19">
        <f t="shared" si="14"/>
        <v>0.97037703691698418</v>
      </c>
      <c r="U36" s="13"/>
      <c r="V36">
        <f t="shared" si="15"/>
        <v>14.041449657846186</v>
      </c>
      <c r="W36">
        <f t="shared" si="15"/>
        <v>4.9698124564386088</v>
      </c>
      <c r="X36">
        <f t="shared" si="15"/>
        <v>10.378364031197693</v>
      </c>
      <c r="Y36" s="19"/>
    </row>
    <row r="37" spans="1:25" x14ac:dyDescent="0.2">
      <c r="A37" s="12">
        <v>26</v>
      </c>
      <c r="B37" s="20">
        <v>25.39</v>
      </c>
      <c r="C37" s="20">
        <v>0.19</v>
      </c>
      <c r="D37" s="20">
        <v>25.2</v>
      </c>
      <c r="E37" s="21"/>
      <c r="F37" s="14" t="s">
        <v>93</v>
      </c>
      <c r="G37" s="22">
        <v>-1127.4725863421299</v>
      </c>
      <c r="H37" s="14" t="s">
        <v>94</v>
      </c>
      <c r="I37" s="22">
        <v>-1127.43300667944</v>
      </c>
      <c r="J37" s="31" t="s">
        <v>95</v>
      </c>
      <c r="K37" s="22">
        <v>-1127.43327068337</v>
      </c>
      <c r="L37" s="21"/>
      <c r="M37" s="12">
        <v>26</v>
      </c>
      <c r="N37" s="19">
        <f t="shared" si="11"/>
        <v>24.836618620500495</v>
      </c>
      <c r="O37" s="19">
        <f t="shared" si="12"/>
        <v>0.16566500259640413</v>
      </c>
      <c r="P37" s="19">
        <f t="shared" si="13"/>
        <v>24.670953617904093</v>
      </c>
      <c r="R37" s="23">
        <f t="shared" si="14"/>
        <v>0.5533813794995055</v>
      </c>
      <c r="S37" s="19">
        <f t="shared" si="14"/>
        <v>2.4334997403595876E-2</v>
      </c>
      <c r="T37" s="19">
        <f t="shared" si="14"/>
        <v>0.52904638209590615</v>
      </c>
      <c r="U37" s="13"/>
      <c r="V37">
        <f t="shared" si="15"/>
        <v>2.1795249291039998</v>
      </c>
      <c r="W37">
        <f t="shared" si="15"/>
        <v>12.80789337031362</v>
      </c>
      <c r="X37">
        <f t="shared" si="15"/>
        <v>2.099390405142485</v>
      </c>
      <c r="Y37" s="19"/>
    </row>
    <row r="38" spans="1:25" x14ac:dyDescent="0.2">
      <c r="A38" s="12">
        <v>27</v>
      </c>
      <c r="B38" s="20">
        <v>13.76</v>
      </c>
      <c r="C38" s="20">
        <v>2.39</v>
      </c>
      <c r="D38" s="20">
        <v>11.37</v>
      </c>
      <c r="E38" s="21"/>
      <c r="F38" s="14" t="s">
        <v>96</v>
      </c>
      <c r="G38" s="22">
        <v>-1209.4034811553299</v>
      </c>
      <c r="H38" s="14" t="s">
        <v>97</v>
      </c>
      <c r="I38" s="22">
        <v>-1209.38105236459</v>
      </c>
      <c r="J38" s="31" t="s">
        <v>98</v>
      </c>
      <c r="K38" s="22">
        <v>-1209.38458896064</v>
      </c>
      <c r="L38" s="21"/>
      <c r="M38" s="12">
        <v>27</v>
      </c>
      <c r="N38" s="19">
        <f t="shared" si="11"/>
        <v>14.074281685795967</v>
      </c>
      <c r="O38" s="19">
        <f t="shared" si="12"/>
        <v>2.2192480011121134</v>
      </c>
      <c r="P38" s="19">
        <f t="shared" si="13"/>
        <v>11.855033684683853</v>
      </c>
      <c r="R38" s="23">
        <f t="shared" si="14"/>
        <v>0.31428168579596694</v>
      </c>
      <c r="S38" s="19">
        <f t="shared" si="14"/>
        <v>0.17075199888788672</v>
      </c>
      <c r="T38" s="19">
        <f t="shared" si="14"/>
        <v>0.4850336846838541</v>
      </c>
      <c r="U38" s="13"/>
      <c r="V38">
        <f t="shared" si="15"/>
        <v>2.2840238793311549</v>
      </c>
      <c r="W38">
        <f t="shared" si="15"/>
        <v>7.1444350999115782</v>
      </c>
      <c r="X38">
        <f t="shared" si="15"/>
        <v>4.265907517008392</v>
      </c>
      <c r="Y38" s="19"/>
    </row>
    <row r="39" spans="1:25" x14ac:dyDescent="0.2">
      <c r="A39" s="12">
        <v>28</v>
      </c>
      <c r="B39" s="20">
        <v>29.06</v>
      </c>
      <c r="C39" s="20">
        <v>16.63</v>
      </c>
      <c r="D39" s="20">
        <v>12.43</v>
      </c>
      <c r="E39" s="21"/>
      <c r="F39" s="14" t="s">
        <v>99</v>
      </c>
      <c r="G39" s="22">
        <v>-1655.08181832063</v>
      </c>
      <c r="H39" s="14" t="s">
        <v>100</v>
      </c>
      <c r="I39" s="22">
        <v>-1655.0358631567301</v>
      </c>
      <c r="J39" s="14" t="s">
        <v>101</v>
      </c>
      <c r="K39" s="22">
        <v>-1655.0588638085901</v>
      </c>
      <c r="L39" s="21"/>
      <c r="M39" s="12">
        <v>28</v>
      </c>
      <c r="N39" s="19">
        <f t="shared" si="11"/>
        <v>28.837306885756728</v>
      </c>
      <c r="O39" s="19">
        <f t="shared" si="12"/>
        <v>14.433130033104414</v>
      </c>
      <c r="P39" s="19">
        <f t="shared" si="13"/>
        <v>14.404176852652316</v>
      </c>
      <c r="R39" s="23">
        <f t="shared" si="14"/>
        <v>0.22269311424327043</v>
      </c>
      <c r="S39" s="19">
        <f t="shared" si="14"/>
        <v>2.1968699668955853</v>
      </c>
      <c r="T39" s="19">
        <f t="shared" si="14"/>
        <v>1.9741768526523167</v>
      </c>
      <c r="U39" s="13"/>
      <c r="V39">
        <f t="shared" si="15"/>
        <v>0.76632179712068282</v>
      </c>
      <c r="W39">
        <f t="shared" si="15"/>
        <v>13.210282422703459</v>
      </c>
      <c r="X39">
        <f t="shared" si="15"/>
        <v>15.882356014901985</v>
      </c>
      <c r="Y39" s="19"/>
    </row>
    <row r="40" spans="1:25" x14ac:dyDescent="0.2">
      <c r="A40" s="12">
        <v>29</v>
      </c>
      <c r="B40" s="20">
        <v>14.95</v>
      </c>
      <c r="C40" s="20">
        <v>30.89</v>
      </c>
      <c r="D40" s="20">
        <v>-15.93</v>
      </c>
      <c r="E40" s="21"/>
      <c r="F40" s="14" t="s">
        <v>102</v>
      </c>
      <c r="G40" s="22">
        <v>-1656.2558161545301</v>
      </c>
      <c r="H40" s="14" t="s">
        <v>103</v>
      </c>
      <c r="I40" s="22">
        <v>-1656.2327168874899</v>
      </c>
      <c r="J40" s="14" t="s">
        <v>104</v>
      </c>
      <c r="K40" s="22">
        <v>-1656.28131597284</v>
      </c>
      <c r="L40" s="21"/>
      <c r="M40" s="12">
        <v>29</v>
      </c>
      <c r="N40" s="19">
        <f t="shared" si="11"/>
        <v>14.495012006146062</v>
      </c>
      <c r="O40" s="19">
        <f t="shared" si="12"/>
        <v>30.496392998678765</v>
      </c>
      <c r="P40" s="19">
        <f t="shared" si="13"/>
        <v>-16.001380992532702</v>
      </c>
      <c r="R40" s="23">
        <f t="shared" si="14"/>
        <v>0.45498799385393696</v>
      </c>
      <c r="S40" s="19">
        <f t="shared" si="14"/>
        <v>0.39360700132123583</v>
      </c>
      <c r="T40" s="19">
        <f t="shared" si="14"/>
        <v>7.1380992532702692E-2</v>
      </c>
      <c r="U40" s="13"/>
      <c r="V40">
        <f t="shared" si="15"/>
        <v>3.0433979522002472</v>
      </c>
      <c r="W40">
        <f t="shared" si="15"/>
        <v>1.2742214351610095</v>
      </c>
      <c r="X40">
        <f t="shared" si="15"/>
        <v>0.44809160409731758</v>
      </c>
      <c r="Y40" s="19"/>
    </row>
    <row r="41" spans="1:25" x14ac:dyDescent="0.2">
      <c r="A41" s="12">
        <v>30</v>
      </c>
      <c r="B41" s="20">
        <v>9.8800000000000008</v>
      </c>
      <c r="C41" s="20">
        <v>17.22</v>
      </c>
      <c r="D41" s="20">
        <v>-7.34</v>
      </c>
      <c r="E41" s="21"/>
      <c r="F41" s="31" t="s">
        <v>105</v>
      </c>
      <c r="G41" s="22">
        <v>-1063.19620299452</v>
      </c>
      <c r="H41" s="14" t="s">
        <v>106</v>
      </c>
      <c r="I41" s="22">
        <v>-1063.18009922742</v>
      </c>
      <c r="J41" s="14" t="s">
        <v>107</v>
      </c>
      <c r="K41" s="22">
        <v>-1063.2082437454701</v>
      </c>
      <c r="L41" s="21"/>
      <c r="M41" s="12">
        <v>30</v>
      </c>
      <c r="N41" s="19">
        <f t="shared" si="11"/>
        <v>10.105268580757889</v>
      </c>
      <c r="O41" s="19">
        <f t="shared" si="12"/>
        <v>17.660955489819234</v>
      </c>
      <c r="P41" s="19">
        <f t="shared" si="13"/>
        <v>-7.5556869090613468</v>
      </c>
      <c r="R41" s="23">
        <f t="shared" si="14"/>
        <v>0.2252685807578878</v>
      </c>
      <c r="S41" s="19">
        <f t="shared" si="14"/>
        <v>0.44095548981923471</v>
      </c>
      <c r="T41" s="19">
        <f t="shared" si="14"/>
        <v>0.21568690906134691</v>
      </c>
      <c r="U41" s="13"/>
      <c r="V41">
        <f t="shared" si="15"/>
        <v>2.2800463639462327</v>
      </c>
      <c r="W41">
        <f t="shared" si="15"/>
        <v>2.5607171301930007</v>
      </c>
      <c r="X41">
        <f t="shared" si="15"/>
        <v>2.9385137474297944</v>
      </c>
      <c r="Y41" s="19"/>
    </row>
    <row r="42" spans="1:25" x14ac:dyDescent="0.2">
      <c r="A42" s="12">
        <v>31</v>
      </c>
      <c r="B42" s="20">
        <v>3.25</v>
      </c>
      <c r="C42" s="20">
        <v>13.34</v>
      </c>
      <c r="D42" s="20">
        <v>-10.08</v>
      </c>
      <c r="E42" s="21"/>
      <c r="F42" s="31" t="s">
        <v>108</v>
      </c>
      <c r="G42" s="22">
        <v>-1063.19620299452</v>
      </c>
      <c r="H42" s="14" t="s">
        <v>109</v>
      </c>
      <c r="I42" s="22">
        <v>-1063.19075823508</v>
      </c>
      <c r="J42" s="14" t="s">
        <v>110</v>
      </c>
      <c r="K42" s="22">
        <v>-1063.2102177874499</v>
      </c>
      <c r="L42" s="21"/>
      <c r="M42" s="12">
        <v>31</v>
      </c>
      <c r="N42" s="19">
        <f t="shared" si="11"/>
        <v>3.4166388620273702</v>
      </c>
      <c r="O42" s="19">
        <f>(I42-K42)*627.50960803</f>
        <v>12.211056080063182</v>
      </c>
      <c r="P42" s="19">
        <f>(K42-G42)*627.50960803</f>
        <v>-8.7944172180358127</v>
      </c>
      <c r="R42" s="23">
        <f t="shared" si="14"/>
        <v>0.16663886202737022</v>
      </c>
      <c r="S42" s="19">
        <f t="shared" si="14"/>
        <v>1.1289439199368179</v>
      </c>
      <c r="T42" s="19">
        <f t="shared" si="14"/>
        <v>1.2855827819641874</v>
      </c>
      <c r="U42" s="13"/>
      <c r="V42">
        <f t="shared" si="15"/>
        <v>5.1273496008421606</v>
      </c>
      <c r="W42">
        <f t="shared" si="15"/>
        <v>8.4628479755383648</v>
      </c>
      <c r="X42">
        <f t="shared" si="15"/>
        <v>12.753797440120906</v>
      </c>
      <c r="Y42" s="19"/>
    </row>
    <row r="43" spans="1:25" x14ac:dyDescent="0.2">
      <c r="A43" s="12">
        <v>32</v>
      </c>
      <c r="B43" s="20">
        <v>19.16</v>
      </c>
      <c r="C43" s="20">
        <v>64.569999999999993</v>
      </c>
      <c r="D43" s="20">
        <v>-45.4</v>
      </c>
      <c r="E43" s="21"/>
      <c r="F43" s="14" t="s">
        <v>111</v>
      </c>
      <c r="G43" s="22">
        <v>-997.88421576661699</v>
      </c>
      <c r="H43" s="14" t="s">
        <v>112</v>
      </c>
      <c r="I43" s="22">
        <v>-997.851216208609</v>
      </c>
      <c r="J43" s="14" t="s">
        <v>113</v>
      </c>
      <c r="K43" s="22">
        <v>-997.951985713309</v>
      </c>
      <c r="L43" s="21"/>
      <c r="M43" s="12">
        <v>32</v>
      </c>
      <c r="N43" s="19">
        <f t="shared" si="11"/>
        <v>20.707539710754986</v>
      </c>
      <c r="O43" s="19">
        <f>(I43-K43)*627.50960803</f>
        <v>63.233832395672366</v>
      </c>
      <c r="P43" s="19">
        <f>(K43-G43)*627.50960803</f>
        <v>-42.526292684917379</v>
      </c>
      <c r="R43" s="23">
        <f t="shared" si="14"/>
        <v>1.547539710754986</v>
      </c>
      <c r="S43" s="19">
        <f t="shared" si="14"/>
        <v>1.3361676043276276</v>
      </c>
      <c r="T43" s="19">
        <f t="shared" si="14"/>
        <v>2.8737073150826191</v>
      </c>
      <c r="U43" s="13"/>
      <c r="V43">
        <f t="shared" si="15"/>
        <v>8.0769295968423069</v>
      </c>
      <c r="W43">
        <f t="shared" si="15"/>
        <v>2.0693318945758521</v>
      </c>
      <c r="X43">
        <f t="shared" si="15"/>
        <v>6.3297517953361648</v>
      </c>
      <c r="Y43" s="19"/>
    </row>
    <row r="44" spans="1:25" x14ac:dyDescent="0.2">
      <c r="A44" s="12">
        <v>33</v>
      </c>
      <c r="B44" s="20">
        <v>1.26</v>
      </c>
      <c r="C44" s="20">
        <v>7.83</v>
      </c>
      <c r="D44" s="20">
        <v>-6.57</v>
      </c>
      <c r="E44" s="21"/>
      <c r="F44" s="14" t="s">
        <v>114</v>
      </c>
      <c r="G44" s="22">
        <v>-272.97981734675602</v>
      </c>
      <c r="H44" s="14" t="s">
        <v>115</v>
      </c>
      <c r="I44" s="22">
        <v>-272.97764482141702</v>
      </c>
      <c r="J44" s="14" t="s">
        <v>116</v>
      </c>
      <c r="K44" s="22">
        <v>-272.98920255430198</v>
      </c>
      <c r="L44" s="21"/>
      <c r="M44" s="12">
        <v>33</v>
      </c>
      <c r="N44" s="19">
        <f t="shared" si="11"/>
        <v>1.3632805239148447</v>
      </c>
      <c r="O44" s="19">
        <f t="shared" si="12"/>
        <v>7.2525884323609286</v>
      </c>
      <c r="P44" s="19">
        <f t="shared" si="13"/>
        <v>-5.8893079084460842</v>
      </c>
      <c r="R44" s="23">
        <f t="shared" si="14"/>
        <v>0.10328052391484466</v>
      </c>
      <c r="S44" s="19">
        <f t="shared" si="14"/>
        <v>0.57741156763907142</v>
      </c>
      <c r="T44" s="19">
        <f t="shared" si="14"/>
        <v>0.68069209155391608</v>
      </c>
      <c r="U44" s="13"/>
      <c r="V44">
        <f t="shared" si="15"/>
        <v>8.1968669773686234</v>
      </c>
      <c r="W44">
        <f t="shared" si="15"/>
        <v>7.3743495228489326</v>
      </c>
      <c r="X44">
        <f t="shared" si="15"/>
        <v>10.360610221520792</v>
      </c>
      <c r="Y44" s="19"/>
    </row>
    <row r="45" spans="1:25" x14ac:dyDescent="0.2">
      <c r="A45" s="12">
        <v>34</v>
      </c>
      <c r="B45" s="20">
        <v>29.15</v>
      </c>
      <c r="C45" s="20">
        <v>2.91</v>
      </c>
      <c r="D45" s="20">
        <v>26.24</v>
      </c>
      <c r="E45" s="21"/>
      <c r="F45" s="14" t="s">
        <v>117</v>
      </c>
      <c r="G45" s="22">
        <v>-861.66210880037295</v>
      </c>
      <c r="H45" s="14" t="s">
        <v>118</v>
      </c>
      <c r="I45" s="22">
        <v>-861.61455540746897</v>
      </c>
      <c r="J45" s="14" t="s">
        <v>119</v>
      </c>
      <c r="K45" s="22">
        <v>-861.61951192583194</v>
      </c>
      <c r="L45" s="21"/>
      <c r="M45" s="12">
        <v>34</v>
      </c>
      <c r="N45" s="19">
        <f>(I45-G45)*627.50960803</f>
        <v>29.84021094167208</v>
      </c>
      <c r="O45" s="19">
        <f>(I45-K45)*627.50960803</f>
        <v>3.1102628951432107</v>
      </c>
      <c r="P45" s="19">
        <f t="shared" si="13"/>
        <v>26.729948046528872</v>
      </c>
      <c r="R45" s="23">
        <f t="shared" si="14"/>
        <v>0.69021094167208119</v>
      </c>
      <c r="S45" s="19">
        <f t="shared" si="14"/>
        <v>0.20026289514321061</v>
      </c>
      <c r="T45" s="19">
        <f t="shared" si="14"/>
        <v>0.48994804652887325</v>
      </c>
      <c r="U45" s="13"/>
      <c r="V45">
        <f t="shared" si="15"/>
        <v>2.3677905374685464</v>
      </c>
      <c r="W45">
        <f t="shared" si="15"/>
        <v>6.8818864310381649</v>
      </c>
      <c r="X45">
        <f t="shared" si="15"/>
        <v>1.8671800553691817</v>
      </c>
      <c r="Y45" s="19"/>
    </row>
    <row r="46" spans="1:25" x14ac:dyDescent="0.2">
      <c r="A46" s="12">
        <v>35</v>
      </c>
      <c r="B46" s="20">
        <v>18.309999999999999</v>
      </c>
      <c r="C46" s="20">
        <v>-1.41</v>
      </c>
      <c r="D46" s="20">
        <v>19.72</v>
      </c>
      <c r="E46" s="21"/>
      <c r="F46" s="14" t="s">
        <v>119</v>
      </c>
      <c r="G46" s="22">
        <v>-861.61951192583194</v>
      </c>
      <c r="H46" s="14" t="s">
        <v>120</v>
      </c>
      <c r="I46" s="22">
        <v>-861.59154880554604</v>
      </c>
      <c r="J46" s="14" t="s">
        <v>121</v>
      </c>
      <c r="K46" s="22">
        <v>-821.12853854899697</v>
      </c>
      <c r="L46" s="21"/>
      <c r="M46" s="12">
        <v>35</v>
      </c>
      <c r="N46" s="19">
        <f>(I46-G46)*627.50960803</f>
        <v>17.547126649903134</v>
      </c>
      <c r="O46" s="19">
        <f>(I46-K46-K47)*627.50960803</f>
        <v>-3.0805873879035395</v>
      </c>
      <c r="P46" s="19">
        <f>(K46+K47-G46)*627.50960803</f>
        <v>20.627714037833428</v>
      </c>
      <c r="R46" s="23">
        <f t="shared" si="14"/>
        <v>0.7628733500968643</v>
      </c>
      <c r="S46" s="19">
        <f t="shared" si="14"/>
        <v>1.6705873879035396</v>
      </c>
      <c r="T46" s="19">
        <f t="shared" si="14"/>
        <v>0.90771403783342919</v>
      </c>
      <c r="U46" s="13"/>
      <c r="V46">
        <f t="shared" si="15"/>
        <v>4.1664300933744638</v>
      </c>
      <c r="W46">
        <f t="shared" si="15"/>
        <v>118.48137502861984</v>
      </c>
      <c r="X46">
        <f t="shared" si="15"/>
        <v>4.6030123622384851</v>
      </c>
      <c r="Y46" s="19"/>
    </row>
    <row r="47" spans="1:25" x14ac:dyDescent="0.2">
      <c r="A47" s="13"/>
      <c r="B47" s="13"/>
      <c r="C47" s="13"/>
      <c r="D47" s="13"/>
      <c r="E47" s="13"/>
      <c r="F47" s="16"/>
      <c r="G47" s="26"/>
      <c r="H47" s="16"/>
      <c r="I47" s="16"/>
      <c r="J47" s="14" t="s">
        <v>122</v>
      </c>
      <c r="K47" s="22">
        <v>-40.458101029106999</v>
      </c>
      <c r="L47" s="27"/>
      <c r="M47" s="13"/>
      <c r="N47" s="18"/>
      <c r="R47" s="28"/>
      <c r="U47" s="13"/>
    </row>
    <row r="48" spans="1:2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22"/>
      <c r="L48" s="13"/>
      <c r="M48" s="13"/>
      <c r="N48" s="18"/>
      <c r="U48" s="13"/>
    </row>
    <row r="49" spans="1:22" ht="19" x14ac:dyDescent="0.25">
      <c r="A49" s="13"/>
      <c r="B49" s="13"/>
      <c r="C49" s="13"/>
      <c r="D49" s="13"/>
      <c r="E49" s="13"/>
      <c r="F49" s="13"/>
      <c r="G49" s="22"/>
      <c r="H49" s="13"/>
      <c r="I49" s="22"/>
      <c r="J49" s="13"/>
      <c r="K49" s="22"/>
      <c r="L49" s="13"/>
      <c r="M49" s="13"/>
      <c r="N49" s="18"/>
      <c r="Q49" s="29" t="s">
        <v>123</v>
      </c>
      <c r="R49" s="19">
        <f>AVERAGE(R7:R46,R7:S46,T7:T46)</f>
        <v>1.2314412697946835</v>
      </c>
      <c r="U49" s="29" t="s">
        <v>124</v>
      </c>
      <c r="V49" s="19">
        <f>AVERAGE(V7:X46)</f>
        <v>13.127135133781671</v>
      </c>
    </row>
    <row r="50" spans="1:22" ht="1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Q50" s="29" t="s">
        <v>125</v>
      </c>
      <c r="R50" s="19">
        <f>MAX(R7:R46,R7:S46,T7:T46)</f>
        <v>10.374382837601068</v>
      </c>
      <c r="U50" s="29" t="s">
        <v>125</v>
      </c>
      <c r="V50" s="19">
        <f>MAX(V7:X46)</f>
        <v>162.36689118570521</v>
      </c>
    </row>
    <row r="51" spans="1:22" x14ac:dyDescent="0.2">
      <c r="Q51" s="18" t="s">
        <v>126</v>
      </c>
      <c r="R51" s="19">
        <f>STDEV(R7:R46,R7:S46,T7:T46)</f>
        <v>1.5664566499292727</v>
      </c>
      <c r="U51" s="18" t="s">
        <v>126</v>
      </c>
      <c r="V51" s="19">
        <f>STDEV(V7:X46)</f>
        <v>23.445051284481817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1687-43DC-9F41-B8D5-6B2D46BF8227}">
  <dimension ref="A1:AG51"/>
  <sheetViews>
    <sheetView workbookViewId="0">
      <selection activeCell="A14" sqref="A14:XFD15"/>
    </sheetView>
  </sheetViews>
  <sheetFormatPr baseColWidth="10" defaultRowHeight="16" x14ac:dyDescent="0.2"/>
  <cols>
    <col min="5" max="5" width="14.83203125" customWidth="1"/>
    <col min="7" max="7" width="20" customWidth="1"/>
    <col min="9" max="9" width="20.33203125" customWidth="1"/>
    <col min="11" max="11" width="19.33203125" customWidth="1"/>
    <col min="15" max="15" width="13.33203125" customWidth="1"/>
    <col min="17" max="17" width="32.6640625" customWidth="1"/>
    <col min="22" max="22" width="12.83203125" customWidth="1"/>
    <col min="23" max="23" width="12.5" customWidth="1"/>
    <col min="24" max="24" width="15.5" customWidth="1"/>
  </cols>
  <sheetData>
    <row r="1" spans="1:25" ht="26" x14ac:dyDescent="0.3">
      <c r="A1" s="1" t="s">
        <v>0</v>
      </c>
      <c r="B1" s="1"/>
      <c r="C1" s="2" t="s">
        <v>1</v>
      </c>
      <c r="D1" s="2"/>
      <c r="E1" s="2"/>
      <c r="F1" s="3"/>
      <c r="G1" s="4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5"/>
      <c r="X1" s="5"/>
      <c r="Y1" s="3"/>
    </row>
    <row r="2" spans="1:25" ht="19" x14ac:dyDescent="0.25">
      <c r="A2" s="4"/>
      <c r="B2" s="4"/>
      <c r="C2" s="2" t="s">
        <v>2</v>
      </c>
      <c r="D2" s="2"/>
      <c r="E2" s="2"/>
      <c r="F2" s="2" t="s">
        <v>3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5"/>
      <c r="X2" s="5"/>
      <c r="Y2" s="3"/>
    </row>
    <row r="3" spans="1:25" ht="19" x14ac:dyDescent="0.25">
      <c r="A3" s="6" t="s">
        <v>4</v>
      </c>
      <c r="B3" s="4"/>
      <c r="C3" s="2"/>
      <c r="D3" s="6" t="s">
        <v>5</v>
      </c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  <c r="W3" s="7"/>
      <c r="X3" s="7"/>
      <c r="Y3" s="3"/>
    </row>
    <row r="4" spans="1:25" ht="19" x14ac:dyDescent="0.25">
      <c r="A4" s="6"/>
      <c r="B4" s="6"/>
      <c r="C4" s="6"/>
      <c r="D4" s="6"/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9"/>
      <c r="W4" s="5"/>
      <c r="X4" s="5"/>
      <c r="Y4" s="3"/>
    </row>
    <row r="5" spans="1:25" ht="19" x14ac:dyDescent="0.25">
      <c r="A5" s="6" t="s">
        <v>6</v>
      </c>
      <c r="B5" s="6"/>
      <c r="C5" s="6"/>
      <c r="D5" s="3"/>
      <c r="E5" s="3"/>
      <c r="F5" s="6" t="s">
        <v>7</v>
      </c>
      <c r="G5" s="6"/>
      <c r="H5" s="6"/>
      <c r="I5" s="6"/>
      <c r="J5" s="6"/>
      <c r="K5" s="3"/>
      <c r="L5" s="3"/>
      <c r="M5" s="10" t="s">
        <v>8</v>
      </c>
      <c r="N5" s="6"/>
      <c r="O5" s="6"/>
      <c r="P5" s="6"/>
      <c r="Q5" s="6"/>
      <c r="R5" s="11" t="s">
        <v>9</v>
      </c>
      <c r="S5" s="3"/>
      <c r="T5" s="3"/>
      <c r="U5" s="3"/>
      <c r="V5" s="9" t="s">
        <v>10</v>
      </c>
      <c r="W5" s="5"/>
      <c r="X5" s="5"/>
      <c r="Y5" s="12"/>
    </row>
    <row r="6" spans="1:25" x14ac:dyDescent="0.2">
      <c r="A6" s="12" t="s">
        <v>11</v>
      </c>
      <c r="B6" s="12" t="s">
        <v>12</v>
      </c>
      <c r="C6" s="4" t="s">
        <v>13</v>
      </c>
      <c r="D6" s="4" t="s">
        <v>14</v>
      </c>
      <c r="E6" s="13"/>
      <c r="F6" s="14" t="s">
        <v>15</v>
      </c>
      <c r="G6" s="15"/>
      <c r="H6" s="12" t="s">
        <v>16</v>
      </c>
      <c r="I6" s="15"/>
      <c r="J6" s="12" t="s">
        <v>17</v>
      </c>
      <c r="K6" s="15"/>
      <c r="L6" s="13"/>
      <c r="M6" s="12" t="s">
        <v>11</v>
      </c>
      <c r="N6" s="12" t="s">
        <v>12</v>
      </c>
      <c r="O6" s="12" t="s">
        <v>13</v>
      </c>
      <c r="P6" s="12" t="s">
        <v>14</v>
      </c>
      <c r="Q6" s="13"/>
      <c r="R6" s="14" t="s">
        <v>12</v>
      </c>
      <c r="S6" s="12" t="s">
        <v>13</v>
      </c>
      <c r="T6" s="12" t="s">
        <v>14</v>
      </c>
      <c r="U6" s="16"/>
      <c r="V6" s="17" t="s">
        <v>12</v>
      </c>
      <c r="W6" s="18" t="s">
        <v>13</v>
      </c>
      <c r="X6" s="18" t="s">
        <v>14</v>
      </c>
      <c r="Y6" s="19"/>
    </row>
    <row r="7" spans="1:25" x14ac:dyDescent="0.2">
      <c r="A7" s="12">
        <v>1</v>
      </c>
      <c r="B7" s="20">
        <v>26.03</v>
      </c>
      <c r="C7" s="20">
        <v>15.4</v>
      </c>
      <c r="D7" s="20">
        <v>10.63</v>
      </c>
      <c r="E7" s="21"/>
      <c r="F7" s="14" t="s">
        <v>18</v>
      </c>
      <c r="G7" s="22">
        <v>-1859.6665706870699</v>
      </c>
      <c r="H7" s="14" t="s">
        <v>19</v>
      </c>
      <c r="I7" s="22">
        <v>-1859.6247938753199</v>
      </c>
      <c r="J7" s="14" t="s">
        <v>20</v>
      </c>
      <c r="K7" s="22">
        <v>-1859.6489447571</v>
      </c>
      <c r="L7" s="21"/>
      <c r="M7" s="12">
        <v>1</v>
      </c>
      <c r="N7" s="19">
        <f t="shared" ref="N7:N16" si="0">(I7-G7)*627.50960803</f>
        <v>26.215350765966178</v>
      </c>
      <c r="O7" s="19">
        <f t="shared" ref="O7:O15" si="1">(I7-K7)*627.50960803</f>
        <v>15.15491035940172</v>
      </c>
      <c r="P7" s="19">
        <f t="shared" ref="P7:P15" si="2">(K7-G7)*627.50960803</f>
        <v>11.06044040656446</v>
      </c>
      <c r="R7" s="23">
        <f t="shared" ref="R7:T16" si="3">ABS(N7-B7)</f>
        <v>0.18535076596617728</v>
      </c>
      <c r="S7" s="19">
        <f t="shared" si="3"/>
        <v>0.24508964059828031</v>
      </c>
      <c r="T7" s="19">
        <f t="shared" si="3"/>
        <v>0.43044040656445937</v>
      </c>
      <c r="U7" s="13"/>
      <c r="V7">
        <f>ABS(R7/B7)*100</f>
        <v>0.71206594685431146</v>
      </c>
      <c r="W7">
        <f t="shared" ref="W7:X16" si="4">ABS(S7/C7)*100</f>
        <v>1.5914911727161059</v>
      </c>
      <c r="X7">
        <f t="shared" si="4"/>
        <v>4.0492982743599182</v>
      </c>
      <c r="Y7" s="19"/>
    </row>
    <row r="8" spans="1:25" x14ac:dyDescent="0.2">
      <c r="A8" s="12">
        <v>2</v>
      </c>
      <c r="B8" s="20">
        <v>5.58</v>
      </c>
      <c r="C8" s="20">
        <v>22.11</v>
      </c>
      <c r="D8" s="20">
        <v>-16.53</v>
      </c>
      <c r="E8" s="21"/>
      <c r="F8" s="14" t="s">
        <v>21</v>
      </c>
      <c r="G8" s="22">
        <v>-1690.1931368923799</v>
      </c>
      <c r="H8" s="14" t="s">
        <v>22</v>
      </c>
      <c r="I8" s="22">
        <v>-1690.1830726595099</v>
      </c>
      <c r="J8" s="14" t="s">
        <v>23</v>
      </c>
      <c r="K8" s="22">
        <v>-1690.2195464645499</v>
      </c>
      <c r="L8" s="21"/>
      <c r="M8" s="12">
        <v>2</v>
      </c>
      <c r="N8" s="19">
        <f t="shared" si="0"/>
        <v>6.3154028233989283</v>
      </c>
      <c r="O8" s="19">
        <f t="shared" si="1"/>
        <v>22.887663104033084</v>
      </c>
      <c r="P8" s="19">
        <f t="shared" si="2"/>
        <v>-16.572260280634158</v>
      </c>
      <c r="R8" s="23">
        <f t="shared" si="3"/>
        <v>0.73540282339892826</v>
      </c>
      <c r="S8" s="19">
        <f t="shared" si="3"/>
        <v>0.77766310403308481</v>
      </c>
      <c r="T8" s="19">
        <f t="shared" si="3"/>
        <v>4.2260280634156544E-2</v>
      </c>
      <c r="U8" s="13"/>
      <c r="V8">
        <f t="shared" ref="V8:V16" si="5">ABS(R8/B8)*100</f>
        <v>13.179262068081151</v>
      </c>
      <c r="W8">
        <f t="shared" si="4"/>
        <v>3.5172460607556979</v>
      </c>
      <c r="X8">
        <f t="shared" si="4"/>
        <v>0.25565808006144308</v>
      </c>
      <c r="Y8" s="19"/>
    </row>
    <row r="9" spans="1:25" x14ac:dyDescent="0.2">
      <c r="A9" s="12">
        <v>3</v>
      </c>
      <c r="B9" s="20">
        <v>0.91</v>
      </c>
      <c r="C9" s="20">
        <v>27.21</v>
      </c>
      <c r="D9" s="20">
        <v>-26.3</v>
      </c>
      <c r="E9" s="21"/>
      <c r="F9" s="14" t="s">
        <v>24</v>
      </c>
      <c r="G9" s="22">
        <v>-1270.0649397920699</v>
      </c>
      <c r="H9" s="14" t="s">
        <v>25</v>
      </c>
      <c r="I9" s="22">
        <v>-1270.0630206744099</v>
      </c>
      <c r="J9" s="14" t="s">
        <v>26</v>
      </c>
      <c r="K9" s="22">
        <v>-1270.10478666941</v>
      </c>
      <c r="L9" s="21"/>
      <c r="M9" s="12">
        <v>3</v>
      </c>
      <c r="N9" s="19">
        <f t="shared" si="0"/>
        <v>1.2042647705956049</v>
      </c>
      <c r="O9" s="19">
        <f t="shared" si="1"/>
        <v>26.208563151498986</v>
      </c>
      <c r="P9" s="19">
        <f t="shared" si="2"/>
        <v>-25.004298380903379</v>
      </c>
      <c r="Q9" s="30"/>
      <c r="R9" s="23">
        <f t="shared" si="3"/>
        <v>0.29426477059560485</v>
      </c>
      <c r="S9" s="19">
        <f t="shared" si="3"/>
        <v>1.0014368485010152</v>
      </c>
      <c r="T9" s="19">
        <f t="shared" si="3"/>
        <v>1.2957016190966222</v>
      </c>
      <c r="U9" s="13"/>
      <c r="V9">
        <f t="shared" si="5"/>
        <v>32.336787977538997</v>
      </c>
      <c r="W9">
        <f t="shared" si="4"/>
        <v>3.6804000312422458</v>
      </c>
      <c r="X9">
        <f t="shared" si="4"/>
        <v>4.9266221258426697</v>
      </c>
      <c r="Y9" s="19"/>
    </row>
    <row r="10" spans="1:25" x14ac:dyDescent="0.2">
      <c r="A10" s="12">
        <v>4</v>
      </c>
      <c r="B10" s="20">
        <v>1.49</v>
      </c>
      <c r="C10" s="20">
        <v>8.85</v>
      </c>
      <c r="D10" s="20">
        <v>-7.37</v>
      </c>
      <c r="E10" s="21"/>
      <c r="F10" s="14" t="s">
        <v>27</v>
      </c>
      <c r="G10" s="22">
        <v>-1232.0528166699</v>
      </c>
      <c r="H10" s="14" t="s">
        <v>28</v>
      </c>
      <c r="I10" s="22">
        <v>-1232.0490977126599</v>
      </c>
      <c r="J10" s="14" t="s">
        <v>29</v>
      </c>
      <c r="K10" s="22">
        <v>-1232.0623186299999</v>
      </c>
      <c r="L10" s="21"/>
      <c r="M10" s="12">
        <v>4</v>
      </c>
      <c r="N10" s="19">
        <f t="shared" si="0"/>
        <v>2.3336814000487593</v>
      </c>
      <c r="O10" s="19">
        <f t="shared" si="1"/>
        <v>8.2962526578516229</v>
      </c>
      <c r="P10" s="19">
        <f t="shared" si="2"/>
        <v>-5.962571257802864</v>
      </c>
      <c r="R10" s="23">
        <f t="shared" si="3"/>
        <v>0.84368140004875936</v>
      </c>
      <c r="S10" s="19">
        <f t="shared" si="3"/>
        <v>0.55374734214837673</v>
      </c>
      <c r="T10" s="19">
        <f t="shared" si="3"/>
        <v>1.4074287421971361</v>
      </c>
      <c r="U10" s="13"/>
      <c r="V10">
        <f t="shared" si="5"/>
        <v>56.622912754950292</v>
      </c>
      <c r="W10">
        <f t="shared" si="4"/>
        <v>6.257032114670924</v>
      </c>
      <c r="X10">
        <f t="shared" si="4"/>
        <v>19.096726488427898</v>
      </c>
      <c r="Y10" s="19"/>
    </row>
    <row r="11" spans="1:25" x14ac:dyDescent="0.2">
      <c r="A11" s="12">
        <v>5</v>
      </c>
      <c r="B11" s="20">
        <v>4.47</v>
      </c>
      <c r="C11" s="20">
        <v>22.77</v>
      </c>
      <c r="D11" s="20">
        <v>-18.29</v>
      </c>
      <c r="E11" s="21"/>
      <c r="F11" s="14" t="s">
        <v>30</v>
      </c>
      <c r="G11" s="22">
        <v>-2745.5024198902502</v>
      </c>
      <c r="H11" s="14" t="s">
        <v>31</v>
      </c>
      <c r="I11" s="22">
        <v>-2745.4965017492</v>
      </c>
      <c r="J11" s="14" t="s">
        <v>32</v>
      </c>
      <c r="K11" s="22">
        <v>-2745.53926209162</v>
      </c>
      <c r="L11" s="21"/>
      <c r="M11" s="12">
        <v>5</v>
      </c>
      <c r="N11" s="19">
        <f t="shared" si="0"/>
        <v>3.7136903706696249</v>
      </c>
      <c r="O11" s="19">
        <f t="shared" si="1"/>
        <v>26.832525711217993</v>
      </c>
      <c r="P11" s="19">
        <f t="shared" si="2"/>
        <v>-23.118835340548369</v>
      </c>
      <c r="R11" s="23">
        <f t="shared" si="3"/>
        <v>0.75630962933037482</v>
      </c>
      <c r="S11" s="19">
        <f t="shared" si="3"/>
        <v>4.0625257112179938</v>
      </c>
      <c r="T11" s="19">
        <f t="shared" si="3"/>
        <v>4.8288353405483697</v>
      </c>
      <c r="U11" s="13"/>
      <c r="V11">
        <f t="shared" si="5"/>
        <v>16.919678508509506</v>
      </c>
      <c r="W11">
        <f t="shared" si="4"/>
        <v>17.841570975924434</v>
      </c>
      <c r="X11">
        <f t="shared" si="4"/>
        <v>26.401505415792069</v>
      </c>
      <c r="Y11" s="19"/>
    </row>
    <row r="12" spans="1:25" x14ac:dyDescent="0.2">
      <c r="A12" s="12">
        <v>6</v>
      </c>
      <c r="B12" s="20">
        <v>15.77</v>
      </c>
      <c r="C12" s="20">
        <v>14.25</v>
      </c>
      <c r="D12" s="20">
        <v>1.52</v>
      </c>
      <c r="E12" s="21"/>
      <c r="F12" s="14" t="s">
        <v>33</v>
      </c>
      <c r="G12" s="22">
        <v>-2597.6333522857499</v>
      </c>
      <c r="H12" s="14" t="s">
        <v>34</v>
      </c>
      <c r="I12" s="22">
        <v>-2597.6079992141799</v>
      </c>
      <c r="J12" s="14" t="s">
        <v>35</v>
      </c>
      <c r="K12" s="22">
        <v>-2597.6308245987798</v>
      </c>
      <c r="L12" s="21"/>
      <c r="M12" s="12">
        <v>6</v>
      </c>
      <c r="N12" s="19">
        <f t="shared" si="0"/>
        <v>15.909296003217486</v>
      </c>
      <c r="O12" s="19">
        <f t="shared" si="1"/>
        <v>14.323148143389115</v>
      </c>
      <c r="P12" s="19">
        <f t="shared" si="2"/>
        <v>1.5861478598283705</v>
      </c>
      <c r="R12" s="23">
        <f t="shared" si="3"/>
        <v>0.13929600321748659</v>
      </c>
      <c r="S12" s="19">
        <f t="shared" si="3"/>
        <v>7.3148143389115461E-2</v>
      </c>
      <c r="T12" s="19">
        <f t="shared" si="3"/>
        <v>6.6147859828370459E-2</v>
      </c>
      <c r="U12" s="13"/>
      <c r="V12">
        <f t="shared" si="5"/>
        <v>0.8832974205294013</v>
      </c>
      <c r="W12">
        <f t="shared" si="4"/>
        <v>0.51332030448502075</v>
      </c>
      <c r="X12">
        <f t="shared" si="4"/>
        <v>4.3518328834454252</v>
      </c>
      <c r="Y12" s="19"/>
    </row>
    <row r="13" spans="1:25" x14ac:dyDescent="0.2">
      <c r="A13" s="12">
        <v>7</v>
      </c>
      <c r="B13" s="20">
        <v>27.94</v>
      </c>
      <c r="C13" s="20">
        <v>18.47</v>
      </c>
      <c r="D13" s="20">
        <v>9.4700000000000006</v>
      </c>
      <c r="E13" s="21"/>
      <c r="F13" s="14" t="s">
        <v>35</v>
      </c>
      <c r="G13" s="22">
        <v>-2597.6308245987798</v>
      </c>
      <c r="H13" s="14" t="s">
        <v>36</v>
      </c>
      <c r="I13" s="22">
        <v>-2597.5893739056</v>
      </c>
      <c r="J13" s="14" t="s">
        <v>37</v>
      </c>
      <c r="K13" s="22">
        <v>-2597.6184131119198</v>
      </c>
      <c r="L13" s="21"/>
      <c r="M13" s="12">
        <v>7</v>
      </c>
      <c r="N13" s="19">
        <f t="shared" si="0"/>
        <v>26.010708229790744</v>
      </c>
      <c r="O13" s="19">
        <f t="shared" si="1"/>
        <v>18.222380975236341</v>
      </c>
      <c r="P13" s="19">
        <f t="shared" si="2"/>
        <v>7.7883272545544031</v>
      </c>
      <c r="R13" s="23">
        <f t="shared" si="3"/>
        <v>1.9292917702092574</v>
      </c>
      <c r="S13" s="19">
        <f t="shared" si="3"/>
        <v>0.24761902476365805</v>
      </c>
      <c r="T13" s="19">
        <f t="shared" si="3"/>
        <v>1.6816727454455975</v>
      </c>
      <c r="U13" s="13"/>
      <c r="V13">
        <f t="shared" si="5"/>
        <v>6.9051244459887515</v>
      </c>
      <c r="W13">
        <f t="shared" si="4"/>
        <v>1.3406552504800111</v>
      </c>
      <c r="X13">
        <f t="shared" si="4"/>
        <v>17.757895939235453</v>
      </c>
      <c r="Y13" s="19"/>
    </row>
    <row r="14" spans="1:25" x14ac:dyDescent="0.2">
      <c r="A14" s="12">
        <v>8</v>
      </c>
      <c r="B14" s="20">
        <v>37.28</v>
      </c>
      <c r="C14" s="20">
        <v>35.82</v>
      </c>
      <c r="D14" s="20">
        <v>1.46</v>
      </c>
      <c r="E14" s="21"/>
      <c r="F14" s="14" t="s">
        <v>38</v>
      </c>
      <c r="G14" s="22">
        <v>-2625.7647615804299</v>
      </c>
      <c r="H14" s="14" t="s">
        <v>39</v>
      </c>
      <c r="I14" s="22">
        <v>-2625.7033522209299</v>
      </c>
      <c r="J14" s="14" t="s">
        <v>40</v>
      </c>
      <c r="K14" s="22">
        <v>-2625.7641072206202</v>
      </c>
      <c r="L14" s="21"/>
      <c r="M14" s="12">
        <v>8</v>
      </c>
      <c r="N14" s="19">
        <f t="shared" si="0"/>
        <v>38.53496310920319</v>
      </c>
      <c r="O14" s="19">
        <f t="shared" si="1"/>
        <v>38.124346041515999</v>
      </c>
      <c r="P14" s="19">
        <f t="shared" si="2"/>
        <v>0.41061706768719092</v>
      </c>
      <c r="R14" s="23">
        <f t="shared" si="3"/>
        <v>1.2549631092031888</v>
      </c>
      <c r="S14" s="19">
        <f t="shared" si="3"/>
        <v>2.3043460415159984</v>
      </c>
      <c r="T14" s="19">
        <f t="shared" si="3"/>
        <v>1.049382932312809</v>
      </c>
      <c r="U14" s="13"/>
      <c r="V14">
        <f t="shared" si="5"/>
        <v>3.3663173530128452</v>
      </c>
      <c r="W14">
        <f t="shared" si="4"/>
        <v>6.4331268607370138</v>
      </c>
      <c r="X14">
        <f t="shared" si="4"/>
        <v>71.875543309096514</v>
      </c>
      <c r="Y14" s="19"/>
    </row>
    <row r="15" spans="1:25" x14ac:dyDescent="0.2">
      <c r="A15" s="12">
        <v>9</v>
      </c>
      <c r="B15" s="20">
        <v>33</v>
      </c>
      <c r="C15" s="20">
        <v>4.93</v>
      </c>
      <c r="D15" s="20">
        <v>28.07</v>
      </c>
      <c r="E15" s="21"/>
      <c r="F15" s="14" t="s">
        <v>40</v>
      </c>
      <c r="G15" s="22">
        <v>-2625.7641072206202</v>
      </c>
      <c r="H15" s="14" t="s">
        <v>41</v>
      </c>
      <c r="I15" s="22">
        <v>-2625.7153308514598</v>
      </c>
      <c r="J15" s="14" t="s">
        <v>42</v>
      </c>
      <c r="K15" s="22">
        <v>-2625.7359401316298</v>
      </c>
      <c r="L15" s="21"/>
      <c r="M15" s="12">
        <v>9</v>
      </c>
      <c r="N15" s="19">
        <f t="shared" si="0"/>
        <v>30.607640292938086</v>
      </c>
      <c r="O15" s="19">
        <f t="shared" si="1"/>
        <v>12.932521321252393</v>
      </c>
      <c r="P15" s="19">
        <f t="shared" si="2"/>
        <v>17.675118971685691</v>
      </c>
      <c r="R15" s="23">
        <f t="shared" si="3"/>
        <v>2.3923597070619138</v>
      </c>
      <c r="S15" s="19">
        <f t="shared" si="3"/>
        <v>8.0025213212523933</v>
      </c>
      <c r="T15" s="19">
        <f t="shared" si="3"/>
        <v>10.394881028314309</v>
      </c>
      <c r="U15" s="13"/>
      <c r="V15">
        <f t="shared" si="5"/>
        <v>7.2495748698845865</v>
      </c>
      <c r="W15">
        <f t="shared" si="4"/>
        <v>162.32294769274634</v>
      </c>
      <c r="X15">
        <f t="shared" si="4"/>
        <v>37.031995113339185</v>
      </c>
      <c r="Y15" s="19"/>
    </row>
    <row r="16" spans="1:25" x14ac:dyDescent="0.2">
      <c r="A16" s="12">
        <v>10</v>
      </c>
      <c r="B16" s="20">
        <v>-5.28</v>
      </c>
      <c r="C16" s="20">
        <v>7.67</v>
      </c>
      <c r="D16" s="20">
        <v>-12.95</v>
      </c>
      <c r="E16" s="21"/>
      <c r="F16" s="14" t="s">
        <v>43</v>
      </c>
      <c r="G16" s="22">
        <v>-1143.44286274614</v>
      </c>
      <c r="H16" s="14" t="s">
        <v>44</v>
      </c>
      <c r="I16" s="22">
        <v>-1143.44749625756</v>
      </c>
      <c r="J16" s="14" t="s">
        <v>45</v>
      </c>
      <c r="K16" s="22">
        <v>-1030.26258275481</v>
      </c>
      <c r="L16" s="21"/>
      <c r="M16" s="12">
        <v>10</v>
      </c>
      <c r="N16" s="19">
        <f t="shared" si="0"/>
        <v>-2.9075729349822033</v>
      </c>
      <c r="O16" s="19">
        <f>(I16-K16-K17)*627.50960803</f>
        <v>9.9964797556175817</v>
      </c>
      <c r="P16" s="19">
        <f>(K16+K17-G16)*627.50960803</f>
        <v>-12.904052690662208</v>
      </c>
      <c r="R16" s="23">
        <f t="shared" si="3"/>
        <v>2.372427065017797</v>
      </c>
      <c r="S16" s="19">
        <f t="shared" si="3"/>
        <v>2.3264797556175818</v>
      </c>
      <c r="T16" s="19">
        <f t="shared" si="3"/>
        <v>4.5947309337790898E-2</v>
      </c>
      <c r="U16" s="13"/>
      <c r="V16">
        <f t="shared" si="5"/>
        <v>44.932330776852211</v>
      </c>
      <c r="W16">
        <f t="shared" si="4"/>
        <v>30.33220020361906</v>
      </c>
      <c r="X16">
        <f t="shared" si="4"/>
        <v>0.35480547751189889</v>
      </c>
      <c r="Y16" s="19"/>
    </row>
    <row r="17" spans="1:33" x14ac:dyDescent="0.2">
      <c r="A17" s="12"/>
      <c r="B17" s="20"/>
      <c r="C17" s="20"/>
      <c r="D17" s="20"/>
      <c r="E17" s="21"/>
      <c r="F17" s="14"/>
      <c r="G17" s="24"/>
      <c r="H17" s="12"/>
      <c r="I17" s="24"/>
      <c r="J17" s="12" t="s">
        <v>46</v>
      </c>
      <c r="K17" s="22">
        <v>-113.200843903859</v>
      </c>
      <c r="L17" s="21"/>
      <c r="M17" s="12"/>
      <c r="N17" s="19"/>
      <c r="O17" s="19"/>
      <c r="P17" s="19"/>
      <c r="R17" s="23"/>
      <c r="S17" s="19"/>
      <c r="T17" s="19"/>
      <c r="U17" s="13"/>
      <c r="Y17" s="19"/>
    </row>
    <row r="18" spans="1:33" x14ac:dyDescent="0.2">
      <c r="A18" s="12">
        <v>11</v>
      </c>
      <c r="B18" s="20">
        <v>34.799999999999997</v>
      </c>
      <c r="C18" s="20">
        <v>89.6</v>
      </c>
      <c r="D18" s="20">
        <v>-54.8</v>
      </c>
      <c r="E18" s="21"/>
      <c r="F18" s="14" t="s">
        <v>47</v>
      </c>
      <c r="G18" s="22">
        <v>-1248.9514443749899</v>
      </c>
      <c r="H18" s="14" t="s">
        <v>48</v>
      </c>
      <c r="I18" s="22">
        <v>-1248.89580762636</v>
      </c>
      <c r="J18" s="14" t="s">
        <v>49</v>
      </c>
      <c r="K18" s="22">
        <v>-1249.0389944042799</v>
      </c>
      <c r="L18" s="21"/>
      <c r="M18" s="12">
        <v>11</v>
      </c>
      <c r="N18" s="19">
        <f t="shared" ref="N18:N24" si="6">(I18-G18)*627.50960803</f>
        <v>34.912594324826181</v>
      </c>
      <c r="O18" s="19">
        <f t="shared" ref="O18:O23" si="7">(I18-K18)*627.50960803</f>
        <v>89.851078887618016</v>
      </c>
      <c r="P18" s="19">
        <f t="shared" ref="P18:P23" si="8">(K18-G18)*627.50960803</f>
        <v>-54.938484562791835</v>
      </c>
      <c r="R18" s="23">
        <f t="shared" ref="R18:T24" si="9">ABS(N18-B18)</f>
        <v>0.11259432482618337</v>
      </c>
      <c r="S18" s="19">
        <f t="shared" si="9"/>
        <v>0.25107888761802144</v>
      </c>
      <c r="T18" s="19">
        <f t="shared" si="9"/>
        <v>0.13848456279183807</v>
      </c>
      <c r="U18" s="13"/>
      <c r="V18">
        <f t="shared" ref="V18:X24" si="10">ABS(R18/B18)*100</f>
        <v>0.32354691042006717</v>
      </c>
      <c r="W18">
        <f t="shared" si="10"/>
        <v>0.2802219727879704</v>
      </c>
      <c r="X18">
        <f t="shared" si="10"/>
        <v>0.25270905618948553</v>
      </c>
      <c r="Y18" s="19"/>
    </row>
    <row r="19" spans="1:33" x14ac:dyDescent="0.2">
      <c r="A19" s="12">
        <v>12</v>
      </c>
      <c r="B19" s="20">
        <v>-0.63</v>
      </c>
      <c r="C19" s="20">
        <v>31.02</v>
      </c>
      <c r="D19" s="20">
        <v>-31.65</v>
      </c>
      <c r="E19" s="21"/>
      <c r="F19" s="14" t="s">
        <v>50</v>
      </c>
      <c r="G19" s="22">
        <v>-1799.2143628859601</v>
      </c>
      <c r="H19" s="14" t="s">
        <v>51</v>
      </c>
      <c r="I19" s="22">
        <v>-1799.21600851162</v>
      </c>
      <c r="J19" s="14" t="s">
        <v>52</v>
      </c>
      <c r="K19" s="22">
        <v>-1799.2645146299501</v>
      </c>
      <c r="L19" s="21"/>
      <c r="M19" s="12">
        <v>12</v>
      </c>
      <c r="N19" s="19">
        <f t="shared" si="6"/>
        <v>-1.0326459127927763</v>
      </c>
      <c r="O19" s="19">
        <f t="shared" si="7"/>
        <v>30.438055300392961</v>
      </c>
      <c r="P19" s="19">
        <f t="shared" si="8"/>
        <v>-31.470701213185738</v>
      </c>
      <c r="R19" s="23">
        <f t="shared" si="9"/>
        <v>0.40264591279277628</v>
      </c>
      <c r="S19" s="19">
        <f t="shared" si="9"/>
        <v>0.58194469960703898</v>
      </c>
      <c r="T19" s="19">
        <f t="shared" si="9"/>
        <v>0.17929878681426104</v>
      </c>
      <c r="U19" s="13"/>
      <c r="V19">
        <f t="shared" si="10"/>
        <v>63.912049649647031</v>
      </c>
      <c r="W19">
        <f t="shared" si="10"/>
        <v>1.8760306241361671</v>
      </c>
      <c r="X19">
        <f t="shared" si="10"/>
        <v>0.56650485565327346</v>
      </c>
      <c r="Y19" s="19"/>
    </row>
    <row r="20" spans="1:33" x14ac:dyDescent="0.2">
      <c r="A20" s="12">
        <v>13</v>
      </c>
      <c r="B20" s="20">
        <v>22.41</v>
      </c>
      <c r="C20" s="20">
        <v>49.69</v>
      </c>
      <c r="D20" s="20">
        <v>-27.28</v>
      </c>
      <c r="E20" s="21"/>
      <c r="F20" s="14" t="s">
        <v>53</v>
      </c>
      <c r="G20" s="22">
        <v>-1682.8886316282001</v>
      </c>
      <c r="H20" s="14" t="s">
        <v>54</v>
      </c>
      <c r="I20" s="22">
        <v>-1682.85617884873</v>
      </c>
      <c r="J20" s="14" t="s">
        <v>55</v>
      </c>
      <c r="K20" s="22">
        <v>-1682.9335018947199</v>
      </c>
      <c r="L20" s="21"/>
      <c r="M20" s="12">
        <v>13</v>
      </c>
      <c r="N20" s="19">
        <f t="shared" si="6"/>
        <v>20.364430924752096</v>
      </c>
      <c r="O20" s="19">
        <f t="shared" si="7"/>
        <v>48.520954280834374</v>
      </c>
      <c r="P20" s="19">
        <f t="shared" si="8"/>
        <v>-28.156523356082278</v>
      </c>
      <c r="R20" s="23">
        <f t="shared" si="9"/>
        <v>2.0455690752479043</v>
      </c>
      <c r="S20" s="19">
        <f t="shared" si="9"/>
        <v>1.1690457191656236</v>
      </c>
      <c r="T20" s="19">
        <f t="shared" si="9"/>
        <v>0.87652335608227716</v>
      </c>
      <c r="U20" s="13"/>
      <c r="V20">
        <f t="shared" si="10"/>
        <v>9.1279298315390633</v>
      </c>
      <c r="W20">
        <f t="shared" si="10"/>
        <v>2.352678042192843</v>
      </c>
      <c r="X20">
        <f t="shared" si="10"/>
        <v>3.2130621557268224</v>
      </c>
      <c r="Y20" s="19"/>
    </row>
    <row r="21" spans="1:33" x14ac:dyDescent="0.2">
      <c r="A21" s="12">
        <v>14</v>
      </c>
      <c r="B21" s="20">
        <v>10.33</v>
      </c>
      <c r="C21" s="20">
        <v>14.46</v>
      </c>
      <c r="D21" s="20">
        <v>-4.13</v>
      </c>
      <c r="E21" s="21"/>
      <c r="F21" s="14" t="s">
        <v>56</v>
      </c>
      <c r="G21" s="22">
        <v>-1164.8760784793999</v>
      </c>
      <c r="H21" s="14" t="s">
        <v>57</v>
      </c>
      <c r="I21" s="22">
        <v>-1164.8593037256801</v>
      </c>
      <c r="J21" s="14" t="s">
        <v>58</v>
      </c>
      <c r="K21" s="22">
        <v>-1164.88241898807</v>
      </c>
      <c r="L21" s="21"/>
      <c r="M21" s="12">
        <v>14</v>
      </c>
      <c r="N21" s="19">
        <f t="shared" si="6"/>
        <v>10.526319131512162</v>
      </c>
      <c r="O21" s="19">
        <f t="shared" si="7"/>
        <v>14.505049241774891</v>
      </c>
      <c r="P21" s="19">
        <f t="shared" si="8"/>
        <v>-3.9787301102627288</v>
      </c>
      <c r="R21" s="23">
        <f t="shared" si="9"/>
        <v>0.19631913151216196</v>
      </c>
      <c r="S21" s="19">
        <f t="shared" si="9"/>
        <v>4.5049241774890447E-2</v>
      </c>
      <c r="T21" s="19">
        <f t="shared" si="9"/>
        <v>0.15126988973727107</v>
      </c>
      <c r="U21" s="13"/>
      <c r="V21">
        <f t="shared" si="10"/>
        <v>1.9004756196724295</v>
      </c>
      <c r="W21">
        <f t="shared" si="10"/>
        <v>0.31154385736438756</v>
      </c>
      <c r="X21">
        <f t="shared" si="10"/>
        <v>3.6627091946070478</v>
      </c>
      <c r="Y21" s="19"/>
    </row>
    <row r="22" spans="1:33" x14ac:dyDescent="0.2">
      <c r="A22" s="12">
        <v>15</v>
      </c>
      <c r="B22" s="20">
        <v>20.27</v>
      </c>
      <c r="C22" s="20">
        <v>77.23</v>
      </c>
      <c r="D22" s="20">
        <v>-56.96</v>
      </c>
      <c r="E22" s="21"/>
      <c r="F22" s="14" t="s">
        <v>59</v>
      </c>
      <c r="G22" s="22">
        <v>-989.39892561466002</v>
      </c>
      <c r="H22" s="14" t="s">
        <v>60</v>
      </c>
      <c r="I22" s="22">
        <v>-989.36618722294099</v>
      </c>
      <c r="J22" s="14" t="s">
        <v>61</v>
      </c>
      <c r="K22" s="22">
        <v>-989.48379073652598</v>
      </c>
      <c r="L22" s="21"/>
      <c r="M22" s="12">
        <v>15</v>
      </c>
      <c r="N22" s="19">
        <f t="shared" si="6"/>
        <v>20.543655355135979</v>
      </c>
      <c r="O22" s="19">
        <f t="shared" si="7"/>
        <v>73.797334712662561</v>
      </c>
      <c r="P22" s="19">
        <f t="shared" si="8"/>
        <v>-53.253679357526572</v>
      </c>
      <c r="R22" s="23">
        <f t="shared" si="9"/>
        <v>0.27365535513597905</v>
      </c>
      <c r="S22" s="19">
        <f t="shared" si="9"/>
        <v>3.4326652873374428</v>
      </c>
      <c r="T22" s="19">
        <f t="shared" si="9"/>
        <v>3.706320642473429</v>
      </c>
      <c r="U22" s="13"/>
      <c r="V22">
        <f t="shared" si="10"/>
        <v>1.3500510860186437</v>
      </c>
      <c r="W22">
        <f t="shared" si="10"/>
        <v>4.4447303992456852</v>
      </c>
      <c r="X22">
        <f t="shared" si="10"/>
        <v>6.5068831504098119</v>
      </c>
      <c r="Y22" s="19"/>
    </row>
    <row r="23" spans="1:33" x14ac:dyDescent="0.2">
      <c r="A23" s="12">
        <v>16</v>
      </c>
      <c r="B23" s="20">
        <v>34.22</v>
      </c>
      <c r="C23" s="20">
        <v>55.4</v>
      </c>
      <c r="D23" s="20">
        <v>-21.18</v>
      </c>
      <c r="E23" s="21"/>
      <c r="F23" s="25" t="s">
        <v>62</v>
      </c>
      <c r="G23" s="22">
        <v>-514.19483040012403</v>
      </c>
      <c r="H23" s="14" t="s">
        <v>63</v>
      </c>
      <c r="I23" s="22">
        <v>-514.13924596464096</v>
      </c>
      <c r="J23" s="14" t="s">
        <v>64</v>
      </c>
      <c r="K23" s="22">
        <v>-514.22598145746599</v>
      </c>
      <c r="L23" s="21"/>
      <c r="M23" s="12">
        <v>16</v>
      </c>
      <c r="N23" s="19">
        <f t="shared" si="6"/>
        <v>34.879767322549881</v>
      </c>
      <c r="O23" s="19">
        <f t="shared" si="7"/>
        <v>54.427355104922135</v>
      </c>
      <c r="P23" s="19">
        <f t="shared" si="8"/>
        <v>-19.547587782372258</v>
      </c>
      <c r="R23" s="23">
        <f t="shared" si="9"/>
        <v>0.65976732254988235</v>
      </c>
      <c r="S23" s="19">
        <f t="shared" si="9"/>
        <v>0.97264489507786323</v>
      </c>
      <c r="T23" s="19">
        <f t="shared" si="9"/>
        <v>1.632412217627742</v>
      </c>
      <c r="U23" s="13"/>
      <c r="V23">
        <f t="shared" si="10"/>
        <v>1.9280167228225669</v>
      </c>
      <c r="W23">
        <f t="shared" si="10"/>
        <v>1.7556767059167206</v>
      </c>
      <c r="X23">
        <f t="shared" si="10"/>
        <v>7.7073286951262618</v>
      </c>
      <c r="Y23" s="19"/>
    </row>
    <row r="24" spans="1:33" x14ac:dyDescent="0.2">
      <c r="A24" s="12">
        <v>17</v>
      </c>
      <c r="B24" s="20">
        <v>21.48</v>
      </c>
      <c r="C24" s="20">
        <v>35.47</v>
      </c>
      <c r="D24" s="20">
        <v>-13.99</v>
      </c>
      <c r="E24" s="21"/>
      <c r="F24" s="14" t="s">
        <v>65</v>
      </c>
      <c r="G24" s="22">
        <v>-4991.8432650824898</v>
      </c>
      <c r="H24" s="14" t="s">
        <v>66</v>
      </c>
      <c r="I24" s="22">
        <v>-4991.8062977944701</v>
      </c>
      <c r="J24" s="14" t="s">
        <v>67</v>
      </c>
      <c r="K24" s="22">
        <v>-4413.4704043040501</v>
      </c>
      <c r="L24" s="21"/>
      <c r="M24" s="12">
        <v>17</v>
      </c>
      <c r="N24" s="19">
        <f t="shared" si="6"/>
        <v>23.197328415171452</v>
      </c>
      <c r="O24" s="19">
        <f>(I24-K24-K25)*627.50960803</f>
        <v>31.748922657520879</v>
      </c>
      <c r="P24" s="19">
        <f>(K24+K25-G24)*627.50960803</f>
        <v>-8.5515942425634446</v>
      </c>
      <c r="R24" s="23">
        <f t="shared" si="9"/>
        <v>1.7173284151714512</v>
      </c>
      <c r="S24" s="19">
        <f t="shared" si="9"/>
        <v>3.7210773424791199</v>
      </c>
      <c r="T24" s="19">
        <f t="shared" si="9"/>
        <v>5.4384057574365556</v>
      </c>
      <c r="U24" s="13"/>
      <c r="V24">
        <f t="shared" si="10"/>
        <v>7.9950112438149494</v>
      </c>
      <c r="W24">
        <f t="shared" si="10"/>
        <v>10.490773449334988</v>
      </c>
      <c r="X24">
        <f t="shared" si="10"/>
        <v>38.873522211840999</v>
      </c>
      <c r="Y24" s="19"/>
    </row>
    <row r="25" spans="1:33" x14ac:dyDescent="0.2">
      <c r="A25" s="12"/>
      <c r="B25" s="20"/>
      <c r="C25" s="20"/>
      <c r="D25" s="20"/>
      <c r="E25" s="21"/>
      <c r="F25" s="14"/>
      <c r="G25" s="24"/>
      <c r="H25" s="12"/>
      <c r="I25" s="24"/>
      <c r="J25" s="12" t="s">
        <v>68</v>
      </c>
      <c r="K25" s="22">
        <v>-578.38648860840897</v>
      </c>
      <c r="L25" s="21"/>
      <c r="M25" s="12"/>
      <c r="N25" s="19"/>
      <c r="O25" s="19"/>
      <c r="P25" s="19"/>
      <c r="R25" s="23"/>
      <c r="S25" s="19"/>
      <c r="T25" s="19"/>
      <c r="U25" s="13"/>
      <c r="Y25" s="19"/>
    </row>
    <row r="26" spans="1:33" x14ac:dyDescent="0.2">
      <c r="A26" s="12">
        <v>18</v>
      </c>
      <c r="B26" s="20">
        <v>25.34</v>
      </c>
      <c r="C26" s="20">
        <v>36.049999999999997</v>
      </c>
      <c r="D26" s="20">
        <v>-10.72</v>
      </c>
      <c r="E26" s="21"/>
      <c r="F26" s="14" t="s">
        <v>69</v>
      </c>
      <c r="G26" s="22">
        <v>-2715.8280793495701</v>
      </c>
      <c r="H26" s="14" t="s">
        <v>70</v>
      </c>
      <c r="I26" s="22">
        <v>-2715.7875556106401</v>
      </c>
      <c r="J26" s="14" t="s">
        <v>71</v>
      </c>
      <c r="K26" s="22">
        <v>-2137.4515960313402</v>
      </c>
      <c r="L26" s="21"/>
      <c r="M26" s="12">
        <v>18</v>
      </c>
      <c r="N26" s="19">
        <f>(I26-G26)*627.50960803</f>
        <v>25.429035531877798</v>
      </c>
      <c r="O26" s="19">
        <f>(I26-K26-K27)*627.50960803</f>
        <v>31.707451250352172</v>
      </c>
      <c r="P26" s="19">
        <f>(K26+K27-G26)*627.50960803</f>
        <v>-6.2784157184030338</v>
      </c>
      <c r="R26" s="23">
        <v>0.21672234146821978</v>
      </c>
      <c r="S26" s="19">
        <f>ABS(O26-C26)</f>
        <v>4.3425487496478254</v>
      </c>
      <c r="T26" s="19">
        <f>ABS(P26-D26)</f>
        <v>4.4415842815969668</v>
      </c>
      <c r="U26" s="13"/>
      <c r="V26">
        <f>ABS(R26/B26)*100</f>
        <v>0.8552578589906068</v>
      </c>
      <c r="W26">
        <f>ABS(S26/C26)*100</f>
        <v>12.045904992088282</v>
      </c>
      <c r="X26">
        <f>ABS(T26/D26)*100</f>
        <v>41.432689194001554</v>
      </c>
      <c r="Y26" s="19"/>
    </row>
    <row r="27" spans="1:33" x14ac:dyDescent="0.2">
      <c r="A27" s="12"/>
      <c r="B27" s="20"/>
      <c r="C27" s="20"/>
      <c r="D27" s="20"/>
      <c r="E27" s="21"/>
      <c r="F27" s="14"/>
      <c r="G27" s="24"/>
      <c r="H27" s="12"/>
      <c r="I27" s="24"/>
      <c r="J27" s="12" t="s">
        <v>68</v>
      </c>
      <c r="K27" s="22">
        <v>-578.38648860840897</v>
      </c>
      <c r="L27" s="21"/>
      <c r="M27" s="12"/>
      <c r="N27" s="19"/>
      <c r="O27" s="19"/>
      <c r="P27" s="19"/>
      <c r="R27" s="23"/>
      <c r="S27" s="19"/>
      <c r="T27" s="19"/>
      <c r="U27" s="13"/>
      <c r="Y27" s="19"/>
    </row>
    <row r="28" spans="1:33" x14ac:dyDescent="0.2">
      <c r="A28" s="12">
        <v>19</v>
      </c>
      <c r="B28" s="20">
        <v>12.27</v>
      </c>
      <c r="C28" s="20">
        <v>35.81</v>
      </c>
      <c r="D28" s="20">
        <v>-23.54</v>
      </c>
      <c r="E28" s="21"/>
      <c r="F28" s="14" t="s">
        <v>72</v>
      </c>
      <c r="G28" s="22">
        <v>-4990.5833721834697</v>
      </c>
      <c r="H28" s="14" t="s">
        <v>73</v>
      </c>
      <c r="I28" s="22">
        <v>-4990.5610349778699</v>
      </c>
      <c r="J28" s="14" t="s">
        <v>74</v>
      </c>
      <c r="K28" s="22">
        <v>-4412.2258235004501</v>
      </c>
      <c r="L28" s="21"/>
      <c r="M28" s="12">
        <v>19</v>
      </c>
      <c r="N28" s="19">
        <f>(I28-G28)*627.50960803</f>
        <v>14.016811130414146</v>
      </c>
      <c r="O28" s="19">
        <f>(I28-K28-K29)*627.50960803</f>
        <v>32.176892367939587</v>
      </c>
      <c r="P28" s="19">
        <f>(K28+K29-G28)*627.50960803</f>
        <v>-18.160081237739458</v>
      </c>
      <c r="R28" s="23">
        <f>ABS(N28-B28)</f>
        <v>1.7468111304141463</v>
      </c>
      <c r="S28" s="19">
        <f>ABS(O28-C28)</f>
        <v>3.6331076320604154</v>
      </c>
      <c r="T28" s="19">
        <f>ABS(P28-D28)</f>
        <v>5.3799187622605409</v>
      </c>
      <c r="U28" s="13"/>
      <c r="V28">
        <f>ABS(R28/B28)*100</f>
        <v>14.236439530677639</v>
      </c>
      <c r="W28">
        <f>ABS(S28/C28)*100</f>
        <v>10.145511399219256</v>
      </c>
      <c r="X28">
        <f>ABS(T28/D28)*100</f>
        <v>22.854370272984458</v>
      </c>
      <c r="Y28" s="19"/>
    </row>
    <row r="29" spans="1:33" x14ac:dyDescent="0.2">
      <c r="A29" s="12"/>
      <c r="B29" s="20"/>
      <c r="C29" s="20"/>
      <c r="D29" s="20"/>
      <c r="E29" s="21"/>
      <c r="F29" s="14"/>
      <c r="G29" s="24"/>
      <c r="H29" s="12"/>
      <c r="I29" s="24"/>
      <c r="J29" s="12" t="s">
        <v>68</v>
      </c>
      <c r="K29" s="22">
        <v>-578.38648860840897</v>
      </c>
      <c r="L29" s="21"/>
      <c r="M29" s="12"/>
      <c r="N29" s="19"/>
      <c r="O29" s="19"/>
      <c r="P29" s="19"/>
      <c r="R29" s="23"/>
      <c r="S29" s="19"/>
      <c r="T29" s="19"/>
      <c r="U29" s="13"/>
      <c r="Y29" s="19"/>
    </row>
    <row r="30" spans="1:33" x14ac:dyDescent="0.2">
      <c r="A30" s="12">
        <v>20</v>
      </c>
      <c r="B30" s="20">
        <v>13.36</v>
      </c>
      <c r="C30" s="20">
        <v>37.72</v>
      </c>
      <c r="D30" s="20">
        <v>-24.36</v>
      </c>
      <c r="E30" s="21"/>
      <c r="F30" s="14" t="s">
        <v>75</v>
      </c>
      <c r="G30" s="22">
        <v>-2714.56158055884</v>
      </c>
      <c r="H30" s="14" t="s">
        <v>76</v>
      </c>
      <c r="I30" s="22">
        <v>-2714.54227437698</v>
      </c>
      <c r="J30" s="14" t="s">
        <v>77</v>
      </c>
      <c r="K30" s="22">
        <v>-2136.2069260201902</v>
      </c>
      <c r="L30" s="21"/>
      <c r="M30" s="12">
        <v>20</v>
      </c>
      <c r="N30" s="19">
        <f>(I30-G30)*627.50960803</f>
        <v>12.114814611508468</v>
      </c>
      <c r="O30" s="19">
        <f>(I30-K30-K29)*627.50960803</f>
        <v>32.0909992480765</v>
      </c>
      <c r="P30" s="19">
        <f>(K30+K31-G30)*627.50960803</f>
        <v>-19.97618463649669</v>
      </c>
      <c r="R30" s="23">
        <f>ABS(N30-B30)</f>
        <v>1.2451853884915316</v>
      </c>
      <c r="S30" s="19">
        <f>ABS(O30-C30)</f>
        <v>5.629000751923499</v>
      </c>
      <c r="T30" s="19">
        <f>ABS(P30-D30)</f>
        <v>4.3838153635033095</v>
      </c>
      <c r="U30" s="13"/>
      <c r="V30">
        <f>ABS(R30/B30)*100</f>
        <v>9.3202499138587704</v>
      </c>
      <c r="W30">
        <f>ABS(S30/C30)*100</f>
        <v>14.923119702872478</v>
      </c>
      <c r="X30">
        <f>ABS(T30/D30)*100</f>
        <v>17.995957978256609</v>
      </c>
      <c r="Y30" s="19"/>
    </row>
    <row r="31" spans="1:33" x14ac:dyDescent="0.2">
      <c r="A31" s="12"/>
      <c r="B31" s="20"/>
      <c r="C31" s="20"/>
      <c r="D31" s="20"/>
      <c r="E31" s="21"/>
      <c r="F31" s="14"/>
      <c r="G31" s="24"/>
      <c r="H31" s="12"/>
      <c r="I31" s="24"/>
      <c r="J31" s="12" t="s">
        <v>68</v>
      </c>
      <c r="K31" s="22">
        <v>-578.38648860840897</v>
      </c>
      <c r="L31" s="21"/>
      <c r="M31" s="12"/>
      <c r="N31" s="19"/>
      <c r="O31" s="19"/>
      <c r="P31" s="19"/>
      <c r="R31" s="23"/>
      <c r="S31" s="19"/>
      <c r="T31" s="19"/>
      <c r="U31" s="13"/>
      <c r="Y31" s="19"/>
    </row>
    <row r="32" spans="1:33" x14ac:dyDescent="0.2">
      <c r="A32" s="12">
        <v>21</v>
      </c>
      <c r="B32" s="20">
        <v>9.18</v>
      </c>
      <c r="C32" s="20">
        <v>9.1999999999999993</v>
      </c>
      <c r="D32" s="20">
        <v>-0.02</v>
      </c>
      <c r="E32" s="21"/>
      <c r="F32" s="14" t="s">
        <v>78</v>
      </c>
      <c r="G32" s="22">
        <v>-711.633436302836</v>
      </c>
      <c r="H32" s="14" t="s">
        <v>79</v>
      </c>
      <c r="I32" s="22">
        <v>-711.61868834654297</v>
      </c>
      <c r="J32" s="14" t="s">
        <v>80</v>
      </c>
      <c r="K32" s="22">
        <v>-711.63344084642802</v>
      </c>
      <c r="L32" s="21"/>
      <c r="M32" s="12">
        <v>21</v>
      </c>
      <c r="N32" s="19">
        <f t="shared" ref="N32:N44" si="11">(I32-G32)*627.50960803</f>
        <v>9.2544842726864118</v>
      </c>
      <c r="O32" s="19">
        <f t="shared" ref="O32:O44" si="12">(I32-K32)*627.50960803</f>
        <v>9.2573354203294453</v>
      </c>
      <c r="P32" s="19">
        <f t="shared" ref="P32:P45" si="13">(K32-G32)*627.50960803</f>
        <v>-2.8511476430324637E-3</v>
      </c>
      <c r="R32" s="23">
        <f t="shared" ref="R32:T46" si="14">ABS(N32-B32)</f>
        <v>7.4484272686412112E-2</v>
      </c>
      <c r="S32" s="19">
        <f t="shared" si="14"/>
        <v>5.7335420329446052E-2</v>
      </c>
      <c r="T32" s="19">
        <f t="shared" si="14"/>
        <v>1.7148852356967538E-2</v>
      </c>
      <c r="U32" s="13"/>
      <c r="V32">
        <f t="shared" ref="V32:X46" si="15">ABS(R32/B32)*100</f>
        <v>0.811375519459827</v>
      </c>
      <c r="W32">
        <f t="shared" si="15"/>
        <v>0.62321109053745716</v>
      </c>
      <c r="X32">
        <f t="shared" si="15"/>
        <v>85.74426178483769</v>
      </c>
      <c r="Y32" s="19"/>
      <c r="AA32">
        <v>0.1339526321654958</v>
      </c>
      <c r="AB32">
        <v>0.11675146934591574</v>
      </c>
      <c r="AC32">
        <v>1.7201162819581152E-2</v>
      </c>
      <c r="AE32">
        <f>ABS(R32-AA32)</f>
        <v>5.9468359479083688E-2</v>
      </c>
      <c r="AF32">
        <f t="shared" ref="AF32:AG46" si="16">ABS(S32-AB32)</f>
        <v>5.9416049016469685E-2</v>
      </c>
      <c r="AG32">
        <f t="shared" si="16"/>
        <v>5.2310462613613939E-5</v>
      </c>
    </row>
    <row r="33" spans="1:33" x14ac:dyDescent="0.2">
      <c r="A33" s="12">
        <v>22</v>
      </c>
      <c r="B33" s="20">
        <v>14.3</v>
      </c>
      <c r="C33" s="20">
        <v>29.05</v>
      </c>
      <c r="D33" s="20">
        <v>-14.75</v>
      </c>
      <c r="E33" s="21"/>
      <c r="F33" s="14" t="s">
        <v>81</v>
      </c>
      <c r="G33" s="22">
        <v>-961.99951103826595</v>
      </c>
      <c r="H33" s="14" t="s">
        <v>82</v>
      </c>
      <c r="I33" s="22">
        <v>-961.97555422495304</v>
      </c>
      <c r="J33" s="14" t="s">
        <v>83</v>
      </c>
      <c r="K33" s="22">
        <v>-962.020624725875</v>
      </c>
      <c r="L33" s="21"/>
      <c r="M33" s="12">
        <v>22</v>
      </c>
      <c r="N33" s="19">
        <f t="shared" si="11"/>
        <v>15.033130531630087</v>
      </c>
      <c r="O33" s="19">
        <f t="shared" si="12"/>
        <v>28.282172367249764</v>
      </c>
      <c r="P33" s="19">
        <f t="shared" si="13"/>
        <v>-13.249041835619678</v>
      </c>
      <c r="R33" s="23">
        <f t="shared" si="14"/>
        <v>0.73313053163008668</v>
      </c>
      <c r="S33" s="19">
        <f t="shared" si="14"/>
        <v>0.76782763275023669</v>
      </c>
      <c r="T33" s="19">
        <f t="shared" si="14"/>
        <v>1.5009581643803216</v>
      </c>
      <c r="U33" s="13"/>
      <c r="V33">
        <f t="shared" si="15"/>
        <v>5.1267869344761303</v>
      </c>
      <c r="W33">
        <f t="shared" si="15"/>
        <v>2.6431243812400576</v>
      </c>
      <c r="X33">
        <f t="shared" si="15"/>
        <v>10.175987555120825</v>
      </c>
      <c r="Y33" s="19"/>
      <c r="AA33">
        <v>0.57601708446009248</v>
      </c>
      <c r="AB33">
        <v>0.45656609187951958</v>
      </c>
      <c r="AC33">
        <v>1.0325831763396121</v>
      </c>
      <c r="AE33">
        <f t="shared" ref="AE33:AE46" si="17">ABS(R33-AA33)</f>
        <v>0.1571134471699942</v>
      </c>
      <c r="AF33">
        <f t="shared" si="16"/>
        <v>0.31126154087071711</v>
      </c>
      <c r="AG33">
        <f t="shared" si="16"/>
        <v>0.46837498804070954</v>
      </c>
    </row>
    <row r="34" spans="1:33" x14ac:dyDescent="0.2">
      <c r="A34" s="12">
        <v>23</v>
      </c>
      <c r="B34" s="20">
        <v>30.71</v>
      </c>
      <c r="C34" s="20">
        <v>21.19</v>
      </c>
      <c r="D34" s="20">
        <v>9.52</v>
      </c>
      <c r="E34" s="21"/>
      <c r="F34" s="14" t="s">
        <v>84</v>
      </c>
      <c r="G34" s="22">
        <v>-1013.29749777903</v>
      </c>
      <c r="H34" s="14" t="s">
        <v>85</v>
      </c>
      <c r="I34" s="22">
        <v>-1013.2499991293899</v>
      </c>
      <c r="J34" s="14" t="s">
        <v>86</v>
      </c>
      <c r="K34" s="22">
        <v>-1013.28151458799</v>
      </c>
      <c r="L34" s="21"/>
      <c r="M34" s="12">
        <v>23</v>
      </c>
      <c r="N34" s="19">
        <f t="shared" si="11"/>
        <v>29.805859017571635</v>
      </c>
      <c r="O34" s="19">
        <f t="shared" si="12"/>
        <v>19.776253073032681</v>
      </c>
      <c r="P34" s="19">
        <f t="shared" si="13"/>
        <v>10.029605944538956</v>
      </c>
      <c r="R34" s="23">
        <f t="shared" si="14"/>
        <v>0.90414098242836616</v>
      </c>
      <c r="S34" s="19">
        <f t="shared" si="14"/>
        <v>1.4137469269673204</v>
      </c>
      <c r="T34" s="19">
        <f t="shared" si="14"/>
        <v>0.50960594453895602</v>
      </c>
      <c r="U34" s="13"/>
      <c r="V34">
        <f t="shared" si="15"/>
        <v>2.9441256347390627</v>
      </c>
      <c r="W34">
        <f t="shared" si="15"/>
        <v>6.6717646388264287</v>
      </c>
      <c r="X34">
        <f t="shared" si="15"/>
        <v>5.3530036191066808</v>
      </c>
      <c r="Y34" s="19"/>
      <c r="AA34">
        <v>0.75496473602609981</v>
      </c>
      <c r="AB34">
        <v>1.2425378895291246</v>
      </c>
      <c r="AC34">
        <v>0.48757315350302477</v>
      </c>
      <c r="AE34">
        <f t="shared" si="17"/>
        <v>0.14917624640226634</v>
      </c>
      <c r="AF34">
        <f t="shared" si="16"/>
        <v>0.17120903743819582</v>
      </c>
      <c r="AG34">
        <f t="shared" si="16"/>
        <v>2.2032791035931254E-2</v>
      </c>
    </row>
    <row r="35" spans="1:33" x14ac:dyDescent="0.2">
      <c r="A35" s="12">
        <v>24</v>
      </c>
      <c r="B35" s="20">
        <v>2.87</v>
      </c>
      <c r="C35" s="20">
        <v>16.96</v>
      </c>
      <c r="D35" s="20">
        <v>-14.1</v>
      </c>
      <c r="E35" s="21"/>
      <c r="F35" s="14" t="s">
        <v>87</v>
      </c>
      <c r="G35" s="22">
        <v>-2265.9557055410601</v>
      </c>
      <c r="H35" s="14" t="s">
        <v>88</v>
      </c>
      <c r="I35" s="22">
        <v>-2265.9510015897099</v>
      </c>
      <c r="J35" s="14" t="s">
        <v>89</v>
      </c>
      <c r="K35" s="22">
        <v>-2265.9756754930199</v>
      </c>
      <c r="L35" s="21"/>
      <c r="M35" s="12">
        <v>24</v>
      </c>
      <c r="N35" s="19">
        <f t="shared" si="11"/>
        <v>2.9517746679347807</v>
      </c>
      <c r="O35" s="19">
        <f t="shared" si="12"/>
        <v>15.483111394647775</v>
      </c>
      <c r="P35" s="19">
        <f t="shared" si="13"/>
        <v>-12.531336726712995</v>
      </c>
      <c r="Q35" s="30"/>
      <c r="R35" s="23">
        <f t="shared" si="14"/>
        <v>8.1774667934780609E-2</v>
      </c>
      <c r="S35" s="19">
        <f t="shared" si="14"/>
        <v>1.4768886053522259</v>
      </c>
      <c r="T35" s="19">
        <f t="shared" si="14"/>
        <v>1.5686632732870045</v>
      </c>
      <c r="U35" s="13"/>
      <c r="V35">
        <f t="shared" si="15"/>
        <v>2.8492915656717983</v>
      </c>
      <c r="W35">
        <f t="shared" si="15"/>
        <v>8.7080696070296337</v>
      </c>
      <c r="X35">
        <f t="shared" si="15"/>
        <v>11.125271441751805</v>
      </c>
      <c r="Y35" s="19"/>
      <c r="AA35">
        <v>0.16901417860595958</v>
      </c>
      <c r="AB35">
        <v>1.7332737638894464</v>
      </c>
      <c r="AC35">
        <v>1.9122879424954036</v>
      </c>
      <c r="AE35">
        <f t="shared" si="17"/>
        <v>8.7239510671178966E-2</v>
      </c>
      <c r="AF35">
        <f t="shared" si="16"/>
        <v>0.25638515853722055</v>
      </c>
      <c r="AG35">
        <f t="shared" si="16"/>
        <v>0.34362466920839907</v>
      </c>
    </row>
    <row r="36" spans="1:33" x14ac:dyDescent="0.2">
      <c r="A36" s="12">
        <v>25</v>
      </c>
      <c r="B36" s="20">
        <v>2.66</v>
      </c>
      <c r="C36" s="20">
        <v>12.01</v>
      </c>
      <c r="D36" s="20">
        <v>-9.35</v>
      </c>
      <c r="E36" s="21"/>
      <c r="F36" s="14" t="s">
        <v>90</v>
      </c>
      <c r="G36" s="22">
        <v>-2192.2742756156099</v>
      </c>
      <c r="H36" s="14" t="s">
        <v>91</v>
      </c>
      <c r="I36" s="22">
        <v>-2192.26918743244</v>
      </c>
      <c r="J36" s="14" t="s">
        <v>92</v>
      </c>
      <c r="K36" s="22">
        <v>-2192.2872089861498</v>
      </c>
      <c r="L36" s="21"/>
      <c r="M36" s="12">
        <v>25</v>
      </c>
      <c r="N36" s="19">
        <f t="shared" si="11"/>
        <v>3.1928838264950072</v>
      </c>
      <c r="O36" s="19">
        <f t="shared" si="12"/>
        <v>11.308698104519738</v>
      </c>
      <c r="P36" s="19">
        <f t="shared" si="13"/>
        <v>-8.1158142780247307</v>
      </c>
      <c r="R36" s="23">
        <f t="shared" si="14"/>
        <v>0.5328838264950071</v>
      </c>
      <c r="S36" s="19">
        <f t="shared" si="14"/>
        <v>0.70130189548026145</v>
      </c>
      <c r="T36" s="19">
        <f t="shared" si="14"/>
        <v>1.234185721975269</v>
      </c>
      <c r="U36" s="13"/>
      <c r="V36">
        <f t="shared" si="15"/>
        <v>20.033226559962671</v>
      </c>
      <c r="W36">
        <f t="shared" si="15"/>
        <v>5.8393163653643754</v>
      </c>
      <c r="X36">
        <f t="shared" si="15"/>
        <v>13.199847293853145</v>
      </c>
      <c r="Y36" s="19"/>
      <c r="AA36">
        <v>0.72841824264132971</v>
      </c>
      <c r="AB36">
        <v>0.93149543010653169</v>
      </c>
      <c r="AC36">
        <v>1.6599136727478614</v>
      </c>
      <c r="AE36">
        <f t="shared" si="17"/>
        <v>0.19553441614632261</v>
      </c>
      <c r="AF36">
        <f t="shared" si="16"/>
        <v>0.23019353462627024</v>
      </c>
      <c r="AG36">
        <f t="shared" si="16"/>
        <v>0.4257279507725924</v>
      </c>
    </row>
    <row r="37" spans="1:33" x14ac:dyDescent="0.2">
      <c r="A37" s="12">
        <v>26</v>
      </c>
      <c r="B37" s="20">
        <v>25.39</v>
      </c>
      <c r="C37" s="20">
        <v>0.19</v>
      </c>
      <c r="D37" s="20">
        <v>25.2</v>
      </c>
      <c r="E37" s="21"/>
      <c r="F37" s="14" t="s">
        <v>93</v>
      </c>
      <c r="G37" s="22">
        <v>-1127.51241525772</v>
      </c>
      <c r="H37" s="14" t="s">
        <v>94</v>
      </c>
      <c r="I37" s="22">
        <v>-1127.47338362089</v>
      </c>
      <c r="J37" s="14" t="s">
        <v>95</v>
      </c>
      <c r="K37" s="22">
        <v>-1127.4736730668001</v>
      </c>
      <c r="L37" s="21"/>
      <c r="M37" s="12">
        <v>26</v>
      </c>
      <c r="N37" s="19">
        <f t="shared" si="11"/>
        <v>24.492727127982601</v>
      </c>
      <c r="O37" s="19">
        <f t="shared" si="12"/>
        <v>0.18163008958294596</v>
      </c>
      <c r="P37" s="19">
        <f t="shared" si="13"/>
        <v>24.311097038399655</v>
      </c>
      <c r="R37" s="23">
        <f t="shared" si="14"/>
        <v>0.89727287201739969</v>
      </c>
      <c r="S37" s="19">
        <f t="shared" si="14"/>
        <v>8.3699104170540384E-3</v>
      </c>
      <c r="T37" s="19">
        <f t="shared" si="14"/>
        <v>0.8889029616003441</v>
      </c>
      <c r="U37" s="13"/>
      <c r="V37">
        <f t="shared" si="15"/>
        <v>3.5339616857715623</v>
      </c>
      <c r="W37">
        <f t="shared" si="15"/>
        <v>4.4052160089758097</v>
      </c>
      <c r="X37">
        <f t="shared" si="15"/>
        <v>3.5273927047632698</v>
      </c>
      <c r="Y37" s="19"/>
      <c r="AA37">
        <v>1.4983765933913062</v>
      </c>
      <c r="AB37">
        <v>1.6117390738816212E-2</v>
      </c>
      <c r="AC37">
        <v>1.5144939841301195</v>
      </c>
      <c r="AE37">
        <f t="shared" si="17"/>
        <v>0.60110372137390655</v>
      </c>
      <c r="AF37">
        <f t="shared" si="16"/>
        <v>7.7474803217621735E-3</v>
      </c>
      <c r="AG37">
        <f t="shared" si="16"/>
        <v>0.62559102252977539</v>
      </c>
    </row>
    <row r="38" spans="1:33" x14ac:dyDescent="0.2">
      <c r="A38" s="12">
        <v>27</v>
      </c>
      <c r="B38" s="20">
        <v>13.76</v>
      </c>
      <c r="C38" s="20">
        <v>2.39</v>
      </c>
      <c r="D38" s="20">
        <v>11.37</v>
      </c>
      <c r="E38" s="21"/>
      <c r="F38" s="14" t="s">
        <v>96</v>
      </c>
      <c r="G38" s="22">
        <v>-1209.4464892896401</v>
      </c>
      <c r="H38" s="14" t="s">
        <v>97</v>
      </c>
      <c r="I38" s="22">
        <v>-1209.4241625755501</v>
      </c>
      <c r="J38" s="14" t="s">
        <v>98</v>
      </c>
      <c r="K38" s="22">
        <v>-1209.4276632128899</v>
      </c>
      <c r="L38" s="21"/>
      <c r="M38" s="12">
        <v>27</v>
      </c>
      <c r="N38" s="19">
        <f t="shared" si="11"/>
        <v>14.010227607222193</v>
      </c>
      <c r="O38" s="19">
        <f t="shared" si="12"/>
        <v>2.196683564960531</v>
      </c>
      <c r="P38" s="19">
        <f t="shared" si="13"/>
        <v>11.813544042261663</v>
      </c>
      <c r="R38" s="23">
        <f t="shared" si="14"/>
        <v>0.25022760722219317</v>
      </c>
      <c r="S38" s="19">
        <f t="shared" si="14"/>
        <v>0.19331643503946916</v>
      </c>
      <c r="T38" s="19">
        <f t="shared" si="14"/>
        <v>0.44354404226166366</v>
      </c>
      <c r="U38" s="13"/>
      <c r="V38">
        <f t="shared" si="15"/>
        <v>1.8185145873705899</v>
      </c>
      <c r="W38">
        <f t="shared" si="15"/>
        <v>8.0885537673418053</v>
      </c>
      <c r="X38">
        <f t="shared" si="15"/>
        <v>3.9010030102169191</v>
      </c>
      <c r="Y38" s="19"/>
      <c r="AA38">
        <v>0.42512858479100046</v>
      </c>
      <c r="AB38">
        <v>0.18338641552721713</v>
      </c>
      <c r="AC38">
        <v>0.60851500031821892</v>
      </c>
      <c r="AE38">
        <f t="shared" si="17"/>
        <v>0.17490097756880729</v>
      </c>
      <c r="AF38">
        <f t="shared" si="16"/>
        <v>9.9300195122520307E-3</v>
      </c>
      <c r="AG38">
        <f t="shared" si="16"/>
        <v>0.16497095805655526</v>
      </c>
    </row>
    <row r="39" spans="1:33" x14ac:dyDescent="0.2">
      <c r="A39" s="12">
        <v>28</v>
      </c>
      <c r="B39" s="20">
        <v>29.06</v>
      </c>
      <c r="C39" s="20">
        <v>16.63</v>
      </c>
      <c r="D39" s="20">
        <v>12.43</v>
      </c>
      <c r="E39" s="21"/>
      <c r="F39" s="14" t="s">
        <v>99</v>
      </c>
      <c r="G39" s="22">
        <v>-1655.13022673008</v>
      </c>
      <c r="H39" s="14" t="s">
        <v>100</v>
      </c>
      <c r="I39" s="22">
        <v>-1655.0841967731701</v>
      </c>
      <c r="J39" s="14" t="s">
        <v>101</v>
      </c>
      <c r="K39" s="22">
        <v>-1655.1071434885901</v>
      </c>
      <c r="L39" s="21"/>
      <c r="M39" s="12">
        <v>28</v>
      </c>
      <c r="N39" s="19">
        <f t="shared" si="11"/>
        <v>28.88424021819009</v>
      </c>
      <c r="O39" s="19">
        <f t="shared" si="12"/>
        <v>14.399284398747717</v>
      </c>
      <c r="P39" s="19">
        <f t="shared" si="13"/>
        <v>14.484955819442373</v>
      </c>
      <c r="R39" s="23">
        <f t="shared" si="14"/>
        <v>0.17575978180990859</v>
      </c>
      <c r="S39" s="19">
        <f t="shared" si="14"/>
        <v>2.2307156012522817</v>
      </c>
      <c r="T39" s="19">
        <f t="shared" si="14"/>
        <v>2.0549558194423732</v>
      </c>
      <c r="U39" s="13"/>
      <c r="V39">
        <f t="shared" si="15"/>
        <v>0.60481686789369782</v>
      </c>
      <c r="W39">
        <f t="shared" si="15"/>
        <v>13.413803976261466</v>
      </c>
      <c r="X39">
        <f t="shared" si="15"/>
        <v>16.532227026889569</v>
      </c>
      <c r="Y39" s="19"/>
      <c r="AA39">
        <v>3.5148068930986653E-2</v>
      </c>
      <c r="AB39">
        <v>2.0112823626005945</v>
      </c>
      <c r="AC39">
        <v>1.976134293669606</v>
      </c>
      <c r="AE39">
        <f t="shared" si="17"/>
        <v>0.14061171287892194</v>
      </c>
      <c r="AF39">
        <f t="shared" si="16"/>
        <v>0.21943323865168729</v>
      </c>
      <c r="AG39">
        <f t="shared" si="16"/>
        <v>7.8821525772767131E-2</v>
      </c>
    </row>
    <row r="40" spans="1:33" x14ac:dyDescent="0.2">
      <c r="A40" s="12">
        <v>29</v>
      </c>
      <c r="B40" s="20">
        <v>14.95</v>
      </c>
      <c r="C40" s="20">
        <v>30.89</v>
      </c>
      <c r="D40" s="20">
        <v>-15.93</v>
      </c>
      <c r="E40" s="21"/>
      <c r="F40" s="14" t="s">
        <v>102</v>
      </c>
      <c r="G40" s="22">
        <v>-1656.3060334774</v>
      </c>
      <c r="H40" s="14" t="s">
        <v>103</v>
      </c>
      <c r="I40" s="22">
        <v>-1656.28291248804</v>
      </c>
      <c r="J40" s="14" t="s">
        <v>104</v>
      </c>
      <c r="K40" s="22">
        <v>-1656.3313546798599</v>
      </c>
      <c r="L40" s="21"/>
      <c r="M40" s="12">
        <v>29</v>
      </c>
      <c r="N40" s="19">
        <f t="shared" si="11"/>
        <v>14.508642970556446</v>
      </c>
      <c r="O40" s="19">
        <f t="shared" si="12"/>
        <v>30.397940801056343</v>
      </c>
      <c r="P40" s="19">
        <f t="shared" si="13"/>
        <v>-15.889297830499897</v>
      </c>
      <c r="R40" s="23">
        <f t="shared" si="14"/>
        <v>0.44135702944355337</v>
      </c>
      <c r="S40" s="19">
        <f t="shared" si="14"/>
        <v>0.49205919894365735</v>
      </c>
      <c r="T40" s="19">
        <f t="shared" si="14"/>
        <v>4.0702169500102414E-2</v>
      </c>
      <c r="U40" s="13"/>
      <c r="V40">
        <f t="shared" si="15"/>
        <v>2.9522209327327986</v>
      </c>
      <c r="W40">
        <f t="shared" si="15"/>
        <v>1.592940106648292</v>
      </c>
      <c r="X40">
        <f t="shared" si="15"/>
        <v>0.25550639987509366</v>
      </c>
      <c r="Y40" s="19"/>
      <c r="AA40">
        <v>0.25850083643552502</v>
      </c>
      <c r="AB40">
        <v>0.4946235671702901</v>
      </c>
      <c r="AC40">
        <v>0.22612273073476352</v>
      </c>
      <c r="AE40">
        <f t="shared" si="17"/>
        <v>0.18285619300802836</v>
      </c>
      <c r="AF40">
        <f t="shared" si="16"/>
        <v>2.5643682266327517E-3</v>
      </c>
      <c r="AG40">
        <f t="shared" si="16"/>
        <v>0.18542056123466111</v>
      </c>
    </row>
    <row r="41" spans="1:33" x14ac:dyDescent="0.2">
      <c r="A41" s="12">
        <v>30</v>
      </c>
      <c r="B41" s="20">
        <v>9.8800000000000008</v>
      </c>
      <c r="C41" s="20">
        <v>17.22</v>
      </c>
      <c r="D41" s="20">
        <v>-7.34</v>
      </c>
      <c r="E41" s="21"/>
      <c r="F41" s="14" t="s">
        <v>105</v>
      </c>
      <c r="G41" s="22">
        <v>-1063.2406486310099</v>
      </c>
      <c r="H41" s="14" t="s">
        <v>106</v>
      </c>
      <c r="I41" s="22">
        <v>-1063.2243734739</v>
      </c>
      <c r="J41" s="14" t="s">
        <v>107</v>
      </c>
      <c r="K41" s="22">
        <v>-1063.2523917885301</v>
      </c>
      <c r="L41" s="21"/>
      <c r="M41" s="12">
        <v>30</v>
      </c>
      <c r="N41" s="19">
        <f t="shared" si="11"/>
        <v>10.212817458679256</v>
      </c>
      <c r="O41" s="19">
        <f t="shared" si="12"/>
        <v>17.5817616312059</v>
      </c>
      <c r="P41" s="19">
        <f t="shared" si="13"/>
        <v>-7.3689441725266436</v>
      </c>
      <c r="R41" s="23">
        <f t="shared" si="14"/>
        <v>0.33281745867925494</v>
      </c>
      <c r="S41" s="19">
        <f t="shared" si="14"/>
        <v>0.36176163120590132</v>
      </c>
      <c r="T41" s="19">
        <f t="shared" si="14"/>
        <v>2.8944172526643719E-2</v>
      </c>
      <c r="U41" s="13"/>
      <c r="V41">
        <f t="shared" si="15"/>
        <v>3.3685977599114869</v>
      </c>
      <c r="W41">
        <f t="shared" si="15"/>
        <v>2.1008224808705074</v>
      </c>
      <c r="X41">
        <f t="shared" si="15"/>
        <v>0.39433477556735314</v>
      </c>
      <c r="Y41" s="19"/>
      <c r="AA41">
        <v>0.29177588305624091</v>
      </c>
      <c r="AB41">
        <v>0.60000191637691103</v>
      </c>
      <c r="AC41">
        <v>0.30822603332066922</v>
      </c>
      <c r="AE41">
        <f t="shared" si="17"/>
        <v>4.1041575623014026E-2</v>
      </c>
      <c r="AF41">
        <f t="shared" si="16"/>
        <v>0.2382402851710097</v>
      </c>
      <c r="AG41">
        <f t="shared" si="16"/>
        <v>0.2792818607940255</v>
      </c>
    </row>
    <row r="42" spans="1:33" x14ac:dyDescent="0.2">
      <c r="A42" s="12">
        <v>31</v>
      </c>
      <c r="B42" s="20">
        <v>3.25</v>
      </c>
      <c r="C42" s="20">
        <v>13.34</v>
      </c>
      <c r="D42" s="20">
        <v>-10.08</v>
      </c>
      <c r="E42" s="21"/>
      <c r="F42" s="14" t="s">
        <v>108</v>
      </c>
      <c r="G42" s="22">
        <v>-1063.2406486310099</v>
      </c>
      <c r="H42" s="14" t="s">
        <v>109</v>
      </c>
      <c r="I42" s="22">
        <v>-1063.2350386513999</v>
      </c>
      <c r="J42" s="14" t="s">
        <v>110</v>
      </c>
      <c r="K42" s="22">
        <v>-1063.2544659323</v>
      </c>
      <c r="L42" s="21"/>
      <c r="M42" s="12">
        <v>31</v>
      </c>
      <c r="N42" s="19">
        <f t="shared" si="11"/>
        <v>3.5203161061095463</v>
      </c>
      <c r="O42" s="19">
        <f t="shared" si="12"/>
        <v>12.19080542272156</v>
      </c>
      <c r="P42" s="19">
        <f t="shared" si="13"/>
        <v>-8.6704893166120129</v>
      </c>
      <c r="R42" s="23">
        <f t="shared" si="14"/>
        <v>0.27031610610954626</v>
      </c>
      <c r="S42" s="19">
        <f t="shared" si="14"/>
        <v>1.1491945772784398</v>
      </c>
      <c r="T42" s="19">
        <f t="shared" si="14"/>
        <v>1.4095106833879871</v>
      </c>
      <c r="U42" s="13"/>
      <c r="V42">
        <f t="shared" si="15"/>
        <v>8.3174186495245017</v>
      </c>
      <c r="W42">
        <f t="shared" si="15"/>
        <v>8.6146520035865048</v>
      </c>
      <c r="X42">
        <f t="shared" si="15"/>
        <v>13.983240906626856</v>
      </c>
      <c r="Y42" s="19"/>
      <c r="AA42">
        <v>0.52496276181336965</v>
      </c>
      <c r="AB42">
        <v>1.2285686692129634</v>
      </c>
      <c r="AC42">
        <v>1.7435314310263337</v>
      </c>
      <c r="AE42">
        <f t="shared" si="17"/>
        <v>0.25464665570382339</v>
      </c>
      <c r="AF42">
        <f t="shared" si="16"/>
        <v>7.9374091934523605E-2</v>
      </c>
      <c r="AG42">
        <f t="shared" si="16"/>
        <v>0.33402074763834655</v>
      </c>
    </row>
    <row r="43" spans="1:33" x14ac:dyDescent="0.2">
      <c r="A43" s="12">
        <v>32</v>
      </c>
      <c r="B43" s="20">
        <v>19.16</v>
      </c>
      <c r="C43" s="20">
        <v>64.569999999999993</v>
      </c>
      <c r="D43" s="20">
        <v>-45.4</v>
      </c>
      <c r="E43" s="21"/>
      <c r="F43" s="14" t="s">
        <v>111</v>
      </c>
      <c r="G43" s="22">
        <v>-997.905870351967</v>
      </c>
      <c r="H43" s="14" t="s">
        <v>112</v>
      </c>
      <c r="I43" s="22">
        <v>-997.87271554518497</v>
      </c>
      <c r="J43" s="14" t="s">
        <v>113</v>
      </c>
      <c r="K43" s="22">
        <v>-997.97342299639001</v>
      </c>
      <c r="L43" s="21"/>
      <c r="M43" s="12">
        <v>32</v>
      </c>
      <c r="N43" s="19">
        <f t="shared" si="11"/>
        <v>20.804959808097138</v>
      </c>
      <c r="O43" s="19">
        <f t="shared" si="12"/>
        <v>63.194893231374643</v>
      </c>
      <c r="P43" s="19">
        <f t="shared" si="13"/>
        <v>-42.389933423277505</v>
      </c>
      <c r="R43" s="23">
        <f t="shared" si="14"/>
        <v>1.6449598080971377</v>
      </c>
      <c r="S43" s="19">
        <f t="shared" si="14"/>
        <v>1.3751067686253506</v>
      </c>
      <c r="T43" s="19">
        <f t="shared" si="14"/>
        <v>3.0100665767224939</v>
      </c>
      <c r="U43" s="13"/>
      <c r="V43">
        <f t="shared" si="15"/>
        <v>8.5853852197136629</v>
      </c>
      <c r="W43">
        <f t="shared" si="15"/>
        <v>2.1296372442703282</v>
      </c>
      <c r="X43">
        <f t="shared" si="15"/>
        <v>6.6301025918997674</v>
      </c>
      <c r="Y43" s="19"/>
      <c r="AA43">
        <v>1.6574621795914339</v>
      </c>
      <c r="AB43">
        <v>1.0421292777079572</v>
      </c>
      <c r="AC43">
        <v>2.6895914572993931</v>
      </c>
      <c r="AE43">
        <f t="shared" si="17"/>
        <v>1.2502371494296227E-2</v>
      </c>
      <c r="AF43">
        <f t="shared" si="16"/>
        <v>0.33297749091739348</v>
      </c>
      <c r="AG43">
        <f t="shared" si="16"/>
        <v>0.32047511942310081</v>
      </c>
    </row>
    <row r="44" spans="1:33" x14ac:dyDescent="0.2">
      <c r="A44" s="12">
        <v>33</v>
      </c>
      <c r="B44" s="20">
        <v>1.26</v>
      </c>
      <c r="C44" s="20">
        <v>7.83</v>
      </c>
      <c r="D44" s="20">
        <v>-6.57</v>
      </c>
      <c r="E44" s="21"/>
      <c r="F44" s="14" t="s">
        <v>114</v>
      </c>
      <c r="G44" s="22">
        <v>-272.99951846985198</v>
      </c>
      <c r="H44" s="14" t="s">
        <v>115</v>
      </c>
      <c r="I44" s="22">
        <v>-272.99733282640199</v>
      </c>
      <c r="J44" s="14" t="s">
        <v>116</v>
      </c>
      <c r="K44" s="22">
        <v>-273.00888993140302</v>
      </c>
      <c r="L44" s="21"/>
      <c r="M44" s="12">
        <v>33</v>
      </c>
      <c r="N44" s="19">
        <f t="shared" si="11"/>
        <v>1.3715122645971569</v>
      </c>
      <c r="O44" s="19">
        <f t="shared" si="12"/>
        <v>7.252194429158946</v>
      </c>
      <c r="P44" s="19">
        <f t="shared" si="13"/>
        <v>-5.8806821645617893</v>
      </c>
      <c r="R44" s="23">
        <f t="shared" si="14"/>
        <v>0.11151226459715691</v>
      </c>
      <c r="S44" s="19">
        <f t="shared" si="14"/>
        <v>0.57780557084105411</v>
      </c>
      <c r="T44" s="19">
        <f t="shared" si="14"/>
        <v>0.68931783543821101</v>
      </c>
      <c r="U44" s="13"/>
      <c r="V44">
        <f t="shared" si="15"/>
        <v>8.8501797299330871</v>
      </c>
      <c r="W44">
        <f t="shared" si="15"/>
        <v>7.3793814922229126</v>
      </c>
      <c r="X44">
        <f t="shared" si="15"/>
        <v>10.491900082773379</v>
      </c>
      <c r="Y44" s="19"/>
      <c r="AA44">
        <v>0.1347132030663174</v>
      </c>
      <c r="AB44">
        <v>0.41439050329996441</v>
      </c>
      <c r="AC44">
        <v>0.54910370636628159</v>
      </c>
      <c r="AE44">
        <f t="shared" si="17"/>
        <v>2.3200938469160493E-2</v>
      </c>
      <c r="AF44">
        <f t="shared" si="16"/>
        <v>0.1634150675410897</v>
      </c>
      <c r="AG44">
        <f t="shared" si="16"/>
        <v>0.14021412907192943</v>
      </c>
    </row>
    <row r="45" spans="1:33" x14ac:dyDescent="0.2">
      <c r="A45" s="12">
        <v>34</v>
      </c>
      <c r="B45" s="20">
        <v>29.15</v>
      </c>
      <c r="C45" s="20">
        <v>2.91</v>
      </c>
      <c r="D45" s="20">
        <v>26.24</v>
      </c>
      <c r="E45" s="21"/>
      <c r="F45" s="14" t="s">
        <v>117</v>
      </c>
      <c r="G45" s="22">
        <v>-861.68048187680199</v>
      </c>
      <c r="H45" s="14" t="s">
        <v>118</v>
      </c>
      <c r="I45" s="22">
        <v>-861.63303821504996</v>
      </c>
      <c r="J45" s="14" t="s">
        <v>119</v>
      </c>
      <c r="K45" s="22">
        <v>-861.638024216026</v>
      </c>
      <c r="L45" s="21"/>
      <c r="M45" s="12">
        <v>34</v>
      </c>
      <c r="N45" s="19">
        <f>(I45-G45)*627.50960803</f>
        <v>29.771353589522274</v>
      </c>
      <c r="O45" s="19">
        <f>(I45-K45)*627.50960803</f>
        <v>3.1287635181072266</v>
      </c>
      <c r="P45" s="19">
        <f t="shared" si="13"/>
        <v>26.642590071415047</v>
      </c>
      <c r="R45" s="23">
        <f t="shared" si="14"/>
        <v>0.62135358952227548</v>
      </c>
      <c r="S45" s="19">
        <f t="shared" si="14"/>
        <v>0.2187635181072265</v>
      </c>
      <c r="T45" s="19">
        <f t="shared" si="14"/>
        <v>0.4025900714150481</v>
      </c>
      <c r="U45" s="13"/>
      <c r="V45">
        <f t="shared" si="15"/>
        <v>2.1315732059083206</v>
      </c>
      <c r="W45">
        <f t="shared" si="15"/>
        <v>7.517646670351426</v>
      </c>
      <c r="X45">
        <f t="shared" si="15"/>
        <v>1.5342609428927139</v>
      </c>
      <c r="Y45" s="19"/>
      <c r="AA45">
        <v>0.35214163631661322</v>
      </c>
      <c r="AB45">
        <v>0.36503524965060397</v>
      </c>
      <c r="AC45">
        <v>1.2893613333993414E-2</v>
      </c>
      <c r="AE45">
        <f t="shared" si="17"/>
        <v>0.26921195320566227</v>
      </c>
      <c r="AF45">
        <f t="shared" si="16"/>
        <v>0.14627173154337747</v>
      </c>
      <c r="AG45">
        <f t="shared" si="16"/>
        <v>0.38969645808105469</v>
      </c>
    </row>
    <row r="46" spans="1:33" x14ac:dyDescent="0.2">
      <c r="A46" s="12">
        <v>35</v>
      </c>
      <c r="B46" s="20">
        <v>18.309999999999999</v>
      </c>
      <c r="C46" s="20">
        <v>-1.41</v>
      </c>
      <c r="D46" s="20">
        <v>19.72</v>
      </c>
      <c r="E46" s="21"/>
      <c r="F46" s="14" t="s">
        <v>119</v>
      </c>
      <c r="G46" s="22">
        <v>-861.638024216026</v>
      </c>
      <c r="H46" s="14" t="s">
        <v>120</v>
      </c>
      <c r="I46" s="22">
        <v>-861.61000807567598</v>
      </c>
      <c r="J46" s="14" t="s">
        <v>121</v>
      </c>
      <c r="K46" s="22">
        <v>-821.14915322847503</v>
      </c>
      <c r="L46" s="21"/>
      <c r="M46" s="12">
        <v>35</v>
      </c>
      <c r="N46" s="19">
        <f>(I46-G46)*627.50960803</f>
        <v>17.580397249553737</v>
      </c>
      <c r="O46" s="19">
        <f>(I46-K46-K47)*627.50960803</f>
        <v>-1.7280473127205769</v>
      </c>
      <c r="P46" s="19">
        <f>(K46+K47-G46)*627.50960803</f>
        <v>19.308444562301066</v>
      </c>
      <c r="R46" s="23">
        <f t="shared" si="14"/>
        <v>0.72960275044626144</v>
      </c>
      <c r="S46" s="19">
        <f t="shared" si="14"/>
        <v>0.31804731272057696</v>
      </c>
      <c r="T46" s="19">
        <f t="shared" si="14"/>
        <v>0.41155543769893299</v>
      </c>
      <c r="U46" s="13"/>
      <c r="V46">
        <f t="shared" si="15"/>
        <v>3.9847228314924168</v>
      </c>
      <c r="W46">
        <f t="shared" si="15"/>
        <v>22.556547001459361</v>
      </c>
      <c r="X46">
        <f t="shared" si="15"/>
        <v>2.0869951201771451</v>
      </c>
      <c r="Y46" s="19"/>
      <c r="AA46">
        <v>0.5693208779030563</v>
      </c>
      <c r="AB46">
        <v>0.46038680930385345</v>
      </c>
      <c r="AC46">
        <v>0.10893406857245225</v>
      </c>
      <c r="AE46">
        <f t="shared" si="17"/>
        <v>0.16028187254320514</v>
      </c>
      <c r="AF46">
        <f t="shared" si="16"/>
        <v>0.14233949658327649</v>
      </c>
      <c r="AG46">
        <f t="shared" si="16"/>
        <v>0.30262136912648074</v>
      </c>
    </row>
    <row r="47" spans="1:33" x14ac:dyDescent="0.2">
      <c r="A47" s="13"/>
      <c r="B47" s="13"/>
      <c r="C47" s="13"/>
      <c r="D47" s="13"/>
      <c r="E47" s="13"/>
      <c r="F47" s="16"/>
      <c r="G47" s="26"/>
      <c r="H47" s="16"/>
      <c r="I47" s="16"/>
      <c r="J47" s="14" t="s">
        <v>122</v>
      </c>
      <c r="K47" s="22">
        <v>-40.458101029106999</v>
      </c>
      <c r="L47" s="27"/>
      <c r="M47" s="13"/>
      <c r="N47" s="18"/>
      <c r="R47" s="28"/>
      <c r="U47" s="13"/>
    </row>
    <row r="48" spans="1:33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22"/>
      <c r="L48" s="13"/>
      <c r="M48" s="13"/>
      <c r="N48" s="18"/>
      <c r="U48" s="13"/>
    </row>
    <row r="49" spans="1:22" ht="19" x14ac:dyDescent="0.25">
      <c r="A49" s="13"/>
      <c r="B49" s="13"/>
      <c r="C49" s="13"/>
      <c r="D49" s="13"/>
      <c r="E49" s="13"/>
      <c r="F49" s="13"/>
      <c r="G49" s="22"/>
      <c r="H49" s="13"/>
      <c r="I49" s="22"/>
      <c r="J49" s="13"/>
      <c r="K49" s="22"/>
      <c r="L49" s="13"/>
      <c r="M49" s="13"/>
      <c r="N49" s="18"/>
      <c r="Q49" s="29" t="s">
        <v>123</v>
      </c>
      <c r="R49" s="19">
        <f>AVERAGE(R7:R46,R7:S46,T7:T46)</f>
        <v>1.2224245909838141</v>
      </c>
      <c r="U49" s="29" t="s">
        <v>124</v>
      </c>
      <c r="V49" s="19">
        <f>AVERAGE(V7:X46)</f>
        <v>12.179165732857228</v>
      </c>
    </row>
    <row r="50" spans="1:22" ht="1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Q50" s="29" t="s">
        <v>125</v>
      </c>
      <c r="R50" s="19">
        <f>MAX(R7:R46,R7:S46,T7:T46)</f>
        <v>10.394881028314309</v>
      </c>
      <c r="U50" s="29" t="s">
        <v>125</v>
      </c>
      <c r="V50" s="19">
        <f>MAX(V7:X46)</f>
        <v>162.32294769274634</v>
      </c>
    </row>
    <row r="51" spans="1:22" x14ac:dyDescent="0.2">
      <c r="Q51" s="18" t="s">
        <v>126</v>
      </c>
      <c r="R51" s="19">
        <f>STDEV(R7:R46,R7:S46,T7:T46)</f>
        <v>1.5716302037292254</v>
      </c>
      <c r="U51" s="18" t="s">
        <v>126</v>
      </c>
      <c r="V51" s="19">
        <f>STDEV(V7:X46)</f>
        <v>21.163316127550715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TZVP_F_QZVPP</vt:lpstr>
      <vt:lpstr>TZVP_QZVPP</vt:lpstr>
      <vt:lpstr>TZVPP_QZVPP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2022-06-29T11:15:30Z</dcterms:created>
  <dcterms:modified xsi:type="dcterms:W3CDTF">2022-08-17T11:51:54Z</dcterms:modified>
</cp:coreProperties>
</file>