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codeName="ThisWorkbook"/>
  <xr:revisionPtr revIDLastSave="0" documentId="8_{D2B45841-6F43-46CD-88C6-25CAEA773274}" xr6:coauthVersionLast="36" xr6:coauthVersionMax="36" xr10:uidLastSave="{00000000-0000-0000-0000-000000000000}"/>
  <bookViews>
    <workbookView xWindow="0" yWindow="0" windowWidth="16185" windowHeight="5745" activeTab="3" xr2:uid="{00000000-000D-0000-FFFF-FFFF00000000}"/>
  </bookViews>
  <sheets>
    <sheet name="Proximate composition " sheetId="50" r:id="rId1"/>
    <sheet name="Rheology" sheetId="1" r:id="rId2"/>
    <sheet name="Sensory Ranks  " sheetId="48" r:id="rId3"/>
    <sheet name="Elderly Consumers" sheetId="49" r:id="rId4"/>
    <sheet name="XLSTAT_20231206_175301_1_HID1" sheetId="46" state="hidden" r:id="rId5"/>
    <sheet name="XLSTAT_20231206_175301_1_HID" sheetId="45" state="hidden" r:id="rId6"/>
    <sheet name="XLSTAT_20231206_175214_1_HID1" sheetId="43" state="hidden" r:id="rId7"/>
    <sheet name="XLSTAT_20231206_175214_1_HID" sheetId="42" state="hidden" r:id="rId8"/>
    <sheet name="XLSTAT_20231206_175022_1_HID1" sheetId="40" state="hidden" r:id="rId9"/>
    <sheet name="XLSTAT_20231206_175022_1_HID" sheetId="39" state="hidden" r:id="rId10"/>
    <sheet name="XLSTAT_20231206_172333_1_HID" sheetId="37" state="hidden" r:id="rId11"/>
    <sheet name="XLSTAT_20231206_121853_1_HID" sheetId="32" state="hidden" r:id="rId12"/>
    <sheet name="ANOVA1_HID" sheetId="13" state="hidden" r:id="rId13"/>
    <sheet name="ANOVA1_HID1" sheetId="14" state="hidden" r:id="rId14"/>
    <sheet name="ANOVA1_HID2" sheetId="15" state="hidden" r:id="rId15"/>
    <sheet name="ANOVA1_HID3" sheetId="16" state="hidden" r:id="rId16"/>
    <sheet name="ANOVA_HID" sheetId="18" state="hidden" r:id="rId17"/>
    <sheet name="ANOVA_HID1" sheetId="19" state="hidden" r:id="rId18"/>
    <sheet name="ANOVA_HID2" sheetId="20" state="hidden" r:id="rId19"/>
    <sheet name="ANOVA_HID3" sheetId="21" state="hidden" r:id="rId20"/>
    <sheet name="ANOVA_HID4" sheetId="23" state="hidden" r:id="rId21"/>
    <sheet name="ANOVA_HID5" sheetId="24" state="hidden" r:id="rId22"/>
    <sheet name="ANOVA_HID6" sheetId="26" state="hidden" r:id="rId23"/>
    <sheet name="ANOVA_HID7" sheetId="27" state="hidden" r:id="rId24"/>
    <sheet name="ANOVA_HID8" sheetId="28" state="hidden" r:id="rId25"/>
    <sheet name="ANOVA_HID9" sheetId="29" state="hidden" r:id="rId26"/>
  </sheets>
  <definedNames>
    <definedName name="_xlnm._FilterDatabase" localSheetId="3" hidden="1">'Elderly Consumers'!$A$1:$I$307</definedName>
    <definedName name="_xlnm._FilterDatabase" localSheetId="0" hidden="1">'Proximate composition '!$A$1:$H$17</definedName>
    <definedName name="_xlnm._FilterDatabase" localSheetId="1" hidden="1">Rheology!$A$1:$G$47</definedName>
    <definedName name="_xlnm._FilterDatabase" localSheetId="2" hidden="1">'Sensory Ranks  '!$A$1:$O$301</definedName>
    <definedName name="tab20231206_175022_RunProcANO_1_823" localSheetId="8" hidden="1">XLSTAT_20231206_175022_1_HID1!$A$3:$D$5</definedName>
    <definedName name="tab20231206_175022_RunProcANO_2_823" localSheetId="8" hidden="1">XLSTAT_20231206_175022_1_HID1!$E$3:$H$6</definedName>
    <definedName name="tab20231206_175022_RunProcANO_3_823" localSheetId="8" hidden="1">XLSTAT_20231206_175022_1_HID1!$I$3:$L$9</definedName>
    <definedName name="tab20231206_175214_RunProcANO_1_823" localSheetId="6" hidden="1">XLSTAT_20231206_175214_1_HID1!$A$3:$D$6</definedName>
    <definedName name="tab20231206_175301_RunProcANO_1_823" localSheetId="4" hidden="1">XLSTAT_20231206_175301_1_HID1!$A$3:$D$6</definedName>
    <definedName name="xdata1" localSheetId="11" hidden="1">XLSTAT_20231206_121853_1_HID!$C$1:$C$70</definedName>
    <definedName name="xdata1" localSheetId="10" hidden="1">XLSTAT_20231206_172333_1_HID!$C$1:$C$70</definedName>
    <definedName name="xdata1" localSheetId="9" hidden="1">XLSTAT_20231206_175022_1_HID!$C$1:$C$70</definedName>
    <definedName name="xdata1" localSheetId="7" hidden="1">XLSTAT_20231206_175214_1_HID!$C$1:$C$70</definedName>
    <definedName name="xdata1" localSheetId="5" hidden="1">XLSTAT_20231206_175301_1_HID!$C$1:$C$70</definedName>
    <definedName name="xdata1" hidden="1">2.4620056+(ROW(OFFSET(#REF!,0,0,70,1))-1)*0.1130260638</definedName>
    <definedName name="xdata11" hidden="1">189.6816+(ROW(OFFSET(#REF!,0,0,70,1))-1)*28.3151652174</definedName>
    <definedName name="xdata13" hidden="1">0.1283127054+(ROW(OFFSET(#REF!,0,0,70,1))-1)*0.0015380659</definedName>
    <definedName name="xdata15" hidden="1">0.1047133439+(ROW(OFFSET(#REF!,0,0,70,1))-1)*0.0018800856</definedName>
    <definedName name="xdata2" localSheetId="11" hidden="1">XLSTAT_20231206_121853_1_HID!$G$1:$G$70</definedName>
    <definedName name="xdata2" localSheetId="10" hidden="1">XLSTAT_20231206_172333_1_HID!$G$1:$G$70</definedName>
    <definedName name="xdata2" localSheetId="9" hidden="1">XLSTAT_20231206_175022_1_HID!$G$1:$G$70</definedName>
    <definedName name="xdata2" localSheetId="7" hidden="1">XLSTAT_20231206_175214_1_HID!$G$1:$G$70</definedName>
    <definedName name="xdata2" localSheetId="5" hidden="1">XLSTAT_20231206_175301_1_HID!$G$1:$G$70</definedName>
    <definedName name="xdata2" hidden="1">2.273664+(ROW(OFFSET(#REF!,0,0,70,1))-1)*0.108442521739131</definedName>
    <definedName name="xdata3" localSheetId="11" hidden="1">XLSTAT_20231206_121853_1_HID!$K$1:$K$70</definedName>
    <definedName name="xdata3" localSheetId="10" hidden="1">XLSTAT_20231206_172333_1_HID!$K$1:$K$70</definedName>
    <definedName name="xdata3" localSheetId="9" hidden="1">XLSTAT_20231206_175022_1_HID!$K$1:$K$70</definedName>
    <definedName name="xdata3" localSheetId="7" hidden="1">XLSTAT_20231206_175214_1_HID!$K$7:$K$76</definedName>
    <definedName name="xdata3" localSheetId="5" hidden="1">XLSTAT_20231206_175301_1_HID!$K$7:$K$76</definedName>
    <definedName name="xdata3" hidden="1">2.156948+(ROW(OFFSET(#REF!,0,0,70,1))-1)*0.1174471884</definedName>
    <definedName name="xdata4" localSheetId="11" hidden="1">XLSTAT_20231206_121853_1_HID!$O$1:$O$70</definedName>
    <definedName name="xdata4" localSheetId="10" hidden="1">XLSTAT_20231206_172333_1_HID!$O$1:$O$70</definedName>
    <definedName name="xdata4" localSheetId="9" hidden="1">XLSTAT_20231206_175022_1_HID!$O$1:$O$70</definedName>
    <definedName name="xdata4" localSheetId="7" hidden="1">XLSTAT_20231206_175214_1_HID!$O$7:$O$76</definedName>
    <definedName name="xdata4" localSheetId="5" hidden="1">XLSTAT_20231206_175301_1_HID!$O$7:$O$76</definedName>
    <definedName name="xdata4" hidden="1">2420.176+(ROW(OFFSET(#REF!,0,0,70,1))-1)*128.635072463768</definedName>
    <definedName name="xdata5" localSheetId="11" hidden="1">XLSTAT_20231206_121853_1_HID!$S$1:$S$70</definedName>
    <definedName name="xdata5" localSheetId="10" hidden="1">XLSTAT_20231206_172333_1_HID!$S$1:$S$70</definedName>
    <definedName name="xdata5" localSheetId="9" hidden="1">XLSTAT_20231206_175022_1_HID!$S$1:$S$70</definedName>
    <definedName name="xdata5" localSheetId="7" hidden="1">XLSTAT_20231206_175214_1_HID!$S$13:$S$82</definedName>
    <definedName name="xdata5" localSheetId="5" hidden="1">XLSTAT_20231206_175301_1_HID!$S$13:$S$82</definedName>
    <definedName name="xdata5" hidden="1">2735.5164+(ROW(OFFSET(#REF!,0,0,70,1))-1)*170.7313565217</definedName>
    <definedName name="xdata6" localSheetId="11" hidden="1">XLSTAT_20231206_121853_1_HID!$W$1:$W$70</definedName>
    <definedName name="xdata6" localSheetId="10" hidden="1">XLSTAT_20231206_172333_1_HID!$W$1:$W$70</definedName>
    <definedName name="xdata6" localSheetId="9" hidden="1">XLSTAT_20231206_175022_1_HID!$W$1:$W$70</definedName>
    <definedName name="xdata6" localSheetId="7" hidden="1">XLSTAT_20231206_175214_1_HID!$W$13:$W$82</definedName>
    <definedName name="xdata6" localSheetId="5" hidden="1">XLSTAT_20231206_175301_1_HID!$W$13:$W$82</definedName>
    <definedName name="xdata6" hidden="1">345.3474+(ROW(OFFSET(#REF!,0,0,70,1))-1)*26.0591391304348</definedName>
    <definedName name="xdata7" localSheetId="11" hidden="1">XLSTAT_20231206_121853_1_HID!$AA$1:$AA$70</definedName>
    <definedName name="xdata7" localSheetId="10" hidden="1">XLSTAT_20231206_172333_1_HID!$AA$1:$AA$70</definedName>
    <definedName name="xdata7" localSheetId="9" hidden="1">XLSTAT_20231206_175022_1_HID!$AA$1:$AA$70</definedName>
    <definedName name="xdata7" localSheetId="7" hidden="1">XLSTAT_20231206_175214_1_HID!$AA$19:$AA$88</definedName>
    <definedName name="xdata7" localSheetId="5" hidden="1">XLSTAT_20231206_175301_1_HID!$AA$19:$AA$88</definedName>
    <definedName name="xdata7" hidden="1">2476.448+(ROW(OFFSET(#REF!,0,0,70,1))-1)*174.4859710145</definedName>
    <definedName name="xdata8" localSheetId="11" hidden="1">XLSTAT_20231206_121853_1_HID!$AE$1:$AE$70</definedName>
    <definedName name="xdata8" localSheetId="10" hidden="1">XLSTAT_20231206_172333_1_HID!$AE$1:$AE$70</definedName>
    <definedName name="xdata8" localSheetId="9" hidden="1">XLSTAT_20231206_175022_1_HID!$AE$1:$AE$70</definedName>
    <definedName name="xdata8" localSheetId="7" hidden="1">XLSTAT_20231206_175214_1_HID!$AE$19:$AE$88</definedName>
    <definedName name="xdata8" localSheetId="5" hidden="1">XLSTAT_20231206_175301_1_HID!$AE$19:$AE$88</definedName>
    <definedName name="xdata8" hidden="1">0.10471334391489+(ROW(OFFSET(#REF!,0,0,70,1))-1)*0.0017762988029607</definedName>
    <definedName name="xdata9" hidden="1">175.13848+(ROW(OFFSET(#REF!,0,0,70,1))-1)*28.5259350725</definedName>
    <definedName name="ydata1" localSheetId="0" hidden="1">0+1*[0]!xdata1-1.22883191431433*(1.015625+([0]!xdata1-4.8350578125)^2/140.860110060894)^0.5</definedName>
    <definedName name="ydata1" localSheetId="11" hidden="1">XLSTAT_20231206_121853_1_HID!$D$1:$D$70</definedName>
    <definedName name="ydata1" localSheetId="10" hidden="1">XLSTAT_20231206_172333_1_HID!$D$1:$D$70</definedName>
    <definedName name="ydata1" localSheetId="9" hidden="1">XLSTAT_20231206_175022_1_HID!$D$1:$D$70</definedName>
    <definedName name="ydata1" localSheetId="7" hidden="1">XLSTAT_20231206_175214_1_HID!$D$1:$D$70</definedName>
    <definedName name="ydata1" localSheetId="5" hidden="1">XLSTAT_20231206_175301_1_HID!$D$1:$D$70</definedName>
    <definedName name="ydata1" hidden="1">0+1*[0]!xdata1-1.22883191431433*(1.015625+([0]!xdata1-4.8350578125)^2/140.860110060894)^0.5</definedName>
    <definedName name="ydata10" localSheetId="0" hidden="1">0+1*[0]!xdata9-475.554273901014*(1.01315789473684+([0]!xdata9-820.043552631579)^2/3038207.83564553)^0.5</definedName>
    <definedName name="ydata10" hidden="1">0+1*[0]!xdata9-475.554273901014*(1.01315789473684+([0]!xdata9-820.043552631579)^2/3038207.83564553)^0.5</definedName>
    <definedName name="ydata12" localSheetId="0" hidden="1">0+1*[0]!xdata11+475.554273901014*(1.01315789473684+([0]!xdata11-820.043552631579)^2/3038207.83564553)^0.5</definedName>
    <definedName name="ydata12" hidden="1">0+1*[0]!xdata11+475.554273901014*(1.01315789473684+([0]!xdata11-820.043552631579)^2/3038207.83564553)^0.5</definedName>
    <definedName name="ydata14" localSheetId="0" hidden="1">0+1*[0]!xdata13-0.031080746835134*(1.01315789473684+([0]!xdata13-0.158903353723384)^2/0.0129777735824357)^0.5</definedName>
    <definedName name="ydata14" hidden="1">0+1*[0]!xdata13-0.031080746835134*(1.01315789473684+([0]!xdata13-0.158903353723384)^2/0.0129777735824357)^0.5</definedName>
    <definedName name="ydata16" localSheetId="0" hidden="1">0+1*[0]!xdata15+0.031080746835134*(1.01315789473684+([0]!xdata15-0.158903353723384)^2/0.0129777735824357)^0.5</definedName>
    <definedName name="ydata16" hidden="1">0+1*[0]!xdata15+0.031080746835134*(1.01315789473684+([0]!xdata15-0.158903353723384)^2/0.0129777735824357)^0.5</definedName>
    <definedName name="ydata2" localSheetId="0" hidden="1">0+1*[0]!xdata1-1.44550834369762*(1.03125+([0]!xdata1-4.9375403125)^2/7.43923482324999)^0.5</definedName>
    <definedName name="ydata2" localSheetId="11" hidden="1">XLSTAT_20231206_121853_1_HID!$H$1:$H$70</definedName>
    <definedName name="ydata2" localSheetId="10" hidden="1">XLSTAT_20231206_172333_1_HID!$H$1:$H$70</definedName>
    <definedName name="ydata2" localSheetId="9" hidden="1">XLSTAT_20231206_175022_1_HID!$H$1:$H$70</definedName>
    <definedName name="ydata2" localSheetId="7" hidden="1">XLSTAT_20231206_175214_1_HID!$H$1:$H$70</definedName>
    <definedName name="ydata2" localSheetId="5" hidden="1">XLSTAT_20231206_175301_1_HID!$H$1:$H$70</definedName>
    <definedName name="ydata2" hidden="1">0+1*[0]!xdata1-1.44550834369762*(1.03125+([0]!xdata1-4.9375403125)^2/7.43923482324999)^0.5</definedName>
    <definedName name="ydata3" localSheetId="0" hidden="1">0+1*[0]!xdata3-2595.01380413498*(1.015625+([0]!xdata3-5577.564765625)^2/248966086.785528)^0.5</definedName>
    <definedName name="ydata3" localSheetId="11" hidden="1">XLSTAT_20231206_121853_1_HID!$L$1:$L$70</definedName>
    <definedName name="ydata3" localSheetId="10" hidden="1">XLSTAT_20231206_172333_1_HID!$L$1:$L$70</definedName>
    <definedName name="ydata3" localSheetId="9" hidden="1">XLSTAT_20231206_175022_1_HID!$L$1:$L$70</definedName>
    <definedName name="ydata3" localSheetId="7" hidden="1">XLSTAT_20231206_175214_1_HID!$L$7:$L$76</definedName>
    <definedName name="ydata3" localSheetId="5" hidden="1">XLSTAT_20231206_175301_1_HID!$L$7:$L$76</definedName>
    <definedName name="ydata3" hidden="1">0+1*[0]!xdata3-2595.01380413498*(1.015625+([0]!xdata3-5577.564765625)^2/248966086.785528)^0.5</definedName>
    <definedName name="ydata4" localSheetId="0" hidden="1">0+1*[0]!xdata3+1.44550834369762*(1.03125+([0]!xdata3-4.9375403125)^2/7.43923482324999)^0.5</definedName>
    <definedName name="ydata4" localSheetId="11" hidden="1">XLSTAT_20231206_121853_1_HID!$P$1:$P$70</definedName>
    <definedName name="ydata4" localSheetId="10" hidden="1">XLSTAT_20231206_172333_1_HID!$P$1:$P$70</definedName>
    <definedName name="ydata4" localSheetId="9" hidden="1">XLSTAT_20231206_175022_1_HID!$P$1:$P$70</definedName>
    <definedName name="ydata4" localSheetId="7" hidden="1">XLSTAT_20231206_175214_1_HID!$P$7:$P$76</definedName>
    <definedName name="ydata4" localSheetId="5" hidden="1">XLSTAT_20231206_175301_1_HID!$P$7:$P$76</definedName>
    <definedName name="ydata4" hidden="1">0+1*[0]!xdata3+1.44550834369762*(1.03125+([0]!xdata3-4.9375403125)^2/7.43923482324999)^0.5</definedName>
    <definedName name="ydata5" localSheetId="0" hidden="1">0+1*[0]!xdata5-503.853244699016*(1.015625+([0]!xdata5-871.91275)^2/8488021.86206152)^0.5</definedName>
    <definedName name="ydata5" localSheetId="11" hidden="1">XLSTAT_20231206_121853_1_HID!$T$1:$T$70</definedName>
    <definedName name="ydata5" localSheetId="10" hidden="1">XLSTAT_20231206_172333_1_HID!$T$1:$T$70</definedName>
    <definedName name="ydata5" localSheetId="9" hidden="1">XLSTAT_20231206_175022_1_HID!$T$1:$T$70</definedName>
    <definedName name="ydata5" localSheetId="7" hidden="1">XLSTAT_20231206_175214_1_HID!$T$13:$T$82</definedName>
    <definedName name="ydata5" localSheetId="5" hidden="1">XLSTAT_20231206_175301_1_HID!$T$13:$T$82</definedName>
    <definedName name="ydata5" hidden="1">0+1*[0]!xdata5-503.853244699016*(1.015625+([0]!xdata5-871.91275)^2/8488021.86206152)^0.5</definedName>
    <definedName name="ydata6" localSheetId="0" hidden="1">0+1*[0]!xdata5-1939.23825889995*(1.03125+([0]!xdata5-5872.52046875)^2/13389038.9010625)^0.5</definedName>
    <definedName name="ydata6" localSheetId="11" hidden="1">XLSTAT_20231206_121853_1_HID!$X$1:$X$70</definedName>
    <definedName name="ydata6" localSheetId="10" hidden="1">XLSTAT_20231206_172333_1_HID!$X$1:$X$70</definedName>
    <definedName name="ydata6" localSheetId="9" hidden="1">XLSTAT_20231206_175022_1_HID!$X$1:$X$70</definedName>
    <definedName name="ydata6" localSheetId="7" hidden="1">XLSTAT_20231206_175214_1_HID!$X$13:$X$82</definedName>
    <definedName name="ydata6" localSheetId="5" hidden="1">XLSTAT_20231206_175301_1_HID!$X$13:$X$82</definedName>
    <definedName name="ydata6" hidden="1">0+1*[0]!xdata5-1939.23825889995*(1.03125+([0]!xdata5-5872.52046875)^2/13389038.9010625)^0.5</definedName>
    <definedName name="ydata7" localSheetId="0" hidden="1">0+1*[0]!xdata7-0.0322982791085405*(1.015625+([0]!xdata7-0.153776181485817)^2/0.0146793226667851)^0.5</definedName>
    <definedName name="ydata7" localSheetId="11" hidden="1">XLSTAT_20231206_121853_1_HID!$AB$1:$AB$70</definedName>
    <definedName name="ydata7" localSheetId="10" hidden="1">XLSTAT_20231206_172333_1_HID!$AB$1:$AB$70</definedName>
    <definedName name="ydata7" localSheetId="9" hidden="1">XLSTAT_20231206_175022_1_HID!$AB$1:$AB$70</definedName>
    <definedName name="ydata7" localSheetId="7" hidden="1">XLSTAT_20231206_175214_1_HID!$AB$19:$AB$88</definedName>
    <definedName name="ydata7" localSheetId="5" hidden="1">XLSTAT_20231206_175301_1_HID!$AB$19:$AB$88</definedName>
    <definedName name="ydata7" hidden="1">0+1*[0]!xdata7-0.0322982791085405*(1.015625+([0]!xdata7-0.153776181485817)^2/0.0146793226667851)^0.5</definedName>
    <definedName name="ydata8" localSheetId="0" hidden="1">0+1*[0]!xdata7+1939.23825889995*(1.03125+([0]!xdata7-5872.52046875)^2/13389038.9010625)^0.5</definedName>
    <definedName name="ydata8" localSheetId="11" hidden="1">XLSTAT_20231206_121853_1_HID!$AF$1:$AF$70</definedName>
    <definedName name="ydata8" localSheetId="10" hidden="1">XLSTAT_20231206_172333_1_HID!$AF$1:$AF$70</definedName>
    <definedName name="ydata8" localSheetId="9" hidden="1">XLSTAT_20231206_175022_1_HID!$AF$1:$AF$70</definedName>
    <definedName name="ydata8" localSheetId="7" hidden="1">XLSTAT_20231206_175214_1_HID!$AF$19:$AF$88</definedName>
    <definedName name="ydata8" localSheetId="5" hidden="1">XLSTAT_20231206_175301_1_HID!$AF$19:$AF$88</definedName>
    <definedName name="ydata8" hidden="1">0+1*[0]!xdata7+1939.23825889995*(1.03125+([0]!xdata7-5872.52046875)^2/13389038.9010625)^0.5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2" i="1"/>
  <c r="AE19" i="45" l="1"/>
  <c r="AF19" i="45" s="1"/>
  <c r="AE20" i="45"/>
  <c r="AF20" i="45" s="1"/>
  <c r="AE21" i="45"/>
  <c r="AF21" i="45" s="1"/>
  <c r="AE22" i="45"/>
  <c r="AF22" i="45" s="1"/>
  <c r="AE23" i="45"/>
  <c r="AF23" i="45" s="1"/>
  <c r="AE24" i="45"/>
  <c r="AF24" i="45" s="1"/>
  <c r="AE25" i="45"/>
  <c r="AF25" i="45" s="1"/>
  <c r="AE26" i="45"/>
  <c r="AF26" i="45" s="1"/>
  <c r="AE27" i="45"/>
  <c r="AF27" i="45" s="1"/>
  <c r="AE28" i="45"/>
  <c r="AF28" i="45" s="1"/>
  <c r="AE29" i="45"/>
  <c r="AF29" i="45" s="1"/>
  <c r="AE30" i="45"/>
  <c r="AF30" i="45" s="1"/>
  <c r="AE31" i="45"/>
  <c r="AF31" i="45" s="1"/>
  <c r="AE32" i="45"/>
  <c r="AF32" i="45" s="1"/>
  <c r="AE33" i="45"/>
  <c r="AF33" i="45" s="1"/>
  <c r="AE34" i="45"/>
  <c r="AF34" i="45" s="1"/>
  <c r="AE35" i="45"/>
  <c r="AF35" i="45" s="1"/>
  <c r="AE36" i="45"/>
  <c r="AF36" i="45" s="1"/>
  <c r="AE37" i="45"/>
  <c r="AF37" i="45" s="1"/>
  <c r="AE38" i="45"/>
  <c r="AF38" i="45" s="1"/>
  <c r="AE39" i="45"/>
  <c r="AF39" i="45" s="1"/>
  <c r="AE40" i="45"/>
  <c r="AF40" i="45" s="1"/>
  <c r="AE41" i="45"/>
  <c r="AF41" i="45" s="1"/>
  <c r="AE42" i="45"/>
  <c r="AF42" i="45" s="1"/>
  <c r="AE43" i="45"/>
  <c r="AF43" i="45" s="1"/>
  <c r="AE44" i="45"/>
  <c r="AF44" i="45" s="1"/>
  <c r="AE45" i="45"/>
  <c r="AF45" i="45" s="1"/>
  <c r="AE46" i="45"/>
  <c r="AF46" i="45" s="1"/>
  <c r="AE47" i="45"/>
  <c r="AF47" i="45" s="1"/>
  <c r="AE48" i="45"/>
  <c r="AF48" i="45" s="1"/>
  <c r="AE49" i="45"/>
  <c r="AF49" i="45" s="1"/>
  <c r="AE50" i="45"/>
  <c r="AF50" i="45" s="1"/>
  <c r="AE51" i="45"/>
  <c r="AF51" i="45" s="1"/>
  <c r="AE52" i="45"/>
  <c r="AF52" i="45" s="1"/>
  <c r="AE53" i="45"/>
  <c r="AF53" i="45" s="1"/>
  <c r="AE54" i="45"/>
  <c r="AF54" i="45" s="1"/>
  <c r="AE55" i="45"/>
  <c r="AF55" i="45" s="1"/>
  <c r="AE56" i="45"/>
  <c r="AF56" i="45" s="1"/>
  <c r="AE57" i="45"/>
  <c r="AF57" i="45" s="1"/>
  <c r="AE58" i="45"/>
  <c r="AF58" i="45" s="1"/>
  <c r="AE59" i="45"/>
  <c r="AF59" i="45" s="1"/>
  <c r="AE60" i="45"/>
  <c r="AF60" i="45" s="1"/>
  <c r="AE61" i="45"/>
  <c r="AF61" i="45" s="1"/>
  <c r="AE62" i="45"/>
  <c r="AF62" i="45" s="1"/>
  <c r="AE63" i="45"/>
  <c r="AF63" i="45" s="1"/>
  <c r="AE64" i="45"/>
  <c r="AF64" i="45" s="1"/>
  <c r="AE65" i="45"/>
  <c r="AF65" i="45" s="1"/>
  <c r="AE66" i="45"/>
  <c r="AF66" i="45" s="1"/>
  <c r="AE67" i="45"/>
  <c r="AF67" i="45" s="1"/>
  <c r="AE68" i="45"/>
  <c r="AF68" i="45" s="1"/>
  <c r="AE69" i="45"/>
  <c r="AF69" i="45" s="1"/>
  <c r="AE70" i="45"/>
  <c r="AF70" i="45" s="1"/>
  <c r="AE71" i="45"/>
  <c r="AF71" i="45" s="1"/>
  <c r="AE72" i="45"/>
  <c r="AF72" i="45" s="1"/>
  <c r="AE73" i="45"/>
  <c r="AF73" i="45" s="1"/>
  <c r="AE74" i="45"/>
  <c r="AF74" i="45" s="1"/>
  <c r="AE75" i="45"/>
  <c r="AF75" i="45" s="1"/>
  <c r="AE76" i="45"/>
  <c r="AF76" i="45" s="1"/>
  <c r="AE77" i="45"/>
  <c r="AF77" i="45" s="1"/>
  <c r="AE78" i="45"/>
  <c r="AF78" i="45" s="1"/>
  <c r="AE79" i="45"/>
  <c r="AF79" i="45" s="1"/>
  <c r="AE80" i="45"/>
  <c r="AF80" i="45" s="1"/>
  <c r="AE81" i="45"/>
  <c r="AF81" i="45" s="1"/>
  <c r="AE82" i="45"/>
  <c r="AF82" i="45" s="1"/>
  <c r="AE83" i="45"/>
  <c r="AF83" i="45" s="1"/>
  <c r="AE84" i="45"/>
  <c r="AF84" i="45" s="1"/>
  <c r="AE85" i="45"/>
  <c r="AF85" i="45" s="1"/>
  <c r="AE86" i="45"/>
  <c r="AF86" i="45" s="1"/>
  <c r="AE87" i="45"/>
  <c r="AF87" i="45" s="1"/>
  <c r="AE88" i="45"/>
  <c r="AF88" i="45" s="1"/>
  <c r="AA19" i="45"/>
  <c r="AB19" i="45" s="1"/>
  <c r="AA20" i="45"/>
  <c r="AB20" i="45" s="1"/>
  <c r="AA21" i="45"/>
  <c r="AB21" i="45" s="1"/>
  <c r="AA22" i="45"/>
  <c r="AB22" i="45" s="1"/>
  <c r="AA23" i="45"/>
  <c r="AB23" i="45" s="1"/>
  <c r="AA24" i="45"/>
  <c r="AB24" i="45" s="1"/>
  <c r="AA25" i="45"/>
  <c r="AB25" i="45" s="1"/>
  <c r="AA26" i="45"/>
  <c r="AB26" i="45" s="1"/>
  <c r="AA27" i="45"/>
  <c r="AB27" i="45" s="1"/>
  <c r="AA28" i="45"/>
  <c r="AB28" i="45" s="1"/>
  <c r="AA29" i="45"/>
  <c r="AB29" i="45" s="1"/>
  <c r="AA30" i="45"/>
  <c r="AB30" i="45" s="1"/>
  <c r="AA31" i="45"/>
  <c r="AB31" i="45" s="1"/>
  <c r="AA32" i="45"/>
  <c r="AB32" i="45" s="1"/>
  <c r="AA33" i="45"/>
  <c r="AB33" i="45" s="1"/>
  <c r="AA34" i="45"/>
  <c r="AB34" i="45" s="1"/>
  <c r="AA35" i="45"/>
  <c r="AB35" i="45" s="1"/>
  <c r="AA36" i="45"/>
  <c r="AB36" i="45" s="1"/>
  <c r="AA37" i="45"/>
  <c r="AB37" i="45" s="1"/>
  <c r="AA38" i="45"/>
  <c r="AB38" i="45" s="1"/>
  <c r="AA39" i="45"/>
  <c r="AB39" i="45" s="1"/>
  <c r="AA40" i="45"/>
  <c r="AB40" i="45" s="1"/>
  <c r="AA41" i="45"/>
  <c r="AB41" i="45" s="1"/>
  <c r="AA42" i="45"/>
  <c r="AB42" i="45" s="1"/>
  <c r="AA43" i="45"/>
  <c r="AB43" i="45" s="1"/>
  <c r="AA44" i="45"/>
  <c r="AB44" i="45" s="1"/>
  <c r="AA45" i="45"/>
  <c r="AB45" i="45" s="1"/>
  <c r="AA46" i="45"/>
  <c r="AB46" i="45" s="1"/>
  <c r="AA47" i="45"/>
  <c r="AB47" i="45" s="1"/>
  <c r="AA48" i="45"/>
  <c r="AB48" i="45" s="1"/>
  <c r="AA49" i="45"/>
  <c r="AB49" i="45" s="1"/>
  <c r="AA50" i="45"/>
  <c r="AB50" i="45" s="1"/>
  <c r="AA51" i="45"/>
  <c r="AB51" i="45" s="1"/>
  <c r="AA52" i="45"/>
  <c r="AB52" i="45" s="1"/>
  <c r="AA53" i="45"/>
  <c r="AB53" i="45" s="1"/>
  <c r="AA54" i="45"/>
  <c r="AB54" i="45" s="1"/>
  <c r="AA55" i="45"/>
  <c r="AB55" i="45" s="1"/>
  <c r="AA56" i="45"/>
  <c r="AB56" i="45" s="1"/>
  <c r="AA57" i="45"/>
  <c r="AB57" i="45" s="1"/>
  <c r="AA58" i="45"/>
  <c r="AB58" i="45" s="1"/>
  <c r="AA59" i="45"/>
  <c r="AB59" i="45" s="1"/>
  <c r="AA60" i="45"/>
  <c r="AB60" i="45" s="1"/>
  <c r="AA61" i="45"/>
  <c r="AB61" i="45" s="1"/>
  <c r="AA62" i="45"/>
  <c r="AB62" i="45" s="1"/>
  <c r="AA63" i="45"/>
  <c r="AB63" i="45" s="1"/>
  <c r="AA64" i="45"/>
  <c r="AB64" i="45" s="1"/>
  <c r="AA65" i="45"/>
  <c r="AB65" i="45" s="1"/>
  <c r="AA66" i="45"/>
  <c r="AB66" i="45" s="1"/>
  <c r="AA67" i="45"/>
  <c r="AB67" i="45" s="1"/>
  <c r="AA68" i="45"/>
  <c r="AB68" i="45" s="1"/>
  <c r="AA69" i="45"/>
  <c r="AB69" i="45" s="1"/>
  <c r="AA70" i="45"/>
  <c r="AB70" i="45" s="1"/>
  <c r="AA71" i="45"/>
  <c r="AB71" i="45" s="1"/>
  <c r="AA72" i="45"/>
  <c r="AB72" i="45" s="1"/>
  <c r="AA73" i="45"/>
  <c r="AB73" i="45" s="1"/>
  <c r="AA74" i="45"/>
  <c r="AB74" i="45" s="1"/>
  <c r="AA75" i="45"/>
  <c r="AB75" i="45" s="1"/>
  <c r="AA76" i="45"/>
  <c r="AB76" i="45" s="1"/>
  <c r="AA77" i="45"/>
  <c r="AB77" i="45" s="1"/>
  <c r="AA78" i="45"/>
  <c r="AB78" i="45" s="1"/>
  <c r="AA79" i="45"/>
  <c r="AB79" i="45" s="1"/>
  <c r="AA80" i="45"/>
  <c r="AB80" i="45" s="1"/>
  <c r="AA81" i="45"/>
  <c r="AB81" i="45" s="1"/>
  <c r="AA82" i="45"/>
  <c r="AB82" i="45" s="1"/>
  <c r="AA83" i="45"/>
  <c r="AB83" i="45" s="1"/>
  <c r="AA84" i="45"/>
  <c r="AB84" i="45" s="1"/>
  <c r="AA85" i="45"/>
  <c r="AB85" i="45" s="1"/>
  <c r="AA86" i="45"/>
  <c r="AB86" i="45" s="1"/>
  <c r="AA87" i="45"/>
  <c r="AB87" i="45" s="1"/>
  <c r="AA88" i="45"/>
  <c r="AB88" i="45" s="1"/>
  <c r="W13" i="45"/>
  <c r="X13" i="45" s="1"/>
  <c r="W14" i="45"/>
  <c r="X14" i="45" s="1"/>
  <c r="W15" i="45"/>
  <c r="X15" i="45" s="1"/>
  <c r="W16" i="45"/>
  <c r="X16" i="45" s="1"/>
  <c r="W17" i="45"/>
  <c r="X17" i="45" s="1"/>
  <c r="W18" i="45"/>
  <c r="X18" i="45" s="1"/>
  <c r="W19" i="45"/>
  <c r="X19" i="45" s="1"/>
  <c r="W20" i="45"/>
  <c r="X20" i="45" s="1"/>
  <c r="W21" i="45"/>
  <c r="X21" i="45" s="1"/>
  <c r="W22" i="45"/>
  <c r="X22" i="45" s="1"/>
  <c r="W23" i="45"/>
  <c r="X23" i="45" s="1"/>
  <c r="W24" i="45"/>
  <c r="X24" i="45" s="1"/>
  <c r="W25" i="45"/>
  <c r="X25" i="45" s="1"/>
  <c r="W26" i="45"/>
  <c r="X26" i="45" s="1"/>
  <c r="W27" i="45"/>
  <c r="X27" i="45" s="1"/>
  <c r="W28" i="45"/>
  <c r="X28" i="45" s="1"/>
  <c r="W29" i="45"/>
  <c r="X29" i="45" s="1"/>
  <c r="W30" i="45"/>
  <c r="X30" i="45" s="1"/>
  <c r="W31" i="45"/>
  <c r="X31" i="45" s="1"/>
  <c r="W32" i="45"/>
  <c r="X32" i="45" s="1"/>
  <c r="W33" i="45"/>
  <c r="X33" i="45" s="1"/>
  <c r="W34" i="45"/>
  <c r="X34" i="45" s="1"/>
  <c r="W35" i="45"/>
  <c r="X35" i="45" s="1"/>
  <c r="W36" i="45"/>
  <c r="X36" i="45" s="1"/>
  <c r="W37" i="45"/>
  <c r="X37" i="45" s="1"/>
  <c r="W38" i="45"/>
  <c r="X38" i="45" s="1"/>
  <c r="W39" i="45"/>
  <c r="X39" i="45" s="1"/>
  <c r="W40" i="45"/>
  <c r="X40" i="45" s="1"/>
  <c r="W41" i="45"/>
  <c r="X41" i="45" s="1"/>
  <c r="W42" i="45"/>
  <c r="X42" i="45" s="1"/>
  <c r="W43" i="45"/>
  <c r="X43" i="45" s="1"/>
  <c r="W44" i="45"/>
  <c r="X44" i="45" s="1"/>
  <c r="W45" i="45"/>
  <c r="X45" i="45" s="1"/>
  <c r="W46" i="45"/>
  <c r="X46" i="45" s="1"/>
  <c r="W47" i="45"/>
  <c r="X47" i="45" s="1"/>
  <c r="W48" i="45"/>
  <c r="X48" i="45" s="1"/>
  <c r="W49" i="45"/>
  <c r="X49" i="45" s="1"/>
  <c r="W50" i="45"/>
  <c r="X50" i="45" s="1"/>
  <c r="W51" i="45"/>
  <c r="X51" i="45" s="1"/>
  <c r="W52" i="45"/>
  <c r="X52" i="45" s="1"/>
  <c r="W53" i="45"/>
  <c r="X53" i="45" s="1"/>
  <c r="W54" i="45"/>
  <c r="X54" i="45" s="1"/>
  <c r="W55" i="45"/>
  <c r="X55" i="45" s="1"/>
  <c r="W56" i="45"/>
  <c r="X56" i="45" s="1"/>
  <c r="W57" i="45"/>
  <c r="X57" i="45" s="1"/>
  <c r="W58" i="45"/>
  <c r="X58" i="45" s="1"/>
  <c r="W59" i="45"/>
  <c r="X59" i="45" s="1"/>
  <c r="W60" i="45"/>
  <c r="X60" i="45" s="1"/>
  <c r="W61" i="45"/>
  <c r="X61" i="45" s="1"/>
  <c r="W62" i="45"/>
  <c r="X62" i="45" s="1"/>
  <c r="W63" i="45"/>
  <c r="X63" i="45" s="1"/>
  <c r="W64" i="45"/>
  <c r="X64" i="45" s="1"/>
  <c r="W65" i="45"/>
  <c r="X65" i="45" s="1"/>
  <c r="W66" i="45"/>
  <c r="X66" i="45" s="1"/>
  <c r="W67" i="45"/>
  <c r="X67" i="45" s="1"/>
  <c r="W68" i="45"/>
  <c r="X68" i="45" s="1"/>
  <c r="W69" i="45"/>
  <c r="X69" i="45" s="1"/>
  <c r="W70" i="45"/>
  <c r="X70" i="45" s="1"/>
  <c r="W71" i="45"/>
  <c r="X71" i="45" s="1"/>
  <c r="W72" i="45"/>
  <c r="X72" i="45" s="1"/>
  <c r="W73" i="45"/>
  <c r="X73" i="45" s="1"/>
  <c r="W74" i="45"/>
  <c r="X74" i="45" s="1"/>
  <c r="W75" i="45"/>
  <c r="X75" i="45" s="1"/>
  <c r="W76" i="45"/>
  <c r="X76" i="45" s="1"/>
  <c r="W77" i="45"/>
  <c r="X77" i="45" s="1"/>
  <c r="W78" i="45"/>
  <c r="X78" i="45" s="1"/>
  <c r="W79" i="45"/>
  <c r="X79" i="45" s="1"/>
  <c r="W80" i="45"/>
  <c r="X80" i="45" s="1"/>
  <c r="W81" i="45"/>
  <c r="X81" i="45" s="1"/>
  <c r="W82" i="45"/>
  <c r="X82" i="45" s="1"/>
  <c r="S13" i="45"/>
  <c r="T13" i="45" s="1"/>
  <c r="S14" i="45"/>
  <c r="T14" i="45" s="1"/>
  <c r="S15" i="45"/>
  <c r="T15" i="45" s="1"/>
  <c r="S16" i="45"/>
  <c r="T16" i="45" s="1"/>
  <c r="S17" i="45"/>
  <c r="T17" i="45" s="1"/>
  <c r="S18" i="45"/>
  <c r="T18" i="45" s="1"/>
  <c r="S19" i="45"/>
  <c r="T19" i="45" s="1"/>
  <c r="S20" i="45"/>
  <c r="T20" i="45" s="1"/>
  <c r="S21" i="45"/>
  <c r="T21" i="45" s="1"/>
  <c r="S22" i="45"/>
  <c r="T22" i="45" s="1"/>
  <c r="S23" i="45"/>
  <c r="T23" i="45" s="1"/>
  <c r="S24" i="45"/>
  <c r="T24" i="45" s="1"/>
  <c r="S25" i="45"/>
  <c r="T25" i="45" s="1"/>
  <c r="S26" i="45"/>
  <c r="T26" i="45" s="1"/>
  <c r="S27" i="45"/>
  <c r="T27" i="45" s="1"/>
  <c r="S28" i="45"/>
  <c r="T28" i="45" s="1"/>
  <c r="S29" i="45"/>
  <c r="T29" i="45" s="1"/>
  <c r="S30" i="45"/>
  <c r="T30" i="45" s="1"/>
  <c r="S31" i="45"/>
  <c r="T31" i="45" s="1"/>
  <c r="S32" i="45"/>
  <c r="T32" i="45" s="1"/>
  <c r="S33" i="45"/>
  <c r="T33" i="45" s="1"/>
  <c r="S34" i="45"/>
  <c r="T34" i="45" s="1"/>
  <c r="S35" i="45"/>
  <c r="T35" i="45" s="1"/>
  <c r="S36" i="45"/>
  <c r="T36" i="45" s="1"/>
  <c r="S37" i="45"/>
  <c r="T37" i="45" s="1"/>
  <c r="S38" i="45"/>
  <c r="T38" i="45" s="1"/>
  <c r="S39" i="45"/>
  <c r="T39" i="45" s="1"/>
  <c r="S40" i="45"/>
  <c r="T40" i="45" s="1"/>
  <c r="S41" i="45"/>
  <c r="T41" i="45" s="1"/>
  <c r="S42" i="45"/>
  <c r="T42" i="45" s="1"/>
  <c r="S43" i="45"/>
  <c r="T43" i="45" s="1"/>
  <c r="S44" i="45"/>
  <c r="T44" i="45" s="1"/>
  <c r="S45" i="45"/>
  <c r="T45" i="45" s="1"/>
  <c r="S46" i="45"/>
  <c r="T46" i="45" s="1"/>
  <c r="S47" i="45"/>
  <c r="T47" i="45" s="1"/>
  <c r="S48" i="45"/>
  <c r="T48" i="45" s="1"/>
  <c r="S49" i="45"/>
  <c r="T49" i="45" s="1"/>
  <c r="S50" i="45"/>
  <c r="T50" i="45" s="1"/>
  <c r="S51" i="45"/>
  <c r="T51" i="45" s="1"/>
  <c r="S52" i="45"/>
  <c r="T52" i="45" s="1"/>
  <c r="S53" i="45"/>
  <c r="T53" i="45" s="1"/>
  <c r="S54" i="45"/>
  <c r="T54" i="45" s="1"/>
  <c r="S55" i="45"/>
  <c r="T55" i="45" s="1"/>
  <c r="S56" i="45"/>
  <c r="T56" i="45" s="1"/>
  <c r="S57" i="45"/>
  <c r="T57" i="45" s="1"/>
  <c r="S58" i="45"/>
  <c r="T58" i="45" s="1"/>
  <c r="S59" i="45"/>
  <c r="T59" i="45" s="1"/>
  <c r="S60" i="45"/>
  <c r="T60" i="45" s="1"/>
  <c r="S61" i="45"/>
  <c r="T61" i="45" s="1"/>
  <c r="S62" i="45"/>
  <c r="T62" i="45" s="1"/>
  <c r="S63" i="45"/>
  <c r="T63" i="45" s="1"/>
  <c r="S64" i="45"/>
  <c r="T64" i="45" s="1"/>
  <c r="S65" i="45"/>
  <c r="T65" i="45" s="1"/>
  <c r="S66" i="45"/>
  <c r="T66" i="45" s="1"/>
  <c r="S67" i="45"/>
  <c r="T67" i="45" s="1"/>
  <c r="S68" i="45"/>
  <c r="T68" i="45" s="1"/>
  <c r="S69" i="45"/>
  <c r="T69" i="45" s="1"/>
  <c r="S70" i="45"/>
  <c r="T70" i="45" s="1"/>
  <c r="S71" i="45"/>
  <c r="T71" i="45" s="1"/>
  <c r="S72" i="45"/>
  <c r="T72" i="45" s="1"/>
  <c r="S73" i="45"/>
  <c r="T73" i="45" s="1"/>
  <c r="S74" i="45"/>
  <c r="T74" i="45" s="1"/>
  <c r="S75" i="45"/>
  <c r="T75" i="45" s="1"/>
  <c r="S76" i="45"/>
  <c r="T76" i="45" s="1"/>
  <c r="S77" i="45"/>
  <c r="T77" i="45" s="1"/>
  <c r="S78" i="45"/>
  <c r="T78" i="45" s="1"/>
  <c r="S79" i="45"/>
  <c r="T79" i="45" s="1"/>
  <c r="S80" i="45"/>
  <c r="T80" i="45" s="1"/>
  <c r="S81" i="45"/>
  <c r="T81" i="45" s="1"/>
  <c r="S82" i="45"/>
  <c r="T82" i="45" s="1"/>
  <c r="O7" i="45"/>
  <c r="P7" i="45" s="1"/>
  <c r="O8" i="45"/>
  <c r="P8" i="45" s="1"/>
  <c r="O9" i="45"/>
  <c r="P9" i="45" s="1"/>
  <c r="O10" i="45"/>
  <c r="P10" i="45" s="1"/>
  <c r="O11" i="45"/>
  <c r="P11" i="45" s="1"/>
  <c r="O12" i="45"/>
  <c r="P12" i="45" s="1"/>
  <c r="O13" i="45"/>
  <c r="P13" i="45" s="1"/>
  <c r="O14" i="45"/>
  <c r="P14" i="45" s="1"/>
  <c r="O15" i="45"/>
  <c r="P15" i="45" s="1"/>
  <c r="O16" i="45"/>
  <c r="P16" i="45" s="1"/>
  <c r="O17" i="45"/>
  <c r="P17" i="45" s="1"/>
  <c r="O18" i="45"/>
  <c r="P18" i="45" s="1"/>
  <c r="O19" i="45"/>
  <c r="P19" i="45" s="1"/>
  <c r="O20" i="45"/>
  <c r="P20" i="45" s="1"/>
  <c r="O21" i="45"/>
  <c r="P21" i="45" s="1"/>
  <c r="O22" i="45"/>
  <c r="P22" i="45" s="1"/>
  <c r="O23" i="45"/>
  <c r="P23" i="45" s="1"/>
  <c r="O24" i="45"/>
  <c r="P24" i="45" s="1"/>
  <c r="O25" i="45"/>
  <c r="P25" i="45" s="1"/>
  <c r="O26" i="45"/>
  <c r="P26" i="45" s="1"/>
  <c r="O27" i="45"/>
  <c r="P27" i="45" s="1"/>
  <c r="O28" i="45"/>
  <c r="P28" i="45" s="1"/>
  <c r="O29" i="45"/>
  <c r="P29" i="45" s="1"/>
  <c r="O30" i="45"/>
  <c r="P30" i="45" s="1"/>
  <c r="O31" i="45"/>
  <c r="P31" i="45" s="1"/>
  <c r="O32" i="45"/>
  <c r="P32" i="45" s="1"/>
  <c r="O33" i="45"/>
  <c r="P33" i="45" s="1"/>
  <c r="O34" i="45"/>
  <c r="P34" i="45" s="1"/>
  <c r="O35" i="45"/>
  <c r="P35" i="45" s="1"/>
  <c r="O36" i="45"/>
  <c r="P36" i="45" s="1"/>
  <c r="O37" i="45"/>
  <c r="P37" i="45" s="1"/>
  <c r="O38" i="45"/>
  <c r="P38" i="45" s="1"/>
  <c r="O39" i="45"/>
  <c r="P39" i="45" s="1"/>
  <c r="O40" i="45"/>
  <c r="P40" i="45" s="1"/>
  <c r="O41" i="45"/>
  <c r="P41" i="45" s="1"/>
  <c r="O42" i="45"/>
  <c r="P42" i="45" s="1"/>
  <c r="O43" i="45"/>
  <c r="P43" i="45" s="1"/>
  <c r="O44" i="45"/>
  <c r="P44" i="45" s="1"/>
  <c r="O45" i="45"/>
  <c r="P45" i="45" s="1"/>
  <c r="O46" i="45"/>
  <c r="P46" i="45" s="1"/>
  <c r="O47" i="45"/>
  <c r="P47" i="45" s="1"/>
  <c r="O48" i="45"/>
  <c r="P48" i="45" s="1"/>
  <c r="O49" i="45"/>
  <c r="P49" i="45" s="1"/>
  <c r="O50" i="45"/>
  <c r="P50" i="45" s="1"/>
  <c r="O51" i="45"/>
  <c r="P51" i="45" s="1"/>
  <c r="O52" i="45"/>
  <c r="P52" i="45" s="1"/>
  <c r="O53" i="45"/>
  <c r="P53" i="45" s="1"/>
  <c r="O54" i="45"/>
  <c r="P54" i="45" s="1"/>
  <c r="O55" i="45"/>
  <c r="P55" i="45" s="1"/>
  <c r="O56" i="45"/>
  <c r="P56" i="45" s="1"/>
  <c r="O57" i="45"/>
  <c r="P57" i="45" s="1"/>
  <c r="O58" i="45"/>
  <c r="P58" i="45" s="1"/>
  <c r="O59" i="45"/>
  <c r="P59" i="45" s="1"/>
  <c r="O60" i="45"/>
  <c r="P60" i="45" s="1"/>
  <c r="O61" i="45"/>
  <c r="P61" i="45" s="1"/>
  <c r="O62" i="45"/>
  <c r="P62" i="45" s="1"/>
  <c r="O63" i="45"/>
  <c r="P63" i="45" s="1"/>
  <c r="O64" i="45"/>
  <c r="P64" i="45" s="1"/>
  <c r="O65" i="45"/>
  <c r="P65" i="45" s="1"/>
  <c r="O66" i="45"/>
  <c r="P66" i="45" s="1"/>
  <c r="O67" i="45"/>
  <c r="P67" i="45" s="1"/>
  <c r="O68" i="45"/>
  <c r="P68" i="45" s="1"/>
  <c r="O69" i="45"/>
  <c r="P69" i="45" s="1"/>
  <c r="O70" i="45"/>
  <c r="P70" i="45" s="1"/>
  <c r="O71" i="45"/>
  <c r="P71" i="45" s="1"/>
  <c r="O72" i="45"/>
  <c r="P72" i="45" s="1"/>
  <c r="O73" i="45"/>
  <c r="P73" i="45" s="1"/>
  <c r="O74" i="45"/>
  <c r="P74" i="45" s="1"/>
  <c r="O75" i="45"/>
  <c r="P75" i="45" s="1"/>
  <c r="O76" i="45"/>
  <c r="P76" i="45" s="1"/>
  <c r="K7" i="45"/>
  <c r="L7" i="45" s="1"/>
  <c r="K8" i="45"/>
  <c r="L8" i="45" s="1"/>
  <c r="K9" i="45"/>
  <c r="L9" i="45" s="1"/>
  <c r="K10" i="45"/>
  <c r="L10" i="45" s="1"/>
  <c r="K11" i="45"/>
  <c r="L11" i="45" s="1"/>
  <c r="K12" i="45"/>
  <c r="L12" i="45" s="1"/>
  <c r="K13" i="45"/>
  <c r="L13" i="45" s="1"/>
  <c r="K14" i="45"/>
  <c r="L14" i="45" s="1"/>
  <c r="K15" i="45"/>
  <c r="L15" i="45" s="1"/>
  <c r="K16" i="45"/>
  <c r="L16" i="45" s="1"/>
  <c r="K17" i="45"/>
  <c r="L17" i="45" s="1"/>
  <c r="K18" i="45"/>
  <c r="L18" i="45" s="1"/>
  <c r="K19" i="45"/>
  <c r="L19" i="45" s="1"/>
  <c r="K20" i="45"/>
  <c r="L20" i="45" s="1"/>
  <c r="K21" i="45"/>
  <c r="L21" i="45" s="1"/>
  <c r="K22" i="45"/>
  <c r="L22" i="45" s="1"/>
  <c r="K23" i="45"/>
  <c r="L23" i="45" s="1"/>
  <c r="K24" i="45"/>
  <c r="L24" i="45" s="1"/>
  <c r="K25" i="45"/>
  <c r="L25" i="45" s="1"/>
  <c r="K26" i="45"/>
  <c r="L26" i="45" s="1"/>
  <c r="K27" i="45"/>
  <c r="L27" i="45" s="1"/>
  <c r="K28" i="45"/>
  <c r="L28" i="45" s="1"/>
  <c r="K29" i="45"/>
  <c r="L29" i="45" s="1"/>
  <c r="K30" i="45"/>
  <c r="L30" i="45" s="1"/>
  <c r="K31" i="45"/>
  <c r="L31" i="45" s="1"/>
  <c r="K32" i="45"/>
  <c r="L32" i="45" s="1"/>
  <c r="K33" i="45"/>
  <c r="L33" i="45" s="1"/>
  <c r="K34" i="45"/>
  <c r="L34" i="45" s="1"/>
  <c r="K35" i="45"/>
  <c r="L35" i="45" s="1"/>
  <c r="K36" i="45"/>
  <c r="L36" i="45" s="1"/>
  <c r="K37" i="45"/>
  <c r="L37" i="45" s="1"/>
  <c r="K38" i="45"/>
  <c r="L38" i="45" s="1"/>
  <c r="K39" i="45"/>
  <c r="L39" i="45" s="1"/>
  <c r="K40" i="45"/>
  <c r="L40" i="45" s="1"/>
  <c r="K41" i="45"/>
  <c r="L41" i="45" s="1"/>
  <c r="K42" i="45"/>
  <c r="L42" i="45" s="1"/>
  <c r="K43" i="45"/>
  <c r="L43" i="45" s="1"/>
  <c r="K44" i="45"/>
  <c r="L44" i="45" s="1"/>
  <c r="K45" i="45"/>
  <c r="L45" i="45" s="1"/>
  <c r="K46" i="45"/>
  <c r="L46" i="45" s="1"/>
  <c r="K47" i="45"/>
  <c r="L47" i="45" s="1"/>
  <c r="K48" i="45"/>
  <c r="L48" i="45" s="1"/>
  <c r="K49" i="45"/>
  <c r="L49" i="45" s="1"/>
  <c r="K50" i="45"/>
  <c r="L50" i="45" s="1"/>
  <c r="K51" i="45"/>
  <c r="L51" i="45" s="1"/>
  <c r="K52" i="45"/>
  <c r="L52" i="45" s="1"/>
  <c r="K53" i="45"/>
  <c r="L53" i="45" s="1"/>
  <c r="K54" i="45"/>
  <c r="L54" i="45" s="1"/>
  <c r="K55" i="45"/>
  <c r="L55" i="45" s="1"/>
  <c r="K56" i="45"/>
  <c r="L56" i="45" s="1"/>
  <c r="K57" i="45"/>
  <c r="L57" i="45" s="1"/>
  <c r="K58" i="45"/>
  <c r="L58" i="45" s="1"/>
  <c r="K59" i="45"/>
  <c r="L59" i="45" s="1"/>
  <c r="K60" i="45"/>
  <c r="L60" i="45" s="1"/>
  <c r="K61" i="45"/>
  <c r="L61" i="45" s="1"/>
  <c r="K62" i="45"/>
  <c r="L62" i="45" s="1"/>
  <c r="K63" i="45"/>
  <c r="L63" i="45" s="1"/>
  <c r="K64" i="45"/>
  <c r="L64" i="45" s="1"/>
  <c r="K65" i="45"/>
  <c r="L65" i="45" s="1"/>
  <c r="K66" i="45"/>
  <c r="L66" i="45" s="1"/>
  <c r="K67" i="45"/>
  <c r="L67" i="45" s="1"/>
  <c r="K68" i="45"/>
  <c r="L68" i="45" s="1"/>
  <c r="K69" i="45"/>
  <c r="L69" i="45" s="1"/>
  <c r="K70" i="45"/>
  <c r="L70" i="45" s="1"/>
  <c r="K71" i="45"/>
  <c r="L71" i="45" s="1"/>
  <c r="K72" i="45"/>
  <c r="L72" i="45" s="1"/>
  <c r="K73" i="45"/>
  <c r="L73" i="45" s="1"/>
  <c r="K74" i="45"/>
  <c r="L74" i="45" s="1"/>
  <c r="K75" i="45"/>
  <c r="L75" i="45" s="1"/>
  <c r="K76" i="45"/>
  <c r="L76" i="45" s="1"/>
  <c r="G1" i="45"/>
  <c r="H1" i="45" s="1"/>
  <c r="G2" i="45"/>
  <c r="H2" i="45" s="1"/>
  <c r="G3" i="45"/>
  <c r="H3" i="45" s="1"/>
  <c r="G4" i="45"/>
  <c r="H4" i="45" s="1"/>
  <c r="G5" i="45"/>
  <c r="H5" i="45" s="1"/>
  <c r="G6" i="45"/>
  <c r="H6" i="45" s="1"/>
  <c r="G7" i="45"/>
  <c r="H7" i="45" s="1"/>
  <c r="G8" i="45"/>
  <c r="H8" i="45" s="1"/>
  <c r="G9" i="45"/>
  <c r="H9" i="45" s="1"/>
  <c r="G10" i="45"/>
  <c r="H10" i="45" s="1"/>
  <c r="G11" i="45"/>
  <c r="H11" i="45" s="1"/>
  <c r="G12" i="45"/>
  <c r="H12" i="45" s="1"/>
  <c r="G13" i="45"/>
  <c r="H13" i="45" s="1"/>
  <c r="G14" i="45"/>
  <c r="H14" i="45" s="1"/>
  <c r="G15" i="45"/>
  <c r="H15" i="45" s="1"/>
  <c r="G16" i="45"/>
  <c r="H16" i="45" s="1"/>
  <c r="G17" i="45"/>
  <c r="H17" i="45" s="1"/>
  <c r="G18" i="45"/>
  <c r="H18" i="45" s="1"/>
  <c r="G19" i="45"/>
  <c r="H19" i="45" s="1"/>
  <c r="G20" i="45"/>
  <c r="H20" i="45" s="1"/>
  <c r="G21" i="45"/>
  <c r="H21" i="45" s="1"/>
  <c r="G22" i="45"/>
  <c r="H22" i="45" s="1"/>
  <c r="G23" i="45"/>
  <c r="H23" i="45" s="1"/>
  <c r="G24" i="45"/>
  <c r="H24" i="45" s="1"/>
  <c r="G25" i="45"/>
  <c r="H25" i="45" s="1"/>
  <c r="G26" i="45"/>
  <c r="H26" i="45" s="1"/>
  <c r="G27" i="45"/>
  <c r="H27" i="45" s="1"/>
  <c r="G28" i="45"/>
  <c r="H28" i="45" s="1"/>
  <c r="G29" i="45"/>
  <c r="H29" i="45" s="1"/>
  <c r="G30" i="45"/>
  <c r="H30" i="45" s="1"/>
  <c r="G31" i="45"/>
  <c r="H31" i="45" s="1"/>
  <c r="G32" i="45"/>
  <c r="H32" i="45" s="1"/>
  <c r="G33" i="45"/>
  <c r="H33" i="45" s="1"/>
  <c r="G34" i="45"/>
  <c r="H34" i="45" s="1"/>
  <c r="G35" i="45"/>
  <c r="H35" i="45" s="1"/>
  <c r="G36" i="45"/>
  <c r="H36" i="45" s="1"/>
  <c r="G37" i="45"/>
  <c r="H37" i="45" s="1"/>
  <c r="G38" i="45"/>
  <c r="H38" i="45" s="1"/>
  <c r="G39" i="45"/>
  <c r="H39" i="45" s="1"/>
  <c r="G40" i="45"/>
  <c r="H40" i="45" s="1"/>
  <c r="G41" i="45"/>
  <c r="H41" i="45" s="1"/>
  <c r="G42" i="45"/>
  <c r="H42" i="45" s="1"/>
  <c r="G43" i="45"/>
  <c r="H43" i="45" s="1"/>
  <c r="G44" i="45"/>
  <c r="H44" i="45" s="1"/>
  <c r="G45" i="45"/>
  <c r="H45" i="45" s="1"/>
  <c r="G46" i="45"/>
  <c r="H46" i="45" s="1"/>
  <c r="G47" i="45"/>
  <c r="H47" i="45" s="1"/>
  <c r="G48" i="45"/>
  <c r="H48" i="45" s="1"/>
  <c r="G49" i="45"/>
  <c r="H49" i="45" s="1"/>
  <c r="G50" i="45"/>
  <c r="H50" i="45" s="1"/>
  <c r="G51" i="45"/>
  <c r="H51" i="45" s="1"/>
  <c r="G52" i="45"/>
  <c r="H52" i="45" s="1"/>
  <c r="G53" i="45"/>
  <c r="H53" i="45" s="1"/>
  <c r="G54" i="45"/>
  <c r="H54" i="45" s="1"/>
  <c r="G55" i="45"/>
  <c r="H55" i="45" s="1"/>
  <c r="G56" i="45"/>
  <c r="H56" i="45" s="1"/>
  <c r="G57" i="45"/>
  <c r="H57" i="45" s="1"/>
  <c r="G58" i="45"/>
  <c r="H58" i="45" s="1"/>
  <c r="G59" i="45"/>
  <c r="H59" i="45" s="1"/>
  <c r="G60" i="45"/>
  <c r="H60" i="45" s="1"/>
  <c r="G61" i="45"/>
  <c r="H61" i="45" s="1"/>
  <c r="G62" i="45"/>
  <c r="H62" i="45" s="1"/>
  <c r="G63" i="45"/>
  <c r="H63" i="45" s="1"/>
  <c r="G64" i="45"/>
  <c r="H64" i="45" s="1"/>
  <c r="G65" i="45"/>
  <c r="H65" i="45" s="1"/>
  <c r="G66" i="45"/>
  <c r="H66" i="45" s="1"/>
  <c r="G67" i="45"/>
  <c r="H67" i="45" s="1"/>
  <c r="G68" i="45"/>
  <c r="H68" i="45" s="1"/>
  <c r="G69" i="45"/>
  <c r="H69" i="45" s="1"/>
  <c r="G70" i="45"/>
  <c r="H70" i="45" s="1"/>
  <c r="C1" i="45"/>
  <c r="D1" i="45" s="1"/>
  <c r="C2" i="45"/>
  <c r="D2" i="45" s="1"/>
  <c r="C3" i="45"/>
  <c r="D3" i="45" s="1"/>
  <c r="C4" i="45"/>
  <c r="D4" i="45" s="1"/>
  <c r="C5" i="45"/>
  <c r="D5" i="45" s="1"/>
  <c r="C6" i="45"/>
  <c r="D6" i="45" s="1"/>
  <c r="C7" i="45"/>
  <c r="D7" i="45" s="1"/>
  <c r="C8" i="45"/>
  <c r="D8" i="45" s="1"/>
  <c r="C9" i="45"/>
  <c r="D9" i="45" s="1"/>
  <c r="C10" i="45"/>
  <c r="D10" i="45" s="1"/>
  <c r="C11" i="45"/>
  <c r="D11" i="45" s="1"/>
  <c r="C12" i="45"/>
  <c r="D12" i="45" s="1"/>
  <c r="C13" i="45"/>
  <c r="D13" i="45" s="1"/>
  <c r="C14" i="45"/>
  <c r="D14" i="45" s="1"/>
  <c r="C15" i="45"/>
  <c r="D15" i="45" s="1"/>
  <c r="C16" i="45"/>
  <c r="D16" i="45" s="1"/>
  <c r="C17" i="45"/>
  <c r="D17" i="45" s="1"/>
  <c r="C18" i="45"/>
  <c r="D18" i="45" s="1"/>
  <c r="C19" i="45"/>
  <c r="D19" i="45" s="1"/>
  <c r="C20" i="45"/>
  <c r="D20" i="45" s="1"/>
  <c r="C21" i="45"/>
  <c r="D21" i="45" s="1"/>
  <c r="C22" i="45"/>
  <c r="D22" i="45" s="1"/>
  <c r="C23" i="45"/>
  <c r="D23" i="45" s="1"/>
  <c r="C24" i="45"/>
  <c r="D24" i="45" s="1"/>
  <c r="C25" i="45"/>
  <c r="D25" i="45" s="1"/>
  <c r="C26" i="45"/>
  <c r="D26" i="45" s="1"/>
  <c r="C27" i="45"/>
  <c r="D27" i="45" s="1"/>
  <c r="C28" i="45"/>
  <c r="D28" i="45" s="1"/>
  <c r="C29" i="45"/>
  <c r="D29" i="45" s="1"/>
  <c r="C30" i="45"/>
  <c r="D30" i="45" s="1"/>
  <c r="C31" i="45"/>
  <c r="D31" i="45" s="1"/>
  <c r="C32" i="45"/>
  <c r="D32" i="45" s="1"/>
  <c r="C33" i="45"/>
  <c r="D33" i="45" s="1"/>
  <c r="C34" i="45"/>
  <c r="D34" i="45" s="1"/>
  <c r="C35" i="45"/>
  <c r="D35" i="45" s="1"/>
  <c r="C36" i="45"/>
  <c r="D36" i="45" s="1"/>
  <c r="C37" i="45"/>
  <c r="D37" i="45" s="1"/>
  <c r="C38" i="45"/>
  <c r="D38" i="45" s="1"/>
  <c r="C39" i="45"/>
  <c r="D39" i="45" s="1"/>
  <c r="C40" i="45"/>
  <c r="D40" i="45" s="1"/>
  <c r="C41" i="45"/>
  <c r="D41" i="45" s="1"/>
  <c r="C42" i="45"/>
  <c r="D42" i="45" s="1"/>
  <c r="C43" i="45"/>
  <c r="D43" i="45" s="1"/>
  <c r="C44" i="45"/>
  <c r="D44" i="45" s="1"/>
  <c r="C45" i="45"/>
  <c r="D45" i="45" s="1"/>
  <c r="C46" i="45"/>
  <c r="D46" i="45" s="1"/>
  <c r="C47" i="45"/>
  <c r="D47" i="45" s="1"/>
  <c r="C48" i="45"/>
  <c r="D48" i="45" s="1"/>
  <c r="C49" i="45"/>
  <c r="D49" i="45" s="1"/>
  <c r="C50" i="45"/>
  <c r="D50" i="45" s="1"/>
  <c r="C51" i="45"/>
  <c r="D51" i="45" s="1"/>
  <c r="C52" i="45"/>
  <c r="D52" i="45" s="1"/>
  <c r="C53" i="45"/>
  <c r="D53" i="45" s="1"/>
  <c r="C54" i="45"/>
  <c r="D54" i="45" s="1"/>
  <c r="C55" i="45"/>
  <c r="D55" i="45" s="1"/>
  <c r="C56" i="45"/>
  <c r="D56" i="45" s="1"/>
  <c r="C57" i="45"/>
  <c r="D57" i="45" s="1"/>
  <c r="C58" i="45"/>
  <c r="D58" i="45" s="1"/>
  <c r="C59" i="45"/>
  <c r="D59" i="45" s="1"/>
  <c r="C60" i="45"/>
  <c r="D60" i="45" s="1"/>
  <c r="C61" i="45"/>
  <c r="D61" i="45" s="1"/>
  <c r="C62" i="45"/>
  <c r="D62" i="45" s="1"/>
  <c r="C63" i="45"/>
  <c r="D63" i="45" s="1"/>
  <c r="C64" i="45"/>
  <c r="D64" i="45" s="1"/>
  <c r="C65" i="45"/>
  <c r="D65" i="45" s="1"/>
  <c r="C66" i="45"/>
  <c r="D66" i="45" s="1"/>
  <c r="C67" i="45"/>
  <c r="D67" i="45" s="1"/>
  <c r="C68" i="45"/>
  <c r="D68" i="45" s="1"/>
  <c r="C69" i="45"/>
  <c r="D69" i="45" s="1"/>
  <c r="C70" i="45"/>
  <c r="D70" i="45" s="1"/>
  <c r="AE19" i="42"/>
  <c r="AF19" i="42" s="1"/>
  <c r="AE20" i="42"/>
  <c r="AF20" i="42" s="1"/>
  <c r="AE21" i="42"/>
  <c r="AF21" i="42" s="1"/>
  <c r="AE22" i="42"/>
  <c r="AF22" i="42" s="1"/>
  <c r="AE23" i="42"/>
  <c r="AF23" i="42" s="1"/>
  <c r="AE24" i="42"/>
  <c r="AF24" i="42" s="1"/>
  <c r="AE25" i="42"/>
  <c r="AF25" i="42" s="1"/>
  <c r="AE26" i="42"/>
  <c r="AF26" i="42" s="1"/>
  <c r="AE27" i="42"/>
  <c r="AF27" i="42" s="1"/>
  <c r="AE28" i="42"/>
  <c r="AF28" i="42" s="1"/>
  <c r="AE29" i="42"/>
  <c r="AF29" i="42" s="1"/>
  <c r="AE30" i="42"/>
  <c r="AF30" i="42" s="1"/>
  <c r="AE31" i="42"/>
  <c r="AF31" i="42" s="1"/>
  <c r="AE32" i="42"/>
  <c r="AF32" i="42" s="1"/>
  <c r="AE33" i="42"/>
  <c r="AF33" i="42" s="1"/>
  <c r="AE34" i="42"/>
  <c r="AF34" i="42" s="1"/>
  <c r="AE35" i="42"/>
  <c r="AF35" i="42" s="1"/>
  <c r="AE36" i="42"/>
  <c r="AF36" i="42" s="1"/>
  <c r="AE37" i="42"/>
  <c r="AF37" i="42" s="1"/>
  <c r="AE38" i="42"/>
  <c r="AF38" i="42" s="1"/>
  <c r="AE39" i="42"/>
  <c r="AF39" i="42" s="1"/>
  <c r="AE40" i="42"/>
  <c r="AF40" i="42" s="1"/>
  <c r="AE41" i="42"/>
  <c r="AF41" i="42" s="1"/>
  <c r="AE42" i="42"/>
  <c r="AF42" i="42" s="1"/>
  <c r="AE43" i="42"/>
  <c r="AF43" i="42" s="1"/>
  <c r="AE44" i="42"/>
  <c r="AF44" i="42" s="1"/>
  <c r="AE45" i="42"/>
  <c r="AF45" i="42" s="1"/>
  <c r="AE46" i="42"/>
  <c r="AF46" i="42" s="1"/>
  <c r="AE47" i="42"/>
  <c r="AF47" i="42" s="1"/>
  <c r="AE48" i="42"/>
  <c r="AF48" i="42" s="1"/>
  <c r="AE49" i="42"/>
  <c r="AF49" i="42" s="1"/>
  <c r="AE50" i="42"/>
  <c r="AF50" i="42" s="1"/>
  <c r="AE51" i="42"/>
  <c r="AF51" i="42" s="1"/>
  <c r="AE52" i="42"/>
  <c r="AF52" i="42" s="1"/>
  <c r="AE53" i="42"/>
  <c r="AF53" i="42" s="1"/>
  <c r="AE54" i="42"/>
  <c r="AF54" i="42" s="1"/>
  <c r="AE55" i="42"/>
  <c r="AF55" i="42" s="1"/>
  <c r="AE56" i="42"/>
  <c r="AF56" i="42" s="1"/>
  <c r="AE57" i="42"/>
  <c r="AF57" i="42" s="1"/>
  <c r="AE58" i="42"/>
  <c r="AF58" i="42" s="1"/>
  <c r="AE59" i="42"/>
  <c r="AF59" i="42" s="1"/>
  <c r="AE60" i="42"/>
  <c r="AF60" i="42" s="1"/>
  <c r="AE61" i="42"/>
  <c r="AF61" i="42" s="1"/>
  <c r="AE62" i="42"/>
  <c r="AF62" i="42" s="1"/>
  <c r="AE63" i="42"/>
  <c r="AF63" i="42" s="1"/>
  <c r="AE64" i="42"/>
  <c r="AF64" i="42" s="1"/>
  <c r="AE65" i="42"/>
  <c r="AF65" i="42" s="1"/>
  <c r="AE66" i="42"/>
  <c r="AF66" i="42" s="1"/>
  <c r="AE67" i="42"/>
  <c r="AF67" i="42" s="1"/>
  <c r="AE68" i="42"/>
  <c r="AF68" i="42" s="1"/>
  <c r="AE69" i="42"/>
  <c r="AF69" i="42" s="1"/>
  <c r="AE70" i="42"/>
  <c r="AF70" i="42" s="1"/>
  <c r="AE71" i="42"/>
  <c r="AF71" i="42" s="1"/>
  <c r="AE72" i="42"/>
  <c r="AF72" i="42" s="1"/>
  <c r="AE73" i="42"/>
  <c r="AF73" i="42" s="1"/>
  <c r="AE74" i="42"/>
  <c r="AF74" i="42" s="1"/>
  <c r="AE75" i="42"/>
  <c r="AF75" i="42" s="1"/>
  <c r="AE76" i="42"/>
  <c r="AF76" i="42" s="1"/>
  <c r="AE77" i="42"/>
  <c r="AF77" i="42" s="1"/>
  <c r="AE78" i="42"/>
  <c r="AF78" i="42" s="1"/>
  <c r="AE79" i="42"/>
  <c r="AF79" i="42" s="1"/>
  <c r="AE80" i="42"/>
  <c r="AF80" i="42" s="1"/>
  <c r="AE81" i="42"/>
  <c r="AF81" i="42" s="1"/>
  <c r="AE82" i="42"/>
  <c r="AF82" i="42" s="1"/>
  <c r="AE83" i="42"/>
  <c r="AF83" i="42" s="1"/>
  <c r="AE84" i="42"/>
  <c r="AF84" i="42" s="1"/>
  <c r="AE85" i="42"/>
  <c r="AF85" i="42" s="1"/>
  <c r="AE86" i="42"/>
  <c r="AF86" i="42" s="1"/>
  <c r="AE87" i="42"/>
  <c r="AF87" i="42" s="1"/>
  <c r="AE88" i="42"/>
  <c r="AF88" i="42" s="1"/>
  <c r="AB57" i="42"/>
  <c r="AB65" i="42"/>
  <c r="AB73" i="42"/>
  <c r="AB81" i="42"/>
  <c r="AA19" i="42"/>
  <c r="AB19" i="42" s="1"/>
  <c r="AA20" i="42"/>
  <c r="AB20" i="42" s="1"/>
  <c r="AA21" i="42"/>
  <c r="AB21" i="42" s="1"/>
  <c r="AA22" i="42"/>
  <c r="AB22" i="42" s="1"/>
  <c r="AA23" i="42"/>
  <c r="AB23" i="42" s="1"/>
  <c r="AA24" i="42"/>
  <c r="AB24" i="42" s="1"/>
  <c r="AA25" i="42"/>
  <c r="AB25" i="42" s="1"/>
  <c r="AA26" i="42"/>
  <c r="AB26" i="42" s="1"/>
  <c r="AA27" i="42"/>
  <c r="AB27" i="42" s="1"/>
  <c r="AA28" i="42"/>
  <c r="AB28" i="42" s="1"/>
  <c r="AA29" i="42"/>
  <c r="AB29" i="42" s="1"/>
  <c r="AA30" i="42"/>
  <c r="AB30" i="42" s="1"/>
  <c r="AA31" i="42"/>
  <c r="AB31" i="42" s="1"/>
  <c r="AA32" i="42"/>
  <c r="AB32" i="42" s="1"/>
  <c r="AA33" i="42"/>
  <c r="AB33" i="42" s="1"/>
  <c r="AA34" i="42"/>
  <c r="AB34" i="42" s="1"/>
  <c r="AA35" i="42"/>
  <c r="AB35" i="42" s="1"/>
  <c r="AA36" i="42"/>
  <c r="AB36" i="42" s="1"/>
  <c r="AA37" i="42"/>
  <c r="AB37" i="42" s="1"/>
  <c r="AA38" i="42"/>
  <c r="AB38" i="42" s="1"/>
  <c r="AA39" i="42"/>
  <c r="AB39" i="42" s="1"/>
  <c r="AA40" i="42"/>
  <c r="AB40" i="42" s="1"/>
  <c r="AA41" i="42"/>
  <c r="AB41" i="42" s="1"/>
  <c r="AA42" i="42"/>
  <c r="AB42" i="42" s="1"/>
  <c r="AA43" i="42"/>
  <c r="AB43" i="42" s="1"/>
  <c r="AA44" i="42"/>
  <c r="AB44" i="42" s="1"/>
  <c r="AA45" i="42"/>
  <c r="AB45" i="42" s="1"/>
  <c r="AA46" i="42"/>
  <c r="AB46" i="42" s="1"/>
  <c r="AA47" i="42"/>
  <c r="AB47" i="42" s="1"/>
  <c r="AA48" i="42"/>
  <c r="AB48" i="42" s="1"/>
  <c r="AA49" i="42"/>
  <c r="AB49" i="42" s="1"/>
  <c r="AA50" i="42"/>
  <c r="AB50" i="42" s="1"/>
  <c r="AA51" i="42"/>
  <c r="AB51" i="42" s="1"/>
  <c r="AA52" i="42"/>
  <c r="AB52" i="42" s="1"/>
  <c r="AA53" i="42"/>
  <c r="AB53" i="42" s="1"/>
  <c r="AA54" i="42"/>
  <c r="AB54" i="42" s="1"/>
  <c r="AA55" i="42"/>
  <c r="AB55" i="42" s="1"/>
  <c r="AA56" i="42"/>
  <c r="AB56" i="42" s="1"/>
  <c r="AA57" i="42"/>
  <c r="AA58" i="42"/>
  <c r="AB58" i="42" s="1"/>
  <c r="AA59" i="42"/>
  <c r="AB59" i="42" s="1"/>
  <c r="AA60" i="42"/>
  <c r="AB60" i="42" s="1"/>
  <c r="AA61" i="42"/>
  <c r="AB61" i="42" s="1"/>
  <c r="AA62" i="42"/>
  <c r="AB62" i="42" s="1"/>
  <c r="AA63" i="42"/>
  <c r="AB63" i="42" s="1"/>
  <c r="AA64" i="42"/>
  <c r="AB64" i="42" s="1"/>
  <c r="AA65" i="42"/>
  <c r="AA66" i="42"/>
  <c r="AB66" i="42" s="1"/>
  <c r="AA67" i="42"/>
  <c r="AB67" i="42" s="1"/>
  <c r="AA68" i="42"/>
  <c r="AB68" i="42" s="1"/>
  <c r="AA69" i="42"/>
  <c r="AB69" i="42" s="1"/>
  <c r="AA70" i="42"/>
  <c r="AB70" i="42" s="1"/>
  <c r="AA71" i="42"/>
  <c r="AB71" i="42" s="1"/>
  <c r="AA72" i="42"/>
  <c r="AB72" i="42" s="1"/>
  <c r="AA73" i="42"/>
  <c r="AA74" i="42"/>
  <c r="AB74" i="42" s="1"/>
  <c r="AA75" i="42"/>
  <c r="AB75" i="42" s="1"/>
  <c r="AA76" i="42"/>
  <c r="AB76" i="42" s="1"/>
  <c r="AA77" i="42"/>
  <c r="AB77" i="42" s="1"/>
  <c r="AA78" i="42"/>
  <c r="AB78" i="42" s="1"/>
  <c r="AA79" i="42"/>
  <c r="AB79" i="42" s="1"/>
  <c r="AA80" i="42"/>
  <c r="AB80" i="42" s="1"/>
  <c r="AA81" i="42"/>
  <c r="AA82" i="42"/>
  <c r="AB82" i="42" s="1"/>
  <c r="AA83" i="42"/>
  <c r="AB83" i="42" s="1"/>
  <c r="AA84" i="42"/>
  <c r="AB84" i="42" s="1"/>
  <c r="AA85" i="42"/>
  <c r="AB85" i="42" s="1"/>
  <c r="AA86" i="42"/>
  <c r="AB86" i="42" s="1"/>
  <c r="AA87" i="42"/>
  <c r="AB87" i="42" s="1"/>
  <c r="AA88" i="42"/>
  <c r="AB88" i="42" s="1"/>
  <c r="X15" i="42"/>
  <c r="X16" i="42"/>
  <c r="X20" i="42"/>
  <c r="X23" i="42"/>
  <c r="X24" i="42"/>
  <c r="X28" i="42"/>
  <c r="X31" i="42"/>
  <c r="X32" i="42"/>
  <c r="X36" i="42"/>
  <c r="X39" i="42"/>
  <c r="X40" i="42"/>
  <c r="X44" i="42"/>
  <c r="X47" i="42"/>
  <c r="X48" i="42"/>
  <c r="X52" i="42"/>
  <c r="X55" i="42"/>
  <c r="X56" i="42"/>
  <c r="X60" i="42"/>
  <c r="X63" i="42"/>
  <c r="X64" i="42"/>
  <c r="X68" i="42"/>
  <c r="X71" i="42"/>
  <c r="X72" i="42"/>
  <c r="X76" i="42"/>
  <c r="X79" i="42"/>
  <c r="X80" i="42"/>
  <c r="W13" i="42"/>
  <c r="X13" i="42" s="1"/>
  <c r="W14" i="42"/>
  <c r="X14" i="42" s="1"/>
  <c r="W15" i="42"/>
  <c r="W16" i="42"/>
  <c r="W17" i="42"/>
  <c r="X17" i="42" s="1"/>
  <c r="W18" i="42"/>
  <c r="X18" i="42" s="1"/>
  <c r="W19" i="42"/>
  <c r="X19" i="42" s="1"/>
  <c r="W20" i="42"/>
  <c r="W21" i="42"/>
  <c r="X21" i="42" s="1"/>
  <c r="W22" i="42"/>
  <c r="X22" i="42" s="1"/>
  <c r="W23" i="42"/>
  <c r="W24" i="42"/>
  <c r="W25" i="42"/>
  <c r="X25" i="42" s="1"/>
  <c r="W26" i="42"/>
  <c r="X26" i="42" s="1"/>
  <c r="W27" i="42"/>
  <c r="X27" i="42" s="1"/>
  <c r="W28" i="42"/>
  <c r="W29" i="42"/>
  <c r="X29" i="42" s="1"/>
  <c r="W30" i="42"/>
  <c r="X30" i="42" s="1"/>
  <c r="W31" i="42"/>
  <c r="W32" i="42"/>
  <c r="W33" i="42"/>
  <c r="X33" i="42" s="1"/>
  <c r="W34" i="42"/>
  <c r="X34" i="42" s="1"/>
  <c r="W35" i="42"/>
  <c r="X35" i="42" s="1"/>
  <c r="W36" i="42"/>
  <c r="W37" i="42"/>
  <c r="X37" i="42" s="1"/>
  <c r="W38" i="42"/>
  <c r="X38" i="42" s="1"/>
  <c r="W39" i="42"/>
  <c r="W40" i="42"/>
  <c r="W41" i="42"/>
  <c r="X41" i="42" s="1"/>
  <c r="W42" i="42"/>
  <c r="X42" i="42" s="1"/>
  <c r="W43" i="42"/>
  <c r="X43" i="42" s="1"/>
  <c r="W44" i="42"/>
  <c r="W45" i="42"/>
  <c r="X45" i="42" s="1"/>
  <c r="W46" i="42"/>
  <c r="X46" i="42" s="1"/>
  <c r="W47" i="42"/>
  <c r="W48" i="42"/>
  <c r="W49" i="42"/>
  <c r="X49" i="42" s="1"/>
  <c r="W50" i="42"/>
  <c r="X50" i="42" s="1"/>
  <c r="W51" i="42"/>
  <c r="X51" i="42" s="1"/>
  <c r="W52" i="42"/>
  <c r="W53" i="42"/>
  <c r="X53" i="42" s="1"/>
  <c r="W54" i="42"/>
  <c r="X54" i="42" s="1"/>
  <c r="W55" i="42"/>
  <c r="W56" i="42"/>
  <c r="W57" i="42"/>
  <c r="X57" i="42" s="1"/>
  <c r="W58" i="42"/>
  <c r="X58" i="42" s="1"/>
  <c r="W59" i="42"/>
  <c r="X59" i="42" s="1"/>
  <c r="W60" i="42"/>
  <c r="W61" i="42"/>
  <c r="X61" i="42" s="1"/>
  <c r="W62" i="42"/>
  <c r="X62" i="42" s="1"/>
  <c r="W63" i="42"/>
  <c r="W64" i="42"/>
  <c r="W65" i="42"/>
  <c r="X65" i="42" s="1"/>
  <c r="W66" i="42"/>
  <c r="X66" i="42" s="1"/>
  <c r="W67" i="42"/>
  <c r="X67" i="42" s="1"/>
  <c r="W68" i="42"/>
  <c r="W69" i="42"/>
  <c r="X69" i="42" s="1"/>
  <c r="W70" i="42"/>
  <c r="X70" i="42" s="1"/>
  <c r="W71" i="42"/>
  <c r="W72" i="42"/>
  <c r="W73" i="42"/>
  <c r="X73" i="42" s="1"/>
  <c r="W74" i="42"/>
  <c r="X74" i="42" s="1"/>
  <c r="W75" i="42"/>
  <c r="X75" i="42" s="1"/>
  <c r="W76" i="42"/>
  <c r="W77" i="42"/>
  <c r="X77" i="42" s="1"/>
  <c r="W78" i="42"/>
  <c r="X78" i="42" s="1"/>
  <c r="W79" i="42"/>
  <c r="W80" i="42"/>
  <c r="W81" i="42"/>
  <c r="X81" i="42" s="1"/>
  <c r="W82" i="42"/>
  <c r="X82" i="42" s="1"/>
  <c r="T16" i="42"/>
  <c r="T19" i="42"/>
  <c r="T20" i="42"/>
  <c r="T24" i="42"/>
  <c r="T27" i="42"/>
  <c r="T28" i="42"/>
  <c r="T32" i="42"/>
  <c r="T35" i="42"/>
  <c r="T36" i="42"/>
  <c r="T40" i="42"/>
  <c r="T43" i="42"/>
  <c r="T44" i="42"/>
  <c r="T48" i="42"/>
  <c r="T51" i="42"/>
  <c r="T52" i="42"/>
  <c r="T56" i="42"/>
  <c r="T59" i="42"/>
  <c r="T60" i="42"/>
  <c r="T64" i="42"/>
  <c r="T67" i="42"/>
  <c r="T68" i="42"/>
  <c r="T72" i="42"/>
  <c r="T75" i="42"/>
  <c r="T76" i="42"/>
  <c r="T80" i="42"/>
  <c r="S13" i="42"/>
  <c r="T13" i="42" s="1"/>
  <c r="S14" i="42"/>
  <c r="T14" i="42" s="1"/>
  <c r="S15" i="42"/>
  <c r="T15" i="42" s="1"/>
  <c r="S16" i="42"/>
  <c r="S17" i="42"/>
  <c r="T17" i="42" s="1"/>
  <c r="S18" i="42"/>
  <c r="T18" i="42" s="1"/>
  <c r="S19" i="42"/>
  <c r="S20" i="42"/>
  <c r="S21" i="42"/>
  <c r="T21" i="42" s="1"/>
  <c r="S22" i="42"/>
  <c r="T22" i="42" s="1"/>
  <c r="S23" i="42"/>
  <c r="T23" i="42" s="1"/>
  <c r="S24" i="42"/>
  <c r="S25" i="42"/>
  <c r="T25" i="42" s="1"/>
  <c r="S26" i="42"/>
  <c r="T26" i="42" s="1"/>
  <c r="S27" i="42"/>
  <c r="S28" i="42"/>
  <c r="S29" i="42"/>
  <c r="T29" i="42" s="1"/>
  <c r="S30" i="42"/>
  <c r="T30" i="42" s="1"/>
  <c r="S31" i="42"/>
  <c r="T31" i="42" s="1"/>
  <c r="S32" i="42"/>
  <c r="S33" i="42"/>
  <c r="T33" i="42" s="1"/>
  <c r="S34" i="42"/>
  <c r="T34" i="42" s="1"/>
  <c r="S35" i="42"/>
  <c r="S36" i="42"/>
  <c r="S37" i="42"/>
  <c r="T37" i="42" s="1"/>
  <c r="S38" i="42"/>
  <c r="T38" i="42" s="1"/>
  <c r="S39" i="42"/>
  <c r="T39" i="42" s="1"/>
  <c r="S40" i="42"/>
  <c r="S41" i="42"/>
  <c r="T41" i="42" s="1"/>
  <c r="S42" i="42"/>
  <c r="T42" i="42" s="1"/>
  <c r="S43" i="42"/>
  <c r="S44" i="42"/>
  <c r="S45" i="42"/>
  <c r="T45" i="42" s="1"/>
  <c r="S46" i="42"/>
  <c r="T46" i="42" s="1"/>
  <c r="S47" i="42"/>
  <c r="T47" i="42" s="1"/>
  <c r="S48" i="42"/>
  <c r="S49" i="42"/>
  <c r="T49" i="42" s="1"/>
  <c r="S50" i="42"/>
  <c r="T50" i="42" s="1"/>
  <c r="S51" i="42"/>
  <c r="S52" i="42"/>
  <c r="S53" i="42"/>
  <c r="T53" i="42" s="1"/>
  <c r="S54" i="42"/>
  <c r="T54" i="42" s="1"/>
  <c r="S55" i="42"/>
  <c r="T55" i="42" s="1"/>
  <c r="S56" i="42"/>
  <c r="S57" i="42"/>
  <c r="T57" i="42" s="1"/>
  <c r="S58" i="42"/>
  <c r="T58" i="42" s="1"/>
  <c r="S59" i="42"/>
  <c r="S60" i="42"/>
  <c r="S61" i="42"/>
  <c r="T61" i="42" s="1"/>
  <c r="S62" i="42"/>
  <c r="T62" i="42" s="1"/>
  <c r="S63" i="42"/>
  <c r="T63" i="42" s="1"/>
  <c r="S64" i="42"/>
  <c r="S65" i="42"/>
  <c r="T65" i="42" s="1"/>
  <c r="S66" i="42"/>
  <c r="T66" i="42" s="1"/>
  <c r="S67" i="42"/>
  <c r="S68" i="42"/>
  <c r="S69" i="42"/>
  <c r="T69" i="42" s="1"/>
  <c r="S70" i="42"/>
  <c r="T70" i="42" s="1"/>
  <c r="S71" i="42"/>
  <c r="T71" i="42" s="1"/>
  <c r="S72" i="42"/>
  <c r="S73" i="42"/>
  <c r="T73" i="42" s="1"/>
  <c r="S74" i="42"/>
  <c r="T74" i="42" s="1"/>
  <c r="S75" i="42"/>
  <c r="S76" i="42"/>
  <c r="S77" i="42"/>
  <c r="T77" i="42" s="1"/>
  <c r="S78" i="42"/>
  <c r="T78" i="42" s="1"/>
  <c r="S79" i="42"/>
  <c r="T79" i="42" s="1"/>
  <c r="S80" i="42"/>
  <c r="S81" i="42"/>
  <c r="T81" i="42" s="1"/>
  <c r="S82" i="42"/>
  <c r="T82" i="42" s="1"/>
  <c r="P9" i="42"/>
  <c r="P10" i="42"/>
  <c r="P14" i="42"/>
  <c r="P17" i="42"/>
  <c r="P18" i="42"/>
  <c r="P22" i="42"/>
  <c r="P25" i="42"/>
  <c r="P26" i="42"/>
  <c r="P30" i="42"/>
  <c r="P33" i="42"/>
  <c r="P34" i="42"/>
  <c r="P38" i="42"/>
  <c r="P41" i="42"/>
  <c r="P42" i="42"/>
  <c r="P46" i="42"/>
  <c r="P49" i="42"/>
  <c r="P50" i="42"/>
  <c r="P54" i="42"/>
  <c r="P57" i="42"/>
  <c r="P58" i="42"/>
  <c r="P62" i="42"/>
  <c r="P65" i="42"/>
  <c r="P66" i="42"/>
  <c r="P70" i="42"/>
  <c r="P73" i="42"/>
  <c r="P74" i="42"/>
  <c r="O7" i="42"/>
  <c r="P7" i="42" s="1"/>
  <c r="O8" i="42"/>
  <c r="P8" i="42" s="1"/>
  <c r="O9" i="42"/>
  <c r="O10" i="42"/>
  <c r="O11" i="42"/>
  <c r="P11" i="42" s="1"/>
  <c r="O12" i="42"/>
  <c r="P12" i="42" s="1"/>
  <c r="O13" i="42"/>
  <c r="P13" i="42" s="1"/>
  <c r="O14" i="42"/>
  <c r="O15" i="42"/>
  <c r="P15" i="42" s="1"/>
  <c r="O16" i="42"/>
  <c r="P16" i="42" s="1"/>
  <c r="O17" i="42"/>
  <c r="O18" i="42"/>
  <c r="O19" i="42"/>
  <c r="P19" i="42" s="1"/>
  <c r="O20" i="42"/>
  <c r="P20" i="42" s="1"/>
  <c r="O21" i="42"/>
  <c r="P21" i="42" s="1"/>
  <c r="O22" i="42"/>
  <c r="O23" i="42"/>
  <c r="P23" i="42" s="1"/>
  <c r="O24" i="42"/>
  <c r="P24" i="42" s="1"/>
  <c r="O25" i="42"/>
  <c r="O26" i="42"/>
  <c r="O27" i="42"/>
  <c r="P27" i="42" s="1"/>
  <c r="O28" i="42"/>
  <c r="P28" i="42" s="1"/>
  <c r="O29" i="42"/>
  <c r="P29" i="42" s="1"/>
  <c r="O30" i="42"/>
  <c r="O31" i="42"/>
  <c r="P31" i="42" s="1"/>
  <c r="O32" i="42"/>
  <c r="P32" i="42" s="1"/>
  <c r="O33" i="42"/>
  <c r="O34" i="42"/>
  <c r="O35" i="42"/>
  <c r="P35" i="42" s="1"/>
  <c r="O36" i="42"/>
  <c r="P36" i="42" s="1"/>
  <c r="O37" i="42"/>
  <c r="P37" i="42" s="1"/>
  <c r="O38" i="42"/>
  <c r="O39" i="42"/>
  <c r="P39" i="42" s="1"/>
  <c r="O40" i="42"/>
  <c r="P40" i="42" s="1"/>
  <c r="O41" i="42"/>
  <c r="O42" i="42"/>
  <c r="O43" i="42"/>
  <c r="P43" i="42" s="1"/>
  <c r="O44" i="42"/>
  <c r="P44" i="42" s="1"/>
  <c r="O45" i="42"/>
  <c r="P45" i="42" s="1"/>
  <c r="O46" i="42"/>
  <c r="O47" i="42"/>
  <c r="P47" i="42" s="1"/>
  <c r="O48" i="42"/>
  <c r="P48" i="42" s="1"/>
  <c r="O49" i="42"/>
  <c r="O50" i="42"/>
  <c r="O51" i="42"/>
  <c r="P51" i="42" s="1"/>
  <c r="O52" i="42"/>
  <c r="P52" i="42" s="1"/>
  <c r="O53" i="42"/>
  <c r="P53" i="42" s="1"/>
  <c r="O54" i="42"/>
  <c r="O55" i="42"/>
  <c r="P55" i="42" s="1"/>
  <c r="O56" i="42"/>
  <c r="P56" i="42" s="1"/>
  <c r="O57" i="42"/>
  <c r="O58" i="42"/>
  <c r="O59" i="42"/>
  <c r="P59" i="42" s="1"/>
  <c r="O60" i="42"/>
  <c r="P60" i="42" s="1"/>
  <c r="O61" i="42"/>
  <c r="P61" i="42" s="1"/>
  <c r="O62" i="42"/>
  <c r="O63" i="42"/>
  <c r="P63" i="42" s="1"/>
  <c r="O64" i="42"/>
  <c r="P64" i="42" s="1"/>
  <c r="O65" i="42"/>
  <c r="O66" i="42"/>
  <c r="O67" i="42"/>
  <c r="P67" i="42" s="1"/>
  <c r="O68" i="42"/>
  <c r="P68" i="42" s="1"/>
  <c r="O69" i="42"/>
  <c r="P69" i="42" s="1"/>
  <c r="O70" i="42"/>
  <c r="O71" i="42"/>
  <c r="P71" i="42" s="1"/>
  <c r="O72" i="42"/>
  <c r="P72" i="42" s="1"/>
  <c r="O73" i="42"/>
  <c r="O74" i="42"/>
  <c r="O75" i="42"/>
  <c r="P75" i="42" s="1"/>
  <c r="O76" i="42"/>
  <c r="P76" i="42" s="1"/>
  <c r="L10" i="42"/>
  <c r="L13" i="42"/>
  <c r="L14" i="42"/>
  <c r="L18" i="42"/>
  <c r="L21" i="42"/>
  <c r="L22" i="42"/>
  <c r="L26" i="42"/>
  <c r="L29" i="42"/>
  <c r="L30" i="42"/>
  <c r="L34" i="42"/>
  <c r="L37" i="42"/>
  <c r="L38" i="42"/>
  <c r="L42" i="42"/>
  <c r="L45" i="42"/>
  <c r="L46" i="42"/>
  <c r="L50" i="42"/>
  <c r="L53" i="42"/>
  <c r="L54" i="42"/>
  <c r="L58" i="42"/>
  <c r="L61" i="42"/>
  <c r="L62" i="42"/>
  <c r="L66" i="42"/>
  <c r="L69" i="42"/>
  <c r="L70" i="42"/>
  <c r="L74" i="42"/>
  <c r="K7" i="42"/>
  <c r="L7" i="42" s="1"/>
  <c r="K8" i="42"/>
  <c r="L8" i="42" s="1"/>
  <c r="K9" i="42"/>
  <c r="L9" i="42" s="1"/>
  <c r="K10" i="42"/>
  <c r="K11" i="42"/>
  <c r="L11" i="42" s="1"/>
  <c r="K12" i="42"/>
  <c r="L12" i="42" s="1"/>
  <c r="K13" i="42"/>
  <c r="K14" i="42"/>
  <c r="K15" i="42"/>
  <c r="L15" i="42" s="1"/>
  <c r="K16" i="42"/>
  <c r="L16" i="42" s="1"/>
  <c r="K17" i="42"/>
  <c r="L17" i="42" s="1"/>
  <c r="K18" i="42"/>
  <c r="K19" i="42"/>
  <c r="L19" i="42" s="1"/>
  <c r="K20" i="42"/>
  <c r="L20" i="42" s="1"/>
  <c r="K21" i="42"/>
  <c r="K22" i="42"/>
  <c r="K23" i="42"/>
  <c r="L23" i="42" s="1"/>
  <c r="K24" i="42"/>
  <c r="L24" i="42" s="1"/>
  <c r="K25" i="42"/>
  <c r="L25" i="42" s="1"/>
  <c r="K26" i="42"/>
  <c r="K27" i="42"/>
  <c r="L27" i="42" s="1"/>
  <c r="K28" i="42"/>
  <c r="L28" i="42" s="1"/>
  <c r="K29" i="42"/>
  <c r="K30" i="42"/>
  <c r="K31" i="42"/>
  <c r="L31" i="42" s="1"/>
  <c r="K32" i="42"/>
  <c r="L32" i="42" s="1"/>
  <c r="K33" i="42"/>
  <c r="L33" i="42" s="1"/>
  <c r="K34" i="42"/>
  <c r="K35" i="42"/>
  <c r="L35" i="42" s="1"/>
  <c r="K36" i="42"/>
  <c r="L36" i="42" s="1"/>
  <c r="K37" i="42"/>
  <c r="K38" i="42"/>
  <c r="K39" i="42"/>
  <c r="L39" i="42" s="1"/>
  <c r="K40" i="42"/>
  <c r="L40" i="42" s="1"/>
  <c r="K41" i="42"/>
  <c r="L41" i="42" s="1"/>
  <c r="K42" i="42"/>
  <c r="K43" i="42"/>
  <c r="L43" i="42" s="1"/>
  <c r="K44" i="42"/>
  <c r="L44" i="42" s="1"/>
  <c r="K45" i="42"/>
  <c r="K46" i="42"/>
  <c r="K47" i="42"/>
  <c r="L47" i="42" s="1"/>
  <c r="K48" i="42"/>
  <c r="L48" i="42" s="1"/>
  <c r="K49" i="42"/>
  <c r="L49" i="42" s="1"/>
  <c r="K50" i="42"/>
  <c r="K51" i="42"/>
  <c r="L51" i="42" s="1"/>
  <c r="K52" i="42"/>
  <c r="L52" i="42" s="1"/>
  <c r="K53" i="42"/>
  <c r="K54" i="42"/>
  <c r="K55" i="42"/>
  <c r="L55" i="42" s="1"/>
  <c r="K56" i="42"/>
  <c r="L56" i="42" s="1"/>
  <c r="K57" i="42"/>
  <c r="L57" i="42" s="1"/>
  <c r="K58" i="42"/>
  <c r="K59" i="42"/>
  <c r="L59" i="42" s="1"/>
  <c r="K60" i="42"/>
  <c r="L60" i="42" s="1"/>
  <c r="K61" i="42"/>
  <c r="K62" i="42"/>
  <c r="K63" i="42"/>
  <c r="L63" i="42" s="1"/>
  <c r="K64" i="42"/>
  <c r="L64" i="42" s="1"/>
  <c r="K65" i="42"/>
  <c r="L65" i="42" s="1"/>
  <c r="K66" i="42"/>
  <c r="K67" i="42"/>
  <c r="L67" i="42" s="1"/>
  <c r="K68" i="42"/>
  <c r="L68" i="42" s="1"/>
  <c r="K69" i="42"/>
  <c r="K70" i="42"/>
  <c r="K71" i="42"/>
  <c r="L71" i="42" s="1"/>
  <c r="K72" i="42"/>
  <c r="L72" i="42" s="1"/>
  <c r="K73" i="42"/>
  <c r="L73" i="42" s="1"/>
  <c r="K74" i="42"/>
  <c r="K75" i="42"/>
  <c r="L75" i="42" s="1"/>
  <c r="K76" i="42"/>
  <c r="L76" i="42" s="1"/>
  <c r="H3" i="42"/>
  <c r="H4" i="42"/>
  <c r="H8" i="42"/>
  <c r="H11" i="42"/>
  <c r="H12" i="42"/>
  <c r="H16" i="42"/>
  <c r="H19" i="42"/>
  <c r="H20" i="42"/>
  <c r="H24" i="42"/>
  <c r="H27" i="42"/>
  <c r="H28" i="42"/>
  <c r="H32" i="42"/>
  <c r="H35" i="42"/>
  <c r="H36" i="42"/>
  <c r="H40" i="42"/>
  <c r="H43" i="42"/>
  <c r="H44" i="42"/>
  <c r="H48" i="42"/>
  <c r="H51" i="42"/>
  <c r="H52" i="42"/>
  <c r="H56" i="42"/>
  <c r="H59" i="42"/>
  <c r="H60" i="42"/>
  <c r="H64" i="42"/>
  <c r="H67" i="42"/>
  <c r="H68" i="42"/>
  <c r="G1" i="42"/>
  <c r="H1" i="42" s="1"/>
  <c r="G2" i="42"/>
  <c r="H2" i="42" s="1"/>
  <c r="G3" i="42"/>
  <c r="G4" i="42"/>
  <c r="G5" i="42"/>
  <c r="H5" i="42" s="1"/>
  <c r="G6" i="42"/>
  <c r="H6" i="42" s="1"/>
  <c r="G7" i="42"/>
  <c r="H7" i="42" s="1"/>
  <c r="G8" i="42"/>
  <c r="G9" i="42"/>
  <c r="H9" i="42" s="1"/>
  <c r="G10" i="42"/>
  <c r="H10" i="42" s="1"/>
  <c r="G11" i="42"/>
  <c r="G12" i="42"/>
  <c r="G13" i="42"/>
  <c r="H13" i="42" s="1"/>
  <c r="G14" i="42"/>
  <c r="H14" i="42" s="1"/>
  <c r="G15" i="42"/>
  <c r="H15" i="42" s="1"/>
  <c r="G16" i="42"/>
  <c r="G17" i="42"/>
  <c r="H17" i="42" s="1"/>
  <c r="G18" i="42"/>
  <c r="H18" i="42" s="1"/>
  <c r="G19" i="42"/>
  <c r="G20" i="42"/>
  <c r="G21" i="42"/>
  <c r="H21" i="42" s="1"/>
  <c r="G22" i="42"/>
  <c r="H22" i="42" s="1"/>
  <c r="G23" i="42"/>
  <c r="H23" i="42" s="1"/>
  <c r="G24" i="42"/>
  <c r="G25" i="42"/>
  <c r="H25" i="42" s="1"/>
  <c r="G26" i="42"/>
  <c r="H26" i="42" s="1"/>
  <c r="G27" i="42"/>
  <c r="G28" i="42"/>
  <c r="G29" i="42"/>
  <c r="H29" i="42" s="1"/>
  <c r="G30" i="42"/>
  <c r="H30" i="42" s="1"/>
  <c r="G31" i="42"/>
  <c r="H31" i="42" s="1"/>
  <c r="G32" i="42"/>
  <c r="G33" i="42"/>
  <c r="H33" i="42" s="1"/>
  <c r="G34" i="42"/>
  <c r="H34" i="42" s="1"/>
  <c r="G35" i="42"/>
  <c r="G36" i="42"/>
  <c r="G37" i="42"/>
  <c r="H37" i="42" s="1"/>
  <c r="G38" i="42"/>
  <c r="H38" i="42" s="1"/>
  <c r="G39" i="42"/>
  <c r="H39" i="42" s="1"/>
  <c r="G40" i="42"/>
  <c r="G41" i="42"/>
  <c r="H41" i="42" s="1"/>
  <c r="G42" i="42"/>
  <c r="H42" i="42" s="1"/>
  <c r="G43" i="42"/>
  <c r="G44" i="42"/>
  <c r="G45" i="42"/>
  <c r="H45" i="42" s="1"/>
  <c r="G46" i="42"/>
  <c r="H46" i="42" s="1"/>
  <c r="G47" i="42"/>
  <c r="H47" i="42" s="1"/>
  <c r="G48" i="42"/>
  <c r="G49" i="42"/>
  <c r="H49" i="42" s="1"/>
  <c r="G50" i="42"/>
  <c r="H50" i="42" s="1"/>
  <c r="G51" i="42"/>
  <c r="G52" i="42"/>
  <c r="G53" i="42"/>
  <c r="H53" i="42" s="1"/>
  <c r="G54" i="42"/>
  <c r="H54" i="42" s="1"/>
  <c r="G55" i="42"/>
  <c r="H55" i="42" s="1"/>
  <c r="G56" i="42"/>
  <c r="G57" i="42"/>
  <c r="H57" i="42" s="1"/>
  <c r="G58" i="42"/>
  <c r="H58" i="42" s="1"/>
  <c r="G59" i="42"/>
  <c r="G60" i="42"/>
  <c r="G61" i="42"/>
  <c r="H61" i="42" s="1"/>
  <c r="G62" i="42"/>
  <c r="H62" i="42" s="1"/>
  <c r="G63" i="42"/>
  <c r="H63" i="42" s="1"/>
  <c r="G64" i="42"/>
  <c r="G65" i="42"/>
  <c r="H65" i="42" s="1"/>
  <c r="G66" i="42"/>
  <c r="H66" i="42" s="1"/>
  <c r="G67" i="42"/>
  <c r="G68" i="42"/>
  <c r="G69" i="42"/>
  <c r="H69" i="42" s="1"/>
  <c r="G70" i="42"/>
  <c r="H70" i="42" s="1"/>
  <c r="D4" i="42"/>
  <c r="D7" i="42"/>
  <c r="D8" i="42"/>
  <c r="D12" i="42"/>
  <c r="D15" i="42"/>
  <c r="D16" i="42"/>
  <c r="D20" i="42"/>
  <c r="D23" i="42"/>
  <c r="D24" i="42"/>
  <c r="D28" i="42"/>
  <c r="D31" i="42"/>
  <c r="D32" i="42"/>
  <c r="D36" i="42"/>
  <c r="D39" i="42"/>
  <c r="D40" i="42"/>
  <c r="D44" i="42"/>
  <c r="D47" i="42"/>
  <c r="D48" i="42"/>
  <c r="D52" i="42"/>
  <c r="D55" i="42"/>
  <c r="D56" i="42"/>
  <c r="D60" i="42"/>
  <c r="D63" i="42"/>
  <c r="D64" i="42"/>
  <c r="D68" i="42"/>
  <c r="C1" i="42"/>
  <c r="D1" i="42" s="1"/>
  <c r="C2" i="42"/>
  <c r="D2" i="42" s="1"/>
  <c r="C3" i="42"/>
  <c r="D3" i="42" s="1"/>
  <c r="C4" i="42"/>
  <c r="C5" i="42"/>
  <c r="D5" i="42" s="1"/>
  <c r="C6" i="42"/>
  <c r="D6" i="42" s="1"/>
  <c r="C7" i="42"/>
  <c r="C8" i="42"/>
  <c r="C9" i="42"/>
  <c r="D9" i="42" s="1"/>
  <c r="C10" i="42"/>
  <c r="D10" i="42" s="1"/>
  <c r="C11" i="42"/>
  <c r="D11" i="42" s="1"/>
  <c r="C12" i="42"/>
  <c r="C13" i="42"/>
  <c r="D13" i="42" s="1"/>
  <c r="C14" i="42"/>
  <c r="D14" i="42" s="1"/>
  <c r="C15" i="42"/>
  <c r="C16" i="42"/>
  <c r="C17" i="42"/>
  <c r="D17" i="42" s="1"/>
  <c r="C18" i="42"/>
  <c r="D18" i="42" s="1"/>
  <c r="C19" i="42"/>
  <c r="D19" i="42" s="1"/>
  <c r="C20" i="42"/>
  <c r="C21" i="42"/>
  <c r="D21" i="42" s="1"/>
  <c r="C22" i="42"/>
  <c r="D22" i="42" s="1"/>
  <c r="C23" i="42"/>
  <c r="C24" i="42"/>
  <c r="C25" i="42"/>
  <c r="D25" i="42" s="1"/>
  <c r="C26" i="42"/>
  <c r="D26" i="42" s="1"/>
  <c r="C27" i="42"/>
  <c r="D27" i="42" s="1"/>
  <c r="C28" i="42"/>
  <c r="C29" i="42"/>
  <c r="D29" i="42" s="1"/>
  <c r="C30" i="42"/>
  <c r="D30" i="42" s="1"/>
  <c r="C31" i="42"/>
  <c r="C32" i="42"/>
  <c r="C33" i="42"/>
  <c r="D33" i="42" s="1"/>
  <c r="C34" i="42"/>
  <c r="D34" i="42" s="1"/>
  <c r="C35" i="42"/>
  <c r="D35" i="42" s="1"/>
  <c r="C36" i="42"/>
  <c r="C37" i="42"/>
  <c r="D37" i="42" s="1"/>
  <c r="C38" i="42"/>
  <c r="D38" i="42" s="1"/>
  <c r="C39" i="42"/>
  <c r="C40" i="42"/>
  <c r="C41" i="42"/>
  <c r="D41" i="42" s="1"/>
  <c r="C42" i="42"/>
  <c r="D42" i="42" s="1"/>
  <c r="C43" i="42"/>
  <c r="D43" i="42" s="1"/>
  <c r="C44" i="42"/>
  <c r="C45" i="42"/>
  <c r="D45" i="42" s="1"/>
  <c r="C46" i="42"/>
  <c r="D46" i="42" s="1"/>
  <c r="C47" i="42"/>
  <c r="C48" i="42"/>
  <c r="C49" i="42"/>
  <c r="D49" i="42" s="1"/>
  <c r="C50" i="42"/>
  <c r="D50" i="42" s="1"/>
  <c r="C51" i="42"/>
  <c r="D51" i="42" s="1"/>
  <c r="C52" i="42"/>
  <c r="C53" i="42"/>
  <c r="D53" i="42" s="1"/>
  <c r="C54" i="42"/>
  <c r="D54" i="42" s="1"/>
  <c r="C55" i="42"/>
  <c r="C56" i="42"/>
  <c r="C57" i="42"/>
  <c r="D57" i="42" s="1"/>
  <c r="C58" i="42"/>
  <c r="D58" i="42" s="1"/>
  <c r="C59" i="42"/>
  <c r="D59" i="42" s="1"/>
  <c r="C60" i="42"/>
  <c r="C61" i="42"/>
  <c r="D61" i="42" s="1"/>
  <c r="C62" i="42"/>
  <c r="D62" i="42" s="1"/>
  <c r="C63" i="42"/>
  <c r="C64" i="42"/>
  <c r="C65" i="42"/>
  <c r="D65" i="42" s="1"/>
  <c r="C66" i="42"/>
  <c r="D66" i="42" s="1"/>
  <c r="C67" i="42"/>
  <c r="D67" i="42" s="1"/>
  <c r="C68" i="42"/>
  <c r="C69" i="42"/>
  <c r="D69" i="42" s="1"/>
  <c r="C70" i="42"/>
  <c r="D70" i="42" s="1"/>
  <c r="AF3" i="39"/>
  <c r="AF4" i="39"/>
  <c r="AF8" i="39"/>
  <c r="AF11" i="39"/>
  <c r="AF12" i="39"/>
  <c r="AF16" i="39"/>
  <c r="AF19" i="39"/>
  <c r="AF20" i="39"/>
  <c r="AF24" i="39"/>
  <c r="AF27" i="39"/>
  <c r="AF28" i="39"/>
  <c r="AF32" i="39"/>
  <c r="AF35" i="39"/>
  <c r="AF36" i="39"/>
  <c r="AF40" i="39"/>
  <c r="AF43" i="39"/>
  <c r="AF44" i="39"/>
  <c r="AF48" i="39"/>
  <c r="AF51" i="39"/>
  <c r="AF52" i="39"/>
  <c r="AF56" i="39"/>
  <c r="AF59" i="39"/>
  <c r="AF60" i="39"/>
  <c r="AF64" i="39"/>
  <c r="AF67" i="39"/>
  <c r="AF68" i="39"/>
  <c r="AE1" i="39"/>
  <c r="AF1" i="39" s="1"/>
  <c r="AE2" i="39"/>
  <c r="AF2" i="39" s="1"/>
  <c r="AE3" i="39"/>
  <c r="AE4" i="39"/>
  <c r="AE5" i="39"/>
  <c r="AF5" i="39" s="1"/>
  <c r="AE6" i="39"/>
  <c r="AF6" i="39" s="1"/>
  <c r="AE7" i="39"/>
  <c r="AF7" i="39" s="1"/>
  <c r="AE8" i="39"/>
  <c r="AE9" i="39"/>
  <c r="AF9" i="39" s="1"/>
  <c r="AE10" i="39"/>
  <c r="AF10" i="39" s="1"/>
  <c r="AE11" i="39"/>
  <c r="AE12" i="39"/>
  <c r="AE13" i="39"/>
  <c r="AF13" i="39" s="1"/>
  <c r="AE14" i="39"/>
  <c r="AF14" i="39" s="1"/>
  <c r="AE15" i="39"/>
  <c r="AF15" i="39" s="1"/>
  <c r="AE16" i="39"/>
  <c r="AE17" i="39"/>
  <c r="AF17" i="39" s="1"/>
  <c r="AE18" i="39"/>
  <c r="AF18" i="39" s="1"/>
  <c r="AE19" i="39"/>
  <c r="AE20" i="39"/>
  <c r="AE21" i="39"/>
  <c r="AF21" i="39" s="1"/>
  <c r="AE22" i="39"/>
  <c r="AF22" i="39" s="1"/>
  <c r="AE23" i="39"/>
  <c r="AF23" i="39" s="1"/>
  <c r="AE24" i="39"/>
  <c r="AE25" i="39"/>
  <c r="AF25" i="39" s="1"/>
  <c r="AE26" i="39"/>
  <c r="AF26" i="39" s="1"/>
  <c r="AE27" i="39"/>
  <c r="AE28" i="39"/>
  <c r="AE29" i="39"/>
  <c r="AF29" i="39" s="1"/>
  <c r="AE30" i="39"/>
  <c r="AF30" i="39" s="1"/>
  <c r="AE31" i="39"/>
  <c r="AF31" i="39" s="1"/>
  <c r="AE32" i="39"/>
  <c r="AE33" i="39"/>
  <c r="AF33" i="39" s="1"/>
  <c r="AE34" i="39"/>
  <c r="AF34" i="39" s="1"/>
  <c r="AE35" i="39"/>
  <c r="AE36" i="39"/>
  <c r="AE37" i="39"/>
  <c r="AF37" i="39" s="1"/>
  <c r="AE38" i="39"/>
  <c r="AF38" i="39" s="1"/>
  <c r="AE39" i="39"/>
  <c r="AF39" i="39" s="1"/>
  <c r="AE40" i="39"/>
  <c r="AE41" i="39"/>
  <c r="AF41" i="39" s="1"/>
  <c r="AE42" i="39"/>
  <c r="AF42" i="39" s="1"/>
  <c r="AE43" i="39"/>
  <c r="AE44" i="39"/>
  <c r="AE45" i="39"/>
  <c r="AF45" i="39" s="1"/>
  <c r="AE46" i="39"/>
  <c r="AF46" i="39" s="1"/>
  <c r="AE47" i="39"/>
  <c r="AF47" i="39" s="1"/>
  <c r="AE48" i="39"/>
  <c r="AE49" i="39"/>
  <c r="AF49" i="39" s="1"/>
  <c r="AE50" i="39"/>
  <c r="AF50" i="39" s="1"/>
  <c r="AE51" i="39"/>
  <c r="AE52" i="39"/>
  <c r="AE53" i="39"/>
  <c r="AF53" i="39" s="1"/>
  <c r="AE54" i="39"/>
  <c r="AF54" i="39" s="1"/>
  <c r="AE55" i="39"/>
  <c r="AF55" i="39" s="1"/>
  <c r="AE56" i="39"/>
  <c r="AE57" i="39"/>
  <c r="AF57" i="39" s="1"/>
  <c r="AE58" i="39"/>
  <c r="AF58" i="39" s="1"/>
  <c r="AE59" i="39"/>
  <c r="AE60" i="39"/>
  <c r="AE61" i="39"/>
  <c r="AF61" i="39" s="1"/>
  <c r="AE62" i="39"/>
  <c r="AF62" i="39" s="1"/>
  <c r="AE63" i="39"/>
  <c r="AF63" i="39" s="1"/>
  <c r="AE64" i="39"/>
  <c r="AE65" i="39"/>
  <c r="AF65" i="39" s="1"/>
  <c r="AE66" i="39"/>
  <c r="AF66" i="39" s="1"/>
  <c r="AE67" i="39"/>
  <c r="AE68" i="39"/>
  <c r="AE69" i="39"/>
  <c r="AF69" i="39" s="1"/>
  <c r="AE70" i="39"/>
  <c r="AF70" i="39" s="1"/>
  <c r="AB4" i="39"/>
  <c r="AB7" i="39"/>
  <c r="AB8" i="39"/>
  <c r="AB12" i="39"/>
  <c r="AB15" i="39"/>
  <c r="AB16" i="39"/>
  <c r="AB20" i="39"/>
  <c r="AB23" i="39"/>
  <c r="AB24" i="39"/>
  <c r="AB28" i="39"/>
  <c r="AB31" i="39"/>
  <c r="AB32" i="39"/>
  <c r="AB36" i="39"/>
  <c r="AB39" i="39"/>
  <c r="AB40" i="39"/>
  <c r="AB44" i="39"/>
  <c r="AB47" i="39"/>
  <c r="AB48" i="39"/>
  <c r="AB52" i="39"/>
  <c r="AB55" i="39"/>
  <c r="AB56" i="39"/>
  <c r="AB60" i="39"/>
  <c r="AB63" i="39"/>
  <c r="AB64" i="39"/>
  <c r="AB68" i="39"/>
  <c r="AA1" i="39"/>
  <c r="AB1" i="39" s="1"/>
  <c r="AA2" i="39"/>
  <c r="AB2" i="39" s="1"/>
  <c r="AA3" i="39"/>
  <c r="AB3" i="39" s="1"/>
  <c r="AA4" i="39"/>
  <c r="AA5" i="39"/>
  <c r="AB5" i="39" s="1"/>
  <c r="AA6" i="39"/>
  <c r="AB6" i="39" s="1"/>
  <c r="AA7" i="39"/>
  <c r="AA8" i="39"/>
  <c r="AA9" i="39"/>
  <c r="AB9" i="39" s="1"/>
  <c r="AA10" i="39"/>
  <c r="AB10" i="39" s="1"/>
  <c r="AA11" i="39"/>
  <c r="AB11" i="39" s="1"/>
  <c r="AA12" i="39"/>
  <c r="AA13" i="39"/>
  <c r="AB13" i="39" s="1"/>
  <c r="AA14" i="39"/>
  <c r="AB14" i="39" s="1"/>
  <c r="AA15" i="39"/>
  <c r="AA16" i="39"/>
  <c r="AA17" i="39"/>
  <c r="AB17" i="39" s="1"/>
  <c r="AA18" i="39"/>
  <c r="AB18" i="39" s="1"/>
  <c r="AA19" i="39"/>
  <c r="AB19" i="39" s="1"/>
  <c r="AA20" i="39"/>
  <c r="AA21" i="39"/>
  <c r="AB21" i="39" s="1"/>
  <c r="AA22" i="39"/>
  <c r="AB22" i="39" s="1"/>
  <c r="AA23" i="39"/>
  <c r="AA24" i="39"/>
  <c r="AA25" i="39"/>
  <c r="AB25" i="39" s="1"/>
  <c r="AA26" i="39"/>
  <c r="AB26" i="39" s="1"/>
  <c r="AA27" i="39"/>
  <c r="AB27" i="39" s="1"/>
  <c r="AA28" i="39"/>
  <c r="AA29" i="39"/>
  <c r="AB29" i="39" s="1"/>
  <c r="AA30" i="39"/>
  <c r="AB30" i="39" s="1"/>
  <c r="AA31" i="39"/>
  <c r="AA32" i="39"/>
  <c r="AA33" i="39"/>
  <c r="AB33" i="39" s="1"/>
  <c r="AA34" i="39"/>
  <c r="AB34" i="39" s="1"/>
  <c r="AA35" i="39"/>
  <c r="AB35" i="39" s="1"/>
  <c r="AA36" i="39"/>
  <c r="AA37" i="39"/>
  <c r="AB37" i="39" s="1"/>
  <c r="AA38" i="39"/>
  <c r="AB38" i="39" s="1"/>
  <c r="AA39" i="39"/>
  <c r="AA40" i="39"/>
  <c r="AA41" i="39"/>
  <c r="AB41" i="39" s="1"/>
  <c r="AA42" i="39"/>
  <c r="AB42" i="39" s="1"/>
  <c r="AA43" i="39"/>
  <c r="AB43" i="39" s="1"/>
  <c r="AA44" i="39"/>
  <c r="AA45" i="39"/>
  <c r="AB45" i="39" s="1"/>
  <c r="AA46" i="39"/>
  <c r="AB46" i="39" s="1"/>
  <c r="AA47" i="39"/>
  <c r="AA48" i="39"/>
  <c r="AA49" i="39"/>
  <c r="AB49" i="39" s="1"/>
  <c r="AA50" i="39"/>
  <c r="AB50" i="39" s="1"/>
  <c r="AA51" i="39"/>
  <c r="AB51" i="39" s="1"/>
  <c r="AA52" i="39"/>
  <c r="AA53" i="39"/>
  <c r="AB53" i="39" s="1"/>
  <c r="AA54" i="39"/>
  <c r="AB54" i="39" s="1"/>
  <c r="AA55" i="39"/>
  <c r="AA56" i="39"/>
  <c r="AA57" i="39"/>
  <c r="AB57" i="39" s="1"/>
  <c r="AA58" i="39"/>
  <c r="AB58" i="39" s="1"/>
  <c r="AA59" i="39"/>
  <c r="AB59" i="39" s="1"/>
  <c r="AA60" i="39"/>
  <c r="AA61" i="39"/>
  <c r="AB61" i="39" s="1"/>
  <c r="AA62" i="39"/>
  <c r="AB62" i="39" s="1"/>
  <c r="AA63" i="39"/>
  <c r="AA64" i="39"/>
  <c r="AA65" i="39"/>
  <c r="AB65" i="39" s="1"/>
  <c r="AA66" i="39"/>
  <c r="AB66" i="39" s="1"/>
  <c r="AA67" i="39"/>
  <c r="AB67" i="39" s="1"/>
  <c r="AA68" i="39"/>
  <c r="AA69" i="39"/>
  <c r="AB69" i="39" s="1"/>
  <c r="AA70" i="39"/>
  <c r="AB70" i="39" s="1"/>
  <c r="X8" i="39"/>
  <c r="X11" i="39"/>
  <c r="X16" i="39"/>
  <c r="X24" i="39"/>
  <c r="X27" i="39"/>
  <c r="X32" i="39"/>
  <c r="X40" i="39"/>
  <c r="X48" i="39"/>
  <c r="X56" i="39"/>
  <c r="W1" i="39"/>
  <c r="X1" i="39" s="1"/>
  <c r="W2" i="39"/>
  <c r="X2" i="39" s="1"/>
  <c r="W3" i="39"/>
  <c r="X3" i="39" s="1"/>
  <c r="W4" i="39"/>
  <c r="X4" i="39" s="1"/>
  <c r="W5" i="39"/>
  <c r="X5" i="39" s="1"/>
  <c r="W6" i="39"/>
  <c r="X6" i="39" s="1"/>
  <c r="W7" i="39"/>
  <c r="X7" i="39" s="1"/>
  <c r="W8" i="39"/>
  <c r="W9" i="39"/>
  <c r="X9" i="39" s="1"/>
  <c r="W10" i="39"/>
  <c r="X10" i="39" s="1"/>
  <c r="W11" i="39"/>
  <c r="W12" i="39"/>
  <c r="X12" i="39" s="1"/>
  <c r="W13" i="39"/>
  <c r="X13" i="39" s="1"/>
  <c r="W14" i="39"/>
  <c r="X14" i="39" s="1"/>
  <c r="W15" i="39"/>
  <c r="X15" i="39" s="1"/>
  <c r="W16" i="39"/>
  <c r="W17" i="39"/>
  <c r="X17" i="39" s="1"/>
  <c r="W18" i="39"/>
  <c r="X18" i="39" s="1"/>
  <c r="W19" i="39"/>
  <c r="X19" i="39" s="1"/>
  <c r="W20" i="39"/>
  <c r="X20" i="39" s="1"/>
  <c r="W21" i="39"/>
  <c r="X21" i="39" s="1"/>
  <c r="W22" i="39"/>
  <c r="X22" i="39" s="1"/>
  <c r="W23" i="39"/>
  <c r="X23" i="39" s="1"/>
  <c r="W24" i="39"/>
  <c r="W25" i="39"/>
  <c r="X25" i="39" s="1"/>
  <c r="W26" i="39"/>
  <c r="X26" i="39" s="1"/>
  <c r="W27" i="39"/>
  <c r="W28" i="39"/>
  <c r="X28" i="39" s="1"/>
  <c r="W29" i="39"/>
  <c r="X29" i="39" s="1"/>
  <c r="W30" i="39"/>
  <c r="X30" i="39" s="1"/>
  <c r="W31" i="39"/>
  <c r="X31" i="39" s="1"/>
  <c r="W32" i="39"/>
  <c r="W33" i="39"/>
  <c r="X33" i="39" s="1"/>
  <c r="W34" i="39"/>
  <c r="X34" i="39" s="1"/>
  <c r="W35" i="39"/>
  <c r="X35" i="39" s="1"/>
  <c r="W36" i="39"/>
  <c r="X36" i="39" s="1"/>
  <c r="W37" i="39"/>
  <c r="X37" i="39" s="1"/>
  <c r="W38" i="39"/>
  <c r="X38" i="39" s="1"/>
  <c r="W39" i="39"/>
  <c r="X39" i="39" s="1"/>
  <c r="W40" i="39"/>
  <c r="W41" i="39"/>
  <c r="X41" i="39" s="1"/>
  <c r="W42" i="39"/>
  <c r="X42" i="39" s="1"/>
  <c r="W43" i="39"/>
  <c r="X43" i="39" s="1"/>
  <c r="W44" i="39"/>
  <c r="X44" i="39" s="1"/>
  <c r="W45" i="39"/>
  <c r="X45" i="39" s="1"/>
  <c r="W46" i="39"/>
  <c r="X46" i="39" s="1"/>
  <c r="W47" i="39"/>
  <c r="X47" i="39" s="1"/>
  <c r="W48" i="39"/>
  <c r="W49" i="39"/>
  <c r="X49" i="39" s="1"/>
  <c r="W50" i="39"/>
  <c r="X50" i="39" s="1"/>
  <c r="W51" i="39"/>
  <c r="X51" i="39" s="1"/>
  <c r="W52" i="39"/>
  <c r="X52" i="39" s="1"/>
  <c r="W53" i="39"/>
  <c r="X53" i="39" s="1"/>
  <c r="W54" i="39"/>
  <c r="X54" i="39" s="1"/>
  <c r="W55" i="39"/>
  <c r="X55" i="39" s="1"/>
  <c r="W56" i="39"/>
  <c r="W57" i="39"/>
  <c r="X57" i="39" s="1"/>
  <c r="W58" i="39"/>
  <c r="X58" i="39" s="1"/>
  <c r="W59" i="39"/>
  <c r="X59" i="39" s="1"/>
  <c r="W60" i="39"/>
  <c r="X60" i="39" s="1"/>
  <c r="W61" i="39"/>
  <c r="X61" i="39" s="1"/>
  <c r="W62" i="39"/>
  <c r="X62" i="39" s="1"/>
  <c r="W63" i="39"/>
  <c r="X63" i="39" s="1"/>
  <c r="W64" i="39"/>
  <c r="X64" i="39" s="1"/>
  <c r="W65" i="39"/>
  <c r="X65" i="39" s="1"/>
  <c r="W66" i="39"/>
  <c r="X66" i="39" s="1"/>
  <c r="W67" i="39"/>
  <c r="X67" i="39" s="1"/>
  <c r="W68" i="39"/>
  <c r="X68" i="39" s="1"/>
  <c r="W69" i="39"/>
  <c r="X69" i="39" s="1"/>
  <c r="W70" i="39"/>
  <c r="X70" i="39" s="1"/>
  <c r="T4" i="39"/>
  <c r="T7" i="39"/>
  <c r="T8" i="39"/>
  <c r="T12" i="39"/>
  <c r="T15" i="39"/>
  <c r="T16" i="39"/>
  <c r="T20" i="39"/>
  <c r="T23" i="39"/>
  <c r="T24" i="39"/>
  <c r="T28" i="39"/>
  <c r="T31" i="39"/>
  <c r="T32" i="39"/>
  <c r="T36" i="39"/>
  <c r="T39" i="39"/>
  <c r="T40" i="39"/>
  <c r="T44" i="39"/>
  <c r="T47" i="39"/>
  <c r="T48" i="39"/>
  <c r="T52" i="39"/>
  <c r="T55" i="39"/>
  <c r="T56" i="39"/>
  <c r="T60" i="39"/>
  <c r="T63" i="39"/>
  <c r="T64" i="39"/>
  <c r="T68" i="39"/>
  <c r="S1" i="39"/>
  <c r="T1" i="39" s="1"/>
  <c r="S2" i="39"/>
  <c r="T2" i="39" s="1"/>
  <c r="S3" i="39"/>
  <c r="T3" i="39" s="1"/>
  <c r="S4" i="39"/>
  <c r="S5" i="39"/>
  <c r="T5" i="39" s="1"/>
  <c r="S6" i="39"/>
  <c r="T6" i="39" s="1"/>
  <c r="S7" i="39"/>
  <c r="S8" i="39"/>
  <c r="S9" i="39"/>
  <c r="T9" i="39" s="1"/>
  <c r="S10" i="39"/>
  <c r="T10" i="39" s="1"/>
  <c r="S11" i="39"/>
  <c r="T11" i="39" s="1"/>
  <c r="S12" i="39"/>
  <c r="S13" i="39"/>
  <c r="T13" i="39" s="1"/>
  <c r="S14" i="39"/>
  <c r="T14" i="39" s="1"/>
  <c r="S15" i="39"/>
  <c r="S16" i="39"/>
  <c r="S17" i="39"/>
  <c r="T17" i="39" s="1"/>
  <c r="S18" i="39"/>
  <c r="T18" i="39" s="1"/>
  <c r="S19" i="39"/>
  <c r="T19" i="39" s="1"/>
  <c r="S20" i="39"/>
  <c r="S21" i="39"/>
  <c r="T21" i="39" s="1"/>
  <c r="S22" i="39"/>
  <c r="T22" i="39" s="1"/>
  <c r="S23" i="39"/>
  <c r="S24" i="39"/>
  <c r="S25" i="39"/>
  <c r="T25" i="39" s="1"/>
  <c r="S26" i="39"/>
  <c r="T26" i="39" s="1"/>
  <c r="S27" i="39"/>
  <c r="T27" i="39" s="1"/>
  <c r="S28" i="39"/>
  <c r="S29" i="39"/>
  <c r="T29" i="39" s="1"/>
  <c r="S30" i="39"/>
  <c r="T30" i="39" s="1"/>
  <c r="S31" i="39"/>
  <c r="S32" i="39"/>
  <c r="S33" i="39"/>
  <c r="T33" i="39" s="1"/>
  <c r="S34" i="39"/>
  <c r="T34" i="39" s="1"/>
  <c r="S35" i="39"/>
  <c r="T35" i="39" s="1"/>
  <c r="S36" i="39"/>
  <c r="S37" i="39"/>
  <c r="T37" i="39" s="1"/>
  <c r="S38" i="39"/>
  <c r="T38" i="39" s="1"/>
  <c r="S39" i="39"/>
  <c r="S40" i="39"/>
  <c r="S41" i="39"/>
  <c r="T41" i="39" s="1"/>
  <c r="S42" i="39"/>
  <c r="T42" i="39" s="1"/>
  <c r="S43" i="39"/>
  <c r="T43" i="39" s="1"/>
  <c r="S44" i="39"/>
  <c r="S45" i="39"/>
  <c r="T45" i="39" s="1"/>
  <c r="S46" i="39"/>
  <c r="T46" i="39" s="1"/>
  <c r="S47" i="39"/>
  <c r="S48" i="39"/>
  <c r="S49" i="39"/>
  <c r="T49" i="39" s="1"/>
  <c r="S50" i="39"/>
  <c r="T50" i="39" s="1"/>
  <c r="S51" i="39"/>
  <c r="T51" i="39" s="1"/>
  <c r="S52" i="39"/>
  <c r="S53" i="39"/>
  <c r="T53" i="39" s="1"/>
  <c r="S54" i="39"/>
  <c r="T54" i="39" s="1"/>
  <c r="S55" i="39"/>
  <c r="S56" i="39"/>
  <c r="S57" i="39"/>
  <c r="T57" i="39" s="1"/>
  <c r="S58" i="39"/>
  <c r="T58" i="39" s="1"/>
  <c r="S59" i="39"/>
  <c r="T59" i="39" s="1"/>
  <c r="S60" i="39"/>
  <c r="S61" i="39"/>
  <c r="T61" i="39" s="1"/>
  <c r="S62" i="39"/>
  <c r="T62" i="39" s="1"/>
  <c r="S63" i="39"/>
  <c r="S64" i="39"/>
  <c r="S65" i="39"/>
  <c r="T65" i="39" s="1"/>
  <c r="S66" i="39"/>
  <c r="T66" i="39" s="1"/>
  <c r="S67" i="39"/>
  <c r="T67" i="39" s="1"/>
  <c r="S68" i="39"/>
  <c r="S69" i="39"/>
  <c r="T69" i="39" s="1"/>
  <c r="S70" i="39"/>
  <c r="T70" i="39" s="1"/>
  <c r="P3" i="39"/>
  <c r="P4" i="39"/>
  <c r="P8" i="39"/>
  <c r="P11" i="39"/>
  <c r="P12" i="39"/>
  <c r="P16" i="39"/>
  <c r="P19" i="39"/>
  <c r="P20" i="39"/>
  <c r="P24" i="39"/>
  <c r="P27" i="39"/>
  <c r="P28" i="39"/>
  <c r="P32" i="39"/>
  <c r="P35" i="39"/>
  <c r="P36" i="39"/>
  <c r="P40" i="39"/>
  <c r="P43" i="39"/>
  <c r="P44" i="39"/>
  <c r="P48" i="39"/>
  <c r="P51" i="39"/>
  <c r="P52" i="39"/>
  <c r="P56" i="39"/>
  <c r="P59" i="39"/>
  <c r="P60" i="39"/>
  <c r="P64" i="39"/>
  <c r="P67" i="39"/>
  <c r="P68" i="39"/>
  <c r="O1" i="39"/>
  <c r="P1" i="39" s="1"/>
  <c r="O2" i="39"/>
  <c r="P2" i="39" s="1"/>
  <c r="O3" i="39"/>
  <c r="O4" i="39"/>
  <c r="O5" i="39"/>
  <c r="P5" i="39" s="1"/>
  <c r="O6" i="39"/>
  <c r="P6" i="39" s="1"/>
  <c r="O7" i="39"/>
  <c r="P7" i="39" s="1"/>
  <c r="O8" i="39"/>
  <c r="O9" i="39"/>
  <c r="P9" i="39" s="1"/>
  <c r="O10" i="39"/>
  <c r="P10" i="39" s="1"/>
  <c r="O11" i="39"/>
  <c r="O12" i="39"/>
  <c r="O13" i="39"/>
  <c r="P13" i="39" s="1"/>
  <c r="O14" i="39"/>
  <c r="P14" i="39" s="1"/>
  <c r="O15" i="39"/>
  <c r="P15" i="39" s="1"/>
  <c r="O16" i="39"/>
  <c r="O17" i="39"/>
  <c r="P17" i="39" s="1"/>
  <c r="O18" i="39"/>
  <c r="P18" i="39" s="1"/>
  <c r="O19" i="39"/>
  <c r="O20" i="39"/>
  <c r="O21" i="39"/>
  <c r="P21" i="39" s="1"/>
  <c r="O22" i="39"/>
  <c r="P22" i="39" s="1"/>
  <c r="O23" i="39"/>
  <c r="P23" i="39" s="1"/>
  <c r="O24" i="39"/>
  <c r="O25" i="39"/>
  <c r="P25" i="39" s="1"/>
  <c r="O26" i="39"/>
  <c r="P26" i="39" s="1"/>
  <c r="O27" i="39"/>
  <c r="O28" i="39"/>
  <c r="O29" i="39"/>
  <c r="P29" i="39" s="1"/>
  <c r="O30" i="39"/>
  <c r="P30" i="39" s="1"/>
  <c r="O31" i="39"/>
  <c r="P31" i="39" s="1"/>
  <c r="O32" i="39"/>
  <c r="O33" i="39"/>
  <c r="P33" i="39" s="1"/>
  <c r="O34" i="39"/>
  <c r="P34" i="39" s="1"/>
  <c r="O35" i="39"/>
  <c r="O36" i="39"/>
  <c r="O37" i="39"/>
  <c r="P37" i="39" s="1"/>
  <c r="O38" i="39"/>
  <c r="P38" i="39" s="1"/>
  <c r="O39" i="39"/>
  <c r="P39" i="39" s="1"/>
  <c r="O40" i="39"/>
  <c r="O41" i="39"/>
  <c r="P41" i="39" s="1"/>
  <c r="O42" i="39"/>
  <c r="P42" i="39" s="1"/>
  <c r="O43" i="39"/>
  <c r="O44" i="39"/>
  <c r="O45" i="39"/>
  <c r="P45" i="39" s="1"/>
  <c r="O46" i="39"/>
  <c r="P46" i="39" s="1"/>
  <c r="O47" i="39"/>
  <c r="P47" i="39" s="1"/>
  <c r="O48" i="39"/>
  <c r="O49" i="39"/>
  <c r="P49" i="39" s="1"/>
  <c r="O50" i="39"/>
  <c r="P50" i="39" s="1"/>
  <c r="O51" i="39"/>
  <c r="O52" i="39"/>
  <c r="O53" i="39"/>
  <c r="P53" i="39" s="1"/>
  <c r="O54" i="39"/>
  <c r="P54" i="39" s="1"/>
  <c r="O55" i="39"/>
  <c r="P55" i="39" s="1"/>
  <c r="O56" i="39"/>
  <c r="O57" i="39"/>
  <c r="P57" i="39" s="1"/>
  <c r="O58" i="39"/>
  <c r="P58" i="39" s="1"/>
  <c r="O59" i="39"/>
  <c r="O60" i="39"/>
  <c r="O61" i="39"/>
  <c r="P61" i="39" s="1"/>
  <c r="O62" i="39"/>
  <c r="P62" i="39" s="1"/>
  <c r="O63" i="39"/>
  <c r="P63" i="39" s="1"/>
  <c r="O64" i="39"/>
  <c r="O65" i="39"/>
  <c r="P65" i="39" s="1"/>
  <c r="O66" i="39"/>
  <c r="P66" i="39" s="1"/>
  <c r="O67" i="39"/>
  <c r="O68" i="39"/>
  <c r="O69" i="39"/>
  <c r="P69" i="39" s="1"/>
  <c r="O70" i="39"/>
  <c r="P70" i="39" s="1"/>
  <c r="L3" i="39"/>
  <c r="L4" i="39"/>
  <c r="L7" i="39"/>
  <c r="L8" i="39"/>
  <c r="L11" i="39"/>
  <c r="L12" i="39"/>
  <c r="L15" i="39"/>
  <c r="L16" i="39"/>
  <c r="L19" i="39"/>
  <c r="L20" i="39"/>
  <c r="L23" i="39"/>
  <c r="L24" i="39"/>
  <c r="L27" i="39"/>
  <c r="L28" i="39"/>
  <c r="L31" i="39"/>
  <c r="L32" i="39"/>
  <c r="L35" i="39"/>
  <c r="L36" i="39"/>
  <c r="L39" i="39"/>
  <c r="L40" i="39"/>
  <c r="L43" i="39"/>
  <c r="L44" i="39"/>
  <c r="L47" i="39"/>
  <c r="L48" i="39"/>
  <c r="L51" i="39"/>
  <c r="L52" i="39"/>
  <c r="L55" i="39"/>
  <c r="L56" i="39"/>
  <c r="L59" i="39"/>
  <c r="L60" i="39"/>
  <c r="L63" i="39"/>
  <c r="L64" i="39"/>
  <c r="L67" i="39"/>
  <c r="L68" i="39"/>
  <c r="K1" i="39"/>
  <c r="L1" i="39" s="1"/>
  <c r="K2" i="39"/>
  <c r="L2" i="39" s="1"/>
  <c r="K3" i="39"/>
  <c r="K4" i="39"/>
  <c r="K5" i="39"/>
  <c r="L5" i="39" s="1"/>
  <c r="K6" i="39"/>
  <c r="L6" i="39" s="1"/>
  <c r="K7" i="39"/>
  <c r="K8" i="39"/>
  <c r="K9" i="39"/>
  <c r="L9" i="39" s="1"/>
  <c r="K10" i="39"/>
  <c r="L10" i="39" s="1"/>
  <c r="K11" i="39"/>
  <c r="K12" i="39"/>
  <c r="K13" i="39"/>
  <c r="L13" i="39" s="1"/>
  <c r="K14" i="39"/>
  <c r="L14" i="39" s="1"/>
  <c r="K15" i="39"/>
  <c r="K16" i="39"/>
  <c r="K17" i="39"/>
  <c r="L17" i="39" s="1"/>
  <c r="K18" i="39"/>
  <c r="L18" i="39" s="1"/>
  <c r="K19" i="39"/>
  <c r="K20" i="39"/>
  <c r="K21" i="39"/>
  <c r="L21" i="39" s="1"/>
  <c r="K22" i="39"/>
  <c r="L22" i="39" s="1"/>
  <c r="K23" i="39"/>
  <c r="K24" i="39"/>
  <c r="K25" i="39"/>
  <c r="L25" i="39" s="1"/>
  <c r="K26" i="39"/>
  <c r="L26" i="39" s="1"/>
  <c r="K27" i="39"/>
  <c r="K28" i="39"/>
  <c r="K29" i="39"/>
  <c r="L29" i="39" s="1"/>
  <c r="K30" i="39"/>
  <c r="L30" i="39" s="1"/>
  <c r="K31" i="39"/>
  <c r="K32" i="39"/>
  <c r="K33" i="39"/>
  <c r="L33" i="39" s="1"/>
  <c r="K34" i="39"/>
  <c r="L34" i="39" s="1"/>
  <c r="K35" i="39"/>
  <c r="K36" i="39"/>
  <c r="K37" i="39"/>
  <c r="L37" i="39" s="1"/>
  <c r="K38" i="39"/>
  <c r="L38" i="39" s="1"/>
  <c r="K39" i="39"/>
  <c r="K40" i="39"/>
  <c r="K41" i="39"/>
  <c r="L41" i="39" s="1"/>
  <c r="K42" i="39"/>
  <c r="L42" i="39" s="1"/>
  <c r="K43" i="39"/>
  <c r="K44" i="39"/>
  <c r="K45" i="39"/>
  <c r="L45" i="39" s="1"/>
  <c r="K46" i="39"/>
  <c r="L46" i="39" s="1"/>
  <c r="K47" i="39"/>
  <c r="K48" i="39"/>
  <c r="K49" i="39"/>
  <c r="L49" i="39" s="1"/>
  <c r="K50" i="39"/>
  <c r="L50" i="39" s="1"/>
  <c r="K51" i="39"/>
  <c r="K52" i="39"/>
  <c r="K53" i="39"/>
  <c r="L53" i="39" s="1"/>
  <c r="K54" i="39"/>
  <c r="L54" i="39" s="1"/>
  <c r="K55" i="39"/>
  <c r="K56" i="39"/>
  <c r="K57" i="39"/>
  <c r="L57" i="39" s="1"/>
  <c r="K58" i="39"/>
  <c r="L58" i="39" s="1"/>
  <c r="K59" i="39"/>
  <c r="K60" i="39"/>
  <c r="K61" i="39"/>
  <c r="L61" i="39" s="1"/>
  <c r="K62" i="39"/>
  <c r="L62" i="39" s="1"/>
  <c r="K63" i="39"/>
  <c r="K64" i="39"/>
  <c r="K65" i="39"/>
  <c r="L65" i="39" s="1"/>
  <c r="K66" i="39"/>
  <c r="L66" i="39" s="1"/>
  <c r="K67" i="39"/>
  <c r="K68" i="39"/>
  <c r="K69" i="39"/>
  <c r="L69" i="39" s="1"/>
  <c r="K70" i="39"/>
  <c r="L70" i="39" s="1"/>
  <c r="H3" i="39"/>
  <c r="H4" i="39"/>
  <c r="H7" i="39"/>
  <c r="H8" i="39"/>
  <c r="H11" i="39"/>
  <c r="H12" i="39"/>
  <c r="H15" i="39"/>
  <c r="H16" i="39"/>
  <c r="H19" i="39"/>
  <c r="H20" i="39"/>
  <c r="H23" i="39"/>
  <c r="H24" i="39"/>
  <c r="H27" i="39"/>
  <c r="H28" i="39"/>
  <c r="H31" i="39"/>
  <c r="H32" i="39"/>
  <c r="H35" i="39"/>
  <c r="H36" i="39"/>
  <c r="H39" i="39"/>
  <c r="H40" i="39"/>
  <c r="H43" i="39"/>
  <c r="H44" i="39"/>
  <c r="H47" i="39"/>
  <c r="H48" i="39"/>
  <c r="H51" i="39"/>
  <c r="H52" i="39"/>
  <c r="H55" i="39"/>
  <c r="H56" i="39"/>
  <c r="H59" i="39"/>
  <c r="H60" i="39"/>
  <c r="H63" i="39"/>
  <c r="H64" i="39"/>
  <c r="H67" i="39"/>
  <c r="H68" i="39"/>
  <c r="G1" i="39"/>
  <c r="H1" i="39" s="1"/>
  <c r="G2" i="39"/>
  <c r="H2" i="39" s="1"/>
  <c r="G3" i="39"/>
  <c r="G4" i="39"/>
  <c r="G5" i="39"/>
  <c r="H5" i="39" s="1"/>
  <c r="G6" i="39"/>
  <c r="H6" i="39" s="1"/>
  <c r="G7" i="39"/>
  <c r="G8" i="39"/>
  <c r="G9" i="39"/>
  <c r="H9" i="39" s="1"/>
  <c r="G10" i="39"/>
  <c r="H10" i="39" s="1"/>
  <c r="G11" i="39"/>
  <c r="G12" i="39"/>
  <c r="G13" i="39"/>
  <c r="H13" i="39" s="1"/>
  <c r="G14" i="39"/>
  <c r="H14" i="39" s="1"/>
  <c r="G15" i="39"/>
  <c r="G16" i="39"/>
  <c r="G17" i="39"/>
  <c r="H17" i="39" s="1"/>
  <c r="G18" i="39"/>
  <c r="H18" i="39" s="1"/>
  <c r="G19" i="39"/>
  <c r="G20" i="39"/>
  <c r="G21" i="39"/>
  <c r="H21" i="39" s="1"/>
  <c r="G22" i="39"/>
  <c r="H22" i="39" s="1"/>
  <c r="G23" i="39"/>
  <c r="G24" i="39"/>
  <c r="G25" i="39"/>
  <c r="H25" i="39" s="1"/>
  <c r="G26" i="39"/>
  <c r="H26" i="39" s="1"/>
  <c r="G27" i="39"/>
  <c r="G28" i="39"/>
  <c r="G29" i="39"/>
  <c r="H29" i="39" s="1"/>
  <c r="G30" i="39"/>
  <c r="H30" i="39" s="1"/>
  <c r="G31" i="39"/>
  <c r="G32" i="39"/>
  <c r="G33" i="39"/>
  <c r="H33" i="39" s="1"/>
  <c r="G34" i="39"/>
  <c r="H34" i="39" s="1"/>
  <c r="G35" i="39"/>
  <c r="G36" i="39"/>
  <c r="G37" i="39"/>
  <c r="H37" i="39" s="1"/>
  <c r="G38" i="39"/>
  <c r="H38" i="39" s="1"/>
  <c r="G39" i="39"/>
  <c r="G40" i="39"/>
  <c r="G41" i="39"/>
  <c r="H41" i="39" s="1"/>
  <c r="G42" i="39"/>
  <c r="H42" i="39" s="1"/>
  <c r="G43" i="39"/>
  <c r="G44" i="39"/>
  <c r="G45" i="39"/>
  <c r="H45" i="39" s="1"/>
  <c r="G46" i="39"/>
  <c r="H46" i="39" s="1"/>
  <c r="G47" i="39"/>
  <c r="G48" i="39"/>
  <c r="G49" i="39"/>
  <c r="H49" i="39" s="1"/>
  <c r="G50" i="39"/>
  <c r="H50" i="39" s="1"/>
  <c r="G51" i="39"/>
  <c r="G52" i="39"/>
  <c r="G53" i="39"/>
  <c r="H53" i="39" s="1"/>
  <c r="G54" i="39"/>
  <c r="H54" i="39" s="1"/>
  <c r="G55" i="39"/>
  <c r="G56" i="39"/>
  <c r="G57" i="39"/>
  <c r="H57" i="39" s="1"/>
  <c r="G58" i="39"/>
  <c r="H58" i="39" s="1"/>
  <c r="G59" i="39"/>
  <c r="G60" i="39"/>
  <c r="G61" i="39"/>
  <c r="H61" i="39" s="1"/>
  <c r="G62" i="39"/>
  <c r="H62" i="39" s="1"/>
  <c r="G63" i="39"/>
  <c r="G64" i="39"/>
  <c r="G65" i="39"/>
  <c r="H65" i="39" s="1"/>
  <c r="G66" i="39"/>
  <c r="H66" i="39" s="1"/>
  <c r="G67" i="39"/>
  <c r="G68" i="39"/>
  <c r="G69" i="39"/>
  <c r="H69" i="39" s="1"/>
  <c r="G70" i="39"/>
  <c r="H70" i="39" s="1"/>
  <c r="D3" i="39"/>
  <c r="D4" i="39"/>
  <c r="D7" i="39"/>
  <c r="D8" i="39"/>
  <c r="D11" i="39"/>
  <c r="D12" i="39"/>
  <c r="D15" i="39"/>
  <c r="D16" i="39"/>
  <c r="D19" i="39"/>
  <c r="D20" i="39"/>
  <c r="D23" i="39"/>
  <c r="D24" i="39"/>
  <c r="D27" i="39"/>
  <c r="D28" i="39"/>
  <c r="D31" i="39"/>
  <c r="D32" i="39"/>
  <c r="D35" i="39"/>
  <c r="D36" i="39"/>
  <c r="D39" i="39"/>
  <c r="D40" i="39"/>
  <c r="D43" i="39"/>
  <c r="D44" i="39"/>
  <c r="D47" i="39"/>
  <c r="D48" i="39"/>
  <c r="D51" i="39"/>
  <c r="D52" i="39"/>
  <c r="D55" i="39"/>
  <c r="D56" i="39"/>
  <c r="D59" i="39"/>
  <c r="D60" i="39"/>
  <c r="D63" i="39"/>
  <c r="D64" i="39"/>
  <c r="D67" i="39"/>
  <c r="D68" i="39"/>
  <c r="C1" i="39"/>
  <c r="D1" i="39" s="1"/>
  <c r="C2" i="39"/>
  <c r="D2" i="39" s="1"/>
  <c r="C3" i="39"/>
  <c r="C4" i="39"/>
  <c r="C5" i="39"/>
  <c r="D5" i="39" s="1"/>
  <c r="C6" i="39"/>
  <c r="D6" i="39" s="1"/>
  <c r="C7" i="39"/>
  <c r="C8" i="39"/>
  <c r="C9" i="39"/>
  <c r="D9" i="39" s="1"/>
  <c r="C10" i="39"/>
  <c r="D10" i="39" s="1"/>
  <c r="C11" i="39"/>
  <c r="C12" i="39"/>
  <c r="C13" i="39"/>
  <c r="D13" i="39" s="1"/>
  <c r="C14" i="39"/>
  <c r="D14" i="39" s="1"/>
  <c r="C15" i="39"/>
  <c r="C16" i="39"/>
  <c r="C17" i="39"/>
  <c r="D17" i="39" s="1"/>
  <c r="C18" i="39"/>
  <c r="D18" i="39" s="1"/>
  <c r="C19" i="39"/>
  <c r="C20" i="39"/>
  <c r="C21" i="39"/>
  <c r="D21" i="39" s="1"/>
  <c r="C22" i="39"/>
  <c r="D22" i="39" s="1"/>
  <c r="C23" i="39"/>
  <c r="C24" i="39"/>
  <c r="C25" i="39"/>
  <c r="D25" i="39" s="1"/>
  <c r="C26" i="39"/>
  <c r="D26" i="39" s="1"/>
  <c r="C27" i="39"/>
  <c r="C28" i="39"/>
  <c r="C29" i="39"/>
  <c r="D29" i="39" s="1"/>
  <c r="C30" i="39"/>
  <c r="D30" i="39" s="1"/>
  <c r="C31" i="39"/>
  <c r="C32" i="39"/>
  <c r="C33" i="39"/>
  <c r="D33" i="39" s="1"/>
  <c r="C34" i="39"/>
  <c r="D34" i="39" s="1"/>
  <c r="C35" i="39"/>
  <c r="C36" i="39"/>
  <c r="C37" i="39"/>
  <c r="D37" i="39" s="1"/>
  <c r="C38" i="39"/>
  <c r="D38" i="39" s="1"/>
  <c r="C39" i="39"/>
  <c r="C40" i="39"/>
  <c r="C41" i="39"/>
  <c r="D41" i="39" s="1"/>
  <c r="C42" i="39"/>
  <c r="D42" i="39" s="1"/>
  <c r="C43" i="39"/>
  <c r="C44" i="39"/>
  <c r="C45" i="39"/>
  <c r="D45" i="39" s="1"/>
  <c r="C46" i="39"/>
  <c r="D46" i="39" s="1"/>
  <c r="C47" i="39"/>
  <c r="C48" i="39"/>
  <c r="C49" i="39"/>
  <c r="D49" i="39" s="1"/>
  <c r="C50" i="39"/>
  <c r="D50" i="39" s="1"/>
  <c r="C51" i="39"/>
  <c r="C52" i="39"/>
  <c r="C53" i="39"/>
  <c r="D53" i="39" s="1"/>
  <c r="C54" i="39"/>
  <c r="D54" i="39" s="1"/>
  <c r="C55" i="39"/>
  <c r="C56" i="39"/>
  <c r="C57" i="39"/>
  <c r="D57" i="39" s="1"/>
  <c r="C58" i="39"/>
  <c r="D58" i="39" s="1"/>
  <c r="C59" i="39"/>
  <c r="C60" i="39"/>
  <c r="C61" i="39"/>
  <c r="D61" i="39" s="1"/>
  <c r="C62" i="39"/>
  <c r="D62" i="39" s="1"/>
  <c r="C63" i="39"/>
  <c r="C64" i="39"/>
  <c r="C65" i="39"/>
  <c r="D65" i="39" s="1"/>
  <c r="C66" i="39"/>
  <c r="D66" i="39" s="1"/>
  <c r="C67" i="39"/>
  <c r="C68" i="39"/>
  <c r="C69" i="39"/>
  <c r="D69" i="39" s="1"/>
  <c r="C70" i="39"/>
  <c r="D70" i="39" s="1"/>
  <c r="AF7" i="37" l="1"/>
  <c r="AF15" i="37"/>
  <c r="AF23" i="37"/>
  <c r="AF31" i="37"/>
  <c r="AF39" i="37"/>
  <c r="AF47" i="37"/>
  <c r="AF55" i="37"/>
  <c r="AF63" i="37"/>
  <c r="AE1" i="37"/>
  <c r="AF1" i="37" s="1"/>
  <c r="AE2" i="37"/>
  <c r="AF2" i="37" s="1"/>
  <c r="AE3" i="37"/>
  <c r="AF3" i="37" s="1"/>
  <c r="AE4" i="37"/>
  <c r="AF4" i="37" s="1"/>
  <c r="AE5" i="37"/>
  <c r="AF5" i="37" s="1"/>
  <c r="AE6" i="37"/>
  <c r="AF6" i="37" s="1"/>
  <c r="AE7" i="37"/>
  <c r="AE8" i="37"/>
  <c r="AF8" i="37" s="1"/>
  <c r="AE9" i="37"/>
  <c r="AF9" i="37" s="1"/>
  <c r="AE10" i="37"/>
  <c r="AF10" i="37" s="1"/>
  <c r="AE11" i="37"/>
  <c r="AF11" i="37" s="1"/>
  <c r="AE12" i="37"/>
  <c r="AF12" i="37" s="1"/>
  <c r="AE13" i="37"/>
  <c r="AF13" i="37" s="1"/>
  <c r="AE14" i="37"/>
  <c r="AF14" i="37" s="1"/>
  <c r="AE15" i="37"/>
  <c r="AE16" i="37"/>
  <c r="AF16" i="37" s="1"/>
  <c r="AE17" i="37"/>
  <c r="AF17" i="37" s="1"/>
  <c r="AE18" i="37"/>
  <c r="AF18" i="37" s="1"/>
  <c r="AE19" i="37"/>
  <c r="AF19" i="37" s="1"/>
  <c r="AE20" i="37"/>
  <c r="AF20" i="37" s="1"/>
  <c r="AE21" i="37"/>
  <c r="AF21" i="37" s="1"/>
  <c r="AE22" i="37"/>
  <c r="AF22" i="37" s="1"/>
  <c r="AE23" i="37"/>
  <c r="AE24" i="37"/>
  <c r="AF24" i="37" s="1"/>
  <c r="AE25" i="37"/>
  <c r="AF25" i="37" s="1"/>
  <c r="AE26" i="37"/>
  <c r="AF26" i="37" s="1"/>
  <c r="AE27" i="37"/>
  <c r="AF27" i="37" s="1"/>
  <c r="AE28" i="37"/>
  <c r="AF28" i="37" s="1"/>
  <c r="AE29" i="37"/>
  <c r="AF29" i="37" s="1"/>
  <c r="AE30" i="37"/>
  <c r="AF30" i="37" s="1"/>
  <c r="AE31" i="37"/>
  <c r="AE32" i="37"/>
  <c r="AF32" i="37" s="1"/>
  <c r="AE33" i="37"/>
  <c r="AF33" i="37" s="1"/>
  <c r="AE34" i="37"/>
  <c r="AF34" i="37" s="1"/>
  <c r="AE35" i="37"/>
  <c r="AF35" i="37" s="1"/>
  <c r="AE36" i="37"/>
  <c r="AF36" i="37" s="1"/>
  <c r="AE37" i="37"/>
  <c r="AF37" i="37" s="1"/>
  <c r="AE38" i="37"/>
  <c r="AF38" i="37" s="1"/>
  <c r="AE39" i="37"/>
  <c r="AE40" i="37"/>
  <c r="AF40" i="37" s="1"/>
  <c r="AE41" i="37"/>
  <c r="AF41" i="37" s="1"/>
  <c r="AE42" i="37"/>
  <c r="AF42" i="37" s="1"/>
  <c r="AE43" i="37"/>
  <c r="AF43" i="37" s="1"/>
  <c r="AE44" i="37"/>
  <c r="AF44" i="37" s="1"/>
  <c r="AE45" i="37"/>
  <c r="AF45" i="37" s="1"/>
  <c r="AE46" i="37"/>
  <c r="AF46" i="37" s="1"/>
  <c r="AE47" i="37"/>
  <c r="AE48" i="37"/>
  <c r="AF48" i="37" s="1"/>
  <c r="AE49" i="37"/>
  <c r="AF49" i="37" s="1"/>
  <c r="AE50" i="37"/>
  <c r="AF50" i="37" s="1"/>
  <c r="AE51" i="37"/>
  <c r="AF51" i="37" s="1"/>
  <c r="AE52" i="37"/>
  <c r="AF52" i="37" s="1"/>
  <c r="AE53" i="37"/>
  <c r="AF53" i="37" s="1"/>
  <c r="AE54" i="37"/>
  <c r="AF54" i="37" s="1"/>
  <c r="AE55" i="37"/>
  <c r="AE56" i="37"/>
  <c r="AF56" i="37" s="1"/>
  <c r="AE57" i="37"/>
  <c r="AF57" i="37" s="1"/>
  <c r="AE58" i="37"/>
  <c r="AF58" i="37" s="1"/>
  <c r="AE59" i="37"/>
  <c r="AF59" i="37" s="1"/>
  <c r="AE60" i="37"/>
  <c r="AF60" i="37" s="1"/>
  <c r="AE61" i="37"/>
  <c r="AF61" i="37" s="1"/>
  <c r="AE62" i="37"/>
  <c r="AF62" i="37" s="1"/>
  <c r="AE63" i="37"/>
  <c r="AE64" i="37"/>
  <c r="AF64" i="37" s="1"/>
  <c r="AE65" i="37"/>
  <c r="AF65" i="37" s="1"/>
  <c r="AE66" i="37"/>
  <c r="AF66" i="37" s="1"/>
  <c r="AE67" i="37"/>
  <c r="AF67" i="37" s="1"/>
  <c r="AE68" i="37"/>
  <c r="AF68" i="37" s="1"/>
  <c r="AE69" i="37"/>
  <c r="AF69" i="37" s="1"/>
  <c r="AE70" i="37"/>
  <c r="AF70" i="37" s="1"/>
  <c r="AB3" i="37"/>
  <c r="AB4" i="37"/>
  <c r="AB11" i="37"/>
  <c r="AB12" i="37"/>
  <c r="AB19" i="37"/>
  <c r="AB20" i="37"/>
  <c r="AB27" i="37"/>
  <c r="AB28" i="37"/>
  <c r="AB35" i="37"/>
  <c r="AB36" i="37"/>
  <c r="AB43" i="37"/>
  <c r="AB44" i="37"/>
  <c r="AB51" i="37"/>
  <c r="AB52" i="37"/>
  <c r="AB59" i="37"/>
  <c r="AB60" i="37"/>
  <c r="AB67" i="37"/>
  <c r="AB68" i="37"/>
  <c r="AA1" i="37"/>
  <c r="AB1" i="37" s="1"/>
  <c r="AA2" i="37"/>
  <c r="AB2" i="37" s="1"/>
  <c r="AA3" i="37"/>
  <c r="AA4" i="37"/>
  <c r="AA5" i="37"/>
  <c r="AB5" i="37" s="1"/>
  <c r="AA6" i="37"/>
  <c r="AB6" i="37" s="1"/>
  <c r="AA7" i="37"/>
  <c r="AB7" i="37" s="1"/>
  <c r="AA8" i="37"/>
  <c r="AB8" i="37" s="1"/>
  <c r="AA9" i="37"/>
  <c r="AB9" i="37" s="1"/>
  <c r="AA10" i="37"/>
  <c r="AB10" i="37" s="1"/>
  <c r="AA11" i="37"/>
  <c r="AA12" i="37"/>
  <c r="AA13" i="37"/>
  <c r="AB13" i="37" s="1"/>
  <c r="AA14" i="37"/>
  <c r="AB14" i="37" s="1"/>
  <c r="AA15" i="37"/>
  <c r="AB15" i="37" s="1"/>
  <c r="AA16" i="37"/>
  <c r="AB16" i="37" s="1"/>
  <c r="AA17" i="37"/>
  <c r="AB17" i="37" s="1"/>
  <c r="AA18" i="37"/>
  <c r="AB18" i="37" s="1"/>
  <c r="AA19" i="37"/>
  <c r="AA20" i="37"/>
  <c r="AA21" i="37"/>
  <c r="AB21" i="37" s="1"/>
  <c r="AA22" i="37"/>
  <c r="AB22" i="37" s="1"/>
  <c r="AA23" i="37"/>
  <c r="AB23" i="37" s="1"/>
  <c r="AA24" i="37"/>
  <c r="AB24" i="37" s="1"/>
  <c r="AA25" i="37"/>
  <c r="AB25" i="37" s="1"/>
  <c r="AA26" i="37"/>
  <c r="AB26" i="37" s="1"/>
  <c r="AA27" i="37"/>
  <c r="AA28" i="37"/>
  <c r="AA29" i="37"/>
  <c r="AB29" i="37" s="1"/>
  <c r="AA30" i="37"/>
  <c r="AB30" i="37" s="1"/>
  <c r="AA31" i="37"/>
  <c r="AB31" i="37" s="1"/>
  <c r="AA32" i="37"/>
  <c r="AB32" i="37" s="1"/>
  <c r="AA33" i="37"/>
  <c r="AB33" i="37" s="1"/>
  <c r="AA34" i="37"/>
  <c r="AB34" i="37" s="1"/>
  <c r="AA35" i="37"/>
  <c r="AA36" i="37"/>
  <c r="AA37" i="37"/>
  <c r="AB37" i="37" s="1"/>
  <c r="AA38" i="37"/>
  <c r="AB38" i="37" s="1"/>
  <c r="AA39" i="37"/>
  <c r="AB39" i="37" s="1"/>
  <c r="AA40" i="37"/>
  <c r="AB40" i="37" s="1"/>
  <c r="AA41" i="37"/>
  <c r="AB41" i="37" s="1"/>
  <c r="AA42" i="37"/>
  <c r="AB42" i="37" s="1"/>
  <c r="AA43" i="37"/>
  <c r="AA44" i="37"/>
  <c r="AA45" i="37"/>
  <c r="AB45" i="37" s="1"/>
  <c r="AA46" i="37"/>
  <c r="AB46" i="37" s="1"/>
  <c r="AA47" i="37"/>
  <c r="AB47" i="37" s="1"/>
  <c r="AA48" i="37"/>
  <c r="AB48" i="37" s="1"/>
  <c r="AA49" i="37"/>
  <c r="AB49" i="37" s="1"/>
  <c r="AA50" i="37"/>
  <c r="AB50" i="37" s="1"/>
  <c r="AA51" i="37"/>
  <c r="AA52" i="37"/>
  <c r="AA53" i="37"/>
  <c r="AB53" i="37" s="1"/>
  <c r="AA54" i="37"/>
  <c r="AB54" i="37" s="1"/>
  <c r="AA55" i="37"/>
  <c r="AB55" i="37" s="1"/>
  <c r="AA56" i="37"/>
  <c r="AB56" i="37" s="1"/>
  <c r="AA57" i="37"/>
  <c r="AB57" i="37" s="1"/>
  <c r="AA58" i="37"/>
  <c r="AB58" i="37" s="1"/>
  <c r="AA59" i="37"/>
  <c r="AA60" i="37"/>
  <c r="AA61" i="37"/>
  <c r="AB61" i="37" s="1"/>
  <c r="AA62" i="37"/>
  <c r="AB62" i="37" s="1"/>
  <c r="AA63" i="37"/>
  <c r="AB63" i="37" s="1"/>
  <c r="AA64" i="37"/>
  <c r="AB64" i="37" s="1"/>
  <c r="AA65" i="37"/>
  <c r="AB65" i="37" s="1"/>
  <c r="AA66" i="37"/>
  <c r="AB66" i="37" s="1"/>
  <c r="AA67" i="37"/>
  <c r="AA68" i="37"/>
  <c r="AA69" i="37"/>
  <c r="AB69" i="37" s="1"/>
  <c r="AA70" i="37"/>
  <c r="AB70" i="37" s="1"/>
  <c r="X7" i="37"/>
  <c r="X8" i="37"/>
  <c r="X15" i="37"/>
  <c r="X16" i="37"/>
  <c r="X23" i="37"/>
  <c r="X24" i="37"/>
  <c r="X31" i="37"/>
  <c r="X32" i="37"/>
  <c r="X39" i="37"/>
  <c r="X40" i="37"/>
  <c r="X47" i="37"/>
  <c r="X48" i="37"/>
  <c r="X55" i="37"/>
  <c r="X56" i="37"/>
  <c r="X63" i="37"/>
  <c r="X64" i="37"/>
  <c r="W1" i="37"/>
  <c r="X1" i="37" s="1"/>
  <c r="W2" i="37"/>
  <c r="X2" i="37" s="1"/>
  <c r="W3" i="37"/>
  <c r="X3" i="37" s="1"/>
  <c r="W4" i="37"/>
  <c r="X4" i="37" s="1"/>
  <c r="W5" i="37"/>
  <c r="X5" i="37" s="1"/>
  <c r="W6" i="37"/>
  <c r="X6" i="37" s="1"/>
  <c r="W7" i="37"/>
  <c r="W8" i="37"/>
  <c r="W9" i="37"/>
  <c r="X9" i="37" s="1"/>
  <c r="W10" i="37"/>
  <c r="X10" i="37" s="1"/>
  <c r="W11" i="37"/>
  <c r="X11" i="37" s="1"/>
  <c r="W12" i="37"/>
  <c r="X12" i="37" s="1"/>
  <c r="W13" i="37"/>
  <c r="X13" i="37" s="1"/>
  <c r="W14" i="37"/>
  <c r="X14" i="37" s="1"/>
  <c r="W15" i="37"/>
  <c r="W16" i="37"/>
  <c r="W17" i="37"/>
  <c r="X17" i="37" s="1"/>
  <c r="W18" i="37"/>
  <c r="X18" i="37" s="1"/>
  <c r="W19" i="37"/>
  <c r="X19" i="37" s="1"/>
  <c r="W20" i="37"/>
  <c r="X20" i="37" s="1"/>
  <c r="W21" i="37"/>
  <c r="X21" i="37" s="1"/>
  <c r="W22" i="37"/>
  <c r="X22" i="37" s="1"/>
  <c r="W23" i="37"/>
  <c r="W24" i="37"/>
  <c r="W25" i="37"/>
  <c r="X25" i="37" s="1"/>
  <c r="W26" i="37"/>
  <c r="X26" i="37" s="1"/>
  <c r="W27" i="37"/>
  <c r="X27" i="37" s="1"/>
  <c r="W28" i="37"/>
  <c r="X28" i="37" s="1"/>
  <c r="W29" i="37"/>
  <c r="X29" i="37" s="1"/>
  <c r="W30" i="37"/>
  <c r="X30" i="37" s="1"/>
  <c r="W31" i="37"/>
  <c r="W32" i="37"/>
  <c r="W33" i="37"/>
  <c r="X33" i="37" s="1"/>
  <c r="W34" i="37"/>
  <c r="X34" i="37" s="1"/>
  <c r="W35" i="37"/>
  <c r="X35" i="37" s="1"/>
  <c r="W36" i="37"/>
  <c r="X36" i="37" s="1"/>
  <c r="W37" i="37"/>
  <c r="X37" i="37" s="1"/>
  <c r="W38" i="37"/>
  <c r="X38" i="37" s="1"/>
  <c r="W39" i="37"/>
  <c r="W40" i="37"/>
  <c r="W41" i="37"/>
  <c r="X41" i="37" s="1"/>
  <c r="W42" i="37"/>
  <c r="X42" i="37" s="1"/>
  <c r="W43" i="37"/>
  <c r="X43" i="37" s="1"/>
  <c r="W44" i="37"/>
  <c r="X44" i="37" s="1"/>
  <c r="W45" i="37"/>
  <c r="X45" i="37" s="1"/>
  <c r="W46" i="37"/>
  <c r="X46" i="37" s="1"/>
  <c r="W47" i="37"/>
  <c r="W48" i="37"/>
  <c r="W49" i="37"/>
  <c r="X49" i="37" s="1"/>
  <c r="W50" i="37"/>
  <c r="X50" i="37" s="1"/>
  <c r="W51" i="37"/>
  <c r="X51" i="37" s="1"/>
  <c r="W52" i="37"/>
  <c r="X52" i="37" s="1"/>
  <c r="W53" i="37"/>
  <c r="X53" i="37" s="1"/>
  <c r="W54" i="37"/>
  <c r="X54" i="37" s="1"/>
  <c r="W55" i="37"/>
  <c r="W56" i="37"/>
  <c r="W57" i="37"/>
  <c r="X57" i="37" s="1"/>
  <c r="W58" i="37"/>
  <c r="X58" i="37" s="1"/>
  <c r="W59" i="37"/>
  <c r="X59" i="37" s="1"/>
  <c r="W60" i="37"/>
  <c r="X60" i="37" s="1"/>
  <c r="W61" i="37"/>
  <c r="X61" i="37" s="1"/>
  <c r="W62" i="37"/>
  <c r="X62" i="37" s="1"/>
  <c r="W63" i="37"/>
  <c r="W64" i="37"/>
  <c r="W65" i="37"/>
  <c r="X65" i="37" s="1"/>
  <c r="W66" i="37"/>
  <c r="X66" i="37" s="1"/>
  <c r="W67" i="37"/>
  <c r="X67" i="37" s="1"/>
  <c r="W68" i="37"/>
  <c r="X68" i="37" s="1"/>
  <c r="W69" i="37"/>
  <c r="X69" i="37" s="1"/>
  <c r="W70" i="37"/>
  <c r="X70" i="37" s="1"/>
  <c r="T3" i="37"/>
  <c r="T4" i="37"/>
  <c r="T7" i="37"/>
  <c r="T8" i="37"/>
  <c r="T11" i="37"/>
  <c r="T12" i="37"/>
  <c r="T15" i="37"/>
  <c r="T16" i="37"/>
  <c r="T19" i="37"/>
  <c r="T20" i="37"/>
  <c r="T23" i="37"/>
  <c r="T24" i="37"/>
  <c r="T27" i="37"/>
  <c r="T28" i="37"/>
  <c r="T31" i="37"/>
  <c r="T32" i="37"/>
  <c r="T35" i="37"/>
  <c r="T36" i="37"/>
  <c r="T39" i="37"/>
  <c r="T40" i="37"/>
  <c r="T43" i="37"/>
  <c r="T44" i="37"/>
  <c r="T47" i="37"/>
  <c r="T48" i="37"/>
  <c r="T51" i="37"/>
  <c r="T52" i="37"/>
  <c r="T55" i="37"/>
  <c r="T56" i="37"/>
  <c r="T59" i="37"/>
  <c r="T60" i="37"/>
  <c r="T63" i="37"/>
  <c r="T64" i="37"/>
  <c r="T67" i="37"/>
  <c r="T68" i="37"/>
  <c r="S1" i="37"/>
  <c r="T1" i="37" s="1"/>
  <c r="S2" i="37"/>
  <c r="T2" i="37" s="1"/>
  <c r="S3" i="37"/>
  <c r="S4" i="37"/>
  <c r="S5" i="37"/>
  <c r="T5" i="37" s="1"/>
  <c r="S6" i="37"/>
  <c r="T6" i="37" s="1"/>
  <c r="S7" i="37"/>
  <c r="S8" i="37"/>
  <c r="S9" i="37"/>
  <c r="T9" i="37" s="1"/>
  <c r="S10" i="37"/>
  <c r="T10" i="37" s="1"/>
  <c r="S11" i="37"/>
  <c r="S12" i="37"/>
  <c r="S13" i="37"/>
  <c r="T13" i="37" s="1"/>
  <c r="S14" i="37"/>
  <c r="T14" i="37" s="1"/>
  <c r="S15" i="37"/>
  <c r="S16" i="37"/>
  <c r="S17" i="37"/>
  <c r="T17" i="37" s="1"/>
  <c r="S18" i="37"/>
  <c r="T18" i="37" s="1"/>
  <c r="S19" i="37"/>
  <c r="S20" i="37"/>
  <c r="S21" i="37"/>
  <c r="T21" i="37" s="1"/>
  <c r="S22" i="37"/>
  <c r="T22" i="37" s="1"/>
  <c r="S23" i="37"/>
  <c r="S24" i="37"/>
  <c r="S25" i="37"/>
  <c r="T25" i="37" s="1"/>
  <c r="S26" i="37"/>
  <c r="T26" i="37" s="1"/>
  <c r="S27" i="37"/>
  <c r="S28" i="37"/>
  <c r="S29" i="37"/>
  <c r="T29" i="37" s="1"/>
  <c r="S30" i="37"/>
  <c r="T30" i="37" s="1"/>
  <c r="S31" i="37"/>
  <c r="S32" i="37"/>
  <c r="S33" i="37"/>
  <c r="T33" i="37" s="1"/>
  <c r="S34" i="37"/>
  <c r="T34" i="37" s="1"/>
  <c r="S35" i="37"/>
  <c r="S36" i="37"/>
  <c r="S37" i="37"/>
  <c r="T37" i="37" s="1"/>
  <c r="S38" i="37"/>
  <c r="T38" i="37" s="1"/>
  <c r="S39" i="37"/>
  <c r="S40" i="37"/>
  <c r="S41" i="37"/>
  <c r="T41" i="37" s="1"/>
  <c r="S42" i="37"/>
  <c r="T42" i="37" s="1"/>
  <c r="S43" i="37"/>
  <c r="S44" i="37"/>
  <c r="S45" i="37"/>
  <c r="T45" i="37" s="1"/>
  <c r="S46" i="37"/>
  <c r="T46" i="37" s="1"/>
  <c r="S47" i="37"/>
  <c r="S48" i="37"/>
  <c r="S49" i="37"/>
  <c r="T49" i="37" s="1"/>
  <c r="S50" i="37"/>
  <c r="T50" i="37" s="1"/>
  <c r="S51" i="37"/>
  <c r="S52" i="37"/>
  <c r="S53" i="37"/>
  <c r="T53" i="37" s="1"/>
  <c r="S54" i="37"/>
  <c r="T54" i="37" s="1"/>
  <c r="S55" i="37"/>
  <c r="S56" i="37"/>
  <c r="S57" i="37"/>
  <c r="T57" i="37" s="1"/>
  <c r="S58" i="37"/>
  <c r="T58" i="37" s="1"/>
  <c r="S59" i="37"/>
  <c r="S60" i="37"/>
  <c r="S61" i="37"/>
  <c r="T61" i="37" s="1"/>
  <c r="S62" i="37"/>
  <c r="T62" i="37" s="1"/>
  <c r="S63" i="37"/>
  <c r="S64" i="37"/>
  <c r="S65" i="37"/>
  <c r="T65" i="37" s="1"/>
  <c r="S66" i="37"/>
  <c r="T66" i="37" s="1"/>
  <c r="S67" i="37"/>
  <c r="S68" i="37"/>
  <c r="S69" i="37"/>
  <c r="T69" i="37" s="1"/>
  <c r="S70" i="37"/>
  <c r="T70" i="37" s="1"/>
  <c r="P3" i="37"/>
  <c r="P4" i="37"/>
  <c r="P7" i="37"/>
  <c r="P8" i="37"/>
  <c r="P11" i="37"/>
  <c r="P12" i="37"/>
  <c r="P15" i="37"/>
  <c r="P16" i="37"/>
  <c r="P19" i="37"/>
  <c r="P20" i="37"/>
  <c r="P23" i="37"/>
  <c r="P24" i="37"/>
  <c r="P27" i="37"/>
  <c r="P28" i="37"/>
  <c r="P31" i="37"/>
  <c r="P32" i="37"/>
  <c r="P35" i="37"/>
  <c r="P36" i="37"/>
  <c r="P39" i="37"/>
  <c r="P40" i="37"/>
  <c r="P43" i="37"/>
  <c r="P44" i="37"/>
  <c r="P47" i="37"/>
  <c r="P48" i="37"/>
  <c r="P51" i="37"/>
  <c r="P52" i="37"/>
  <c r="P55" i="37"/>
  <c r="P56" i="37"/>
  <c r="P59" i="37"/>
  <c r="P60" i="37"/>
  <c r="P63" i="37"/>
  <c r="P64" i="37"/>
  <c r="P67" i="37"/>
  <c r="P68" i="37"/>
  <c r="O1" i="37"/>
  <c r="P1" i="37" s="1"/>
  <c r="O2" i="37"/>
  <c r="P2" i="37" s="1"/>
  <c r="O3" i="37"/>
  <c r="O4" i="37"/>
  <c r="O5" i="37"/>
  <c r="P5" i="37" s="1"/>
  <c r="O6" i="37"/>
  <c r="P6" i="37" s="1"/>
  <c r="O7" i="37"/>
  <c r="O8" i="37"/>
  <c r="O9" i="37"/>
  <c r="P9" i="37" s="1"/>
  <c r="O10" i="37"/>
  <c r="P10" i="37" s="1"/>
  <c r="O11" i="37"/>
  <c r="O12" i="37"/>
  <c r="O13" i="37"/>
  <c r="P13" i="37" s="1"/>
  <c r="O14" i="37"/>
  <c r="P14" i="37" s="1"/>
  <c r="O15" i="37"/>
  <c r="O16" i="37"/>
  <c r="O17" i="37"/>
  <c r="P17" i="37" s="1"/>
  <c r="O18" i="37"/>
  <c r="P18" i="37" s="1"/>
  <c r="O19" i="37"/>
  <c r="O20" i="37"/>
  <c r="O21" i="37"/>
  <c r="P21" i="37" s="1"/>
  <c r="O22" i="37"/>
  <c r="P22" i="37" s="1"/>
  <c r="O23" i="37"/>
  <c r="O24" i="37"/>
  <c r="O25" i="37"/>
  <c r="P25" i="37" s="1"/>
  <c r="O26" i="37"/>
  <c r="P26" i="37" s="1"/>
  <c r="O27" i="37"/>
  <c r="O28" i="37"/>
  <c r="O29" i="37"/>
  <c r="P29" i="37" s="1"/>
  <c r="O30" i="37"/>
  <c r="P30" i="37" s="1"/>
  <c r="O31" i="37"/>
  <c r="O32" i="37"/>
  <c r="O33" i="37"/>
  <c r="P33" i="37" s="1"/>
  <c r="O34" i="37"/>
  <c r="P34" i="37" s="1"/>
  <c r="O35" i="37"/>
  <c r="O36" i="37"/>
  <c r="O37" i="37"/>
  <c r="P37" i="37" s="1"/>
  <c r="O38" i="37"/>
  <c r="P38" i="37" s="1"/>
  <c r="O39" i="37"/>
  <c r="O40" i="37"/>
  <c r="O41" i="37"/>
  <c r="P41" i="37" s="1"/>
  <c r="O42" i="37"/>
  <c r="P42" i="37" s="1"/>
  <c r="O43" i="37"/>
  <c r="O44" i="37"/>
  <c r="O45" i="37"/>
  <c r="P45" i="37" s="1"/>
  <c r="O46" i="37"/>
  <c r="P46" i="37" s="1"/>
  <c r="O47" i="37"/>
  <c r="O48" i="37"/>
  <c r="O49" i="37"/>
  <c r="P49" i="37" s="1"/>
  <c r="O50" i="37"/>
  <c r="P50" i="37" s="1"/>
  <c r="O51" i="37"/>
  <c r="O52" i="37"/>
  <c r="O53" i="37"/>
  <c r="P53" i="37" s="1"/>
  <c r="O54" i="37"/>
  <c r="P54" i="37" s="1"/>
  <c r="O55" i="37"/>
  <c r="O56" i="37"/>
  <c r="O57" i="37"/>
  <c r="P57" i="37" s="1"/>
  <c r="O58" i="37"/>
  <c r="P58" i="37" s="1"/>
  <c r="O59" i="37"/>
  <c r="O60" i="37"/>
  <c r="O61" i="37"/>
  <c r="P61" i="37" s="1"/>
  <c r="O62" i="37"/>
  <c r="P62" i="37" s="1"/>
  <c r="O63" i="37"/>
  <c r="O64" i="37"/>
  <c r="O65" i="37"/>
  <c r="P65" i="37" s="1"/>
  <c r="O66" i="37"/>
  <c r="P66" i="37" s="1"/>
  <c r="O67" i="37"/>
  <c r="O68" i="37"/>
  <c r="O69" i="37"/>
  <c r="P69" i="37" s="1"/>
  <c r="O70" i="37"/>
  <c r="P70" i="37" s="1"/>
  <c r="L3" i="37"/>
  <c r="L4" i="37"/>
  <c r="L7" i="37"/>
  <c r="L8" i="37"/>
  <c r="L11" i="37"/>
  <c r="L12" i="37"/>
  <c r="L15" i="37"/>
  <c r="L16" i="37"/>
  <c r="L19" i="37"/>
  <c r="L20" i="37"/>
  <c r="L23" i="37"/>
  <c r="L24" i="37"/>
  <c r="L27" i="37"/>
  <c r="L28" i="37"/>
  <c r="L31" i="37"/>
  <c r="L32" i="37"/>
  <c r="L35" i="37"/>
  <c r="L36" i="37"/>
  <c r="L39" i="37"/>
  <c r="L40" i="37"/>
  <c r="L43" i="37"/>
  <c r="L44" i="37"/>
  <c r="L47" i="37"/>
  <c r="L48" i="37"/>
  <c r="L51" i="37"/>
  <c r="L52" i="37"/>
  <c r="L55" i="37"/>
  <c r="L56" i="37"/>
  <c r="L59" i="37"/>
  <c r="L60" i="37"/>
  <c r="L63" i="37"/>
  <c r="L64" i="37"/>
  <c r="L67" i="37"/>
  <c r="L68" i="37"/>
  <c r="K1" i="37"/>
  <c r="L1" i="37" s="1"/>
  <c r="K2" i="37"/>
  <c r="L2" i="37" s="1"/>
  <c r="K3" i="37"/>
  <c r="K4" i="37"/>
  <c r="K5" i="37"/>
  <c r="L5" i="37" s="1"/>
  <c r="K6" i="37"/>
  <c r="L6" i="37" s="1"/>
  <c r="K7" i="37"/>
  <c r="K8" i="37"/>
  <c r="K9" i="37"/>
  <c r="L9" i="37" s="1"/>
  <c r="K10" i="37"/>
  <c r="L10" i="37" s="1"/>
  <c r="K11" i="37"/>
  <c r="K12" i="37"/>
  <c r="K13" i="37"/>
  <c r="L13" i="37" s="1"/>
  <c r="K14" i="37"/>
  <c r="L14" i="37" s="1"/>
  <c r="K15" i="37"/>
  <c r="K16" i="37"/>
  <c r="K17" i="37"/>
  <c r="L17" i="37" s="1"/>
  <c r="K18" i="37"/>
  <c r="L18" i="37" s="1"/>
  <c r="K19" i="37"/>
  <c r="K20" i="37"/>
  <c r="K21" i="37"/>
  <c r="L21" i="37" s="1"/>
  <c r="K22" i="37"/>
  <c r="L22" i="37" s="1"/>
  <c r="K23" i="37"/>
  <c r="K24" i="37"/>
  <c r="K25" i="37"/>
  <c r="L25" i="37" s="1"/>
  <c r="K26" i="37"/>
  <c r="L26" i="37" s="1"/>
  <c r="K27" i="37"/>
  <c r="K28" i="37"/>
  <c r="K29" i="37"/>
  <c r="L29" i="37" s="1"/>
  <c r="K30" i="37"/>
  <c r="L30" i="37" s="1"/>
  <c r="K31" i="37"/>
  <c r="K32" i="37"/>
  <c r="K33" i="37"/>
  <c r="L33" i="37" s="1"/>
  <c r="K34" i="37"/>
  <c r="L34" i="37" s="1"/>
  <c r="K35" i="37"/>
  <c r="K36" i="37"/>
  <c r="K37" i="37"/>
  <c r="L37" i="37" s="1"/>
  <c r="K38" i="37"/>
  <c r="L38" i="37" s="1"/>
  <c r="K39" i="37"/>
  <c r="K40" i="37"/>
  <c r="K41" i="37"/>
  <c r="L41" i="37" s="1"/>
  <c r="K42" i="37"/>
  <c r="L42" i="37" s="1"/>
  <c r="K43" i="37"/>
  <c r="K44" i="37"/>
  <c r="K45" i="37"/>
  <c r="L45" i="37" s="1"/>
  <c r="K46" i="37"/>
  <c r="L46" i="37" s="1"/>
  <c r="K47" i="37"/>
  <c r="K48" i="37"/>
  <c r="K49" i="37"/>
  <c r="L49" i="37" s="1"/>
  <c r="K50" i="37"/>
  <c r="L50" i="37" s="1"/>
  <c r="K51" i="37"/>
  <c r="K52" i="37"/>
  <c r="K53" i="37"/>
  <c r="L53" i="37" s="1"/>
  <c r="K54" i="37"/>
  <c r="L54" i="37" s="1"/>
  <c r="K55" i="37"/>
  <c r="K56" i="37"/>
  <c r="K57" i="37"/>
  <c r="L57" i="37" s="1"/>
  <c r="K58" i="37"/>
  <c r="L58" i="37" s="1"/>
  <c r="K59" i="37"/>
  <c r="K60" i="37"/>
  <c r="K61" i="37"/>
  <c r="L61" i="37" s="1"/>
  <c r="K62" i="37"/>
  <c r="L62" i="37" s="1"/>
  <c r="K63" i="37"/>
  <c r="K64" i="37"/>
  <c r="K65" i="37"/>
  <c r="L65" i="37" s="1"/>
  <c r="K66" i="37"/>
  <c r="L66" i="37" s="1"/>
  <c r="K67" i="37"/>
  <c r="K68" i="37"/>
  <c r="K69" i="37"/>
  <c r="L69" i="37" s="1"/>
  <c r="K70" i="37"/>
  <c r="L70" i="37" s="1"/>
  <c r="H3" i="37"/>
  <c r="H4" i="37"/>
  <c r="H7" i="37"/>
  <c r="H8" i="37"/>
  <c r="H11" i="37"/>
  <c r="H12" i="37"/>
  <c r="H15" i="37"/>
  <c r="H16" i="37"/>
  <c r="H19" i="37"/>
  <c r="H20" i="37"/>
  <c r="H23" i="37"/>
  <c r="H24" i="37"/>
  <c r="H27" i="37"/>
  <c r="H28" i="37"/>
  <c r="H31" i="37"/>
  <c r="H32" i="37"/>
  <c r="H35" i="37"/>
  <c r="H36" i="37"/>
  <c r="H39" i="37"/>
  <c r="H40" i="37"/>
  <c r="H43" i="37"/>
  <c r="H44" i="37"/>
  <c r="H47" i="37"/>
  <c r="H48" i="37"/>
  <c r="H51" i="37"/>
  <c r="H52" i="37"/>
  <c r="H55" i="37"/>
  <c r="H56" i="37"/>
  <c r="H59" i="37"/>
  <c r="H60" i="37"/>
  <c r="H63" i="37"/>
  <c r="H64" i="37"/>
  <c r="H67" i="37"/>
  <c r="H68" i="37"/>
  <c r="G1" i="37"/>
  <c r="H1" i="37" s="1"/>
  <c r="G2" i="37"/>
  <c r="H2" i="37" s="1"/>
  <c r="G3" i="37"/>
  <c r="G4" i="37"/>
  <c r="G5" i="37"/>
  <c r="H5" i="37" s="1"/>
  <c r="G6" i="37"/>
  <c r="H6" i="37" s="1"/>
  <c r="G7" i="37"/>
  <c r="G8" i="37"/>
  <c r="G9" i="37"/>
  <c r="H9" i="37" s="1"/>
  <c r="G10" i="37"/>
  <c r="H10" i="37" s="1"/>
  <c r="G11" i="37"/>
  <c r="G12" i="37"/>
  <c r="G13" i="37"/>
  <c r="H13" i="37" s="1"/>
  <c r="G14" i="37"/>
  <c r="H14" i="37" s="1"/>
  <c r="G15" i="37"/>
  <c r="G16" i="37"/>
  <c r="G17" i="37"/>
  <c r="H17" i="37" s="1"/>
  <c r="G18" i="37"/>
  <c r="H18" i="37" s="1"/>
  <c r="G19" i="37"/>
  <c r="G20" i="37"/>
  <c r="G21" i="37"/>
  <c r="H21" i="37" s="1"/>
  <c r="G22" i="37"/>
  <c r="H22" i="37" s="1"/>
  <c r="G23" i="37"/>
  <c r="G24" i="37"/>
  <c r="G25" i="37"/>
  <c r="H25" i="37" s="1"/>
  <c r="G26" i="37"/>
  <c r="H26" i="37" s="1"/>
  <c r="G27" i="37"/>
  <c r="G28" i="37"/>
  <c r="G29" i="37"/>
  <c r="H29" i="37" s="1"/>
  <c r="G30" i="37"/>
  <c r="H30" i="37" s="1"/>
  <c r="G31" i="37"/>
  <c r="G32" i="37"/>
  <c r="G33" i="37"/>
  <c r="H33" i="37" s="1"/>
  <c r="G34" i="37"/>
  <c r="H34" i="37" s="1"/>
  <c r="G35" i="37"/>
  <c r="G36" i="37"/>
  <c r="G37" i="37"/>
  <c r="H37" i="37" s="1"/>
  <c r="G38" i="37"/>
  <c r="H38" i="37" s="1"/>
  <c r="G39" i="37"/>
  <c r="G40" i="37"/>
  <c r="G41" i="37"/>
  <c r="H41" i="37" s="1"/>
  <c r="G42" i="37"/>
  <c r="H42" i="37" s="1"/>
  <c r="G43" i="37"/>
  <c r="G44" i="37"/>
  <c r="G45" i="37"/>
  <c r="H45" i="37" s="1"/>
  <c r="G46" i="37"/>
  <c r="H46" i="37" s="1"/>
  <c r="G47" i="37"/>
  <c r="G48" i="37"/>
  <c r="G49" i="37"/>
  <c r="H49" i="37" s="1"/>
  <c r="G50" i="37"/>
  <c r="H50" i="37" s="1"/>
  <c r="G51" i="37"/>
  <c r="G52" i="37"/>
  <c r="G53" i="37"/>
  <c r="H53" i="37" s="1"/>
  <c r="G54" i="37"/>
  <c r="H54" i="37" s="1"/>
  <c r="G55" i="37"/>
  <c r="G56" i="37"/>
  <c r="G57" i="37"/>
  <c r="H57" i="37" s="1"/>
  <c r="G58" i="37"/>
  <c r="H58" i="37" s="1"/>
  <c r="G59" i="37"/>
  <c r="G60" i="37"/>
  <c r="G61" i="37"/>
  <c r="H61" i="37" s="1"/>
  <c r="G62" i="37"/>
  <c r="H62" i="37" s="1"/>
  <c r="G63" i="37"/>
  <c r="G64" i="37"/>
  <c r="G65" i="37"/>
  <c r="H65" i="37" s="1"/>
  <c r="G66" i="37"/>
  <c r="H66" i="37" s="1"/>
  <c r="G67" i="37"/>
  <c r="G68" i="37"/>
  <c r="G69" i="37"/>
  <c r="H69" i="37" s="1"/>
  <c r="G70" i="37"/>
  <c r="H70" i="37" s="1"/>
  <c r="D3" i="37"/>
  <c r="D4" i="37"/>
  <c r="D7" i="37"/>
  <c r="D8" i="37"/>
  <c r="D11" i="37"/>
  <c r="D12" i="37"/>
  <c r="D15" i="37"/>
  <c r="D16" i="37"/>
  <c r="D19" i="37"/>
  <c r="D20" i="37"/>
  <c r="D23" i="37"/>
  <c r="D24" i="37"/>
  <c r="D27" i="37"/>
  <c r="D28" i="37"/>
  <c r="D31" i="37"/>
  <c r="D32" i="37"/>
  <c r="D35" i="37"/>
  <c r="D36" i="37"/>
  <c r="D39" i="37"/>
  <c r="D40" i="37"/>
  <c r="D43" i="37"/>
  <c r="D44" i="37"/>
  <c r="D47" i="37"/>
  <c r="D48" i="37"/>
  <c r="D51" i="37"/>
  <c r="D52" i="37"/>
  <c r="D55" i="37"/>
  <c r="D56" i="37"/>
  <c r="D59" i="37"/>
  <c r="D60" i="37"/>
  <c r="D63" i="37"/>
  <c r="D64" i="37"/>
  <c r="D67" i="37"/>
  <c r="D68" i="37"/>
  <c r="C1" i="37"/>
  <c r="D1" i="37" s="1"/>
  <c r="C2" i="37"/>
  <c r="D2" i="37" s="1"/>
  <c r="C3" i="37"/>
  <c r="C4" i="37"/>
  <c r="C5" i="37"/>
  <c r="D5" i="37" s="1"/>
  <c r="C6" i="37"/>
  <c r="D6" i="37" s="1"/>
  <c r="C7" i="37"/>
  <c r="C8" i="37"/>
  <c r="C9" i="37"/>
  <c r="D9" i="37" s="1"/>
  <c r="C10" i="37"/>
  <c r="D10" i="37" s="1"/>
  <c r="C11" i="37"/>
  <c r="C12" i="37"/>
  <c r="C13" i="37"/>
  <c r="D13" i="37" s="1"/>
  <c r="C14" i="37"/>
  <c r="D14" i="37" s="1"/>
  <c r="C15" i="37"/>
  <c r="C16" i="37"/>
  <c r="C17" i="37"/>
  <c r="D17" i="37" s="1"/>
  <c r="C18" i="37"/>
  <c r="D18" i="37" s="1"/>
  <c r="C19" i="37"/>
  <c r="C20" i="37"/>
  <c r="C21" i="37"/>
  <c r="D21" i="37" s="1"/>
  <c r="C22" i="37"/>
  <c r="D22" i="37" s="1"/>
  <c r="C23" i="37"/>
  <c r="C24" i="37"/>
  <c r="C25" i="37"/>
  <c r="D25" i="37" s="1"/>
  <c r="C26" i="37"/>
  <c r="D26" i="37" s="1"/>
  <c r="C27" i="37"/>
  <c r="C28" i="37"/>
  <c r="C29" i="37"/>
  <c r="D29" i="37" s="1"/>
  <c r="C30" i="37"/>
  <c r="D30" i="37" s="1"/>
  <c r="C31" i="37"/>
  <c r="C32" i="37"/>
  <c r="C33" i="37"/>
  <c r="D33" i="37" s="1"/>
  <c r="C34" i="37"/>
  <c r="D34" i="37" s="1"/>
  <c r="C35" i="37"/>
  <c r="C36" i="37"/>
  <c r="C37" i="37"/>
  <c r="D37" i="37" s="1"/>
  <c r="C38" i="37"/>
  <c r="D38" i="37" s="1"/>
  <c r="C39" i="37"/>
  <c r="C40" i="37"/>
  <c r="C41" i="37"/>
  <c r="D41" i="37" s="1"/>
  <c r="C42" i="37"/>
  <c r="D42" i="37" s="1"/>
  <c r="C43" i="37"/>
  <c r="C44" i="37"/>
  <c r="C45" i="37"/>
  <c r="D45" i="37" s="1"/>
  <c r="C46" i="37"/>
  <c r="D46" i="37" s="1"/>
  <c r="C47" i="37"/>
  <c r="C48" i="37"/>
  <c r="C49" i="37"/>
  <c r="D49" i="37" s="1"/>
  <c r="C50" i="37"/>
  <c r="D50" i="37" s="1"/>
  <c r="C51" i="37"/>
  <c r="C52" i="37"/>
  <c r="C53" i="37"/>
  <c r="D53" i="37" s="1"/>
  <c r="C54" i="37"/>
  <c r="D54" i="37" s="1"/>
  <c r="C55" i="37"/>
  <c r="C56" i="37"/>
  <c r="C57" i="37"/>
  <c r="D57" i="37" s="1"/>
  <c r="C58" i="37"/>
  <c r="D58" i="37" s="1"/>
  <c r="C59" i="37"/>
  <c r="C60" i="37"/>
  <c r="C61" i="37"/>
  <c r="D61" i="37" s="1"/>
  <c r="C62" i="37"/>
  <c r="D62" i="37" s="1"/>
  <c r="C63" i="37"/>
  <c r="C64" i="37"/>
  <c r="C65" i="37"/>
  <c r="D65" i="37" s="1"/>
  <c r="C66" i="37"/>
  <c r="D66" i="37" s="1"/>
  <c r="C67" i="37"/>
  <c r="C68" i="37"/>
  <c r="C69" i="37"/>
  <c r="D69" i="37" s="1"/>
  <c r="C70" i="37"/>
  <c r="D70" i="37" s="1"/>
  <c r="AF3" i="32"/>
  <c r="AF4" i="32"/>
  <c r="AF7" i="32"/>
  <c r="AF8" i="32"/>
  <c r="AF11" i="32"/>
  <c r="AF12" i="32"/>
  <c r="AF15" i="32"/>
  <c r="AF16" i="32"/>
  <c r="AF19" i="32"/>
  <c r="AF20" i="32"/>
  <c r="AF23" i="32"/>
  <c r="AF24" i="32"/>
  <c r="AF27" i="32"/>
  <c r="AF28" i="32"/>
  <c r="AF31" i="32"/>
  <c r="AF32" i="32"/>
  <c r="AF35" i="32"/>
  <c r="AF36" i="32"/>
  <c r="AF39" i="32"/>
  <c r="AF40" i="32"/>
  <c r="AF43" i="32"/>
  <c r="AF44" i="32"/>
  <c r="AF47" i="32"/>
  <c r="AF48" i="32"/>
  <c r="AF51" i="32"/>
  <c r="AF52" i="32"/>
  <c r="AF55" i="32"/>
  <c r="AF56" i="32"/>
  <c r="AF59" i="32"/>
  <c r="AF60" i="32"/>
  <c r="AF63" i="32"/>
  <c r="AF64" i="32"/>
  <c r="AF67" i="32"/>
  <c r="AF68" i="32"/>
  <c r="AE1" i="32"/>
  <c r="AF1" i="32" s="1"/>
  <c r="AE2" i="32"/>
  <c r="AF2" i="32" s="1"/>
  <c r="AE3" i="32"/>
  <c r="AE4" i="32"/>
  <c r="AE5" i="32"/>
  <c r="AF5" i="32" s="1"/>
  <c r="AE6" i="32"/>
  <c r="AF6" i="32" s="1"/>
  <c r="AE7" i="32"/>
  <c r="AE8" i="32"/>
  <c r="AE9" i="32"/>
  <c r="AF9" i="32" s="1"/>
  <c r="AE10" i="32"/>
  <c r="AF10" i="32" s="1"/>
  <c r="AE11" i="32"/>
  <c r="AE12" i="32"/>
  <c r="AE13" i="32"/>
  <c r="AF13" i="32" s="1"/>
  <c r="AE14" i="32"/>
  <c r="AF14" i="32" s="1"/>
  <c r="AE15" i="32"/>
  <c r="AE16" i="32"/>
  <c r="AE17" i="32"/>
  <c r="AF17" i="32" s="1"/>
  <c r="AE18" i="32"/>
  <c r="AF18" i="32" s="1"/>
  <c r="AE19" i="32"/>
  <c r="AE20" i="32"/>
  <c r="AE21" i="32"/>
  <c r="AF21" i="32" s="1"/>
  <c r="AE22" i="32"/>
  <c r="AF22" i="32" s="1"/>
  <c r="AE23" i="32"/>
  <c r="AE24" i="32"/>
  <c r="AE25" i="32"/>
  <c r="AF25" i="32" s="1"/>
  <c r="AE26" i="32"/>
  <c r="AF26" i="32" s="1"/>
  <c r="AE27" i="32"/>
  <c r="AE28" i="32"/>
  <c r="AE29" i="32"/>
  <c r="AF29" i="32" s="1"/>
  <c r="AE30" i="32"/>
  <c r="AF30" i="32" s="1"/>
  <c r="AE31" i="32"/>
  <c r="AE32" i="32"/>
  <c r="AE33" i="32"/>
  <c r="AF33" i="32" s="1"/>
  <c r="AE34" i="32"/>
  <c r="AF34" i="32" s="1"/>
  <c r="AE35" i="32"/>
  <c r="AE36" i="32"/>
  <c r="AE37" i="32"/>
  <c r="AF37" i="32" s="1"/>
  <c r="AE38" i="32"/>
  <c r="AF38" i="32" s="1"/>
  <c r="AE39" i="32"/>
  <c r="AE40" i="32"/>
  <c r="AE41" i="32"/>
  <c r="AF41" i="32" s="1"/>
  <c r="AE42" i="32"/>
  <c r="AF42" i="32" s="1"/>
  <c r="AE43" i="32"/>
  <c r="AE44" i="32"/>
  <c r="AE45" i="32"/>
  <c r="AF45" i="32" s="1"/>
  <c r="AE46" i="32"/>
  <c r="AF46" i="32" s="1"/>
  <c r="AE47" i="32"/>
  <c r="AE48" i="32"/>
  <c r="AE49" i="32"/>
  <c r="AF49" i="32" s="1"/>
  <c r="AE50" i="32"/>
  <c r="AF50" i="32" s="1"/>
  <c r="AE51" i="32"/>
  <c r="AE52" i="32"/>
  <c r="AE53" i="32"/>
  <c r="AF53" i="32" s="1"/>
  <c r="AE54" i="32"/>
  <c r="AF54" i="32" s="1"/>
  <c r="AE55" i="32"/>
  <c r="AE56" i="32"/>
  <c r="AE57" i="32"/>
  <c r="AF57" i="32" s="1"/>
  <c r="AE58" i="32"/>
  <c r="AF58" i="32" s="1"/>
  <c r="AE59" i="32"/>
  <c r="AE60" i="32"/>
  <c r="AE61" i="32"/>
  <c r="AF61" i="32" s="1"/>
  <c r="AE62" i="32"/>
  <c r="AF62" i="32" s="1"/>
  <c r="AE63" i="32"/>
  <c r="AE64" i="32"/>
  <c r="AE65" i="32"/>
  <c r="AF65" i="32" s="1"/>
  <c r="AE66" i="32"/>
  <c r="AF66" i="32" s="1"/>
  <c r="AE67" i="32"/>
  <c r="AE68" i="32"/>
  <c r="AE69" i="32"/>
  <c r="AF69" i="32" s="1"/>
  <c r="AE70" i="32"/>
  <c r="AF70" i="32" s="1"/>
  <c r="AB3" i="32"/>
  <c r="AB4" i="32"/>
  <c r="AB7" i="32"/>
  <c r="AB8" i="32"/>
  <c r="AB11" i="32"/>
  <c r="AB12" i="32"/>
  <c r="AB15" i="32"/>
  <c r="AB16" i="32"/>
  <c r="AB19" i="32"/>
  <c r="AB20" i="32"/>
  <c r="AB23" i="32"/>
  <c r="AB24" i="32"/>
  <c r="AB27" i="32"/>
  <c r="AB28" i="32"/>
  <c r="AB31" i="32"/>
  <c r="AB32" i="32"/>
  <c r="AB35" i="32"/>
  <c r="AB36" i="32"/>
  <c r="AB39" i="32"/>
  <c r="AB40" i="32"/>
  <c r="AB43" i="32"/>
  <c r="AB44" i="32"/>
  <c r="AB47" i="32"/>
  <c r="AB48" i="32"/>
  <c r="AB51" i="32"/>
  <c r="AB52" i="32"/>
  <c r="AB55" i="32"/>
  <c r="AB56" i="32"/>
  <c r="AB59" i="32"/>
  <c r="AB60" i="32"/>
  <c r="AB63" i="32"/>
  <c r="AB64" i="32"/>
  <c r="AB67" i="32"/>
  <c r="AB68" i="32"/>
  <c r="AA1" i="32"/>
  <c r="AB1" i="32" s="1"/>
  <c r="AA2" i="32"/>
  <c r="AB2" i="32" s="1"/>
  <c r="AA3" i="32"/>
  <c r="AA4" i="32"/>
  <c r="AA5" i="32"/>
  <c r="AB5" i="32" s="1"/>
  <c r="AA6" i="32"/>
  <c r="AB6" i="32" s="1"/>
  <c r="AA7" i="32"/>
  <c r="AA8" i="32"/>
  <c r="AA9" i="32"/>
  <c r="AB9" i="32" s="1"/>
  <c r="AA10" i="32"/>
  <c r="AB10" i="32" s="1"/>
  <c r="AA11" i="32"/>
  <c r="AA12" i="32"/>
  <c r="AA13" i="32"/>
  <c r="AB13" i="32" s="1"/>
  <c r="AA14" i="32"/>
  <c r="AB14" i="32" s="1"/>
  <c r="AA15" i="32"/>
  <c r="AA16" i="32"/>
  <c r="AA17" i="32"/>
  <c r="AB17" i="32" s="1"/>
  <c r="AA18" i="32"/>
  <c r="AB18" i="32" s="1"/>
  <c r="AA19" i="32"/>
  <c r="AA20" i="32"/>
  <c r="AA21" i="32"/>
  <c r="AB21" i="32" s="1"/>
  <c r="AA22" i="32"/>
  <c r="AB22" i="32" s="1"/>
  <c r="AA23" i="32"/>
  <c r="AA24" i="32"/>
  <c r="AA25" i="32"/>
  <c r="AB25" i="32" s="1"/>
  <c r="AA26" i="32"/>
  <c r="AB26" i="32" s="1"/>
  <c r="AA27" i="32"/>
  <c r="AA28" i="32"/>
  <c r="AA29" i="32"/>
  <c r="AB29" i="32" s="1"/>
  <c r="AA30" i="32"/>
  <c r="AB30" i="32" s="1"/>
  <c r="AA31" i="32"/>
  <c r="AA32" i="32"/>
  <c r="AA33" i="32"/>
  <c r="AB33" i="32" s="1"/>
  <c r="AA34" i="32"/>
  <c r="AB34" i="32" s="1"/>
  <c r="AA35" i="32"/>
  <c r="AA36" i="32"/>
  <c r="AA37" i="32"/>
  <c r="AB37" i="32" s="1"/>
  <c r="AA38" i="32"/>
  <c r="AB38" i="32" s="1"/>
  <c r="AA39" i="32"/>
  <c r="AA40" i="32"/>
  <c r="AA41" i="32"/>
  <c r="AB41" i="32" s="1"/>
  <c r="AA42" i="32"/>
  <c r="AB42" i="32" s="1"/>
  <c r="AA43" i="32"/>
  <c r="AA44" i="32"/>
  <c r="AA45" i="32"/>
  <c r="AB45" i="32" s="1"/>
  <c r="AA46" i="32"/>
  <c r="AB46" i="32" s="1"/>
  <c r="AA47" i="32"/>
  <c r="AA48" i="32"/>
  <c r="AA49" i="32"/>
  <c r="AB49" i="32" s="1"/>
  <c r="AA50" i="32"/>
  <c r="AB50" i="32" s="1"/>
  <c r="AA51" i="32"/>
  <c r="AA52" i="32"/>
  <c r="AA53" i="32"/>
  <c r="AB53" i="32" s="1"/>
  <c r="AA54" i="32"/>
  <c r="AB54" i="32" s="1"/>
  <c r="AA55" i="32"/>
  <c r="AA56" i="32"/>
  <c r="AA57" i="32"/>
  <c r="AB57" i="32" s="1"/>
  <c r="AA58" i="32"/>
  <c r="AB58" i="32" s="1"/>
  <c r="AA59" i="32"/>
  <c r="AA60" i="32"/>
  <c r="AA61" i="32"/>
  <c r="AB61" i="32" s="1"/>
  <c r="AA62" i="32"/>
  <c r="AB62" i="32" s="1"/>
  <c r="AA63" i="32"/>
  <c r="AA64" i="32"/>
  <c r="AA65" i="32"/>
  <c r="AB65" i="32" s="1"/>
  <c r="AA66" i="32"/>
  <c r="AB66" i="32" s="1"/>
  <c r="AA67" i="32"/>
  <c r="AA68" i="32"/>
  <c r="AA69" i="32"/>
  <c r="AB69" i="32" s="1"/>
  <c r="AA70" i="32"/>
  <c r="AB70" i="32" s="1"/>
  <c r="X3" i="32"/>
  <c r="X4" i="32"/>
  <c r="X7" i="32"/>
  <c r="X8" i="32"/>
  <c r="X11" i="32"/>
  <c r="X12" i="32"/>
  <c r="X15" i="32"/>
  <c r="X16" i="32"/>
  <c r="X19" i="32"/>
  <c r="X20" i="32"/>
  <c r="X23" i="32"/>
  <c r="X24" i="32"/>
  <c r="X27" i="32"/>
  <c r="X28" i="32"/>
  <c r="X31" i="32"/>
  <c r="X32" i="32"/>
  <c r="X35" i="32"/>
  <c r="X36" i="32"/>
  <c r="X39" i="32"/>
  <c r="X40" i="32"/>
  <c r="X43" i="32"/>
  <c r="X44" i="32"/>
  <c r="X47" i="32"/>
  <c r="X48" i="32"/>
  <c r="X51" i="32"/>
  <c r="X52" i="32"/>
  <c r="X55" i="32"/>
  <c r="X56" i="32"/>
  <c r="X59" i="32"/>
  <c r="X60" i="32"/>
  <c r="X63" i="32"/>
  <c r="X64" i="32"/>
  <c r="X67" i="32"/>
  <c r="X68" i="32"/>
  <c r="W1" i="32"/>
  <c r="X1" i="32" s="1"/>
  <c r="W2" i="32"/>
  <c r="X2" i="32" s="1"/>
  <c r="W3" i="32"/>
  <c r="W4" i="32"/>
  <c r="W5" i="32"/>
  <c r="X5" i="32" s="1"/>
  <c r="W6" i="32"/>
  <c r="X6" i="32" s="1"/>
  <c r="W7" i="32"/>
  <c r="W8" i="32"/>
  <c r="W9" i="32"/>
  <c r="X9" i="32" s="1"/>
  <c r="W10" i="32"/>
  <c r="X10" i="32" s="1"/>
  <c r="W11" i="32"/>
  <c r="W12" i="32"/>
  <c r="W13" i="32"/>
  <c r="X13" i="32" s="1"/>
  <c r="W14" i="32"/>
  <c r="X14" i="32" s="1"/>
  <c r="W15" i="32"/>
  <c r="W16" i="32"/>
  <c r="W17" i="32"/>
  <c r="X17" i="32" s="1"/>
  <c r="W18" i="32"/>
  <c r="X18" i="32" s="1"/>
  <c r="W19" i="32"/>
  <c r="W20" i="32"/>
  <c r="W21" i="32"/>
  <c r="X21" i="32" s="1"/>
  <c r="W22" i="32"/>
  <c r="X22" i="32" s="1"/>
  <c r="W23" i="32"/>
  <c r="W24" i="32"/>
  <c r="W25" i="32"/>
  <c r="X25" i="32" s="1"/>
  <c r="W26" i="32"/>
  <c r="X26" i="32" s="1"/>
  <c r="W27" i="32"/>
  <c r="W28" i="32"/>
  <c r="W29" i="32"/>
  <c r="X29" i="32" s="1"/>
  <c r="W30" i="32"/>
  <c r="X30" i="32" s="1"/>
  <c r="W31" i="32"/>
  <c r="W32" i="32"/>
  <c r="W33" i="32"/>
  <c r="X33" i="32" s="1"/>
  <c r="W34" i="32"/>
  <c r="X34" i="32" s="1"/>
  <c r="W35" i="32"/>
  <c r="W36" i="32"/>
  <c r="W37" i="32"/>
  <c r="X37" i="32" s="1"/>
  <c r="W38" i="32"/>
  <c r="X38" i="32" s="1"/>
  <c r="W39" i="32"/>
  <c r="W40" i="32"/>
  <c r="W41" i="32"/>
  <c r="X41" i="32" s="1"/>
  <c r="W42" i="32"/>
  <c r="X42" i="32" s="1"/>
  <c r="W43" i="32"/>
  <c r="W44" i="32"/>
  <c r="W45" i="32"/>
  <c r="X45" i="32" s="1"/>
  <c r="W46" i="32"/>
  <c r="X46" i="32" s="1"/>
  <c r="W47" i="32"/>
  <c r="W48" i="32"/>
  <c r="W49" i="32"/>
  <c r="X49" i="32" s="1"/>
  <c r="W50" i="32"/>
  <c r="X50" i="32" s="1"/>
  <c r="W51" i="32"/>
  <c r="W52" i="32"/>
  <c r="W53" i="32"/>
  <c r="X53" i="32" s="1"/>
  <c r="W54" i="32"/>
  <c r="X54" i="32" s="1"/>
  <c r="W55" i="32"/>
  <c r="W56" i="32"/>
  <c r="W57" i="32"/>
  <c r="X57" i="32" s="1"/>
  <c r="W58" i="32"/>
  <c r="X58" i="32" s="1"/>
  <c r="W59" i="32"/>
  <c r="W60" i="32"/>
  <c r="W61" i="32"/>
  <c r="X61" i="32" s="1"/>
  <c r="W62" i="32"/>
  <c r="X62" i="32" s="1"/>
  <c r="W63" i="32"/>
  <c r="W64" i="32"/>
  <c r="W65" i="32"/>
  <c r="X65" i="32" s="1"/>
  <c r="W66" i="32"/>
  <c r="X66" i="32" s="1"/>
  <c r="W67" i="32"/>
  <c r="W68" i="32"/>
  <c r="W69" i="32"/>
  <c r="X69" i="32" s="1"/>
  <c r="W70" i="32"/>
  <c r="X70" i="32" s="1"/>
  <c r="T3" i="32"/>
  <c r="T4" i="32"/>
  <c r="T7" i="32"/>
  <c r="T8" i="32"/>
  <c r="T11" i="32"/>
  <c r="T12" i="32"/>
  <c r="T15" i="32"/>
  <c r="T16" i="32"/>
  <c r="T19" i="32"/>
  <c r="T20" i="32"/>
  <c r="T23" i="32"/>
  <c r="T24" i="32"/>
  <c r="T27" i="32"/>
  <c r="T28" i="32"/>
  <c r="T31" i="32"/>
  <c r="T32" i="32"/>
  <c r="T35" i="32"/>
  <c r="T36" i="32"/>
  <c r="T39" i="32"/>
  <c r="T40" i="32"/>
  <c r="T43" i="32"/>
  <c r="T44" i="32"/>
  <c r="T47" i="32"/>
  <c r="T48" i="32"/>
  <c r="T51" i="32"/>
  <c r="T52" i="32"/>
  <c r="T55" i="32"/>
  <c r="T56" i="32"/>
  <c r="T59" i="32"/>
  <c r="T60" i="32"/>
  <c r="T63" i="32"/>
  <c r="T64" i="32"/>
  <c r="T67" i="32"/>
  <c r="T68" i="32"/>
  <c r="S1" i="32"/>
  <c r="T1" i="32" s="1"/>
  <c r="S2" i="32"/>
  <c r="T2" i="32" s="1"/>
  <c r="S3" i="32"/>
  <c r="S4" i="32"/>
  <c r="S5" i="32"/>
  <c r="T5" i="32" s="1"/>
  <c r="S6" i="32"/>
  <c r="T6" i="32" s="1"/>
  <c r="S7" i="32"/>
  <c r="S8" i="32"/>
  <c r="S9" i="32"/>
  <c r="T9" i="32" s="1"/>
  <c r="S10" i="32"/>
  <c r="T10" i="32" s="1"/>
  <c r="S11" i="32"/>
  <c r="S12" i="32"/>
  <c r="S13" i="32"/>
  <c r="T13" i="32" s="1"/>
  <c r="S14" i="32"/>
  <c r="T14" i="32" s="1"/>
  <c r="S15" i="32"/>
  <c r="S16" i="32"/>
  <c r="S17" i="32"/>
  <c r="T17" i="32" s="1"/>
  <c r="S18" i="32"/>
  <c r="T18" i="32" s="1"/>
  <c r="S19" i="32"/>
  <c r="S20" i="32"/>
  <c r="S21" i="32"/>
  <c r="T21" i="32" s="1"/>
  <c r="S22" i="32"/>
  <c r="T22" i="32" s="1"/>
  <c r="S23" i="32"/>
  <c r="S24" i="32"/>
  <c r="S25" i="32"/>
  <c r="T25" i="32" s="1"/>
  <c r="S26" i="32"/>
  <c r="T26" i="32" s="1"/>
  <c r="S27" i="32"/>
  <c r="S28" i="32"/>
  <c r="S29" i="32"/>
  <c r="T29" i="32" s="1"/>
  <c r="S30" i="32"/>
  <c r="T30" i="32" s="1"/>
  <c r="S31" i="32"/>
  <c r="S32" i="32"/>
  <c r="S33" i="32"/>
  <c r="T33" i="32" s="1"/>
  <c r="S34" i="32"/>
  <c r="T34" i="32" s="1"/>
  <c r="S35" i="32"/>
  <c r="S36" i="32"/>
  <c r="S37" i="32"/>
  <c r="T37" i="32" s="1"/>
  <c r="S38" i="32"/>
  <c r="T38" i="32" s="1"/>
  <c r="S39" i="32"/>
  <c r="S40" i="32"/>
  <c r="S41" i="32"/>
  <c r="T41" i="32" s="1"/>
  <c r="S42" i="32"/>
  <c r="T42" i="32" s="1"/>
  <c r="S43" i="32"/>
  <c r="S44" i="32"/>
  <c r="S45" i="32"/>
  <c r="T45" i="32" s="1"/>
  <c r="S46" i="32"/>
  <c r="T46" i="32" s="1"/>
  <c r="S47" i="32"/>
  <c r="S48" i="32"/>
  <c r="S49" i="32"/>
  <c r="T49" i="32" s="1"/>
  <c r="S50" i="32"/>
  <c r="T50" i="32" s="1"/>
  <c r="S51" i="32"/>
  <c r="S52" i="32"/>
  <c r="S53" i="32"/>
  <c r="T53" i="32" s="1"/>
  <c r="S54" i="32"/>
  <c r="T54" i="32" s="1"/>
  <c r="S55" i="32"/>
  <c r="S56" i="32"/>
  <c r="S57" i="32"/>
  <c r="T57" i="32" s="1"/>
  <c r="S58" i="32"/>
  <c r="T58" i="32" s="1"/>
  <c r="S59" i="32"/>
  <c r="S60" i="32"/>
  <c r="S61" i="32"/>
  <c r="T61" i="32" s="1"/>
  <c r="S62" i="32"/>
  <c r="T62" i="32" s="1"/>
  <c r="S63" i="32"/>
  <c r="S64" i="32"/>
  <c r="S65" i="32"/>
  <c r="T65" i="32" s="1"/>
  <c r="S66" i="32"/>
  <c r="T66" i="32" s="1"/>
  <c r="S67" i="32"/>
  <c r="S68" i="32"/>
  <c r="S69" i="32"/>
  <c r="T69" i="32" s="1"/>
  <c r="S70" i="32"/>
  <c r="T70" i="32" s="1"/>
  <c r="P3" i="32"/>
  <c r="P4" i="32"/>
  <c r="P7" i="32"/>
  <c r="P8" i="32"/>
  <c r="P11" i="32"/>
  <c r="P12" i="32"/>
  <c r="P15" i="32"/>
  <c r="P16" i="32"/>
  <c r="P19" i="32"/>
  <c r="P20" i="32"/>
  <c r="P23" i="32"/>
  <c r="P24" i="32"/>
  <c r="P27" i="32"/>
  <c r="P28" i="32"/>
  <c r="P31" i="32"/>
  <c r="P32" i="32"/>
  <c r="P35" i="32"/>
  <c r="P36" i="32"/>
  <c r="P39" i="32"/>
  <c r="P40" i="32"/>
  <c r="P43" i="32"/>
  <c r="P44" i="32"/>
  <c r="P47" i="32"/>
  <c r="P48" i="32"/>
  <c r="P51" i="32"/>
  <c r="P52" i="32"/>
  <c r="P55" i="32"/>
  <c r="P56" i="32"/>
  <c r="P59" i="32"/>
  <c r="P60" i="32"/>
  <c r="P63" i="32"/>
  <c r="P64" i="32"/>
  <c r="P67" i="32"/>
  <c r="P68" i="32"/>
  <c r="O1" i="32"/>
  <c r="P1" i="32" s="1"/>
  <c r="O2" i="32"/>
  <c r="P2" i="32" s="1"/>
  <c r="O3" i="32"/>
  <c r="O4" i="32"/>
  <c r="O5" i="32"/>
  <c r="P5" i="32" s="1"/>
  <c r="O6" i="32"/>
  <c r="P6" i="32" s="1"/>
  <c r="O7" i="32"/>
  <c r="O8" i="32"/>
  <c r="O9" i="32"/>
  <c r="P9" i="32" s="1"/>
  <c r="O10" i="32"/>
  <c r="P10" i="32" s="1"/>
  <c r="O11" i="32"/>
  <c r="O12" i="32"/>
  <c r="O13" i="32"/>
  <c r="P13" i="32" s="1"/>
  <c r="O14" i="32"/>
  <c r="P14" i="32" s="1"/>
  <c r="O15" i="32"/>
  <c r="O16" i="32"/>
  <c r="O17" i="32"/>
  <c r="P17" i="32" s="1"/>
  <c r="O18" i="32"/>
  <c r="P18" i="32" s="1"/>
  <c r="O19" i="32"/>
  <c r="O20" i="32"/>
  <c r="O21" i="32"/>
  <c r="P21" i="32" s="1"/>
  <c r="O22" i="32"/>
  <c r="P22" i="32" s="1"/>
  <c r="O23" i="32"/>
  <c r="O24" i="32"/>
  <c r="O25" i="32"/>
  <c r="P25" i="32" s="1"/>
  <c r="O26" i="32"/>
  <c r="P26" i="32" s="1"/>
  <c r="O27" i="32"/>
  <c r="O28" i="32"/>
  <c r="O29" i="32"/>
  <c r="P29" i="32" s="1"/>
  <c r="O30" i="32"/>
  <c r="P30" i="32" s="1"/>
  <c r="O31" i="32"/>
  <c r="O32" i="32"/>
  <c r="O33" i="32"/>
  <c r="P33" i="32" s="1"/>
  <c r="O34" i="32"/>
  <c r="P34" i="32" s="1"/>
  <c r="O35" i="32"/>
  <c r="O36" i="32"/>
  <c r="O37" i="32"/>
  <c r="P37" i="32" s="1"/>
  <c r="O38" i="32"/>
  <c r="P38" i="32" s="1"/>
  <c r="O39" i="32"/>
  <c r="O40" i="32"/>
  <c r="O41" i="32"/>
  <c r="P41" i="32" s="1"/>
  <c r="O42" i="32"/>
  <c r="P42" i="32" s="1"/>
  <c r="O43" i="32"/>
  <c r="O44" i="32"/>
  <c r="O45" i="32"/>
  <c r="P45" i="32" s="1"/>
  <c r="O46" i="32"/>
  <c r="P46" i="32" s="1"/>
  <c r="O47" i="32"/>
  <c r="O48" i="32"/>
  <c r="O49" i="32"/>
  <c r="P49" i="32" s="1"/>
  <c r="O50" i="32"/>
  <c r="P50" i="32" s="1"/>
  <c r="O51" i="32"/>
  <c r="O52" i="32"/>
  <c r="O53" i="32"/>
  <c r="P53" i="32" s="1"/>
  <c r="O54" i="32"/>
  <c r="P54" i="32" s="1"/>
  <c r="O55" i="32"/>
  <c r="O56" i="32"/>
  <c r="O57" i="32"/>
  <c r="P57" i="32" s="1"/>
  <c r="O58" i="32"/>
  <c r="P58" i="32" s="1"/>
  <c r="O59" i="32"/>
  <c r="O60" i="32"/>
  <c r="O61" i="32"/>
  <c r="P61" i="32" s="1"/>
  <c r="O62" i="32"/>
  <c r="P62" i="32" s="1"/>
  <c r="O63" i="32"/>
  <c r="O64" i="32"/>
  <c r="O65" i="32"/>
  <c r="P65" i="32" s="1"/>
  <c r="O66" i="32"/>
  <c r="P66" i="32" s="1"/>
  <c r="O67" i="32"/>
  <c r="O68" i="32"/>
  <c r="O69" i="32"/>
  <c r="P69" i="32" s="1"/>
  <c r="O70" i="32"/>
  <c r="P70" i="32" s="1"/>
  <c r="L3" i="32"/>
  <c r="L4" i="32"/>
  <c r="L7" i="32"/>
  <c r="L8" i="32"/>
  <c r="L11" i="32"/>
  <c r="L12" i="32"/>
  <c r="L15" i="32"/>
  <c r="L16" i="32"/>
  <c r="L19" i="32"/>
  <c r="L20" i="32"/>
  <c r="L23" i="32"/>
  <c r="L24" i="32"/>
  <c r="L27" i="32"/>
  <c r="L28" i="32"/>
  <c r="L31" i="32"/>
  <c r="L32" i="32"/>
  <c r="L35" i="32"/>
  <c r="L36" i="32"/>
  <c r="L39" i="32"/>
  <c r="L40" i="32"/>
  <c r="L43" i="32"/>
  <c r="L44" i="32"/>
  <c r="L47" i="32"/>
  <c r="L48" i="32"/>
  <c r="L51" i="32"/>
  <c r="L52" i="32"/>
  <c r="L55" i="32"/>
  <c r="L56" i="32"/>
  <c r="L59" i="32"/>
  <c r="L60" i="32"/>
  <c r="L63" i="32"/>
  <c r="L64" i="32"/>
  <c r="L67" i="32"/>
  <c r="L68" i="32"/>
  <c r="K1" i="32"/>
  <c r="L1" i="32" s="1"/>
  <c r="K2" i="32"/>
  <c r="L2" i="32" s="1"/>
  <c r="K3" i="32"/>
  <c r="K4" i="32"/>
  <c r="K5" i="32"/>
  <c r="L5" i="32" s="1"/>
  <c r="K6" i="32"/>
  <c r="L6" i="32" s="1"/>
  <c r="K7" i="32"/>
  <c r="K8" i="32"/>
  <c r="K9" i="32"/>
  <c r="L9" i="32" s="1"/>
  <c r="K10" i="32"/>
  <c r="L10" i="32" s="1"/>
  <c r="K11" i="32"/>
  <c r="K12" i="32"/>
  <c r="K13" i="32"/>
  <c r="L13" i="32" s="1"/>
  <c r="K14" i="32"/>
  <c r="L14" i="32" s="1"/>
  <c r="K15" i="32"/>
  <c r="K16" i="32"/>
  <c r="K17" i="32"/>
  <c r="L17" i="32" s="1"/>
  <c r="K18" i="32"/>
  <c r="L18" i="32" s="1"/>
  <c r="K19" i="32"/>
  <c r="K20" i="32"/>
  <c r="K21" i="32"/>
  <c r="L21" i="32" s="1"/>
  <c r="K22" i="32"/>
  <c r="L22" i="32" s="1"/>
  <c r="K23" i="32"/>
  <c r="K24" i="32"/>
  <c r="K25" i="32"/>
  <c r="L25" i="32" s="1"/>
  <c r="K26" i="32"/>
  <c r="L26" i="32" s="1"/>
  <c r="K27" i="32"/>
  <c r="K28" i="32"/>
  <c r="K29" i="32"/>
  <c r="L29" i="32" s="1"/>
  <c r="K30" i="32"/>
  <c r="L30" i="32" s="1"/>
  <c r="K31" i="32"/>
  <c r="K32" i="32"/>
  <c r="K33" i="32"/>
  <c r="L33" i="32" s="1"/>
  <c r="K34" i="32"/>
  <c r="L34" i="32" s="1"/>
  <c r="K35" i="32"/>
  <c r="K36" i="32"/>
  <c r="K37" i="32"/>
  <c r="L37" i="32" s="1"/>
  <c r="K38" i="32"/>
  <c r="L38" i="32" s="1"/>
  <c r="K39" i="32"/>
  <c r="K40" i="32"/>
  <c r="K41" i="32"/>
  <c r="L41" i="32" s="1"/>
  <c r="K42" i="32"/>
  <c r="L42" i="32" s="1"/>
  <c r="K43" i="32"/>
  <c r="K44" i="32"/>
  <c r="K45" i="32"/>
  <c r="L45" i="32" s="1"/>
  <c r="K46" i="32"/>
  <c r="L46" i="32" s="1"/>
  <c r="K47" i="32"/>
  <c r="K48" i="32"/>
  <c r="K49" i="32"/>
  <c r="L49" i="32" s="1"/>
  <c r="K50" i="32"/>
  <c r="L50" i="32" s="1"/>
  <c r="K51" i="32"/>
  <c r="K52" i="32"/>
  <c r="K53" i="32"/>
  <c r="L53" i="32" s="1"/>
  <c r="K54" i="32"/>
  <c r="L54" i="32" s="1"/>
  <c r="K55" i="32"/>
  <c r="K56" i="32"/>
  <c r="K57" i="32"/>
  <c r="L57" i="32" s="1"/>
  <c r="K58" i="32"/>
  <c r="L58" i="32" s="1"/>
  <c r="K59" i="32"/>
  <c r="K60" i="32"/>
  <c r="K61" i="32"/>
  <c r="L61" i="32" s="1"/>
  <c r="K62" i="32"/>
  <c r="L62" i="32" s="1"/>
  <c r="K63" i="32"/>
  <c r="K64" i="32"/>
  <c r="K65" i="32"/>
  <c r="L65" i="32" s="1"/>
  <c r="K66" i="32"/>
  <c r="L66" i="32" s="1"/>
  <c r="K67" i="32"/>
  <c r="K68" i="32"/>
  <c r="K69" i="32"/>
  <c r="L69" i="32" s="1"/>
  <c r="K70" i="32"/>
  <c r="L70" i="32" s="1"/>
  <c r="H3" i="32"/>
  <c r="H4" i="32"/>
  <c r="H7" i="32"/>
  <c r="H8" i="32"/>
  <c r="H11" i="32"/>
  <c r="H12" i="32"/>
  <c r="H15" i="32"/>
  <c r="H16" i="32"/>
  <c r="H19" i="32"/>
  <c r="H20" i="32"/>
  <c r="H23" i="32"/>
  <c r="H24" i="32"/>
  <c r="H27" i="32"/>
  <c r="H28" i="32"/>
  <c r="H31" i="32"/>
  <c r="H32" i="32"/>
  <c r="H35" i="32"/>
  <c r="H36" i="32"/>
  <c r="H39" i="32"/>
  <c r="H40" i="32"/>
  <c r="H43" i="32"/>
  <c r="H44" i="32"/>
  <c r="H47" i="32"/>
  <c r="H48" i="32"/>
  <c r="H51" i="32"/>
  <c r="H52" i="32"/>
  <c r="H55" i="32"/>
  <c r="H56" i="32"/>
  <c r="H59" i="32"/>
  <c r="H60" i="32"/>
  <c r="H63" i="32"/>
  <c r="H64" i="32"/>
  <c r="H67" i="32"/>
  <c r="H68" i="32"/>
  <c r="G1" i="32"/>
  <c r="H1" i="32" s="1"/>
  <c r="G2" i="32"/>
  <c r="H2" i="32" s="1"/>
  <c r="G3" i="32"/>
  <c r="G4" i="32"/>
  <c r="G5" i="32"/>
  <c r="H5" i="32" s="1"/>
  <c r="G6" i="32"/>
  <c r="H6" i="32" s="1"/>
  <c r="G7" i="32"/>
  <c r="G8" i="32"/>
  <c r="G9" i="32"/>
  <c r="H9" i="32" s="1"/>
  <c r="G10" i="32"/>
  <c r="H10" i="32" s="1"/>
  <c r="G11" i="32"/>
  <c r="G12" i="32"/>
  <c r="G13" i="32"/>
  <c r="H13" i="32" s="1"/>
  <c r="G14" i="32"/>
  <c r="H14" i="32" s="1"/>
  <c r="G15" i="32"/>
  <c r="G16" i="32"/>
  <c r="G17" i="32"/>
  <c r="H17" i="32" s="1"/>
  <c r="G18" i="32"/>
  <c r="H18" i="32" s="1"/>
  <c r="G19" i="32"/>
  <c r="G20" i="32"/>
  <c r="G21" i="32"/>
  <c r="H21" i="32" s="1"/>
  <c r="G22" i="32"/>
  <c r="H22" i="32" s="1"/>
  <c r="G23" i="32"/>
  <c r="G24" i="32"/>
  <c r="G25" i="32"/>
  <c r="H25" i="32" s="1"/>
  <c r="G26" i="32"/>
  <c r="H26" i="32" s="1"/>
  <c r="G27" i="32"/>
  <c r="G28" i="32"/>
  <c r="G29" i="32"/>
  <c r="H29" i="32" s="1"/>
  <c r="G30" i="32"/>
  <c r="H30" i="32" s="1"/>
  <c r="G31" i="32"/>
  <c r="G32" i="32"/>
  <c r="G33" i="32"/>
  <c r="H33" i="32" s="1"/>
  <c r="G34" i="32"/>
  <c r="H34" i="32" s="1"/>
  <c r="G35" i="32"/>
  <c r="G36" i="32"/>
  <c r="G37" i="32"/>
  <c r="H37" i="32" s="1"/>
  <c r="G38" i="32"/>
  <c r="H38" i="32" s="1"/>
  <c r="G39" i="32"/>
  <c r="G40" i="32"/>
  <c r="G41" i="32"/>
  <c r="H41" i="32" s="1"/>
  <c r="G42" i="32"/>
  <c r="H42" i="32" s="1"/>
  <c r="G43" i="32"/>
  <c r="G44" i="32"/>
  <c r="G45" i="32"/>
  <c r="H45" i="32" s="1"/>
  <c r="G46" i="32"/>
  <c r="H46" i="32" s="1"/>
  <c r="G47" i="32"/>
  <c r="G48" i="32"/>
  <c r="G49" i="32"/>
  <c r="H49" i="32" s="1"/>
  <c r="G50" i="32"/>
  <c r="H50" i="32" s="1"/>
  <c r="G51" i="32"/>
  <c r="G52" i="32"/>
  <c r="G53" i="32"/>
  <c r="H53" i="32" s="1"/>
  <c r="G54" i="32"/>
  <c r="H54" i="32" s="1"/>
  <c r="G55" i="32"/>
  <c r="G56" i="32"/>
  <c r="G57" i="32"/>
  <c r="H57" i="32" s="1"/>
  <c r="G58" i="32"/>
  <c r="H58" i="32" s="1"/>
  <c r="G59" i="32"/>
  <c r="G60" i="32"/>
  <c r="G61" i="32"/>
  <c r="H61" i="32" s="1"/>
  <c r="G62" i="32"/>
  <c r="H62" i="32" s="1"/>
  <c r="G63" i="32"/>
  <c r="G64" i="32"/>
  <c r="G65" i="32"/>
  <c r="H65" i="32" s="1"/>
  <c r="G66" i="32"/>
  <c r="H66" i="32" s="1"/>
  <c r="G67" i="32"/>
  <c r="G68" i="32"/>
  <c r="G69" i="32"/>
  <c r="H69" i="32" s="1"/>
  <c r="G70" i="32"/>
  <c r="H70" i="32" s="1"/>
  <c r="D3" i="32"/>
  <c r="D4" i="32"/>
  <c r="D7" i="32"/>
  <c r="D8" i="32"/>
  <c r="D11" i="32"/>
  <c r="D12" i="32"/>
  <c r="D15" i="32"/>
  <c r="D16" i="32"/>
  <c r="D19" i="32"/>
  <c r="D20" i="32"/>
  <c r="D23" i="32"/>
  <c r="D24" i="32"/>
  <c r="D27" i="32"/>
  <c r="D28" i="32"/>
  <c r="D31" i="32"/>
  <c r="D32" i="32"/>
  <c r="D35" i="32"/>
  <c r="D36" i="32"/>
  <c r="D39" i="32"/>
  <c r="D40" i="32"/>
  <c r="D43" i="32"/>
  <c r="D44" i="32"/>
  <c r="D47" i="32"/>
  <c r="D48" i="32"/>
  <c r="D51" i="32"/>
  <c r="D52" i="32"/>
  <c r="D55" i="32"/>
  <c r="D56" i="32"/>
  <c r="D59" i="32"/>
  <c r="D60" i="32"/>
  <c r="D63" i="32"/>
  <c r="D64" i="32"/>
  <c r="D67" i="32"/>
  <c r="D68" i="32"/>
  <c r="C1" i="32"/>
  <c r="D1" i="32" s="1"/>
  <c r="C2" i="32"/>
  <c r="D2" i="32" s="1"/>
  <c r="C3" i="32"/>
  <c r="C4" i="32"/>
  <c r="C5" i="32"/>
  <c r="D5" i="32" s="1"/>
  <c r="C6" i="32"/>
  <c r="D6" i="32" s="1"/>
  <c r="C7" i="32"/>
  <c r="C8" i="32"/>
  <c r="C9" i="32"/>
  <c r="D9" i="32" s="1"/>
  <c r="C10" i="32"/>
  <c r="D10" i="32" s="1"/>
  <c r="C11" i="32"/>
  <c r="C12" i="32"/>
  <c r="C13" i="32"/>
  <c r="D13" i="32" s="1"/>
  <c r="C14" i="32"/>
  <c r="D14" i="32" s="1"/>
  <c r="C15" i="32"/>
  <c r="C16" i="32"/>
  <c r="C17" i="32"/>
  <c r="D17" i="32" s="1"/>
  <c r="C18" i="32"/>
  <c r="D18" i="32" s="1"/>
  <c r="C19" i="32"/>
  <c r="C20" i="32"/>
  <c r="C21" i="32"/>
  <c r="D21" i="32" s="1"/>
  <c r="C22" i="32"/>
  <c r="D22" i="32" s="1"/>
  <c r="C23" i="32"/>
  <c r="C24" i="32"/>
  <c r="C25" i="32"/>
  <c r="D25" i="32" s="1"/>
  <c r="C26" i="32"/>
  <c r="D26" i="32" s="1"/>
  <c r="C27" i="32"/>
  <c r="C28" i="32"/>
  <c r="C29" i="32"/>
  <c r="D29" i="32" s="1"/>
  <c r="C30" i="32"/>
  <c r="D30" i="32" s="1"/>
  <c r="C31" i="32"/>
  <c r="C32" i="32"/>
  <c r="C33" i="32"/>
  <c r="D33" i="32" s="1"/>
  <c r="C34" i="32"/>
  <c r="D34" i="32" s="1"/>
  <c r="C35" i="32"/>
  <c r="C36" i="32"/>
  <c r="C37" i="32"/>
  <c r="D37" i="32" s="1"/>
  <c r="C38" i="32"/>
  <c r="D38" i="32" s="1"/>
  <c r="C39" i="32"/>
  <c r="C40" i="32"/>
  <c r="C41" i="32"/>
  <c r="D41" i="32" s="1"/>
  <c r="C42" i="32"/>
  <c r="D42" i="32" s="1"/>
  <c r="C43" i="32"/>
  <c r="C44" i="32"/>
  <c r="C45" i="32"/>
  <c r="D45" i="32" s="1"/>
  <c r="C46" i="32"/>
  <c r="D46" i="32" s="1"/>
  <c r="C47" i="32"/>
  <c r="C48" i="32"/>
  <c r="C49" i="32"/>
  <c r="D49" i="32" s="1"/>
  <c r="C50" i="32"/>
  <c r="D50" i="32" s="1"/>
  <c r="C51" i="32"/>
  <c r="C52" i="32"/>
  <c r="C53" i="32"/>
  <c r="D53" i="32" s="1"/>
  <c r="C54" i="32"/>
  <c r="D54" i="32" s="1"/>
  <c r="C55" i="32"/>
  <c r="C56" i="32"/>
  <c r="C57" i="32"/>
  <c r="D57" i="32" s="1"/>
  <c r="C58" i="32"/>
  <c r="D58" i="32" s="1"/>
  <c r="C59" i="32"/>
  <c r="C60" i="32"/>
  <c r="C61" i="32"/>
  <c r="D61" i="32" s="1"/>
  <c r="C62" i="32"/>
  <c r="D62" i="32" s="1"/>
  <c r="C63" i="32"/>
  <c r="C64" i="32"/>
  <c r="C65" i="32"/>
  <c r="D65" i="32" s="1"/>
  <c r="C66" i="32"/>
  <c r="D66" i="32" s="1"/>
  <c r="C67" i="32"/>
  <c r="C68" i="32"/>
  <c r="C69" i="32"/>
  <c r="D69" i="32" s="1"/>
  <c r="C70" i="32"/>
  <c r="D70" i="32" s="1"/>
  <c r="G47" i="1" l="1"/>
  <c r="G46" i="1"/>
  <c r="G45" i="1"/>
  <c r="G44" i="1"/>
  <c r="G43" i="1"/>
  <c r="G42" i="1"/>
  <c r="G25" i="1"/>
  <c r="G24" i="1"/>
  <c r="G23" i="1"/>
  <c r="G22" i="1"/>
  <c r="G21" i="1"/>
  <c r="G20" i="1"/>
  <c r="G41" i="1" l="1"/>
  <c r="G40" i="1"/>
  <c r="G39" i="1"/>
  <c r="G38" i="1"/>
  <c r="G37" i="1"/>
  <c r="G36" i="1"/>
  <c r="G35" i="1"/>
  <c r="G34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<sst xmlns="http://schemas.openxmlformats.org/spreadsheetml/2006/main" count="3463" uniqueCount="142">
  <si>
    <t>Y50 (Pa.s)</t>
  </si>
  <si>
    <t>G' (Pa)</t>
  </si>
  <si>
    <t>G'' (Pa)</t>
  </si>
  <si>
    <t>Total</t>
  </si>
  <si>
    <t>Cigro</t>
  </si>
  <si>
    <t>Llentilla</t>
  </si>
  <si>
    <t>Xicoteta</t>
  </si>
  <si>
    <t>Mean</t>
  </si>
  <si>
    <t>10</t>
  </si>
  <si>
    <t>15</t>
  </si>
  <si>
    <t>Standard error</t>
  </si>
  <si>
    <t>Lower bound (95%)</t>
  </si>
  <si>
    <t>Upper bound (95%)</t>
  </si>
  <si>
    <t>Category</t>
  </si>
  <si>
    <t>Farina\Fraccio</t>
  </si>
  <si>
    <t>Farina\Concentracio</t>
  </si>
  <si>
    <t>Fraccio\Farina</t>
  </si>
  <si>
    <t>Fraccio\Concentracio</t>
  </si>
  <si>
    <t>Concentracio\Farina</t>
  </si>
  <si>
    <t>Concentracio\Fraccio</t>
  </si>
  <si>
    <t>Cigró</t>
  </si>
  <si>
    <t>RAW cuinat</t>
  </si>
  <si>
    <t>5</t>
  </si>
  <si>
    <t>7,5</t>
  </si>
  <si>
    <t>12,5</t>
  </si>
  <si>
    <t>Media</t>
  </si>
  <si>
    <t>Error estándar</t>
  </si>
  <si>
    <t>Límite inferior (95%)</t>
  </si>
  <si>
    <t>Límite superior (95%)</t>
  </si>
  <si>
    <t>Categoría</t>
  </si>
  <si>
    <t>Resumen (Medias) - Concentracio (Color):</t>
  </si>
  <si>
    <t>Cigró*5</t>
  </si>
  <si>
    <t>Llentilla*5</t>
  </si>
  <si>
    <t>Llentilla*7,5</t>
  </si>
  <si>
    <t>Cigró*7,5</t>
  </si>
  <si>
    <t>Cigró*10</t>
  </si>
  <si>
    <t>Llentilla*10</t>
  </si>
  <si>
    <t>Resumen (Medias) - RAW cuinat (Color):</t>
  </si>
  <si>
    <t>Resumen (Medias) - RAW cuinat*Concentracio (Color):</t>
  </si>
  <si>
    <t>Puree sample</t>
  </si>
  <si>
    <t>Concetnration</t>
  </si>
  <si>
    <t>Control Puree</t>
  </si>
  <si>
    <t>Whole powder</t>
  </si>
  <si>
    <t>Raw</t>
  </si>
  <si>
    <t>Chickpea</t>
  </si>
  <si>
    <t>Lentil</t>
  </si>
  <si>
    <t>Sieved</t>
  </si>
  <si>
    <t>Llegum</t>
  </si>
  <si>
    <t>F1</t>
  </si>
  <si>
    <t>F2</t>
  </si>
  <si>
    <t>F3</t>
  </si>
  <si>
    <t>Control</t>
  </si>
  <si>
    <t>Sample</t>
  </si>
  <si>
    <t>Panelist_Code</t>
  </si>
  <si>
    <t>Naranja_a_marrón</t>
  </si>
  <si>
    <t>Homógeneo</t>
  </si>
  <si>
    <t>Sabor_verdures</t>
  </si>
  <si>
    <t>Sabor_legumbre</t>
  </si>
  <si>
    <t>Sabor_Dulce</t>
  </si>
  <si>
    <t>Sabor_Salado</t>
  </si>
  <si>
    <t>Sabor_especias</t>
  </si>
  <si>
    <t>Líquido_a_espeso</t>
  </si>
  <si>
    <t>Suave_a_arenoso</t>
  </si>
  <si>
    <t>Cremoso</t>
  </si>
  <si>
    <t>Preferencia</t>
  </si>
  <si>
    <t>Lenteja</t>
  </si>
  <si>
    <t>Protein concerned (No, YES)</t>
  </si>
  <si>
    <t>Fibra concerned (NO, YES)</t>
  </si>
  <si>
    <t>Protein Content Knowledge Sum</t>
  </si>
  <si>
    <t>Protein Relevance Sum</t>
  </si>
  <si>
    <t>SCORE Protein Knowledge</t>
  </si>
  <si>
    <t>apparent viscosity at 50 s-1(Pa.s)</t>
  </si>
  <si>
    <t>G' at 1 Hz (Pa)</t>
  </si>
  <si>
    <t>G'' at 1Hz(Pa)</t>
  </si>
  <si>
    <t>tan delta at 1 Hz</t>
  </si>
  <si>
    <t>Fraction</t>
  </si>
  <si>
    <t>control</t>
  </si>
  <si>
    <t>CW 12.5%</t>
  </si>
  <si>
    <t>Light colour</t>
  </si>
  <si>
    <t>Orange colour</t>
  </si>
  <si>
    <t>Homogenety</t>
  </si>
  <si>
    <t>Vegetable flavour</t>
  </si>
  <si>
    <t>Legume flavour</t>
  </si>
  <si>
    <t>Sweetness taste</t>
  </si>
  <si>
    <t>Saltiness</t>
  </si>
  <si>
    <t>Spicy flavour</t>
  </si>
  <si>
    <t>thickness</t>
  </si>
  <si>
    <t>Roughness</t>
  </si>
  <si>
    <t>Creaminess</t>
  </si>
  <si>
    <t>Preference</t>
  </si>
  <si>
    <t>CW7.5%</t>
  </si>
  <si>
    <t>CS 12.5%</t>
  </si>
  <si>
    <t>CS 7.5%</t>
  </si>
  <si>
    <t>LS 7.5%</t>
  </si>
  <si>
    <t>LS 12.5%</t>
  </si>
  <si>
    <t>LW7.5%</t>
  </si>
  <si>
    <t>LW 12.5%</t>
  </si>
  <si>
    <t>Gender (1=man, 2=woman)</t>
  </si>
  <si>
    <t>Age</t>
  </si>
  <si>
    <t>Evaluation</t>
  </si>
  <si>
    <t>Ranking lentil samples</t>
  </si>
  <si>
    <t>Evaluation Section</t>
  </si>
  <si>
    <t>Ranking chickpea samples</t>
  </si>
  <si>
    <t>dark colour</t>
  </si>
  <si>
    <t>Demographics</t>
  </si>
  <si>
    <t>Puree sample (control=no enrichment; lentil=enriched with lentil powder; chickpea=enriched with chickpea powder)</t>
  </si>
  <si>
    <t>NO</t>
  </si>
  <si>
    <t>YES</t>
  </si>
  <si>
    <t>Chickpea Raw</t>
  </si>
  <si>
    <t>Lentil Raw</t>
  </si>
  <si>
    <t>Moisture</t>
  </si>
  <si>
    <t>Fat</t>
  </si>
  <si>
    <t>Protein</t>
  </si>
  <si>
    <t>Fibre</t>
  </si>
  <si>
    <t>Carbohydrates</t>
  </si>
  <si>
    <t>RNeo1</t>
  </si>
  <si>
    <t>Neo2</t>
  </si>
  <si>
    <t>Neo3</t>
  </si>
  <si>
    <t>RNeo4</t>
  </si>
  <si>
    <t>Neo5</t>
  </si>
  <si>
    <t>RNeo6</t>
  </si>
  <si>
    <t>Neo7</t>
  </si>
  <si>
    <t>Neo8</t>
  </si>
  <si>
    <t>RNeo9</t>
  </si>
  <si>
    <t>RNeo10</t>
  </si>
  <si>
    <t>SCORE NEOPHOBIA</t>
  </si>
  <si>
    <t>Acceptability (1-9)</t>
  </si>
  <si>
    <t>Helathy (5 point scale)</t>
  </si>
  <si>
    <t>Willingnest to eat for dinner (5 point)</t>
  </si>
  <si>
    <t>Hunger (7 point)</t>
  </si>
  <si>
    <t>Satiety (7 points)</t>
  </si>
  <si>
    <t>Gender (man=1;woman =0)</t>
  </si>
  <si>
    <t>PK Chicken (Correct 1; Failed 0)</t>
  </si>
  <si>
    <t>PK CHEESE (Correct 1; Failed 0)</t>
  </si>
  <si>
    <t>PK Fruit (Correct 1; Failed 0)</t>
  </si>
  <si>
    <t>PK lentil, chickpea (Correct 1; Failed 0)</t>
  </si>
  <si>
    <t>PK butter (Correct 1; Failed 0)</t>
  </si>
  <si>
    <t>PK cream (Correct 1; Failed 0)</t>
  </si>
  <si>
    <t>Knowledge of relevance of protein in diet 1 (Correct 1; Failed 0)</t>
  </si>
  <si>
    <t>Knowledge of relevance of protein in diet 2 (Correct 1; Failed 0)</t>
  </si>
  <si>
    <t>Knowledge of relevance of protein in diet 3 (Correct 1; Failed 0)</t>
  </si>
  <si>
    <t>Knowledge of relevance of protein in diet 4 (Correct 1; Failed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</si>
</sst>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49" fontId="0" fillId="0" borderId="3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3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3" fontId="0" fillId="0" borderId="0" xfId="0" applyNumberFormat="1"/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3" borderId="0" xfId="0" applyFont="1" applyFill="1"/>
    <xf numFmtId="0" fontId="3" fillId="5" borderId="0" xfId="0" applyFont="1" applyFill="1"/>
    <xf numFmtId="0" fontId="1" fillId="2" borderId="0" xfId="0" applyFont="1" applyFill="1"/>
    <xf numFmtId="165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3A14-DA15-40C4-8163-C438F3DFE2EC}">
  <dimension ref="A1:H18"/>
  <sheetViews>
    <sheetView zoomScaleNormal="100" workbookViewId="0">
      <selection activeCell="J6" sqref="J6"/>
    </sheetView>
  </sheetViews>
  <sheetFormatPr baseColWidth="10" defaultColWidth="11" defaultRowHeight="14.25" x14ac:dyDescent="0.45"/>
  <cols>
    <col min="1" max="2" width="11" style="33"/>
    <col min="3" max="3" width="10" style="33" customWidth="1"/>
    <col min="4" max="4" width="11" style="33"/>
    <col min="5" max="5" width="10" style="2" customWidth="1"/>
    <col min="6" max="6" width="10.265625" style="24" customWidth="1"/>
    <col min="7" max="7" width="13.73046875" style="2" customWidth="1"/>
    <col min="8" max="16384" width="11" style="33"/>
  </cols>
  <sheetData>
    <row r="1" spans="1:8" x14ac:dyDescent="0.45">
      <c r="A1" s="41" t="s">
        <v>47</v>
      </c>
      <c r="B1" s="41" t="s">
        <v>75</v>
      </c>
      <c r="C1" s="42" t="s">
        <v>110</v>
      </c>
      <c r="D1" s="42" t="s">
        <v>111</v>
      </c>
      <c r="E1" s="42" t="s">
        <v>112</v>
      </c>
      <c r="F1" s="43" t="s">
        <v>113</v>
      </c>
      <c r="G1" s="42" t="s">
        <v>114</v>
      </c>
    </row>
    <row r="2" spans="1:8" x14ac:dyDescent="0.45">
      <c r="A2" s="43" t="s">
        <v>44</v>
      </c>
      <c r="B2" s="43" t="s">
        <v>48</v>
      </c>
      <c r="C2" s="44">
        <v>11.357671200191</v>
      </c>
      <c r="D2" s="44">
        <v>4.6291670829591629</v>
      </c>
      <c r="E2" s="44">
        <v>23.016999999999999</v>
      </c>
      <c r="F2" s="44">
        <v>29.238733753320584</v>
      </c>
      <c r="G2" s="44">
        <v>28.543600469911354</v>
      </c>
      <c r="H2" s="30"/>
    </row>
    <row r="3" spans="1:8" x14ac:dyDescent="0.45">
      <c r="A3" s="43" t="s">
        <v>44</v>
      </c>
      <c r="B3" s="43" t="s">
        <v>48</v>
      </c>
      <c r="C3" s="44">
        <v>11.23435115756312</v>
      </c>
      <c r="D3" s="44">
        <v>3.6132197434287012</v>
      </c>
      <c r="E3" s="44">
        <v>23.087</v>
      </c>
      <c r="F3" s="44">
        <v>30.225115287735036</v>
      </c>
      <c r="G3" s="44">
        <v>28.663786973323539</v>
      </c>
      <c r="H3" s="30"/>
    </row>
    <row r="4" spans="1:8" x14ac:dyDescent="0.45">
      <c r="A4" s="43" t="s">
        <v>44</v>
      </c>
      <c r="B4" s="43" t="s">
        <v>49</v>
      </c>
      <c r="C4" s="44">
        <v>10.18193796540918</v>
      </c>
      <c r="D4" s="44">
        <v>5.6271434755108016</v>
      </c>
      <c r="E4" s="44">
        <v>23.591000000000001</v>
      </c>
      <c r="F4" s="44">
        <v>13.66338650654278</v>
      </c>
      <c r="G4" s="44">
        <v>44.474932145729241</v>
      </c>
      <c r="H4" s="30"/>
    </row>
    <row r="5" spans="1:8" x14ac:dyDescent="0.45">
      <c r="A5" s="43" t="s">
        <v>44</v>
      </c>
      <c r="B5" s="43" t="s">
        <v>49</v>
      </c>
      <c r="C5" s="44">
        <v>10.381436363999665</v>
      </c>
      <c r="D5" s="44">
        <v>4.9478647805009528</v>
      </c>
      <c r="E5" s="44">
        <v>23.401</v>
      </c>
      <c r="F5" s="44">
        <v>15.694205833280039</v>
      </c>
      <c r="G5" s="44">
        <v>43.14096507065922</v>
      </c>
      <c r="H5" s="30"/>
    </row>
    <row r="6" spans="1:8" x14ac:dyDescent="0.45">
      <c r="A6" s="43" t="s">
        <v>44</v>
      </c>
      <c r="B6" s="43" t="s">
        <v>50</v>
      </c>
      <c r="C6" s="44">
        <v>10.518451618044462</v>
      </c>
      <c r="D6" s="44">
        <v>3.7853632620536954</v>
      </c>
      <c r="E6" s="44">
        <v>23.617999999999999</v>
      </c>
      <c r="F6" s="44">
        <v>11.209966963462907</v>
      </c>
      <c r="G6" s="44">
        <v>48.573625964596076</v>
      </c>
      <c r="H6" s="30"/>
    </row>
    <row r="7" spans="1:8" x14ac:dyDescent="0.45">
      <c r="A7" s="43" t="s">
        <v>44</v>
      </c>
      <c r="B7" s="43" t="s">
        <v>50</v>
      </c>
      <c r="C7" s="44">
        <v>10.573147867554342</v>
      </c>
      <c r="D7" s="44">
        <v>5.5005136021737497</v>
      </c>
      <c r="E7" s="44">
        <v>23.681000000000001</v>
      </c>
      <c r="F7" s="44">
        <v>12.479860233331422</v>
      </c>
      <c r="G7" s="44">
        <v>45.4895823454858</v>
      </c>
      <c r="H7" s="30"/>
    </row>
    <row r="8" spans="1:8" x14ac:dyDescent="0.45">
      <c r="A8" s="43" t="s">
        <v>45</v>
      </c>
      <c r="B8" s="43" t="s">
        <v>48</v>
      </c>
      <c r="C8" s="44">
        <v>6.6586225299915425</v>
      </c>
      <c r="D8" s="44">
        <v>1.627744743048299</v>
      </c>
      <c r="E8" s="44">
        <v>26.388999999999999</v>
      </c>
      <c r="F8" s="44">
        <v>24.800166567223599</v>
      </c>
      <c r="G8" s="44">
        <v>37.932964044661944</v>
      </c>
      <c r="H8" s="30"/>
    </row>
    <row r="9" spans="1:8" x14ac:dyDescent="0.45">
      <c r="A9" s="43" t="s">
        <v>45</v>
      </c>
      <c r="B9" s="43" t="s">
        <v>48</v>
      </c>
      <c r="C9" s="44">
        <v>6.4269858312528756</v>
      </c>
      <c r="D9" s="44">
        <v>1.1286681715574489</v>
      </c>
      <c r="E9" s="44">
        <v>26.547000000000001</v>
      </c>
      <c r="F9" s="44">
        <v>24.456872408706662</v>
      </c>
      <c r="G9" s="44">
        <v>38.885938285925221</v>
      </c>
      <c r="H9" s="30"/>
    </row>
    <row r="10" spans="1:8" x14ac:dyDescent="0.45">
      <c r="A10" s="43" t="s">
        <v>45</v>
      </c>
      <c r="B10" s="43" t="s">
        <v>49</v>
      </c>
      <c r="C10" s="44">
        <v>6.6277200445793953</v>
      </c>
      <c r="D10" s="44">
        <v>1.383171414456708</v>
      </c>
      <c r="E10" s="44">
        <v>24.568999999999999</v>
      </c>
      <c r="F10" s="44">
        <v>21.802695594350755</v>
      </c>
      <c r="G10" s="44">
        <v>42.84290556760422</v>
      </c>
      <c r="H10" s="30"/>
    </row>
    <row r="11" spans="1:8" x14ac:dyDescent="0.45">
      <c r="A11" s="43" t="s">
        <v>45</v>
      </c>
      <c r="B11" s="43" t="s">
        <v>49</v>
      </c>
      <c r="C11" s="44">
        <v>6.7190000863368429</v>
      </c>
      <c r="D11" s="44">
        <v>0.91857489666113712</v>
      </c>
      <c r="E11" s="44">
        <v>24.707000000000001</v>
      </c>
      <c r="F11" s="44">
        <v>22.856714572092418</v>
      </c>
      <c r="G11" s="44">
        <v>42.157620924896349</v>
      </c>
      <c r="H11" s="30"/>
    </row>
    <row r="12" spans="1:8" x14ac:dyDescent="0.45">
      <c r="A12" s="43" t="s">
        <v>45</v>
      </c>
      <c r="B12" s="43" t="s">
        <v>50</v>
      </c>
      <c r="C12" s="44">
        <v>7.0253523729082019</v>
      </c>
      <c r="D12" s="44">
        <v>1.0948905109486335</v>
      </c>
      <c r="E12" s="44">
        <v>25.393000000000001</v>
      </c>
      <c r="F12" s="44">
        <v>10.965633600988154</v>
      </c>
      <c r="G12" s="44">
        <v>53.029795336369865</v>
      </c>
      <c r="H12" s="30"/>
    </row>
    <row r="13" spans="1:8" x14ac:dyDescent="0.45">
      <c r="A13" s="43" t="s">
        <v>45</v>
      </c>
      <c r="B13" s="43" t="s">
        <v>50</v>
      </c>
      <c r="C13" s="44">
        <v>7.3288696650921441</v>
      </c>
      <c r="D13" s="44">
        <v>0.99344327438922808</v>
      </c>
      <c r="E13" s="44">
        <v>25.292000000000002</v>
      </c>
      <c r="F13" s="44">
        <v>10.567529520884019</v>
      </c>
      <c r="G13" s="44">
        <v>53.381364459129017</v>
      </c>
      <c r="H13" s="30"/>
    </row>
    <row r="14" spans="1:8" x14ac:dyDescent="0.45">
      <c r="A14" s="43" t="s">
        <v>109</v>
      </c>
      <c r="B14" s="43" t="s">
        <v>43</v>
      </c>
      <c r="C14" s="44">
        <v>9.0167303001378638</v>
      </c>
      <c r="D14" s="44">
        <v>3.3528083919790017</v>
      </c>
      <c r="E14" s="44">
        <v>23.332999999999998</v>
      </c>
      <c r="F14" s="44">
        <v>18.64825431462047</v>
      </c>
      <c r="G14" s="44">
        <v>42.95702137362683</v>
      </c>
      <c r="H14" s="30"/>
    </row>
    <row r="15" spans="1:8" x14ac:dyDescent="0.45">
      <c r="A15" s="43" t="s">
        <v>109</v>
      </c>
      <c r="B15" s="43" t="s">
        <v>43</v>
      </c>
      <c r="C15" s="44">
        <v>8.9533831296062658</v>
      </c>
      <c r="D15" s="44">
        <v>3.8444967354926138</v>
      </c>
      <c r="E15" s="44">
        <v>23.488</v>
      </c>
      <c r="F15" s="44">
        <v>13.368550736203813</v>
      </c>
      <c r="G15" s="44">
        <v>47.62450118864944</v>
      </c>
      <c r="H15" s="30"/>
    </row>
    <row r="16" spans="1:8" x14ac:dyDescent="0.45">
      <c r="A16" s="43" t="s">
        <v>108</v>
      </c>
      <c r="B16" s="43" t="s">
        <v>43</v>
      </c>
      <c r="C16" s="44">
        <v>9.1703187151865979</v>
      </c>
      <c r="D16" s="44">
        <v>0.63022422714641868</v>
      </c>
      <c r="E16" s="44">
        <v>26.428999999999998</v>
      </c>
      <c r="F16" s="44">
        <v>27.620086508384013</v>
      </c>
      <c r="G16" s="44">
        <v>33.792587111144584</v>
      </c>
      <c r="H16" s="30"/>
    </row>
    <row r="17" spans="1:8" x14ac:dyDescent="0.45">
      <c r="A17" s="43" t="s">
        <v>108</v>
      </c>
      <c r="B17" s="43" t="s">
        <v>43</v>
      </c>
      <c r="C17" s="44">
        <v>9.0506184567211783</v>
      </c>
      <c r="D17" s="44">
        <v>0.7240652975248858</v>
      </c>
      <c r="E17" s="44">
        <v>25.936</v>
      </c>
      <c r="F17" s="44">
        <v>28.184760145760073</v>
      </c>
      <c r="G17" s="44">
        <v>33.840612977251936</v>
      </c>
      <c r="H17" s="30"/>
    </row>
    <row r="18" spans="1:8" x14ac:dyDescent="0.45">
      <c r="C18" s="4"/>
    </row>
  </sheetData>
  <dataValidations count="1">
    <dataValidation allowBlank="1" showInputMessage="1" sqref="F2:F17" xr:uid="{6F86A41D-A2F4-4D97-B50C-AC7AA2CB4DE4}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0C4F6-412C-4584-BBDC-9B8C6083E991}">
  <sheetPr codeName="XLSTAT_20231206_175022_1_HID">
    <tabColor rgb="FF007800"/>
  </sheetPr>
  <dimension ref="A1:AF70"/>
  <sheetViews>
    <sheetView workbookViewId="0">
      <selection activeCell="AC1" sqref="AC1"/>
    </sheetView>
  </sheetViews>
  <sheetFormatPr baseColWidth="10" defaultColWidth="11" defaultRowHeight="14.25" x14ac:dyDescent="0.45"/>
  <sheetData>
    <row r="1" spans="1:32" x14ac:dyDescent="0.45">
      <c r="A1">
        <v>1</v>
      </c>
      <c r="C1">
        <f t="shared" ref="C1:C32" si="0">1.7044964+(A1-1)*0.1620093275</f>
        <v>1.7044964</v>
      </c>
      <c r="D1">
        <f t="shared" ref="D1:D32" si="1">0+1*C1-0.969142097586618*(1.08333333333333+(C1-6.15058666666667)^2/135.484797479567)^0.5</f>
        <v>0.62999927513332321</v>
      </c>
      <c r="E1">
        <v>1</v>
      </c>
      <c r="G1">
        <f t="shared" ref="G1:G32" si="2">1.641488+(E1-1)*0.1629224928</f>
        <v>1.6414880000000001</v>
      </c>
      <c r="H1">
        <f t="shared" ref="H1:H32" si="3">0+1*G1+0.969142097586618*(1.08333333333333+(G1-6.15058666666667)^2/135.484797479567)^0.5</f>
        <v>2.7178037991182293</v>
      </c>
      <c r="I1">
        <v>1</v>
      </c>
      <c r="K1">
        <f t="shared" ref="K1:K32" si="4">1169.198+(I1-1)*63.2893623188</f>
        <v>1169.1980000000001</v>
      </c>
      <c r="L1">
        <f t="shared" ref="L1:L32" si="5">0+1*K1-1089.35892692596*(1.08333333333333+(K1-2889.80666666667)^2/20966191.0418666)^0.5</f>
        <v>-36.273307195632469</v>
      </c>
      <c r="M1">
        <v>1</v>
      </c>
      <c r="O1">
        <f t="shared" ref="O1:O32" si="6">1041.336+(M1-1)*65.1424347826</f>
        <v>1041.336</v>
      </c>
      <c r="P1">
        <f t="shared" ref="P1:P32" si="7">0+1*O1+1089.35892692596*(1.08333333333333+(O1-2889.80666666667)^2/20966191.0418666)^0.5</f>
        <v>2257.473664617366</v>
      </c>
      <c r="Q1">
        <v>1</v>
      </c>
      <c r="S1">
        <f t="shared" ref="S1:S32" si="8">210.67278+(Q1-1)*12.5612495652</f>
        <v>210.67277999999999</v>
      </c>
      <c r="T1">
        <f t="shared" ref="T1:T32" si="9">0+1*S1-154.537052480867*(1.08333333333333+(S1-543.407833333333)^2/829495.844364666)^0.5</f>
        <v>40.204814448097892</v>
      </c>
      <c r="U1">
        <v>1</v>
      </c>
      <c r="W1">
        <f t="shared" ref="W1:W32" si="10">189.6816+(U1-1)*12.8654695652</f>
        <v>189.6816</v>
      </c>
      <c r="X1">
        <f t="shared" ref="X1:X32" si="11">0+1*W1+154.537052480867*(1.08333333333333+(W1-543.407833333333)^2/829495.844364666)^0.5</f>
        <v>361.36208679875017</v>
      </c>
      <c r="Y1">
        <v>1</v>
      </c>
      <c r="AA1">
        <f t="shared" ref="AA1:AA32" si="12">0.1761336933+(Y1-1)*0.0008450081</f>
        <v>0.1761336933</v>
      </c>
      <c r="AB1">
        <f t="shared" ref="AB1:AB32" si="13">0+1*AA1-0.0242992973901991*(1.08333333333333+(AA1-0.186248272323744)^2/0.000544448734689589)^0.5</f>
        <v>0.14873642718629812</v>
      </c>
      <c r="AC1">
        <v>1</v>
      </c>
      <c r="AE1">
        <f t="shared" ref="AE1:AE32" si="14">0.1414987193+(AC1-1)*0.0013469642</f>
        <v>0.14149871929999999</v>
      </c>
      <c r="AF1">
        <f t="shared" ref="AF1:AF32" si="15">0+1*AE1+0.0242992973901991*(1.08333333333333+(AE1-0.186248272323744)^2/0.000544448734689589)^0.5</f>
        <v>0.19452136136732495</v>
      </c>
    </row>
    <row r="2" spans="1:32" x14ac:dyDescent="0.45">
      <c r="A2">
        <v>2</v>
      </c>
      <c r="C2">
        <f t="shared" si="0"/>
        <v>1.8665057275000001</v>
      </c>
      <c r="D2">
        <f t="shared" si="1"/>
        <v>0.79658092552242477</v>
      </c>
      <c r="E2">
        <v>2</v>
      </c>
      <c r="G2">
        <f t="shared" si="2"/>
        <v>1.8044104928</v>
      </c>
      <c r="H2">
        <f t="shared" si="3"/>
        <v>2.8760700219366218</v>
      </c>
      <c r="I2">
        <v>2</v>
      </c>
      <c r="K2">
        <f t="shared" si="4"/>
        <v>1232.4873623188</v>
      </c>
      <c r="L2">
        <f t="shared" si="5"/>
        <v>32.045541280932866</v>
      </c>
      <c r="M2">
        <v>2</v>
      </c>
      <c r="O2">
        <f t="shared" si="6"/>
        <v>1106.4784347826001</v>
      </c>
      <c r="P2">
        <f t="shared" si="7"/>
        <v>2317.0980970068294</v>
      </c>
      <c r="Q2">
        <v>2</v>
      </c>
      <c r="S2">
        <f t="shared" si="8"/>
        <v>223.23402956519999</v>
      </c>
      <c r="T2">
        <f t="shared" si="9"/>
        <v>53.460046613890057</v>
      </c>
      <c r="U2">
        <v>2</v>
      </c>
      <c r="W2">
        <f t="shared" si="10"/>
        <v>202.54706956519999</v>
      </c>
      <c r="X2">
        <f t="shared" si="11"/>
        <v>373.47661981336358</v>
      </c>
      <c r="Y2">
        <v>2</v>
      </c>
      <c r="AA2">
        <f t="shared" si="12"/>
        <v>0.17697870139999999</v>
      </c>
      <c r="AB2">
        <f t="shared" si="13"/>
        <v>0.14990756731542706</v>
      </c>
      <c r="AC2">
        <v>2</v>
      </c>
      <c r="AE2">
        <f t="shared" si="14"/>
        <v>0.14284568349999999</v>
      </c>
      <c r="AF2">
        <f t="shared" si="15"/>
        <v>0.19463978729893155</v>
      </c>
    </row>
    <row r="3" spans="1:32" x14ac:dyDescent="0.45">
      <c r="A3">
        <v>3</v>
      </c>
      <c r="C3">
        <f t="shared" si="0"/>
        <v>2.0285150550000002</v>
      </c>
      <c r="D3">
        <f t="shared" si="1"/>
        <v>0.96301141692164949</v>
      </c>
      <c r="E3">
        <v>3</v>
      </c>
      <c r="G3">
        <f t="shared" si="2"/>
        <v>1.9673329856000001</v>
      </c>
      <c r="H3">
        <f t="shared" si="3"/>
        <v>3.0344883714740511</v>
      </c>
      <c r="I3">
        <v>3</v>
      </c>
      <c r="K3">
        <f t="shared" si="4"/>
        <v>1295.7767246376002</v>
      </c>
      <c r="L3">
        <f t="shared" si="5"/>
        <v>100.19590649053998</v>
      </c>
      <c r="M3">
        <v>3</v>
      </c>
      <c r="O3">
        <f t="shared" si="6"/>
        <v>1171.6208695652001</v>
      </c>
      <c r="P3">
        <f t="shared" si="7"/>
        <v>2376.8965595449295</v>
      </c>
      <c r="Q3">
        <v>3</v>
      </c>
      <c r="S3">
        <f t="shared" si="8"/>
        <v>235.79527913039999</v>
      </c>
      <c r="T3">
        <f t="shared" si="9"/>
        <v>66.691261582998294</v>
      </c>
      <c r="U3">
        <v>3</v>
      </c>
      <c r="W3">
        <f t="shared" si="10"/>
        <v>215.41253913040001</v>
      </c>
      <c r="X3">
        <f t="shared" si="11"/>
        <v>385.61583996069908</v>
      </c>
      <c r="Y3">
        <v>3</v>
      </c>
      <c r="AA3">
        <f t="shared" si="12"/>
        <v>0.17782370950000001</v>
      </c>
      <c r="AB3">
        <f t="shared" si="13"/>
        <v>0.15105374192789903</v>
      </c>
      <c r="AC3">
        <v>3</v>
      </c>
      <c r="AE3">
        <f t="shared" si="14"/>
        <v>0.14419264769999998</v>
      </c>
      <c r="AF3">
        <f t="shared" si="15"/>
        <v>0.19476727628793036</v>
      </c>
    </row>
    <row r="4" spans="1:32" x14ac:dyDescent="0.45">
      <c r="A4">
        <v>4</v>
      </c>
      <c r="C4">
        <f t="shared" si="0"/>
        <v>2.1905243825</v>
      </c>
      <c r="D4">
        <f t="shared" si="1"/>
        <v>1.1292888601200253</v>
      </c>
      <c r="E4">
        <v>4</v>
      </c>
      <c r="G4">
        <f t="shared" si="2"/>
        <v>2.1302554784000001</v>
      </c>
      <c r="H4">
        <f t="shared" si="3"/>
        <v>3.1930607818603827</v>
      </c>
      <c r="I4">
        <v>4</v>
      </c>
      <c r="K4">
        <f t="shared" si="4"/>
        <v>1359.0660869564001</v>
      </c>
      <c r="L4">
        <f t="shared" si="5"/>
        <v>168.17572527510856</v>
      </c>
      <c r="M4">
        <v>4</v>
      </c>
      <c r="O4">
        <f t="shared" si="6"/>
        <v>1236.7633043477999</v>
      </c>
      <c r="P4">
        <f t="shared" si="7"/>
        <v>2436.8713770552513</v>
      </c>
      <c r="Q4">
        <v>4</v>
      </c>
      <c r="S4">
        <f t="shared" si="8"/>
        <v>248.35652869559999</v>
      </c>
      <c r="T4">
        <f t="shared" si="9"/>
        <v>79.898172803215544</v>
      </c>
      <c r="U4">
        <v>4</v>
      </c>
      <c r="W4">
        <f t="shared" si="10"/>
        <v>228.27800869559999</v>
      </c>
      <c r="X4">
        <f t="shared" si="11"/>
        <v>397.7800645649175</v>
      </c>
      <c r="Y4">
        <v>4</v>
      </c>
      <c r="AA4">
        <f t="shared" si="12"/>
        <v>0.1786687176</v>
      </c>
      <c r="AB4">
        <f t="shared" si="13"/>
        <v>0.15217409965475998</v>
      </c>
      <c r="AC4">
        <v>4</v>
      </c>
      <c r="AE4">
        <f t="shared" si="14"/>
        <v>0.1455396119</v>
      </c>
      <c r="AF4">
        <f t="shared" si="15"/>
        <v>0.19490450000093146</v>
      </c>
    </row>
    <row r="5" spans="1:32" x14ac:dyDescent="0.45">
      <c r="A5">
        <v>5</v>
      </c>
      <c r="C5">
        <f t="shared" si="0"/>
        <v>2.3525337099999999</v>
      </c>
      <c r="D5">
        <f t="shared" si="1"/>
        <v>1.2954114013263807</v>
      </c>
      <c r="E5">
        <v>5</v>
      </c>
      <c r="G5">
        <f t="shared" si="2"/>
        <v>2.2931779712</v>
      </c>
      <c r="H5">
        <f t="shared" si="3"/>
        <v>3.351789152314149</v>
      </c>
      <c r="I5">
        <v>5</v>
      </c>
      <c r="K5">
        <f t="shared" si="4"/>
        <v>1422.3554492752</v>
      </c>
      <c r="L5">
        <f t="shared" si="5"/>
        <v>235.98297480973065</v>
      </c>
      <c r="M5">
        <v>5</v>
      </c>
      <c r="O5">
        <f t="shared" si="6"/>
        <v>1301.9057391304</v>
      </c>
      <c r="P5">
        <f t="shared" si="7"/>
        <v>2497.024837182284</v>
      </c>
      <c r="Q5">
        <v>5</v>
      </c>
      <c r="S5">
        <f t="shared" si="8"/>
        <v>260.91777826079999</v>
      </c>
      <c r="T5">
        <f t="shared" si="9"/>
        <v>93.080499788371071</v>
      </c>
      <c r="U5">
        <v>5</v>
      </c>
      <c r="W5">
        <f t="shared" si="10"/>
        <v>241.14347826080001</v>
      </c>
      <c r="X5">
        <f t="shared" si="11"/>
        <v>409.96960520573515</v>
      </c>
      <c r="Y5">
        <v>5</v>
      </c>
      <c r="AA5">
        <f t="shared" si="12"/>
        <v>0.17951372570000002</v>
      </c>
      <c r="AB5">
        <f t="shared" si="13"/>
        <v>0.15326782793704263</v>
      </c>
      <c r="AC5">
        <v>5</v>
      </c>
      <c r="AE5">
        <f t="shared" si="14"/>
        <v>0.1468865761</v>
      </c>
      <c r="AF5">
        <f t="shared" si="15"/>
        <v>0.19505219194331333</v>
      </c>
    </row>
    <row r="6" spans="1:32" x14ac:dyDescent="0.45">
      <c r="A6">
        <v>6</v>
      </c>
      <c r="C6">
        <f t="shared" si="0"/>
        <v>2.5145430375000002</v>
      </c>
      <c r="D6">
        <f t="shared" si="1"/>
        <v>1.461377225597033</v>
      </c>
      <c r="E6">
        <v>6</v>
      </c>
      <c r="G6">
        <f t="shared" si="2"/>
        <v>2.4561004640000004</v>
      </c>
      <c r="H6">
        <f t="shared" si="3"/>
        <v>3.5106753436311835</v>
      </c>
      <c r="I6">
        <v>6</v>
      </c>
      <c r="K6">
        <f t="shared" si="4"/>
        <v>1485.6448115940002</v>
      </c>
      <c r="L6">
        <f t="shared" si="5"/>
        <v>303.61567633845812</v>
      </c>
      <c r="M6">
        <v>6</v>
      </c>
      <c r="O6">
        <f t="shared" si="6"/>
        <v>1367.048173913</v>
      </c>
      <c r="P6">
        <f t="shared" si="7"/>
        <v>2557.3591861734012</v>
      </c>
      <c r="Q6">
        <v>6</v>
      </c>
      <c r="S6">
        <f t="shared" si="8"/>
        <v>273.47902782599999</v>
      </c>
      <c r="T6">
        <f t="shared" si="9"/>
        <v>106.23796864533372</v>
      </c>
      <c r="U6">
        <v>6</v>
      </c>
      <c r="W6">
        <f t="shared" si="10"/>
        <v>254.008947826</v>
      </c>
      <c r="X6">
        <f t="shared" si="11"/>
        <v>422.18476713256865</v>
      </c>
      <c r="Y6">
        <v>6</v>
      </c>
      <c r="AA6">
        <f t="shared" si="12"/>
        <v>0.1803587338</v>
      </c>
      <c r="AB6">
        <f t="shared" si="13"/>
        <v>0.15433416326042196</v>
      </c>
      <c r="AC6">
        <v>6</v>
      </c>
      <c r="AE6">
        <f t="shared" si="14"/>
        <v>0.14823354029999999</v>
      </c>
      <c r="AF6">
        <f t="shared" si="15"/>
        <v>0.19521115383933979</v>
      </c>
    </row>
    <row r="7" spans="1:32" x14ac:dyDescent="0.45">
      <c r="A7">
        <v>7</v>
      </c>
      <c r="C7">
        <f t="shared" si="0"/>
        <v>2.676552365</v>
      </c>
      <c r="D7">
        <f t="shared" si="1"/>
        <v>1.6271845602916228</v>
      </c>
      <c r="E7">
        <v>7</v>
      </c>
      <c r="G7">
        <f t="shared" si="2"/>
        <v>2.6190229568000003</v>
      </c>
      <c r="H7">
        <f t="shared" si="3"/>
        <v>3.6697211746395517</v>
      </c>
      <c r="I7">
        <v>7</v>
      </c>
      <c r="K7">
        <f t="shared" si="4"/>
        <v>1548.9341739128001</v>
      </c>
      <c r="L7">
        <f t="shared" si="5"/>
        <v>371.07189893480927</v>
      </c>
      <c r="M7">
        <v>7</v>
      </c>
      <c r="O7">
        <f t="shared" si="6"/>
        <v>1432.1906086956001</v>
      </c>
      <c r="P7">
        <f t="shared" si="7"/>
        <v>2617.8766246027162</v>
      </c>
      <c r="Q7">
        <v>7</v>
      </c>
      <c r="S7">
        <f t="shared" si="8"/>
        <v>286.04027739119999</v>
      </c>
      <c r="T7">
        <f t="shared" si="9"/>
        <v>119.37031260304852</v>
      </c>
      <c r="U7">
        <v>7</v>
      </c>
      <c r="W7">
        <f t="shared" si="10"/>
        <v>266.87441739119998</v>
      </c>
      <c r="X7">
        <f t="shared" si="11"/>
        <v>434.4258486729114</v>
      </c>
      <c r="Y7">
        <v>7</v>
      </c>
      <c r="AA7">
        <f t="shared" si="12"/>
        <v>0.18120374189999999</v>
      </c>
      <c r="AB7">
        <f t="shared" si="13"/>
        <v>0.15537240149300957</v>
      </c>
      <c r="AC7">
        <v>7</v>
      </c>
      <c r="AE7">
        <f t="shared" si="14"/>
        <v>0.14958050449999999</v>
      </c>
      <c r="AF7">
        <f t="shared" si="15"/>
        <v>0.19538226265484879</v>
      </c>
    </row>
    <row r="8" spans="1:32" x14ac:dyDescent="0.45">
      <c r="A8">
        <v>8</v>
      </c>
      <c r="C8">
        <f t="shared" si="0"/>
        <v>2.8385616924999999</v>
      </c>
      <c r="D8">
        <f t="shared" si="1"/>
        <v>1.7928316785445955</v>
      </c>
      <c r="E8">
        <v>8</v>
      </c>
      <c r="G8">
        <f t="shared" si="2"/>
        <v>2.7819454496000002</v>
      </c>
      <c r="H8">
        <f t="shared" si="3"/>
        <v>3.8289284186334749</v>
      </c>
      <c r="I8">
        <v>8</v>
      </c>
      <c r="K8">
        <f t="shared" si="4"/>
        <v>1612.2235362316001</v>
      </c>
      <c r="L8">
        <f t="shared" si="5"/>
        <v>438.34976327327558</v>
      </c>
      <c r="M8">
        <v>8</v>
      </c>
      <c r="O8">
        <f t="shared" si="6"/>
        <v>1497.3330434782001</v>
      </c>
      <c r="P8">
        <f t="shared" si="7"/>
        <v>2678.5793030516534</v>
      </c>
      <c r="Q8">
        <v>8</v>
      </c>
      <c r="S8">
        <f t="shared" si="8"/>
        <v>298.60152695639999</v>
      </c>
      <c r="T8">
        <f t="shared" si="9"/>
        <v>132.47727254161188</v>
      </c>
      <c r="U8">
        <v>8</v>
      </c>
      <c r="W8">
        <f t="shared" si="10"/>
        <v>279.73988695640003</v>
      </c>
      <c r="X8">
        <f t="shared" si="11"/>
        <v>446.69314063709555</v>
      </c>
      <c r="Y8">
        <v>8</v>
      </c>
      <c r="AA8">
        <f t="shared" si="12"/>
        <v>0.18204875000000001</v>
      </c>
      <c r="AB8">
        <f t="shared" si="13"/>
        <v>0.15638190804894098</v>
      </c>
      <c r="AC8">
        <v>8</v>
      </c>
      <c r="AE8">
        <f t="shared" si="14"/>
        <v>0.15092746869999998</v>
      </c>
      <c r="AF8">
        <f t="shared" si="15"/>
        <v>0.1955664783018799</v>
      </c>
    </row>
    <row r="9" spans="1:32" x14ac:dyDescent="0.45">
      <c r="A9">
        <v>9</v>
      </c>
      <c r="C9">
        <f t="shared" si="0"/>
        <v>3.0005710199999998</v>
      </c>
      <c r="D9">
        <f t="shared" si="1"/>
        <v>1.9583169027390941</v>
      </c>
      <c r="E9">
        <v>9</v>
      </c>
      <c r="G9">
        <f t="shared" si="2"/>
        <v>2.9448679424000002</v>
      </c>
      <c r="H9">
        <f t="shared" si="3"/>
        <v>3.9882987997997348</v>
      </c>
      <c r="I9">
        <v>9</v>
      </c>
      <c r="K9">
        <f t="shared" si="4"/>
        <v>1675.5128985504002</v>
      </c>
      <c r="L9">
        <f t="shared" si="5"/>
        <v>505.44744539736553</v>
      </c>
      <c r="M9">
        <v>9</v>
      </c>
      <c r="O9">
        <f t="shared" si="6"/>
        <v>1562.4754782608002</v>
      </c>
      <c r="P9">
        <f t="shared" si="7"/>
        <v>2739.4693177621525</v>
      </c>
      <c r="Q9">
        <v>9</v>
      </c>
      <c r="S9">
        <f t="shared" si="8"/>
        <v>311.16277652159999</v>
      </c>
      <c r="T9">
        <f t="shared" si="9"/>
        <v>145.55859751929367</v>
      </c>
      <c r="U9">
        <v>9</v>
      </c>
      <c r="W9">
        <f t="shared" si="10"/>
        <v>292.60535652160002</v>
      </c>
      <c r="X9">
        <f t="shared" si="11"/>
        <v>458.98692572172934</v>
      </c>
      <c r="Y9">
        <v>9</v>
      </c>
      <c r="AA9">
        <f t="shared" si="12"/>
        <v>0.1828937581</v>
      </c>
      <c r="AB9">
        <f t="shared" si="13"/>
        <v>0.15736212757380852</v>
      </c>
      <c r="AC9">
        <v>9</v>
      </c>
      <c r="AE9">
        <f t="shared" si="14"/>
        <v>0.15227443289999998</v>
      </c>
      <c r="AF9">
        <f t="shared" si="15"/>
        <v>0.19576485205567115</v>
      </c>
    </row>
    <row r="10" spans="1:32" x14ac:dyDescent="0.45">
      <c r="A10">
        <v>10</v>
      </c>
      <c r="C10">
        <f t="shared" si="0"/>
        <v>3.1625803475000001</v>
      </c>
      <c r="D10">
        <f t="shared" si="1"/>
        <v>2.1236386079693856</v>
      </c>
      <c r="E10">
        <v>10</v>
      </c>
      <c r="G10">
        <f t="shared" si="2"/>
        <v>3.1077904352000001</v>
      </c>
      <c r="H10">
        <f t="shared" si="3"/>
        <v>4.1478339896507714</v>
      </c>
      <c r="I10">
        <v>10</v>
      </c>
      <c r="K10">
        <f t="shared" si="4"/>
        <v>1738.8022608692002</v>
      </c>
      <c r="L10">
        <f t="shared" si="5"/>
        <v>572.36318046905308</v>
      </c>
      <c r="M10">
        <v>10</v>
      </c>
      <c r="O10">
        <f t="shared" si="6"/>
        <v>1627.6179130434002</v>
      </c>
      <c r="P10">
        <f t="shared" si="7"/>
        <v>2800.5487062794173</v>
      </c>
      <c r="Q10">
        <v>10</v>
      </c>
      <c r="S10">
        <f t="shared" si="8"/>
        <v>323.7240260868</v>
      </c>
      <c r="T10">
        <f t="shared" si="9"/>
        <v>158.61404529532982</v>
      </c>
      <c r="U10">
        <v>10</v>
      </c>
      <c r="W10">
        <f t="shared" si="10"/>
        <v>305.4708260868</v>
      </c>
      <c r="X10">
        <f t="shared" si="11"/>
        <v>471.30747791422425</v>
      </c>
      <c r="Y10">
        <v>10</v>
      </c>
      <c r="AA10">
        <f t="shared" si="12"/>
        <v>0.18373876620000001</v>
      </c>
      <c r="AB10">
        <f t="shared" si="13"/>
        <v>0.1583125928351827</v>
      </c>
      <c r="AC10">
        <v>10</v>
      </c>
      <c r="AE10">
        <f t="shared" si="14"/>
        <v>0.1536213971</v>
      </c>
      <c r="AF10">
        <f t="shared" si="15"/>
        <v>0.19597853569992174</v>
      </c>
    </row>
    <row r="11" spans="1:32" x14ac:dyDescent="0.45">
      <c r="A11">
        <v>11</v>
      </c>
      <c r="C11">
        <f t="shared" si="0"/>
        <v>3.3245896749999999</v>
      </c>
      <c r="D11">
        <f t="shared" si="1"/>
        <v>2.2887952254773469</v>
      </c>
      <c r="E11">
        <v>11</v>
      </c>
      <c r="G11">
        <f t="shared" si="2"/>
        <v>3.270712928</v>
      </c>
      <c r="H11">
        <f t="shared" si="3"/>
        <v>4.3075356034793213</v>
      </c>
      <c r="I11">
        <v>11</v>
      </c>
      <c r="K11">
        <f t="shared" si="4"/>
        <v>1802.0916231880001</v>
      </c>
      <c r="L11">
        <f t="shared" si="5"/>
        <v>639.09526648391056</v>
      </c>
      <c r="M11">
        <v>11</v>
      </c>
      <c r="O11">
        <f t="shared" si="6"/>
        <v>1692.760347826</v>
      </c>
      <c r="P11">
        <f t="shared" si="7"/>
        <v>2861.819443102062</v>
      </c>
      <c r="Q11">
        <v>11</v>
      </c>
      <c r="S11">
        <f t="shared" si="8"/>
        <v>336.285275652</v>
      </c>
      <c r="T11">
        <f t="shared" si="9"/>
        <v>171.64338284623673</v>
      </c>
      <c r="U11">
        <v>11</v>
      </c>
      <c r="W11">
        <f t="shared" si="10"/>
        <v>318.33629565199999</v>
      </c>
      <c r="X11">
        <f t="shared" si="11"/>
        <v>483.65506190093316</v>
      </c>
      <c r="Y11">
        <v>11</v>
      </c>
      <c r="AA11">
        <f t="shared" si="12"/>
        <v>0.1845837743</v>
      </c>
      <c r="AB11">
        <f t="shared" si="13"/>
        <v>0.15923293250537668</v>
      </c>
      <c r="AC11">
        <v>11</v>
      </c>
      <c r="AE11">
        <f t="shared" si="14"/>
        <v>0.1549683613</v>
      </c>
      <c r="AF11">
        <f t="shared" si="15"/>
        <v>0.19620879139411718</v>
      </c>
    </row>
    <row r="12" spans="1:32" x14ac:dyDescent="0.45">
      <c r="A12">
        <v>12</v>
      </c>
      <c r="C12">
        <f t="shared" si="0"/>
        <v>3.4865990025000002</v>
      </c>
      <c r="D12">
        <f t="shared" si="1"/>
        <v>2.4537852460480338</v>
      </c>
      <c r="E12">
        <v>12</v>
      </c>
      <c r="G12">
        <f t="shared" si="2"/>
        <v>3.4336354207999999</v>
      </c>
      <c r="H12">
        <f t="shared" si="3"/>
        <v>4.4674051968499953</v>
      </c>
      <c r="I12">
        <v>12</v>
      </c>
      <c r="K12">
        <f t="shared" si="4"/>
        <v>1865.3809855068002</v>
      </c>
      <c r="L12">
        <f t="shared" si="5"/>
        <v>705.64206793571589</v>
      </c>
      <c r="M12">
        <v>12</v>
      </c>
      <c r="O12">
        <f t="shared" si="6"/>
        <v>1757.9027826086001</v>
      </c>
      <c r="P12">
        <f t="shared" si="7"/>
        <v>2923.2834353583244</v>
      </c>
      <c r="Q12">
        <v>12</v>
      </c>
      <c r="S12">
        <f t="shared" si="8"/>
        <v>348.8465252172</v>
      </c>
      <c r="T12">
        <f t="shared" si="9"/>
        <v>184.64638687334133</v>
      </c>
      <c r="U12">
        <v>12</v>
      </c>
      <c r="W12">
        <f t="shared" si="10"/>
        <v>331.20176521719998</v>
      </c>
      <c r="X12">
        <f t="shared" si="11"/>
        <v>496.02993248151995</v>
      </c>
      <c r="Y12">
        <v>12</v>
      </c>
      <c r="AA12">
        <f t="shared" si="12"/>
        <v>0.18542878239999999</v>
      </c>
      <c r="AB12">
        <f t="shared" si="13"/>
        <v>0.1601228775459787</v>
      </c>
      <c r="AC12">
        <v>12</v>
      </c>
      <c r="AE12">
        <f t="shared" si="14"/>
        <v>0.15631532549999999</v>
      </c>
      <c r="AF12">
        <f t="shared" si="15"/>
        <v>0.19645700222457549</v>
      </c>
    </row>
    <row r="13" spans="1:32" x14ac:dyDescent="0.45">
      <c r="A13">
        <v>13</v>
      </c>
      <c r="C13">
        <f t="shared" si="0"/>
        <v>3.6486083300000001</v>
      </c>
      <c r="D13">
        <f t="shared" si="1"/>
        <v>2.618607223348965</v>
      </c>
      <c r="E13">
        <v>13</v>
      </c>
      <c r="G13">
        <f t="shared" si="2"/>
        <v>3.5965579135999999</v>
      </c>
      <c r="H13">
        <f t="shared" si="3"/>
        <v>4.6274442621436549</v>
      </c>
      <c r="I13">
        <v>13</v>
      </c>
      <c r="K13">
        <f t="shared" si="4"/>
        <v>1928.6703478256002</v>
      </c>
      <c r="L13">
        <f t="shared" si="5"/>
        <v>772.00201941393516</v>
      </c>
      <c r="M13">
        <v>13</v>
      </c>
      <c r="O13">
        <f t="shared" si="6"/>
        <v>1823.0452173912001</v>
      </c>
      <c r="P13">
        <f t="shared" si="7"/>
        <v>2984.9425185277241</v>
      </c>
      <c r="Q13">
        <v>13</v>
      </c>
      <c r="S13">
        <f t="shared" si="8"/>
        <v>361.4077747824</v>
      </c>
      <c r="T13">
        <f t="shared" si="9"/>
        <v>197.62284429917986</v>
      </c>
      <c r="U13">
        <v>13</v>
      </c>
      <c r="W13">
        <f t="shared" si="10"/>
        <v>344.06723478239996</v>
      </c>
      <c r="X13">
        <f t="shared" si="11"/>
        <v>508.43233399225664</v>
      </c>
      <c r="Y13">
        <v>13</v>
      </c>
      <c r="AA13">
        <f t="shared" si="12"/>
        <v>0.18627379050000001</v>
      </c>
      <c r="AB13">
        <f t="shared" si="13"/>
        <v>0.16098226594468665</v>
      </c>
      <c r="AC13">
        <v>13</v>
      </c>
      <c r="AE13">
        <f t="shared" si="14"/>
        <v>0.15766228969999999</v>
      </c>
      <c r="AF13">
        <f t="shared" si="15"/>
        <v>0.19672468335567161</v>
      </c>
    </row>
    <row r="14" spans="1:32" x14ac:dyDescent="0.45">
      <c r="A14">
        <v>14</v>
      </c>
      <c r="C14">
        <f t="shared" si="0"/>
        <v>3.8106176574999999</v>
      </c>
      <c r="D14">
        <f t="shared" si="1"/>
        <v>2.7832597771974541</v>
      </c>
      <c r="E14">
        <v>14</v>
      </c>
      <c r="G14">
        <f t="shared" si="2"/>
        <v>3.7594804063999998</v>
      </c>
      <c r="H14">
        <f t="shared" si="3"/>
        <v>4.7876542251708045</v>
      </c>
      <c r="I14">
        <v>14</v>
      </c>
      <c r="K14">
        <f t="shared" si="4"/>
        <v>1991.9597101444001</v>
      </c>
      <c r="L14">
        <f t="shared" si="5"/>
        <v>838.17362911722807</v>
      </c>
      <c r="M14">
        <v>14</v>
      </c>
      <c r="O14">
        <f t="shared" si="6"/>
        <v>1888.1876521738</v>
      </c>
      <c r="P14">
        <f t="shared" si="7"/>
        <v>3046.7984522281495</v>
      </c>
      <c r="Q14">
        <v>14</v>
      </c>
      <c r="S14">
        <f t="shared" si="8"/>
        <v>373.9690243476</v>
      </c>
      <c r="T14">
        <f t="shared" si="9"/>
        <v>210.57255275039182</v>
      </c>
      <c r="U14">
        <v>14</v>
      </c>
      <c r="W14">
        <f t="shared" si="10"/>
        <v>356.93270434760001</v>
      </c>
      <c r="X14">
        <f t="shared" si="11"/>
        <v>520.86249974100497</v>
      </c>
      <c r="Y14">
        <v>14</v>
      </c>
      <c r="AA14">
        <f t="shared" si="12"/>
        <v>0.1871187986</v>
      </c>
      <c r="AB14">
        <f t="shared" si="13"/>
        <v>0.16181104561302501</v>
      </c>
      <c r="AC14">
        <v>14</v>
      </c>
      <c r="AE14">
        <f t="shared" si="14"/>
        <v>0.15900925389999998</v>
      </c>
      <c r="AF14">
        <f t="shared" si="15"/>
        <v>0.19701349363583417</v>
      </c>
    </row>
    <row r="15" spans="1:32" x14ac:dyDescent="0.45">
      <c r="A15">
        <v>15</v>
      </c>
      <c r="C15">
        <f t="shared" si="0"/>
        <v>3.9726269849999998</v>
      </c>
      <c r="D15">
        <f t="shared" si="1"/>
        <v>2.9477415967401361</v>
      </c>
      <c r="E15">
        <v>15</v>
      </c>
      <c r="G15">
        <f t="shared" si="2"/>
        <v>3.9224028992000006</v>
      </c>
      <c r="H15">
        <f t="shared" si="3"/>
        <v>4.9480364418704132</v>
      </c>
      <c r="I15">
        <v>15</v>
      </c>
      <c r="K15">
        <f t="shared" si="4"/>
        <v>2055.2490724632003</v>
      </c>
      <c r="L15">
        <f t="shared" si="5"/>
        <v>904.15548226596297</v>
      </c>
      <c r="M15">
        <v>15</v>
      </c>
      <c r="O15">
        <f t="shared" si="6"/>
        <v>1953.3300869564</v>
      </c>
      <c r="P15">
        <f t="shared" si="7"/>
        <v>3108.8529160887792</v>
      </c>
      <c r="Q15">
        <v>15</v>
      </c>
      <c r="S15">
        <f t="shared" si="8"/>
        <v>386.5302739128</v>
      </c>
      <c r="T15">
        <f t="shared" si="9"/>
        <v>223.49532102473268</v>
      </c>
      <c r="U15">
        <v>15</v>
      </c>
      <c r="W15">
        <f t="shared" si="10"/>
        <v>369.7981739128</v>
      </c>
      <c r="X15">
        <f t="shared" si="11"/>
        <v>533.32065145667559</v>
      </c>
      <c r="Y15">
        <v>15</v>
      </c>
      <c r="AA15">
        <f t="shared" si="12"/>
        <v>0.18796380670000001</v>
      </c>
      <c r="AB15">
        <f t="shared" si="13"/>
        <v>0.16260927532523489</v>
      </c>
      <c r="AC15">
        <v>15</v>
      </c>
      <c r="AE15">
        <f t="shared" si="14"/>
        <v>0.1603562181</v>
      </c>
      <c r="AF15">
        <f t="shared" si="15"/>
        <v>0.19732524743030067</v>
      </c>
    </row>
    <row r="16" spans="1:32" x14ac:dyDescent="0.45">
      <c r="A16">
        <v>16</v>
      </c>
      <c r="C16">
        <f t="shared" si="0"/>
        <v>4.1346363124999996</v>
      </c>
      <c r="D16">
        <f t="shared" si="1"/>
        <v>3.1120514435287965</v>
      </c>
      <c r="E16">
        <v>16</v>
      </c>
      <c r="G16">
        <f t="shared" si="2"/>
        <v>4.0853253920000006</v>
      </c>
      <c r="H16">
        <f t="shared" si="3"/>
        <v>5.1085921951107229</v>
      </c>
      <c r="I16">
        <v>16</v>
      </c>
      <c r="K16">
        <f t="shared" si="4"/>
        <v>2118.538434782</v>
      </c>
      <c r="L16">
        <f t="shared" si="5"/>
        <v>969.9462443967393</v>
      </c>
      <c r="M16">
        <v>16</v>
      </c>
      <c r="O16">
        <f t="shared" si="6"/>
        <v>2018.4725217390001</v>
      </c>
      <c r="P16">
        <f t="shared" si="7"/>
        <v>3171.1075057295479</v>
      </c>
      <c r="Q16">
        <v>16</v>
      </c>
      <c r="S16">
        <f t="shared" si="8"/>
        <v>399.091523478</v>
      </c>
      <c r="T16">
        <f t="shared" si="9"/>
        <v>236.39096953983892</v>
      </c>
      <c r="U16">
        <v>16</v>
      </c>
      <c r="W16">
        <f t="shared" si="10"/>
        <v>382.66364347800004</v>
      </c>
      <c r="X16">
        <f t="shared" si="11"/>
        <v>545.80699875597998</v>
      </c>
      <c r="Y16">
        <v>16</v>
      </c>
      <c r="AA16">
        <f t="shared" si="12"/>
        <v>0.1888088148</v>
      </c>
      <c r="AB16">
        <f t="shared" si="13"/>
        <v>0.16337712365912938</v>
      </c>
      <c r="AC16">
        <v>16</v>
      </c>
      <c r="AE16">
        <f t="shared" si="14"/>
        <v>0.1617031823</v>
      </c>
      <c r="AF16">
        <f t="shared" si="15"/>
        <v>0.19766192634492291</v>
      </c>
    </row>
    <row r="17" spans="1:32" x14ac:dyDescent="0.45">
      <c r="A17">
        <v>17</v>
      </c>
      <c r="C17">
        <f t="shared" si="0"/>
        <v>4.2966456399999995</v>
      </c>
      <c r="D17">
        <f t="shared" si="1"/>
        <v>3.2761881544766771</v>
      </c>
      <c r="E17">
        <v>17</v>
      </c>
      <c r="G17">
        <f t="shared" si="2"/>
        <v>4.2482478848000005</v>
      </c>
      <c r="H17">
        <f t="shared" si="3"/>
        <v>5.2693226916085267</v>
      </c>
      <c r="I17">
        <v>17</v>
      </c>
      <c r="K17">
        <f t="shared" si="4"/>
        <v>2181.8277971008001</v>
      </c>
      <c r="L17">
        <f t="shared" si="5"/>
        <v>1035.5446645220397</v>
      </c>
      <c r="M17">
        <v>17</v>
      </c>
      <c r="O17">
        <f t="shared" si="6"/>
        <v>2083.6149565216001</v>
      </c>
      <c r="P17">
        <f t="shared" si="7"/>
        <v>3233.5637288679859</v>
      </c>
      <c r="Q17">
        <v>17</v>
      </c>
      <c r="S17">
        <f t="shared" si="8"/>
        <v>411.6527730432</v>
      </c>
      <c r="T17">
        <f t="shared" si="9"/>
        <v>249.25933076141425</v>
      </c>
      <c r="U17">
        <v>17</v>
      </c>
      <c r="W17">
        <f t="shared" si="10"/>
        <v>395.52911304320003</v>
      </c>
      <c r="X17">
        <f t="shared" si="11"/>
        <v>558.32173863027379</v>
      </c>
      <c r="Y17">
        <v>17</v>
      </c>
      <c r="AA17">
        <f t="shared" si="12"/>
        <v>0.18965382289999999</v>
      </c>
      <c r="AB17">
        <f t="shared" si="13"/>
        <v>0.16411486598312866</v>
      </c>
      <c r="AC17">
        <v>17</v>
      </c>
      <c r="AE17">
        <f t="shared" si="14"/>
        <v>0.16305014649999999</v>
      </c>
      <c r="AF17">
        <f t="shared" si="15"/>
        <v>0.19802569036839035</v>
      </c>
    </row>
    <row r="18" spans="1:32" x14ac:dyDescent="0.45">
      <c r="A18">
        <v>18</v>
      </c>
      <c r="C18">
        <f t="shared" si="0"/>
        <v>4.4586549674999993</v>
      </c>
      <c r="D18">
        <f t="shared" si="1"/>
        <v>3.4401506446796395</v>
      </c>
      <c r="E18">
        <v>18</v>
      </c>
      <c r="G18">
        <f t="shared" si="2"/>
        <v>4.4111703776000004</v>
      </c>
      <c r="H18">
        <f t="shared" si="3"/>
        <v>5.4302290589832438</v>
      </c>
      <c r="I18">
        <v>18</v>
      </c>
      <c r="K18">
        <f t="shared" si="4"/>
        <v>2245.1171594196003</v>
      </c>
      <c r="L18">
        <f t="shared" si="5"/>
        <v>1100.9495781384044</v>
      </c>
      <c r="M18">
        <v>18</v>
      </c>
      <c r="O18">
        <f t="shared" si="6"/>
        <v>2148.7573913042002</v>
      </c>
      <c r="P18">
        <f t="shared" si="7"/>
        <v>3296.2230015742011</v>
      </c>
      <c r="Q18">
        <v>18</v>
      </c>
      <c r="S18">
        <f t="shared" si="8"/>
        <v>424.2140226084</v>
      </c>
      <c r="T18">
        <f t="shared" si="9"/>
        <v>262.10024960855912</v>
      </c>
      <c r="U18">
        <v>18</v>
      </c>
      <c r="W18">
        <f t="shared" si="10"/>
        <v>408.39458260840001</v>
      </c>
      <c r="X18">
        <f t="shared" si="11"/>
        <v>570.86505495527115</v>
      </c>
      <c r="Y18">
        <v>18</v>
      </c>
      <c r="AA18">
        <f t="shared" si="12"/>
        <v>0.19049883100000001</v>
      </c>
      <c r="AB18">
        <f t="shared" si="13"/>
        <v>0.16482287961382028</v>
      </c>
      <c r="AC18">
        <v>18</v>
      </c>
      <c r="AE18">
        <f t="shared" si="14"/>
        <v>0.16439711069999999</v>
      </c>
      <c r="AF18">
        <f t="shared" si="15"/>
        <v>0.19841888779098818</v>
      </c>
    </row>
    <row r="19" spans="1:32" x14ac:dyDescent="0.45">
      <c r="A19">
        <v>19</v>
      </c>
      <c r="C19">
        <f t="shared" si="0"/>
        <v>4.6206642950000001</v>
      </c>
      <c r="D19">
        <f t="shared" si="1"/>
        <v>3.6039379100869366</v>
      </c>
      <c r="E19">
        <v>19</v>
      </c>
      <c r="G19">
        <f t="shared" si="2"/>
        <v>4.5740928704000003</v>
      </c>
      <c r="H19">
        <f t="shared" si="3"/>
        <v>5.5913123429617952</v>
      </c>
      <c r="I19">
        <v>19</v>
      </c>
      <c r="K19">
        <f t="shared" si="4"/>
        <v>2308.4065217384004</v>
      </c>
      <c r="L19">
        <f t="shared" si="5"/>
        <v>1166.1599100669682</v>
      </c>
      <c r="M19">
        <v>19</v>
      </c>
      <c r="O19">
        <f t="shared" si="6"/>
        <v>2213.8998260868002</v>
      </c>
      <c r="P19">
        <f t="shared" si="7"/>
        <v>3359.0866446945447</v>
      </c>
      <c r="Q19">
        <v>19</v>
      </c>
      <c r="S19">
        <f t="shared" si="8"/>
        <v>436.7752721736</v>
      </c>
      <c r="T19">
        <f t="shared" si="9"/>
        <v>274.91358383403866</v>
      </c>
      <c r="U19">
        <v>19</v>
      </c>
      <c r="W19">
        <f t="shared" si="10"/>
        <v>421.2600521736</v>
      </c>
      <c r="X19">
        <f t="shared" si="11"/>
        <v>583.43711802633936</v>
      </c>
      <c r="Y19">
        <v>19</v>
      </c>
      <c r="AA19">
        <f t="shared" si="12"/>
        <v>0.1913438391</v>
      </c>
      <c r="AB19">
        <f t="shared" si="13"/>
        <v>0.16550163733939913</v>
      </c>
      <c r="AC19">
        <v>19</v>
      </c>
      <c r="AE19">
        <f t="shared" si="14"/>
        <v>0.16574407489999998</v>
      </c>
      <c r="AF19">
        <f t="shared" si="15"/>
        <v>0.1988440630556754</v>
      </c>
    </row>
    <row r="20" spans="1:32" x14ac:dyDescent="0.45">
      <c r="A20">
        <v>20</v>
      </c>
      <c r="C20">
        <f t="shared" si="0"/>
        <v>4.7826736224999999</v>
      </c>
      <c r="D20">
        <f t="shared" si="1"/>
        <v>3.7675490300068111</v>
      </c>
      <c r="E20">
        <v>20</v>
      </c>
      <c r="G20">
        <f t="shared" si="2"/>
        <v>4.7370153632000003</v>
      </c>
      <c r="H20">
        <f t="shared" si="3"/>
        <v>5.7525735047498037</v>
      </c>
      <c r="I20">
        <v>20</v>
      </c>
      <c r="K20">
        <f t="shared" si="4"/>
        <v>2371.6958840572001</v>
      </c>
      <c r="L20">
        <f t="shared" si="5"/>
        <v>1231.1746771107473</v>
      </c>
      <c r="M20">
        <v>20</v>
      </c>
      <c r="O20">
        <f t="shared" si="6"/>
        <v>2279.0422608693998</v>
      </c>
      <c r="P20">
        <f t="shared" si="7"/>
        <v>3422.1558804640686</v>
      </c>
      <c r="Q20">
        <v>20</v>
      </c>
      <c r="S20">
        <f t="shared" si="8"/>
        <v>449.3365217388</v>
      </c>
      <c r="T20">
        <f t="shared" si="9"/>
        <v>287.69920437738222</v>
      </c>
      <c r="U20">
        <v>20</v>
      </c>
      <c r="W20">
        <f t="shared" si="10"/>
        <v>434.12552173879999</v>
      </c>
      <c r="X20">
        <f t="shared" si="11"/>
        <v>596.03808412201431</v>
      </c>
      <c r="Y20">
        <v>20</v>
      </c>
      <c r="AA20">
        <f t="shared" si="12"/>
        <v>0.19218884720000001</v>
      </c>
      <c r="AB20">
        <f t="shared" si="13"/>
        <v>0.16615169956143899</v>
      </c>
      <c r="AC20">
        <v>20</v>
      </c>
      <c r="AE20">
        <f t="shared" si="14"/>
        <v>0.16709103910000001</v>
      </c>
      <c r="AF20">
        <f t="shared" si="15"/>
        <v>0.19930396146542018</v>
      </c>
    </row>
    <row r="21" spans="1:32" x14ac:dyDescent="0.45">
      <c r="A21">
        <v>21</v>
      </c>
      <c r="C21">
        <f t="shared" si="0"/>
        <v>4.9446829499999998</v>
      </c>
      <c r="D21">
        <f t="shared" si="1"/>
        <v>3.9309831694328006</v>
      </c>
      <c r="E21">
        <v>21</v>
      </c>
      <c r="G21">
        <f t="shared" si="2"/>
        <v>4.8999378560000002</v>
      </c>
      <c r="H21">
        <f t="shared" si="3"/>
        <v>5.9140134185840418</v>
      </c>
      <c r="I21">
        <v>21</v>
      </c>
      <c r="K21">
        <f t="shared" si="4"/>
        <v>2434.9852463759998</v>
      </c>
      <c r="L21">
        <f t="shared" si="5"/>
        <v>1295.9929905138104</v>
      </c>
      <c r="M21">
        <v>21</v>
      </c>
      <c r="O21">
        <f t="shared" si="6"/>
        <v>2344.1846956520003</v>
      </c>
      <c r="P21">
        <f t="shared" si="7"/>
        <v>3485.4318293272613</v>
      </c>
      <c r="Q21">
        <v>21</v>
      </c>
      <c r="S21">
        <f t="shared" si="8"/>
        <v>461.897771304</v>
      </c>
      <c r="T21">
        <f t="shared" si="9"/>
        <v>300.45699568881912</v>
      </c>
      <c r="U21">
        <v>21</v>
      </c>
      <c r="W21">
        <f t="shared" si="10"/>
        <v>446.99099130399998</v>
      </c>
      <c r="X21">
        <f t="shared" si="11"/>
        <v>608.66809509825691</v>
      </c>
      <c r="Y21">
        <v>21</v>
      </c>
      <c r="AA21">
        <f t="shared" si="12"/>
        <v>0.1930338553</v>
      </c>
      <c r="AB21">
        <f t="shared" si="13"/>
        <v>0.16677370534735642</v>
      </c>
      <c r="AC21">
        <v>21</v>
      </c>
      <c r="AE21">
        <f t="shared" si="14"/>
        <v>0.1684380033</v>
      </c>
      <c r="AF21">
        <f t="shared" si="15"/>
        <v>0.19980152941989116</v>
      </c>
    </row>
    <row r="22" spans="1:32" x14ac:dyDescent="0.45">
      <c r="A22">
        <v>22</v>
      </c>
      <c r="C22">
        <f t="shared" si="0"/>
        <v>5.1066922775000005</v>
      </c>
      <c r="D22">
        <f t="shared" si="1"/>
        <v>4.0942395811773729</v>
      </c>
      <c r="E22">
        <v>22</v>
      </c>
      <c r="G22">
        <f t="shared" si="2"/>
        <v>5.0628603488000001</v>
      </c>
      <c r="H22">
        <f t="shared" si="3"/>
        <v>6.075632869480259</v>
      </c>
      <c r="I22">
        <v>22</v>
      </c>
      <c r="K22">
        <f t="shared" si="4"/>
        <v>2498.2746086948</v>
      </c>
      <c r="L22">
        <f t="shared" si="5"/>
        <v>1360.6140582083176</v>
      </c>
      <c r="M22">
        <v>22</v>
      </c>
      <c r="O22">
        <f t="shared" si="6"/>
        <v>2409.3271304345999</v>
      </c>
      <c r="P22">
        <f t="shared" si="7"/>
        <v>3548.9155069857338</v>
      </c>
      <c r="Q22">
        <v>22</v>
      </c>
      <c r="S22">
        <f t="shared" si="8"/>
        <v>474.4590208692</v>
      </c>
      <c r="T22">
        <f t="shared" si="9"/>
        <v>313.18685602219455</v>
      </c>
      <c r="U22">
        <v>22</v>
      </c>
      <c r="W22">
        <f t="shared" si="10"/>
        <v>459.85646086920002</v>
      </c>
      <c r="X22">
        <f t="shared" si="11"/>
        <v>621.32727801584656</v>
      </c>
      <c r="Y22">
        <v>22</v>
      </c>
      <c r="AA22">
        <f t="shared" si="12"/>
        <v>0.19387886339999999</v>
      </c>
      <c r="AB22">
        <f t="shared" si="13"/>
        <v>0.16736836270716296</v>
      </c>
      <c r="AC22">
        <v>22</v>
      </c>
      <c r="AE22">
        <f t="shared" si="14"/>
        <v>0.16978496749999999</v>
      </c>
      <c r="AF22">
        <f t="shared" si="15"/>
        <v>0.20033990860554582</v>
      </c>
    </row>
    <row r="23" spans="1:32" x14ac:dyDescent="0.45">
      <c r="A23">
        <v>23</v>
      </c>
      <c r="C23">
        <f t="shared" si="0"/>
        <v>5.2687016050000004</v>
      </c>
      <c r="D23">
        <f t="shared" si="1"/>
        <v>4.2573176078004291</v>
      </c>
      <c r="E23">
        <v>23</v>
      </c>
      <c r="G23">
        <f t="shared" si="2"/>
        <v>5.2257828416000001</v>
      </c>
      <c r="H23">
        <f t="shared" si="3"/>
        <v>6.2374325511896407</v>
      </c>
      <c r="I23">
        <v>23</v>
      </c>
      <c r="K23">
        <f t="shared" si="4"/>
        <v>2561.5639710136002</v>
      </c>
      <c r="L23">
        <f t="shared" si="5"/>
        <v>1425.0371868364334</v>
      </c>
      <c r="M23">
        <v>23</v>
      </c>
      <c r="O23">
        <f t="shared" si="6"/>
        <v>2474.4695652172004</v>
      </c>
      <c r="P23">
        <f t="shared" si="7"/>
        <v>3612.6078216905407</v>
      </c>
      <c r="Q23">
        <v>23</v>
      </c>
      <c r="S23">
        <f t="shared" si="8"/>
        <v>487.0202704344</v>
      </c>
      <c r="T23">
        <f t="shared" si="9"/>
        <v>325.88869769515895</v>
      </c>
      <c r="U23">
        <v>23</v>
      </c>
      <c r="W23">
        <f t="shared" si="10"/>
        <v>472.72193043440001</v>
      </c>
      <c r="X23">
        <f t="shared" si="11"/>
        <v>634.01574480314366</v>
      </c>
      <c r="Y23">
        <v>23</v>
      </c>
      <c r="AA23">
        <f t="shared" si="12"/>
        <v>0.19472387150000001</v>
      </c>
      <c r="AB23">
        <f t="shared" si="13"/>
        <v>0.16793643841093786</v>
      </c>
      <c r="AC23">
        <v>23</v>
      </c>
      <c r="AE23">
        <f t="shared" si="14"/>
        <v>0.17113193169999999</v>
      </c>
      <c r="AF23">
        <f t="shared" si="15"/>
        <v>0.20092242235039759</v>
      </c>
    </row>
    <row r="24" spans="1:32" x14ac:dyDescent="0.45">
      <c r="A24">
        <v>24</v>
      </c>
      <c r="C24">
        <f t="shared" si="0"/>
        <v>5.4307109325000003</v>
      </c>
      <c r="D24">
        <f t="shared" si="1"/>
        <v>4.4202166833212866</v>
      </c>
      <c r="E24">
        <v>24</v>
      </c>
      <c r="G24">
        <f t="shared" si="2"/>
        <v>5.3887053344</v>
      </c>
      <c r="H24">
        <f t="shared" si="3"/>
        <v>6.3994130643760876</v>
      </c>
      <c r="I24">
        <v>24</v>
      </c>
      <c r="K24">
        <f t="shared" si="4"/>
        <v>2624.8533333324003</v>
      </c>
      <c r="L24">
        <f t="shared" si="5"/>
        <v>1489.2617835352478</v>
      </c>
      <c r="M24">
        <v>24</v>
      </c>
      <c r="O24">
        <f t="shared" si="6"/>
        <v>2539.6119999998</v>
      </c>
      <c r="P24">
        <f t="shared" si="7"/>
        <v>3676.509571795596</v>
      </c>
      <c r="Q24">
        <v>24</v>
      </c>
      <c r="S24">
        <f t="shared" si="8"/>
        <v>499.5815199996</v>
      </c>
      <c r="T24">
        <f t="shared" si="9"/>
        <v>338.56244731510088</v>
      </c>
      <c r="U24">
        <v>24</v>
      </c>
      <c r="W24">
        <f t="shared" si="10"/>
        <v>485.5873999996</v>
      </c>
      <c r="X24">
        <f t="shared" si="11"/>
        <v>646.73359195627609</v>
      </c>
      <c r="Y24">
        <v>24</v>
      </c>
      <c r="AA24">
        <f t="shared" si="12"/>
        <v>0.1955688796</v>
      </c>
      <c r="AB24">
        <f t="shared" si="13"/>
        <v>0.16847874764972087</v>
      </c>
      <c r="AC24">
        <v>24</v>
      </c>
      <c r="AE24">
        <f t="shared" si="14"/>
        <v>0.17247889589999998</v>
      </c>
      <c r="AF24">
        <f t="shared" si="15"/>
        <v>0.20155255222935164</v>
      </c>
    </row>
    <row r="25" spans="1:32" x14ac:dyDescent="0.45">
      <c r="A25">
        <v>25</v>
      </c>
      <c r="C25">
        <f t="shared" si="0"/>
        <v>5.5927202600000001</v>
      </c>
      <c r="D25">
        <f t="shared" si="1"/>
        <v>4.582936334703815</v>
      </c>
      <c r="E25">
        <v>25</v>
      </c>
      <c r="G25">
        <f t="shared" si="2"/>
        <v>5.5516278271999999</v>
      </c>
      <c r="H25">
        <f t="shared" si="3"/>
        <v>6.5615749150253393</v>
      </c>
      <c r="I25">
        <v>25</v>
      </c>
      <c r="K25">
        <f t="shared" si="4"/>
        <v>2688.1426956512005</v>
      </c>
      <c r="L25">
        <f t="shared" si="5"/>
        <v>1553.2873574741157</v>
      </c>
      <c r="M25">
        <v>25</v>
      </c>
      <c r="O25">
        <f t="shared" si="6"/>
        <v>2604.7544347824005</v>
      </c>
      <c r="P25">
        <f t="shared" si="7"/>
        <v>3740.6214435873289</v>
      </c>
      <c r="Q25">
        <v>25</v>
      </c>
      <c r="S25">
        <f t="shared" si="8"/>
        <v>512.14276956480001</v>
      </c>
      <c r="T25">
        <f t="shared" si="9"/>
        <v>351.20804596947471</v>
      </c>
      <c r="U25">
        <v>25</v>
      </c>
      <c r="W25">
        <f t="shared" si="10"/>
        <v>498.45286956479998</v>
      </c>
      <c r="X25">
        <f t="shared" si="11"/>
        <v>659.48090027859598</v>
      </c>
      <c r="Y25">
        <v>25</v>
      </c>
      <c r="AA25">
        <f t="shared" si="12"/>
        <v>0.19641388770000001</v>
      </c>
      <c r="AB25">
        <f t="shared" si="13"/>
        <v>0.16899614381519854</v>
      </c>
      <c r="AC25">
        <v>25</v>
      </c>
      <c r="AE25">
        <f t="shared" si="14"/>
        <v>0.17382586010000001</v>
      </c>
      <c r="AF25">
        <f t="shared" si="15"/>
        <v>0.2022339030361272</v>
      </c>
    </row>
    <row r="26" spans="1:32" x14ac:dyDescent="0.45">
      <c r="A26">
        <v>26</v>
      </c>
      <c r="C26">
        <f t="shared" si="0"/>
        <v>5.7547295875</v>
      </c>
      <c r="D26">
        <f t="shared" si="1"/>
        <v>4.7454761831057723</v>
      </c>
      <c r="E26">
        <v>26</v>
      </c>
      <c r="G26">
        <f t="shared" si="2"/>
        <v>5.7145503199999999</v>
      </c>
      <c r="H26">
        <f t="shared" si="3"/>
        <v>6.7239185130956649</v>
      </c>
      <c r="I26">
        <v>26</v>
      </c>
      <c r="K26">
        <f t="shared" si="4"/>
        <v>2751.4320579700002</v>
      </c>
      <c r="L26">
        <f t="shared" si="5"/>
        <v>1617.1135211351866</v>
      </c>
      <c r="M26">
        <v>26</v>
      </c>
      <c r="O26">
        <f t="shared" si="6"/>
        <v>2669.8968695650001</v>
      </c>
      <c r="P26">
        <f t="shared" si="7"/>
        <v>3804.9440094041393</v>
      </c>
      <c r="Q26">
        <v>26</v>
      </c>
      <c r="S26">
        <f t="shared" si="8"/>
        <v>524.70401913000001</v>
      </c>
      <c r="T26">
        <f t="shared" si="9"/>
        <v>363.82544937938167</v>
      </c>
      <c r="U26">
        <v>26</v>
      </c>
      <c r="W26">
        <f t="shared" si="10"/>
        <v>511.31833912999997</v>
      </c>
      <c r="X26">
        <f t="shared" si="11"/>
        <v>672.25773466103419</v>
      </c>
      <c r="Y26">
        <v>26</v>
      </c>
      <c r="AA26">
        <f t="shared" si="12"/>
        <v>0.1972588958</v>
      </c>
      <c r="AB26">
        <f t="shared" si="13"/>
        <v>0.16948950863628884</v>
      </c>
      <c r="AC26">
        <v>26</v>
      </c>
      <c r="AE26">
        <f t="shared" si="14"/>
        <v>0.1751728243</v>
      </c>
      <c r="AF26">
        <f t="shared" si="15"/>
        <v>0.20297015450457567</v>
      </c>
    </row>
    <row r="27" spans="1:32" x14ac:dyDescent="0.45">
      <c r="A27">
        <v>27</v>
      </c>
      <c r="C27">
        <f t="shared" si="0"/>
        <v>5.9167389149999998</v>
      </c>
      <c r="D27">
        <f t="shared" si="1"/>
        <v>4.9078359448846598</v>
      </c>
      <c r="E27">
        <v>27</v>
      </c>
      <c r="G27">
        <f t="shared" si="2"/>
        <v>5.8774728127999998</v>
      </c>
      <c r="H27">
        <f t="shared" si="3"/>
        <v>6.8864441714184608</v>
      </c>
      <c r="I27">
        <v>27</v>
      </c>
      <c r="K27">
        <f t="shared" si="4"/>
        <v>2814.7214202887999</v>
      </c>
      <c r="L27">
        <f t="shared" si="5"/>
        <v>1680.7399913293837</v>
      </c>
      <c r="M27">
        <v>27</v>
      </c>
      <c r="O27">
        <f t="shared" si="6"/>
        <v>2735.0393043476001</v>
      </c>
      <c r="P27">
        <f t="shared" si="7"/>
        <v>3869.4777260575847</v>
      </c>
      <c r="Q27">
        <v>27</v>
      </c>
      <c r="S27">
        <f t="shared" si="8"/>
        <v>537.26526869520001</v>
      </c>
      <c r="T27">
        <f t="shared" si="9"/>
        <v>376.41462801547362</v>
      </c>
      <c r="U27">
        <v>27</v>
      </c>
      <c r="W27">
        <f t="shared" si="10"/>
        <v>524.18380869520001</v>
      </c>
      <c r="X27">
        <f t="shared" si="11"/>
        <v>685.06414390473492</v>
      </c>
      <c r="Y27">
        <v>27</v>
      </c>
      <c r="AA27">
        <f t="shared" si="12"/>
        <v>0.19810390389999999</v>
      </c>
      <c r="AB27">
        <f t="shared" si="13"/>
        <v>0.16995974286737928</v>
      </c>
      <c r="AC27">
        <v>27</v>
      </c>
      <c r="AE27">
        <f t="shared" si="14"/>
        <v>0.1765197885</v>
      </c>
      <c r="AF27">
        <f t="shared" si="15"/>
        <v>0.20376499874843368</v>
      </c>
    </row>
    <row r="28" spans="1:32" x14ac:dyDescent="0.45">
      <c r="A28">
        <v>28</v>
      </c>
      <c r="C28">
        <f t="shared" si="0"/>
        <v>6.0787482424999997</v>
      </c>
      <c r="D28">
        <f t="shared" si="1"/>
        <v>5.0700154323539133</v>
      </c>
      <c r="E28">
        <v>28</v>
      </c>
      <c r="G28">
        <f t="shared" si="2"/>
        <v>6.0403953056000006</v>
      </c>
      <c r="H28">
        <f t="shared" si="3"/>
        <v>7.0491521048556072</v>
      </c>
      <c r="I28">
        <v>28</v>
      </c>
      <c r="K28">
        <f t="shared" si="4"/>
        <v>2878.0107826076</v>
      </c>
      <c r="L28">
        <f t="shared" si="5"/>
        <v>1744.1665899416382</v>
      </c>
      <c r="M28">
        <v>28</v>
      </c>
      <c r="O28">
        <f t="shared" si="6"/>
        <v>2800.1817391302002</v>
      </c>
      <c r="P28">
        <f t="shared" si="7"/>
        <v>3934.2229335653706</v>
      </c>
      <c r="Q28">
        <v>28</v>
      </c>
      <c r="S28">
        <f t="shared" si="8"/>
        <v>549.82651826040001</v>
      </c>
      <c r="T28">
        <f t="shared" si="9"/>
        <v>388.97556717547354</v>
      </c>
      <c r="U28">
        <v>28</v>
      </c>
      <c r="W28">
        <f t="shared" si="10"/>
        <v>537.0492782604</v>
      </c>
      <c r="X28">
        <f t="shared" si="11"/>
        <v>697.90016058709443</v>
      </c>
      <c r="Y28">
        <v>28</v>
      </c>
      <c r="AA28">
        <f t="shared" si="12"/>
        <v>0.19894891200000001</v>
      </c>
      <c r="AB28">
        <f t="shared" si="13"/>
        <v>0.17040775767718802</v>
      </c>
      <c r="AC28">
        <v>28</v>
      </c>
      <c r="AE28">
        <f t="shared" si="14"/>
        <v>0.17786675269999999</v>
      </c>
      <c r="AF28">
        <f t="shared" si="15"/>
        <v>0.20462206335785385</v>
      </c>
    </row>
    <row r="29" spans="1:32" x14ac:dyDescent="0.45">
      <c r="A29">
        <v>29</v>
      </c>
      <c r="C29">
        <f t="shared" si="0"/>
        <v>6.2407575699999995</v>
      </c>
      <c r="D29">
        <f t="shared" si="1"/>
        <v>5.2320145542847314</v>
      </c>
      <c r="E29">
        <v>29</v>
      </c>
      <c r="G29">
        <f t="shared" si="2"/>
        <v>6.2033177984000005</v>
      </c>
      <c r="H29">
        <f t="shared" si="3"/>
        <v>7.2120424297188261</v>
      </c>
      <c r="I29">
        <v>29</v>
      </c>
      <c r="K29">
        <f t="shared" si="4"/>
        <v>2941.3001449264002</v>
      </c>
      <c r="L29">
        <f t="shared" si="5"/>
        <v>1807.3932444008174</v>
      </c>
      <c r="M29">
        <v>29</v>
      </c>
      <c r="O29">
        <f t="shared" si="6"/>
        <v>2865.3241739128002</v>
      </c>
      <c r="P29">
        <f t="shared" si="7"/>
        <v>3999.1798542043134</v>
      </c>
      <c r="Q29">
        <v>29</v>
      </c>
      <c r="S29">
        <f t="shared" si="8"/>
        <v>562.38776782560001</v>
      </c>
      <c r="T29">
        <f t="shared" si="9"/>
        <v>401.5082670228395</v>
      </c>
      <c r="U29">
        <v>29</v>
      </c>
      <c r="W29">
        <f t="shared" si="10"/>
        <v>549.91474782559999</v>
      </c>
      <c r="X29">
        <f t="shared" si="11"/>
        <v>710.76580097206227</v>
      </c>
      <c r="Y29">
        <v>29</v>
      </c>
      <c r="AA29">
        <f t="shared" si="12"/>
        <v>0.19979392009999999</v>
      </c>
      <c r="AB29">
        <f t="shared" si="13"/>
        <v>0.17083446684215109</v>
      </c>
      <c r="AC29">
        <v>29</v>
      </c>
      <c r="AE29">
        <f t="shared" si="14"/>
        <v>0.17921371689999999</v>
      </c>
      <c r="AF29">
        <f t="shared" si="15"/>
        <v>0.20554482145816377</v>
      </c>
    </row>
    <row r="30" spans="1:32" x14ac:dyDescent="0.45">
      <c r="A30">
        <v>30</v>
      </c>
      <c r="C30">
        <f t="shared" si="0"/>
        <v>6.4027668975000003</v>
      </c>
      <c r="D30">
        <f t="shared" si="1"/>
        <v>5.3938333161504168</v>
      </c>
      <c r="E30">
        <v>30</v>
      </c>
      <c r="G30">
        <f t="shared" si="2"/>
        <v>6.3662402912000005</v>
      </c>
      <c r="H30">
        <f t="shared" si="3"/>
        <v>7.3751151634547529</v>
      </c>
      <c r="I30">
        <v>30</v>
      </c>
      <c r="K30">
        <f t="shared" si="4"/>
        <v>3004.5895072452004</v>
      </c>
      <c r="L30">
        <f t="shared" si="5"/>
        <v>1870.4199878714599</v>
      </c>
      <c r="M30">
        <v>30</v>
      </c>
      <c r="O30">
        <f t="shared" si="6"/>
        <v>2930.4666086954003</v>
      </c>
      <c r="P30">
        <f t="shared" si="7"/>
        <v>4064.3485918894139</v>
      </c>
      <c r="Q30">
        <v>30</v>
      </c>
      <c r="S30">
        <f t="shared" si="8"/>
        <v>574.94901739080001</v>
      </c>
      <c r="T30">
        <f t="shared" si="9"/>
        <v>414.0127425863343</v>
      </c>
      <c r="U30">
        <v>30</v>
      </c>
      <c r="W30">
        <f t="shared" si="10"/>
        <v>562.78021739079998</v>
      </c>
      <c r="X30">
        <f t="shared" si="11"/>
        <v>723.66106496527709</v>
      </c>
      <c r="Y30">
        <v>30</v>
      </c>
      <c r="AA30">
        <f t="shared" si="12"/>
        <v>0.20063892820000001</v>
      </c>
      <c r="AB30">
        <f t="shared" si="13"/>
        <v>0.17124077980635138</v>
      </c>
      <c r="AC30">
        <v>30</v>
      </c>
      <c r="AE30">
        <f t="shared" si="14"/>
        <v>0.18056068110000001</v>
      </c>
      <c r="AF30">
        <f t="shared" si="15"/>
        <v>0.20653649173307576</v>
      </c>
    </row>
    <row r="31" spans="1:32" x14ac:dyDescent="0.45">
      <c r="A31">
        <v>31</v>
      </c>
      <c r="C31">
        <f t="shared" si="0"/>
        <v>6.5647762250000001</v>
      </c>
      <c r="D31">
        <f t="shared" si="1"/>
        <v>5.555471820111709</v>
      </c>
      <c r="E31">
        <v>31</v>
      </c>
      <c r="G31">
        <f t="shared" si="2"/>
        <v>6.5291627840000004</v>
      </c>
      <c r="H31">
        <f t="shared" si="3"/>
        <v>7.5383702245976396</v>
      </c>
      <c r="I31">
        <v>31</v>
      </c>
      <c r="K31">
        <f t="shared" si="4"/>
        <v>3067.8788695640001</v>
      </c>
      <c r="L31">
        <f t="shared" si="5"/>
        <v>1933.2469591661347</v>
      </c>
      <c r="M31">
        <v>31</v>
      </c>
      <c r="O31">
        <f t="shared" si="6"/>
        <v>2995.6090434779999</v>
      </c>
      <c r="P31">
        <f t="shared" si="7"/>
        <v>4129.7291318830703</v>
      </c>
      <c r="Q31">
        <v>31</v>
      </c>
      <c r="S31">
        <f t="shared" si="8"/>
        <v>587.51026695600001</v>
      </c>
      <c r="T31">
        <f t="shared" si="9"/>
        <v>426.48902372050429</v>
      </c>
      <c r="U31">
        <v>31</v>
      </c>
      <c r="W31">
        <f t="shared" si="10"/>
        <v>575.64568695599996</v>
      </c>
      <c r="X31">
        <f t="shared" si="11"/>
        <v>736.58593611432707</v>
      </c>
      <c r="Y31">
        <v>31</v>
      </c>
      <c r="AA31">
        <f t="shared" si="12"/>
        <v>0.2014839363</v>
      </c>
      <c r="AB31">
        <f t="shared" si="13"/>
        <v>0.17162759563301744</v>
      </c>
      <c r="AC31">
        <v>31</v>
      </c>
      <c r="AE31">
        <f t="shared" si="14"/>
        <v>0.18190764529999998</v>
      </c>
      <c r="AF31">
        <f t="shared" si="15"/>
        <v>0.20759993326303744</v>
      </c>
    </row>
    <row r="32" spans="1:32" x14ac:dyDescent="0.45">
      <c r="A32">
        <v>32</v>
      </c>
      <c r="C32">
        <f t="shared" si="0"/>
        <v>6.7267855525</v>
      </c>
      <c r="D32">
        <f t="shared" si="1"/>
        <v>5.7169302647432003</v>
      </c>
      <c r="E32">
        <v>32</v>
      </c>
      <c r="G32">
        <f t="shared" si="2"/>
        <v>6.6920852768000003</v>
      </c>
      <c r="H32">
        <f t="shared" si="3"/>
        <v>7.7018074329900523</v>
      </c>
      <c r="I32">
        <v>32</v>
      </c>
      <c r="K32">
        <f t="shared" si="4"/>
        <v>3131.1682318828002</v>
      </c>
      <c r="L32">
        <f t="shared" si="5"/>
        <v>1995.8744023789677</v>
      </c>
      <c r="M32">
        <v>32</v>
      </c>
      <c r="O32">
        <f t="shared" si="6"/>
        <v>3060.7514782606004</v>
      </c>
      <c r="P32">
        <f t="shared" si="7"/>
        <v>4195.3213408363408</v>
      </c>
      <c r="Q32">
        <v>32</v>
      </c>
      <c r="S32">
        <f t="shared" si="8"/>
        <v>600.07151652120001</v>
      </c>
      <c r="T32">
        <f t="shared" si="9"/>
        <v>438.93715502730925</v>
      </c>
      <c r="U32">
        <v>32</v>
      </c>
      <c r="W32">
        <f t="shared" si="10"/>
        <v>588.51115652120006</v>
      </c>
      <c r="X32">
        <f t="shared" si="11"/>
        <v>749.54038165413317</v>
      </c>
      <c r="Y32">
        <v>32</v>
      </c>
      <c r="AA32">
        <f t="shared" si="12"/>
        <v>0.20232894440000002</v>
      </c>
      <c r="AB32">
        <f t="shared" si="13"/>
        <v>0.17199579784153476</v>
      </c>
      <c r="AC32">
        <v>32</v>
      </c>
      <c r="AE32">
        <f t="shared" si="14"/>
        <v>0.1832546095</v>
      </c>
      <c r="AF32">
        <f t="shared" si="15"/>
        <v>0.20873754173794393</v>
      </c>
    </row>
    <row r="33" spans="1:32" x14ac:dyDescent="0.45">
      <c r="A33">
        <v>33</v>
      </c>
      <c r="C33">
        <f t="shared" ref="C33:C64" si="16">1.7044964+(A33-1)*0.1620093275</f>
        <v>6.8887948799999998</v>
      </c>
      <c r="D33">
        <f t="shared" ref="D33:D64" si="17">0+1*C33-0.969142097586618*(1.08333333333333+(C33-6.15058666666667)^2/135.484797479567)^0.5</f>
        <v>5.8782089445025392</v>
      </c>
      <c r="E33">
        <v>33</v>
      </c>
      <c r="G33">
        <f t="shared" ref="G33:G64" si="18">1.641488+(E33-1)*0.1629224928</f>
        <v>6.8550077696000002</v>
      </c>
      <c r="H33">
        <f t="shared" ref="H33:H64" si="19">0+1*G33+0.969142097586618*(1.08333333333333+(G33-6.15058666666667)^2/135.484797479567)^0.5</f>
        <v>7.8654265102701206</v>
      </c>
      <c r="I33">
        <v>33</v>
      </c>
      <c r="K33">
        <f t="shared" ref="K33:K64" si="20">1169.198+(I33-1)*63.2893623188</f>
        <v>3194.4575942015999</v>
      </c>
      <c r="L33">
        <f t="shared" ref="L33:L64" si="21">0+1*K33-1089.35892692596*(1.08333333333333+(K33-2889.80666666667)^2/20966191.0418666)^0.5</f>
        <v>2058.30266624258</v>
      </c>
      <c r="M33">
        <v>33</v>
      </c>
      <c r="O33">
        <f t="shared" ref="O33:O64" si="22">1041.336+(M33-1)*65.1424347826</f>
        <v>3125.8939130432</v>
      </c>
      <c r="P33">
        <f t="shared" ref="P33:P64" si="23">0+1*O33+1089.35892692596*(1.08333333333333+(O33-2889.80666666667)^2/20966191.0418666)^0.5</f>
        <v>4261.1249671619735</v>
      </c>
      <c r="Q33">
        <v>33</v>
      </c>
      <c r="S33">
        <f t="shared" ref="S33:S64" si="24">210.67278+(Q33-1)*12.5612495652</f>
        <v>612.63276608640001</v>
      </c>
      <c r="T33">
        <f t="shared" ref="T33:T64" si="25">0+1*S33-154.537052480867*(1.08333333333333+(S33-543.407833333333)^2/829495.844364666)^0.5</f>
        <v>451.35719573938138</v>
      </c>
      <c r="U33">
        <v>33</v>
      </c>
      <c r="W33">
        <f t="shared" ref="W33:W64" si="26">189.6816+(U33-1)*12.8654695652</f>
        <v>601.37662608639994</v>
      </c>
      <c r="X33">
        <f t="shared" ref="X33:X64" si="27">0+1*W33+154.537052480867*(1.08333333333333+(W33-543.407833333333)^2/829495.844364666)^0.5</f>
        <v>762.52435259716219</v>
      </c>
      <c r="Y33">
        <v>33</v>
      </c>
      <c r="AA33">
        <f t="shared" ref="AA33:AA64" si="28">0.1761336933+(Y33-1)*0.0008450081</f>
        <v>0.2031739525</v>
      </c>
      <c r="AB33">
        <f t="shared" ref="AB33:AB64" si="29">0+1*AA33-0.0242992973901991*(1.08333333333333+(AA33-0.186248272323744)^2/0.000544448734689589)^0.5</f>
        <v>0.17234625009910368</v>
      </c>
      <c r="AC33">
        <v>33</v>
      </c>
      <c r="AE33">
        <f t="shared" ref="AE33:AE64" si="30">0.1414987193+(AC33-1)*0.0013469642</f>
        <v>0.18460157369999999</v>
      </c>
      <c r="AF33">
        <f t="shared" ref="AF33:AF64" si="31">0+1*AE33+0.0242992973901991*(1.08333333333333+(AE33-0.186248272323744)^2/0.000544448734689589)^0.5</f>
        <v>0.20995115480205009</v>
      </c>
    </row>
    <row r="34" spans="1:32" x14ac:dyDescent="0.45">
      <c r="A34">
        <v>34</v>
      </c>
      <c r="C34">
        <f t="shared" si="16"/>
        <v>7.0508042074999997</v>
      </c>
      <c r="D34">
        <f t="shared" si="17"/>
        <v>6.0393082489457228</v>
      </c>
      <c r="E34">
        <v>34</v>
      </c>
      <c r="G34">
        <f t="shared" si="18"/>
        <v>7.0179302624000002</v>
      </c>
      <c r="H34">
        <f t="shared" si="19"/>
        <v>8.0292270806223023</v>
      </c>
      <c r="I34">
        <v>34</v>
      </c>
      <c r="K34">
        <f t="shared" si="20"/>
        <v>3257.7469565204001</v>
      </c>
      <c r="L34">
        <f t="shared" si="21"/>
        <v>2120.5322032124013</v>
      </c>
      <c r="M34">
        <v>34</v>
      </c>
      <c r="O34">
        <f t="shared" si="22"/>
        <v>3191.0363478258005</v>
      </c>
      <c r="P34">
        <f t="shared" si="23"/>
        <v>4327.1396417367832</v>
      </c>
      <c r="Q34">
        <v>34</v>
      </c>
      <c r="S34">
        <f t="shared" si="24"/>
        <v>625.19401565160001</v>
      </c>
      <c r="T34">
        <f t="shared" si="25"/>
        <v>463.74921956562662</v>
      </c>
      <c r="U34">
        <v>34</v>
      </c>
      <c r="W34">
        <f t="shared" si="26"/>
        <v>614.24209565160004</v>
      </c>
      <c r="X34">
        <f t="shared" si="27"/>
        <v>775.53778386789486</v>
      </c>
      <c r="Y34">
        <v>34</v>
      </c>
      <c r="AA34">
        <f t="shared" si="28"/>
        <v>0.20401896059999999</v>
      </c>
      <c r="AB34">
        <f t="shared" si="29"/>
        <v>0.17267979271753048</v>
      </c>
      <c r="AC34">
        <v>34</v>
      </c>
      <c r="AE34">
        <f t="shared" si="30"/>
        <v>0.18594853789999999</v>
      </c>
      <c r="AF34">
        <f t="shared" si="31"/>
        <v>0.21124197460980598</v>
      </c>
    </row>
    <row r="35" spans="1:32" x14ac:dyDescent="0.45">
      <c r="A35">
        <v>35</v>
      </c>
      <c r="C35">
        <f t="shared" si="16"/>
        <v>7.2128135349999996</v>
      </c>
      <c r="D35">
        <f t="shared" si="17"/>
        <v>6.2002286616933517</v>
      </c>
      <c r="E35">
        <v>35</v>
      </c>
      <c r="G35">
        <f t="shared" si="18"/>
        <v>7.1808527552000001</v>
      </c>
      <c r="H35">
        <f t="shared" si="19"/>
        <v>8.1932086717869304</v>
      </c>
      <c r="I35">
        <v>35</v>
      </c>
      <c r="K35">
        <f t="shared" si="20"/>
        <v>3321.0363188392002</v>
      </c>
      <c r="L35">
        <f t="shared" si="21"/>
        <v>2182.563568283922</v>
      </c>
      <c r="M35">
        <v>35</v>
      </c>
      <c r="O35">
        <f t="shared" si="22"/>
        <v>3256.1787826084001</v>
      </c>
      <c r="P35">
        <f t="shared" si="23"/>
        <v>4393.3648789287981</v>
      </c>
      <c r="Q35">
        <v>35</v>
      </c>
      <c r="S35">
        <f t="shared" si="24"/>
        <v>637.75526521680001</v>
      </c>
      <c r="T35">
        <f t="shared" si="25"/>
        <v>476.11331450010039</v>
      </c>
      <c r="U35">
        <v>35</v>
      </c>
      <c r="W35">
        <f t="shared" si="26"/>
        <v>627.10756521679991</v>
      </c>
      <c r="X35">
        <f t="shared" si="27"/>
        <v>788.58059448068366</v>
      </c>
      <c r="Y35">
        <v>35</v>
      </c>
      <c r="AA35">
        <f t="shared" si="28"/>
        <v>0.20486396870000001</v>
      </c>
      <c r="AB35">
        <f t="shared" si="29"/>
        <v>0.17299723989267696</v>
      </c>
      <c r="AC35">
        <v>35</v>
      </c>
      <c r="AE35">
        <f t="shared" si="30"/>
        <v>0.18729550210000001</v>
      </c>
      <c r="AF35">
        <f t="shared" si="31"/>
        <v>0.21261051486069754</v>
      </c>
    </row>
    <row r="36" spans="1:32" x14ac:dyDescent="0.45">
      <c r="A36">
        <v>36</v>
      </c>
      <c r="C36">
        <f t="shared" si="16"/>
        <v>7.3748228624999994</v>
      </c>
      <c r="D36">
        <f t="shared" si="17"/>
        <v>6.3609707591542026</v>
      </c>
      <c r="E36">
        <v>36</v>
      </c>
      <c r="G36">
        <f t="shared" si="18"/>
        <v>7.343775248</v>
      </c>
      <c r="H36">
        <f t="shared" si="19"/>
        <v>8.357370716322265</v>
      </c>
      <c r="I36">
        <v>36</v>
      </c>
      <c r="K36">
        <f t="shared" si="20"/>
        <v>3384.3256811580004</v>
      </c>
      <c r="L36">
        <f t="shared" si="21"/>
        <v>2244.397417550088</v>
      </c>
      <c r="M36">
        <v>36</v>
      </c>
      <c r="O36">
        <f t="shared" si="22"/>
        <v>3321.3212173910006</v>
      </c>
      <c r="P36">
        <f t="shared" si="23"/>
        <v>4459.8000779425438</v>
      </c>
      <c r="Q36">
        <v>36</v>
      </c>
      <c r="S36">
        <f t="shared" si="24"/>
        <v>650.31651478200001</v>
      </c>
      <c r="T36">
        <f t="shared" si="25"/>
        <v>488.44958259530711</v>
      </c>
      <c r="U36">
        <v>36</v>
      </c>
      <c r="W36">
        <f t="shared" si="26"/>
        <v>639.97303478200001</v>
      </c>
      <c r="X36">
        <f t="shared" si="27"/>
        <v>801.65268775988136</v>
      </c>
      <c r="Y36">
        <v>36</v>
      </c>
      <c r="AA36">
        <f t="shared" si="28"/>
        <v>0.2057089768</v>
      </c>
      <c r="AB36">
        <f t="shared" si="29"/>
        <v>0.17329937761611902</v>
      </c>
      <c r="AC36">
        <v>36</v>
      </c>
      <c r="AE36">
        <f t="shared" si="30"/>
        <v>0.18864246629999998</v>
      </c>
      <c r="AF36">
        <f t="shared" si="31"/>
        <v>0.21405657760638583</v>
      </c>
    </row>
    <row r="37" spans="1:32" x14ac:dyDescent="0.45">
      <c r="A37">
        <v>37</v>
      </c>
      <c r="C37">
        <f t="shared" si="16"/>
        <v>7.5368321900000002</v>
      </c>
      <c r="D37">
        <f t="shared" si="17"/>
        <v>6.5215352090139449</v>
      </c>
      <c r="E37">
        <v>37</v>
      </c>
      <c r="G37">
        <f t="shared" si="18"/>
        <v>7.5066977408</v>
      </c>
      <c r="H37">
        <f t="shared" si="19"/>
        <v>8.5217125531112075</v>
      </c>
      <c r="I37">
        <v>37</v>
      </c>
      <c r="K37">
        <f t="shared" si="20"/>
        <v>3447.6150434768006</v>
      </c>
      <c r="L37">
        <f t="shared" si="21"/>
        <v>2306.0345065074994</v>
      </c>
      <c r="M37">
        <v>37</v>
      </c>
      <c r="O37">
        <f t="shared" si="22"/>
        <v>3386.4636521736002</v>
      </c>
      <c r="P37">
        <f t="shared" si="23"/>
        <v>4526.4445244738035</v>
      </c>
      <c r="Q37">
        <v>37</v>
      </c>
      <c r="S37">
        <f t="shared" si="24"/>
        <v>662.87776434720001</v>
      </c>
      <c r="T37">
        <f t="shared" si="25"/>
        <v>500.75813970127388</v>
      </c>
      <c r="U37">
        <v>37</v>
      </c>
      <c r="W37">
        <f t="shared" si="26"/>
        <v>652.8385043472</v>
      </c>
      <c r="X37">
        <f t="shared" si="27"/>
        <v>814.75395160084338</v>
      </c>
      <c r="Y37">
        <v>37</v>
      </c>
      <c r="AA37">
        <f t="shared" si="28"/>
        <v>0.20655398490000001</v>
      </c>
      <c r="AB37">
        <f t="shared" si="29"/>
        <v>0.17358696218476763</v>
      </c>
      <c r="AC37">
        <v>37</v>
      </c>
      <c r="AE37">
        <f t="shared" si="30"/>
        <v>0.1899894305</v>
      </c>
      <c r="AF37">
        <f t="shared" si="31"/>
        <v>0.21557926222766544</v>
      </c>
    </row>
    <row r="38" spans="1:32" x14ac:dyDescent="0.45">
      <c r="A38">
        <v>38</v>
      </c>
      <c r="C38">
        <f t="shared" si="16"/>
        <v>7.6988415175</v>
      </c>
      <c r="D38">
        <f t="shared" si="17"/>
        <v>6.6819227684981186</v>
      </c>
      <c r="E38">
        <v>38</v>
      </c>
      <c r="G38">
        <f t="shared" si="18"/>
        <v>7.6696202335999999</v>
      </c>
      <c r="H38">
        <f t="shared" si="19"/>
        <v>8.6862334291034475</v>
      </c>
      <c r="I38">
        <v>38</v>
      </c>
      <c r="K38">
        <f t="shared" si="20"/>
        <v>3510.9044057955998</v>
      </c>
      <c r="L38">
        <f t="shared" si="21"/>
        <v>2367.4756881215126</v>
      </c>
      <c r="M38">
        <v>38</v>
      </c>
      <c r="O38">
        <f t="shared" si="22"/>
        <v>3451.6060869562007</v>
      </c>
      <c r="P38">
        <f t="shared" si="23"/>
        <v>4593.2973926633076</v>
      </c>
      <c r="Q38">
        <v>38</v>
      </c>
      <c r="S38">
        <f t="shared" si="24"/>
        <v>675.43901391240001</v>
      </c>
      <c r="T38">
        <f t="shared" si="25"/>
        <v>513.03911517193399</v>
      </c>
      <c r="U38">
        <v>38</v>
      </c>
      <c r="W38">
        <f t="shared" si="26"/>
        <v>665.70397391239999</v>
      </c>
      <c r="X38">
        <f t="shared" si="27"/>
        <v>827.88425877018642</v>
      </c>
      <c r="Y38">
        <v>38</v>
      </c>
      <c r="AA38">
        <f t="shared" si="28"/>
        <v>0.207398993</v>
      </c>
      <c r="AB38">
        <f t="shared" si="29"/>
        <v>0.17386071923374963</v>
      </c>
      <c r="AC38">
        <v>38</v>
      </c>
      <c r="AE38">
        <f t="shared" si="30"/>
        <v>0.1913363947</v>
      </c>
      <c r="AF38">
        <f t="shared" si="31"/>
        <v>0.21717700564759307</v>
      </c>
    </row>
    <row r="39" spans="1:32" x14ac:dyDescent="0.45">
      <c r="A39">
        <v>39</v>
      </c>
      <c r="C39">
        <f t="shared" si="16"/>
        <v>7.8608508449999999</v>
      </c>
      <c r="D39">
        <f t="shared" si="17"/>
        <v>6.842134282419833</v>
      </c>
      <c r="E39">
        <v>39</v>
      </c>
      <c r="G39">
        <f t="shared" si="18"/>
        <v>7.8325427264000007</v>
      </c>
      <c r="H39">
        <f t="shared" si="19"/>
        <v>8.8509325012824682</v>
      </c>
      <c r="I39">
        <v>39</v>
      </c>
      <c r="K39">
        <f t="shared" si="20"/>
        <v>3574.1937681144</v>
      </c>
      <c r="L39">
        <f t="shared" si="21"/>
        <v>2428.7219106616662</v>
      </c>
      <c r="M39">
        <v>39</v>
      </c>
      <c r="O39">
        <f t="shared" si="22"/>
        <v>3516.7485217388003</v>
      </c>
      <c r="P39">
        <f t="shared" si="23"/>
        <v>4660.3577473370133</v>
      </c>
      <c r="Q39">
        <v>39</v>
      </c>
      <c r="S39">
        <f t="shared" si="24"/>
        <v>688.00026347760001</v>
      </c>
      <c r="T39">
        <f t="shared" si="25"/>
        <v>525.29265154052962</v>
      </c>
      <c r="U39">
        <v>39</v>
      </c>
      <c r="W39">
        <f t="shared" si="26"/>
        <v>678.56944347759998</v>
      </c>
      <c r="X39">
        <f t="shared" si="27"/>
        <v>841.04346724344475</v>
      </c>
      <c r="Y39">
        <v>39</v>
      </c>
      <c r="AA39">
        <f t="shared" si="28"/>
        <v>0.20824400110000002</v>
      </c>
      <c r="AB39">
        <f t="shared" si="29"/>
        <v>0.17412134321993805</v>
      </c>
      <c r="AC39">
        <v>39</v>
      </c>
      <c r="AE39">
        <f t="shared" si="30"/>
        <v>0.19268335889999999</v>
      </c>
      <c r="AF39">
        <f t="shared" si="31"/>
        <v>0.21884764968681999</v>
      </c>
    </row>
    <row r="40" spans="1:32" x14ac:dyDescent="0.45">
      <c r="A40">
        <v>40</v>
      </c>
      <c r="C40">
        <f t="shared" si="16"/>
        <v>8.0228601724999997</v>
      </c>
      <c r="D40">
        <f t="shared" si="17"/>
        <v>7.0021706810236735</v>
      </c>
      <c r="E40">
        <v>40</v>
      </c>
      <c r="G40">
        <f t="shared" si="18"/>
        <v>7.9954652192000006</v>
      </c>
      <c r="H40">
        <f t="shared" si="19"/>
        <v>9.015808838845583</v>
      </c>
      <c r="I40">
        <v>40</v>
      </c>
      <c r="K40">
        <f t="shared" si="20"/>
        <v>3637.4831304332001</v>
      </c>
      <c r="L40">
        <f t="shared" si="21"/>
        <v>2489.7742153199883</v>
      </c>
      <c r="M40">
        <v>40</v>
      </c>
      <c r="O40">
        <f t="shared" si="22"/>
        <v>3581.8909565213999</v>
      </c>
      <c r="P40">
        <f t="shared" si="23"/>
        <v>4727.6245465189886</v>
      </c>
      <c r="Q40">
        <v>40</v>
      </c>
      <c r="S40">
        <f t="shared" si="24"/>
        <v>700.56151304280002</v>
      </c>
      <c r="T40">
        <f t="shared" si="25"/>
        <v>537.51890416589299</v>
      </c>
      <c r="U40">
        <v>40</v>
      </c>
      <c r="W40">
        <f t="shared" si="26"/>
        <v>691.43491304279996</v>
      </c>
      <c r="X40">
        <f t="shared" si="27"/>
        <v>854.2314205780724</v>
      </c>
      <c r="Y40">
        <v>40</v>
      </c>
      <c r="AA40">
        <f t="shared" si="28"/>
        <v>0.20908900920000001</v>
      </c>
      <c r="AB40">
        <f t="shared" si="29"/>
        <v>0.17436949728744527</v>
      </c>
      <c r="AC40">
        <v>40</v>
      </c>
      <c r="AE40">
        <f t="shared" si="30"/>
        <v>0.19403032309999999</v>
      </c>
      <c r="AF40">
        <f t="shared" si="31"/>
        <v>0.22058852903615939</v>
      </c>
    </row>
    <row r="41" spans="1:32" x14ac:dyDescent="0.45">
      <c r="A41">
        <v>41</v>
      </c>
      <c r="C41">
        <f t="shared" si="16"/>
        <v>8.1848694999999996</v>
      </c>
      <c r="D41">
        <f t="shared" si="17"/>
        <v>7.162032977638435</v>
      </c>
      <c r="E41">
        <v>41</v>
      </c>
      <c r="G41">
        <f t="shared" si="18"/>
        <v>8.1583877120000015</v>
      </c>
      <c r="H41">
        <f t="shared" si="19"/>
        <v>9.1808614255841654</v>
      </c>
      <c r="I41">
        <v>41</v>
      </c>
      <c r="K41">
        <f t="shared" si="20"/>
        <v>3700.7724927520003</v>
      </c>
      <c r="L41">
        <f t="shared" si="21"/>
        <v>2550.6337336258703</v>
      </c>
      <c r="M41">
        <v>41</v>
      </c>
      <c r="O41">
        <f t="shared" si="22"/>
        <v>3647.0333913040004</v>
      </c>
      <c r="P41">
        <f t="shared" si="23"/>
        <v>4795.0966442014442</v>
      </c>
      <c r="Q41">
        <v>41</v>
      </c>
      <c r="S41">
        <f t="shared" si="24"/>
        <v>713.12276260800002</v>
      </c>
      <c r="T41">
        <f t="shared" si="25"/>
        <v>549.71804085160488</v>
      </c>
      <c r="U41">
        <v>41</v>
      </c>
      <c r="W41">
        <f t="shared" si="26"/>
        <v>704.30038260799995</v>
      </c>
      <c r="X41">
        <f t="shared" si="27"/>
        <v>867.44794831955403</v>
      </c>
      <c r="Y41">
        <v>41</v>
      </c>
      <c r="AA41">
        <f t="shared" si="28"/>
        <v>0.2099340173</v>
      </c>
      <c r="AB41">
        <f t="shared" si="29"/>
        <v>0.17460581345153367</v>
      </c>
      <c r="AC41">
        <v>41</v>
      </c>
      <c r="AE41">
        <f t="shared" si="30"/>
        <v>0.19537728729999998</v>
      </c>
      <c r="AF41">
        <f t="shared" si="31"/>
        <v>0.22239657198067581</v>
      </c>
    </row>
    <row r="42" spans="1:32" x14ac:dyDescent="0.45">
      <c r="A42">
        <v>42</v>
      </c>
      <c r="C42">
        <f t="shared" si="16"/>
        <v>8.3468788274999994</v>
      </c>
      <c r="D42">
        <f t="shared" si="17"/>
        <v>7.3217222661521015</v>
      </c>
      <c r="E42">
        <v>42</v>
      </c>
      <c r="G42">
        <f t="shared" si="18"/>
        <v>8.3213102048000014</v>
      </c>
      <c r="H42">
        <f t="shared" si="19"/>
        <v>9.3460891624501805</v>
      </c>
      <c r="I42">
        <v>42</v>
      </c>
      <c r="K42">
        <f t="shared" si="20"/>
        <v>3764.0618550708004</v>
      </c>
      <c r="L42">
        <f t="shared" si="21"/>
        <v>2611.3016846720466</v>
      </c>
      <c r="M42">
        <v>42</v>
      </c>
      <c r="O42">
        <f t="shared" si="22"/>
        <v>3712.1758260866</v>
      </c>
      <c r="P42">
        <f t="shared" si="23"/>
        <v>4862.7727933550832</v>
      </c>
      <c r="Q42">
        <v>42</v>
      </c>
      <c r="S42">
        <f t="shared" si="24"/>
        <v>725.68401217320002</v>
      </c>
      <c r="T42">
        <f t="shared" si="25"/>
        <v>561.89024144013831</v>
      </c>
      <c r="U42">
        <v>42</v>
      </c>
      <c r="W42">
        <f t="shared" si="26"/>
        <v>717.16585217319994</v>
      </c>
      <c r="X42">
        <f t="shared" si="27"/>
        <v>880.6928664382317</v>
      </c>
      <c r="Y42">
        <v>42</v>
      </c>
      <c r="AA42">
        <f t="shared" si="28"/>
        <v>0.21077902540000001</v>
      </c>
      <c r="AB42">
        <f t="shared" si="29"/>
        <v>0.17483089304325533</v>
      </c>
      <c r="AC42">
        <v>42</v>
      </c>
      <c r="AE42">
        <f t="shared" si="30"/>
        <v>0.1967242515</v>
      </c>
      <c r="AF42">
        <f t="shared" si="31"/>
        <v>0.22426840584717733</v>
      </c>
    </row>
    <row r="43" spans="1:32" x14ac:dyDescent="0.45">
      <c r="A43">
        <v>43</v>
      </c>
      <c r="C43">
        <f t="shared" si="16"/>
        <v>8.5088881550000011</v>
      </c>
      <c r="D43">
        <f t="shared" si="17"/>
        <v>7.4812397183233124</v>
      </c>
      <c r="E43">
        <v>43</v>
      </c>
      <c r="G43">
        <f t="shared" si="18"/>
        <v>8.4842326976000013</v>
      </c>
      <c r="H43">
        <f t="shared" si="19"/>
        <v>9.5114908702944003</v>
      </c>
      <c r="I43">
        <v>43</v>
      </c>
      <c r="K43">
        <f t="shared" si="20"/>
        <v>3827.3512173896006</v>
      </c>
      <c r="L43">
        <f t="shared" si="21"/>
        <v>2671.7793721670487</v>
      </c>
      <c r="M43">
        <v>43</v>
      </c>
      <c r="O43">
        <f t="shared" si="22"/>
        <v>3777.3182608692005</v>
      </c>
      <c r="P43">
        <f t="shared" si="23"/>
        <v>4930.6516491618831</v>
      </c>
      <c r="Q43">
        <v>43</v>
      </c>
      <c r="S43">
        <f t="shared" si="24"/>
        <v>738.24526173840002</v>
      </c>
      <c r="T43">
        <f t="shared" si="25"/>
        <v>574.03569738419515</v>
      </c>
      <c r="U43">
        <v>43</v>
      </c>
      <c r="W43">
        <f t="shared" si="26"/>
        <v>730.03132173840004</v>
      </c>
      <c r="X43">
        <f t="shared" si="27"/>
        <v>893.96597779431784</v>
      </c>
      <c r="Y43">
        <v>43</v>
      </c>
      <c r="AA43">
        <f t="shared" si="28"/>
        <v>0.2116240335</v>
      </c>
      <c r="AB43">
        <f t="shared" si="29"/>
        <v>0.17504530736329918</v>
      </c>
      <c r="AC43">
        <v>43</v>
      </c>
      <c r="AE43">
        <f t="shared" si="30"/>
        <v>0.1980712157</v>
      </c>
      <c r="AF43">
        <f t="shared" si="31"/>
        <v>0.2262004599963657</v>
      </c>
    </row>
    <row r="44" spans="1:32" x14ac:dyDescent="0.45">
      <c r="A44">
        <v>44</v>
      </c>
      <c r="C44">
        <f t="shared" si="16"/>
        <v>8.6708974824999991</v>
      </c>
      <c r="D44">
        <f t="shared" si="17"/>
        <v>7.6405865809441211</v>
      </c>
      <c r="E44">
        <v>44</v>
      </c>
      <c r="G44">
        <f t="shared" si="18"/>
        <v>8.6471551904000012</v>
      </c>
      <c r="H44">
        <f t="shared" si="19"/>
        <v>9.6770652927609504</v>
      </c>
      <c r="I44">
        <v>44</v>
      </c>
      <c r="K44">
        <f t="shared" si="20"/>
        <v>3890.6405797083999</v>
      </c>
      <c r="L44">
        <f t="shared" si="21"/>
        <v>2732.0681813300926</v>
      </c>
      <c r="M44">
        <v>44</v>
      </c>
      <c r="O44">
        <f t="shared" si="22"/>
        <v>3842.4606956518001</v>
      </c>
      <c r="P44">
        <f t="shared" si="23"/>
        <v>4998.7317724513559</v>
      </c>
      <c r="Q44">
        <v>44</v>
      </c>
      <c r="S44">
        <f t="shared" si="24"/>
        <v>750.80651130360002</v>
      </c>
      <c r="T44">
        <f t="shared" si="25"/>
        <v>586.15461129751509</v>
      </c>
      <c r="U44">
        <v>44</v>
      </c>
      <c r="W44">
        <f t="shared" si="26"/>
        <v>742.89679130360003</v>
      </c>
      <c r="X44">
        <f t="shared" si="27"/>
        <v>907.26707262846242</v>
      </c>
      <c r="Y44">
        <v>44</v>
      </c>
      <c r="AA44">
        <f t="shared" si="28"/>
        <v>0.21246904160000002</v>
      </c>
      <c r="AB44">
        <f t="shared" si="29"/>
        <v>0.17524959849970673</v>
      </c>
      <c r="AC44">
        <v>44</v>
      </c>
      <c r="AE44">
        <f t="shared" si="30"/>
        <v>0.19941817989999999</v>
      </c>
      <c r="AF44">
        <f t="shared" si="31"/>
        <v>0.22818906071039385</v>
      </c>
    </row>
    <row r="45" spans="1:32" x14ac:dyDescent="0.45">
      <c r="A45">
        <v>45</v>
      </c>
      <c r="C45">
        <f t="shared" si="16"/>
        <v>8.8329068100000008</v>
      </c>
      <c r="D45">
        <f t="shared" si="17"/>
        <v>7.7997641728693967</v>
      </c>
      <c r="E45">
        <v>45</v>
      </c>
      <c r="G45">
        <f t="shared" si="18"/>
        <v>8.8100776832000012</v>
      </c>
      <c r="H45">
        <f t="shared" si="19"/>
        <v>9.842811099322331</v>
      </c>
      <c r="I45">
        <v>45</v>
      </c>
      <c r="K45">
        <f t="shared" si="20"/>
        <v>3953.9299420272</v>
      </c>
      <c r="L45">
        <f t="shared" si="21"/>
        <v>2792.1695756448753</v>
      </c>
      <c r="M45">
        <v>45</v>
      </c>
      <c r="O45">
        <f t="shared" si="22"/>
        <v>3907.6031304344006</v>
      </c>
      <c r="P45">
        <f t="shared" si="23"/>
        <v>5067.0116333206806</v>
      </c>
      <c r="Q45">
        <v>45</v>
      </c>
      <c r="S45">
        <f t="shared" si="24"/>
        <v>763.36776086880002</v>
      </c>
      <c r="T45">
        <f t="shared" si="25"/>
        <v>598.2471964874884</v>
      </c>
      <c r="U45">
        <v>45</v>
      </c>
      <c r="W45">
        <f t="shared" si="26"/>
        <v>755.76226086880001</v>
      </c>
      <c r="X45">
        <f t="shared" si="27"/>
        <v>920.5959290751556</v>
      </c>
      <c r="Y45">
        <v>45</v>
      </c>
      <c r="AA45">
        <f t="shared" si="28"/>
        <v>0.21331404970000001</v>
      </c>
      <c r="AB45">
        <f t="shared" si="29"/>
        <v>0.17544428027008852</v>
      </c>
      <c r="AC45">
        <v>45</v>
      </c>
      <c r="AE45">
        <f t="shared" si="30"/>
        <v>0.20076514409999999</v>
      </c>
      <c r="AF45">
        <f t="shared" si="31"/>
        <v>0.23023051415477666</v>
      </c>
    </row>
    <row r="46" spans="1:32" x14ac:dyDescent="0.45">
      <c r="A46">
        <v>46</v>
      </c>
      <c r="C46">
        <f t="shared" si="16"/>
        <v>8.9949161374999989</v>
      </c>
      <c r="D46">
        <f t="shared" si="17"/>
        <v>7.9587738819284386</v>
      </c>
      <c r="E46">
        <v>46</v>
      </c>
      <c r="G46">
        <f t="shared" si="18"/>
        <v>8.9730001760000011</v>
      </c>
      <c r="H46">
        <f t="shared" si="19"/>
        <v>10.008726888438717</v>
      </c>
      <c r="I46">
        <v>46</v>
      </c>
      <c r="K46">
        <f t="shared" si="20"/>
        <v>4017.2193043460002</v>
      </c>
      <c r="L46">
        <f t="shared" si="21"/>
        <v>2852.0850934890523</v>
      </c>
      <c r="M46">
        <v>46</v>
      </c>
      <c r="O46">
        <f t="shared" si="22"/>
        <v>3972.7455652170001</v>
      </c>
      <c r="P46">
        <f t="shared" si="23"/>
        <v>5135.4896149184297</v>
      </c>
      <c r="Q46">
        <v>46</v>
      </c>
      <c r="S46">
        <f t="shared" si="24"/>
        <v>775.92901043400002</v>
      </c>
      <c r="T46">
        <f t="shared" si="25"/>
        <v>610.31367647193883</v>
      </c>
      <c r="U46">
        <v>46</v>
      </c>
      <c r="W46">
        <f t="shared" si="26"/>
        <v>768.627730434</v>
      </c>
      <c r="X46">
        <f t="shared" si="27"/>
        <v>933.95231369619239</v>
      </c>
      <c r="Y46">
        <v>46</v>
      </c>
      <c r="AA46">
        <f t="shared" si="28"/>
        <v>0.2141590578</v>
      </c>
      <c r="AB46">
        <f t="shared" si="29"/>
        <v>0.17562983925459172</v>
      </c>
      <c r="AC46">
        <v>46</v>
      </c>
      <c r="AE46">
        <f t="shared" si="30"/>
        <v>0.20211210829999998</v>
      </c>
      <c r="AF46">
        <f t="shared" si="31"/>
        <v>0.23232117538691516</v>
      </c>
    </row>
    <row r="47" spans="1:32" x14ac:dyDescent="0.45">
      <c r="A47">
        <v>47</v>
      </c>
      <c r="C47">
        <f t="shared" si="16"/>
        <v>9.1569254650000005</v>
      </c>
      <c r="D47">
        <f t="shared" si="17"/>
        <v>8.1176171617347421</v>
      </c>
      <c r="E47">
        <v>47</v>
      </c>
      <c r="G47">
        <f t="shared" si="18"/>
        <v>9.135922668800001</v>
      </c>
      <c r="H47">
        <f t="shared" si="19"/>
        <v>10.174811190825045</v>
      </c>
      <c r="I47">
        <v>47</v>
      </c>
      <c r="K47">
        <f t="shared" si="20"/>
        <v>4080.5086666648003</v>
      </c>
      <c r="L47">
        <f t="shared" si="21"/>
        <v>2911.8163446563885</v>
      </c>
      <c r="M47">
        <v>47</v>
      </c>
      <c r="O47">
        <f t="shared" si="22"/>
        <v>4037.8879999996007</v>
      </c>
      <c r="P47">
        <f t="shared" si="23"/>
        <v>5204.1640173713176</v>
      </c>
      <c r="Q47">
        <v>47</v>
      </c>
      <c r="S47">
        <f t="shared" si="24"/>
        <v>788.49025999920002</v>
      </c>
      <c r="T47">
        <f t="shared" si="25"/>
        <v>622.35428448245557</v>
      </c>
      <c r="U47">
        <v>47</v>
      </c>
      <c r="W47">
        <f t="shared" si="26"/>
        <v>781.49319999919999</v>
      </c>
      <c r="X47">
        <f t="shared" si="27"/>
        <v>947.33598203139582</v>
      </c>
      <c r="Y47">
        <v>47</v>
      </c>
      <c r="AA47">
        <f t="shared" si="28"/>
        <v>0.21500406590000001</v>
      </c>
      <c r="AB47">
        <f t="shared" si="29"/>
        <v>0.17580673589103776</v>
      </c>
      <c r="AC47">
        <v>47</v>
      </c>
      <c r="AE47">
        <f t="shared" si="30"/>
        <v>0.2034590725</v>
      </c>
      <c r="AF47">
        <f t="shared" si="31"/>
        <v>0.23445750291181808</v>
      </c>
    </row>
    <row r="48" spans="1:32" x14ac:dyDescent="0.45">
      <c r="A48">
        <v>48</v>
      </c>
      <c r="C48">
        <f t="shared" si="16"/>
        <v>9.3189347924999986</v>
      </c>
      <c r="D48">
        <f t="shared" si="17"/>
        <v>8.2762955284097046</v>
      </c>
      <c r="E48">
        <v>48</v>
      </c>
      <c r="G48">
        <f t="shared" si="18"/>
        <v>9.298845161600001</v>
      </c>
      <c r="H48">
        <f t="shared" si="19"/>
        <v>10.341062472809378</v>
      </c>
      <c r="I48">
        <v>48</v>
      </c>
      <c r="K48">
        <f t="shared" si="20"/>
        <v>4143.7980289836005</v>
      </c>
      <c r="L48">
        <f t="shared" si="21"/>
        <v>2971.3650067885997</v>
      </c>
      <c r="M48">
        <v>48</v>
      </c>
      <c r="O48">
        <f t="shared" si="22"/>
        <v>4103.0304347822002</v>
      </c>
      <c r="P48">
        <f t="shared" si="23"/>
        <v>5273.0330618331236</v>
      </c>
      <c r="Q48">
        <v>48</v>
      </c>
      <c r="S48">
        <f t="shared" si="24"/>
        <v>801.05150956440002</v>
      </c>
      <c r="T48">
        <f t="shared" si="25"/>
        <v>634.36926295664466</v>
      </c>
      <c r="U48">
        <v>48</v>
      </c>
      <c r="W48">
        <f t="shared" si="26"/>
        <v>794.35866956439997</v>
      </c>
      <c r="X48">
        <f t="shared" si="27"/>
        <v>960.74667916378598</v>
      </c>
      <c r="Y48">
        <v>48</v>
      </c>
      <c r="AA48">
        <f t="shared" si="28"/>
        <v>0.215849074</v>
      </c>
      <c r="AB48">
        <f t="shared" si="29"/>
        <v>0.17597540560832037</v>
      </c>
      <c r="AC48">
        <v>48</v>
      </c>
      <c r="AE48">
        <f t="shared" si="30"/>
        <v>0.2048060367</v>
      </c>
      <c r="AF48">
        <f t="shared" si="31"/>
        <v>0.23663609943428759</v>
      </c>
    </row>
    <row r="49" spans="1:32" x14ac:dyDescent="0.45">
      <c r="A49">
        <v>49</v>
      </c>
      <c r="C49">
        <f t="shared" si="16"/>
        <v>9.4809441200000002</v>
      </c>
      <c r="D49">
        <f t="shared" si="17"/>
        <v>8.4348105572362204</v>
      </c>
      <c r="E49">
        <v>49</v>
      </c>
      <c r="G49">
        <f t="shared" si="18"/>
        <v>9.4617676544000009</v>
      </c>
      <c r="H49">
        <f t="shared" si="19"/>
        <v>10.507479139766055</v>
      </c>
      <c r="I49">
        <v>49</v>
      </c>
      <c r="K49">
        <f t="shared" si="20"/>
        <v>4207.0873913024006</v>
      </c>
      <c r="L49">
        <f t="shared" si="21"/>
        <v>3030.7328217338058</v>
      </c>
      <c r="M49">
        <v>49</v>
      </c>
      <c r="O49">
        <f t="shared" si="22"/>
        <v>4168.1728695648007</v>
      </c>
      <c r="P49">
        <f t="shared" si="23"/>
        <v>5342.0948946350209</v>
      </c>
      <c r="Q49">
        <v>49</v>
      </c>
      <c r="S49">
        <f t="shared" si="24"/>
        <v>813.61275912960002</v>
      </c>
      <c r="T49">
        <f t="shared" si="25"/>
        <v>646.35886302164693</v>
      </c>
      <c r="U49">
        <v>49</v>
      </c>
      <c r="W49">
        <f t="shared" si="26"/>
        <v>807.22413912959996</v>
      </c>
      <c r="X49">
        <f t="shared" si="27"/>
        <v>974.18414029640189</v>
      </c>
      <c r="Y49">
        <v>49</v>
      </c>
      <c r="AA49">
        <f t="shared" si="28"/>
        <v>0.21669408210000002</v>
      </c>
      <c r="AB49">
        <f t="shared" si="29"/>
        <v>0.17613625997831484</v>
      </c>
      <c r="AC49">
        <v>49</v>
      </c>
      <c r="AE49">
        <f t="shared" si="30"/>
        <v>0.20615300089999999</v>
      </c>
      <c r="AF49">
        <f t="shared" si="31"/>
        <v>0.23885374020783234</v>
      </c>
    </row>
    <row r="50" spans="1:32" x14ac:dyDescent="0.45">
      <c r="A50">
        <v>50</v>
      </c>
      <c r="C50">
        <f t="shared" si="16"/>
        <v>9.6429534475000001</v>
      </c>
      <c r="D50">
        <f t="shared" si="17"/>
        <v>8.5931638792576894</v>
      </c>
      <c r="E50">
        <v>50</v>
      </c>
      <c r="G50">
        <f t="shared" si="18"/>
        <v>9.6246901472000008</v>
      </c>
      <c r="H50">
        <f t="shared" si="19"/>
        <v>10.674059539607322</v>
      </c>
      <c r="I50">
        <v>50</v>
      </c>
      <c r="K50">
        <f t="shared" si="20"/>
        <v>4270.3767536211999</v>
      </c>
      <c r="L50">
        <f t="shared" si="21"/>
        <v>3089.9215918483164</v>
      </c>
      <c r="M50">
        <v>50</v>
      </c>
      <c r="O50">
        <f t="shared" si="22"/>
        <v>4233.3153043474003</v>
      </c>
      <c r="P50">
        <f t="shared" si="23"/>
        <v>5411.3475915166218</v>
      </c>
      <c r="Q50">
        <v>50</v>
      </c>
      <c r="S50">
        <f t="shared" si="24"/>
        <v>826.17400869480002</v>
      </c>
      <c r="T50">
        <f t="shared" si="25"/>
        <v>658.32334397122975</v>
      </c>
      <c r="U50">
        <v>50</v>
      </c>
      <c r="W50">
        <f t="shared" si="26"/>
        <v>820.08960869479995</v>
      </c>
      <c r="X50">
        <f t="shared" si="27"/>
        <v>987.64809133801862</v>
      </c>
      <c r="Y50">
        <v>50</v>
      </c>
      <c r="AA50">
        <f t="shared" si="28"/>
        <v>0.21753909020000001</v>
      </c>
      <c r="AB50">
        <f t="shared" si="29"/>
        <v>0.17628968787020424</v>
      </c>
      <c r="AC50">
        <v>50</v>
      </c>
      <c r="AE50">
        <f t="shared" si="30"/>
        <v>0.20749996509999999</v>
      </c>
      <c r="AF50">
        <f t="shared" si="31"/>
        <v>0.24110739077985105</v>
      </c>
    </row>
    <row r="51" spans="1:32" x14ac:dyDescent="0.45">
      <c r="A51">
        <v>51</v>
      </c>
      <c r="C51">
        <f t="shared" si="16"/>
        <v>9.8049627749999999</v>
      </c>
      <c r="D51">
        <f t="shared" si="17"/>
        <v>8.7513571778378729</v>
      </c>
      <c r="E51">
        <v>51</v>
      </c>
      <c r="G51">
        <f t="shared" si="18"/>
        <v>9.7876126400000008</v>
      </c>
      <c r="H51">
        <f t="shared" si="19"/>
        <v>10.840801966317448</v>
      </c>
      <c r="I51">
        <v>51</v>
      </c>
      <c r="K51">
        <f t="shared" si="20"/>
        <v>4333.6661159400001</v>
      </c>
      <c r="L51">
        <f t="shared" si="21"/>
        <v>3148.9331762581087</v>
      </c>
      <c r="M51">
        <v>51</v>
      </c>
      <c r="O51">
        <f t="shared" si="22"/>
        <v>4298.4577391299999</v>
      </c>
      <c r="P51">
        <f t="shared" si="23"/>
        <v>5480.7891619174534</v>
      </c>
      <c r="Q51">
        <v>51</v>
      </c>
      <c r="S51">
        <f t="shared" si="24"/>
        <v>838.73525826000002</v>
      </c>
      <c r="T51">
        <f t="shared" si="25"/>
        <v>670.26297273869568</v>
      </c>
      <c r="U51">
        <v>51</v>
      </c>
      <c r="W51">
        <f t="shared" si="26"/>
        <v>832.95507825999994</v>
      </c>
      <c r="X51">
        <f t="shared" si="27"/>
        <v>1001.1382494950651</v>
      </c>
      <c r="Y51">
        <v>51</v>
      </c>
      <c r="AA51">
        <f t="shared" si="28"/>
        <v>0.2183840983</v>
      </c>
      <c r="AB51">
        <f t="shared" si="29"/>
        <v>0.17643605659430237</v>
      </c>
      <c r="AC51">
        <v>51</v>
      </c>
      <c r="AE51">
        <f t="shared" si="30"/>
        <v>0.20884692929999998</v>
      </c>
      <c r="AF51">
        <f t="shared" si="31"/>
        <v>0.2433942160576078</v>
      </c>
    </row>
    <row r="52" spans="1:32" x14ac:dyDescent="0.45">
      <c r="A52">
        <v>52</v>
      </c>
      <c r="C52">
        <f t="shared" si="16"/>
        <v>9.9669721024999998</v>
      </c>
      <c r="D52">
        <f t="shared" si="17"/>
        <v>8.9093921851964453</v>
      </c>
      <c r="E52">
        <v>52</v>
      </c>
      <c r="G52">
        <f t="shared" si="18"/>
        <v>9.9505351328000007</v>
      </c>
      <c r="H52">
        <f t="shared" si="19"/>
        <v>11.007704663513755</v>
      </c>
      <c r="I52">
        <v>52</v>
      </c>
      <c r="K52">
        <f t="shared" si="20"/>
        <v>4396.9554782588002</v>
      </c>
      <c r="L52">
        <f t="shared" si="21"/>
        <v>3207.7694870959094</v>
      </c>
      <c r="M52">
        <v>52</v>
      </c>
      <c r="O52">
        <f t="shared" si="22"/>
        <v>4363.6001739126004</v>
      </c>
      <c r="P52">
        <f t="shared" si="23"/>
        <v>5550.4175533090001</v>
      </c>
      <c r="Q52">
        <v>52</v>
      </c>
      <c r="S52">
        <f t="shared" si="24"/>
        <v>851.29650782520002</v>
      </c>
      <c r="T52">
        <f t="shared" si="25"/>
        <v>682.17802336778641</v>
      </c>
      <c r="U52">
        <v>52</v>
      </c>
      <c r="W52">
        <f t="shared" si="26"/>
        <v>845.82054782520004</v>
      </c>
      <c r="X52">
        <f t="shared" si="27"/>
        <v>1014.654323867125</v>
      </c>
      <c r="Y52">
        <v>52</v>
      </c>
      <c r="AA52">
        <f t="shared" si="28"/>
        <v>0.21922910640000001</v>
      </c>
      <c r="AB52">
        <f t="shared" si="29"/>
        <v>0.17657571302518141</v>
      </c>
      <c r="AC52">
        <v>52</v>
      </c>
      <c r="AE52">
        <f t="shared" si="30"/>
        <v>0.21019389350000001</v>
      </c>
      <c r="AF52">
        <f t="shared" si="31"/>
        <v>0.24571158255398876</v>
      </c>
    </row>
    <row r="53" spans="1:32" x14ac:dyDescent="0.45">
      <c r="A53">
        <v>53</v>
      </c>
      <c r="C53">
        <f t="shared" si="16"/>
        <v>10.12898143</v>
      </c>
      <c r="D53">
        <f t="shared" si="17"/>
        <v>9.0672706789346833</v>
      </c>
      <c r="E53">
        <v>53</v>
      </c>
      <c r="G53">
        <f t="shared" si="18"/>
        <v>10.113457625600001</v>
      </c>
      <c r="H53">
        <f t="shared" si="19"/>
        <v>11.174765828019513</v>
      </c>
      <c r="I53">
        <v>53</v>
      </c>
      <c r="K53">
        <f t="shared" si="20"/>
        <v>4460.2448405776004</v>
      </c>
      <c r="L53">
        <f t="shared" si="21"/>
        <v>3266.4324857292527</v>
      </c>
      <c r="M53">
        <v>53</v>
      </c>
      <c r="O53">
        <f t="shared" si="22"/>
        <v>4428.7426086952</v>
      </c>
      <c r="P53">
        <f t="shared" si="23"/>
        <v>5620.2306555481036</v>
      </c>
      <c r="Q53">
        <v>53</v>
      </c>
      <c r="S53">
        <f t="shared" si="24"/>
        <v>863.85775739040002</v>
      </c>
      <c r="T53">
        <f t="shared" si="25"/>
        <v>694.06877648366947</v>
      </c>
      <c r="U53">
        <v>53</v>
      </c>
      <c r="W53">
        <f t="shared" si="26"/>
        <v>858.68601739040002</v>
      </c>
      <c r="X53">
        <f t="shared" si="27"/>
        <v>1028.1960160434962</v>
      </c>
      <c r="Y53">
        <v>53</v>
      </c>
      <c r="AA53">
        <f t="shared" si="28"/>
        <v>0.2200741145</v>
      </c>
      <c r="AB53">
        <f t="shared" si="29"/>
        <v>0.17670898469623286</v>
      </c>
      <c r="AC53">
        <v>53</v>
      </c>
      <c r="AE53">
        <f t="shared" si="30"/>
        <v>0.2115408577</v>
      </c>
      <c r="AF53">
        <f t="shared" si="31"/>
        <v>0.24805705549080304</v>
      </c>
    </row>
    <row r="54" spans="1:32" x14ac:dyDescent="0.45">
      <c r="A54">
        <v>54</v>
      </c>
      <c r="C54">
        <f t="shared" si="16"/>
        <v>10.290990757499999</v>
      </c>
      <c r="D54">
        <f t="shared" si="17"/>
        <v>9.2249944785651206</v>
      </c>
      <c r="E54">
        <v>54</v>
      </c>
      <c r="G54">
        <f t="shared" si="18"/>
        <v>10.276380118400001</v>
      </c>
      <c r="H54">
        <f t="shared" si="19"/>
        <v>11.341983613434239</v>
      </c>
      <c r="I54">
        <v>54</v>
      </c>
      <c r="K54">
        <f t="shared" si="20"/>
        <v>4523.5342028964005</v>
      </c>
      <c r="L54">
        <f t="shared" si="21"/>
        <v>3324.9241789942271</v>
      </c>
      <c r="M54">
        <v>54</v>
      </c>
      <c r="O54">
        <f t="shared" si="22"/>
        <v>4493.8850434778005</v>
      </c>
      <c r="P54">
        <f t="shared" si="23"/>
        <v>5690.2263052332546</v>
      </c>
      <c r="Q54">
        <v>54</v>
      </c>
      <c r="S54">
        <f t="shared" si="24"/>
        <v>876.41900695560003</v>
      </c>
      <c r="T54">
        <f t="shared" si="25"/>
        <v>705.93551876600191</v>
      </c>
      <c r="U54">
        <v>54</v>
      </c>
      <c r="W54">
        <f t="shared" si="26"/>
        <v>871.55148695560001</v>
      </c>
      <c r="X54">
        <f t="shared" si="27"/>
        <v>1041.7630206984009</v>
      </c>
      <c r="Y54">
        <v>54</v>
      </c>
      <c r="AA54">
        <f t="shared" si="28"/>
        <v>0.22091912260000002</v>
      </c>
      <c r="AB54">
        <f t="shared" si="29"/>
        <v>0.1768361808597462</v>
      </c>
      <c r="AC54">
        <v>54</v>
      </c>
      <c r="AE54">
        <f t="shared" si="30"/>
        <v>0.2128878219</v>
      </c>
      <c r="AF54">
        <f t="shared" si="31"/>
        <v>0.25042839219929136</v>
      </c>
    </row>
    <row r="55" spans="1:32" x14ac:dyDescent="0.45">
      <c r="A55">
        <v>55</v>
      </c>
      <c r="C55">
        <f t="shared" si="16"/>
        <v>10.453000084999999</v>
      </c>
      <c r="D55">
        <f t="shared" si="17"/>
        <v>9.3825654420582687</v>
      </c>
      <c r="E55">
        <v>55</v>
      </c>
      <c r="G55">
        <f t="shared" si="18"/>
        <v>10.439302611200002</v>
      </c>
      <c r="H55">
        <f t="shared" si="19"/>
        <v>11.509356133687682</v>
      </c>
      <c r="I55">
        <v>55</v>
      </c>
      <c r="K55">
        <f t="shared" si="20"/>
        <v>4586.8235652151998</v>
      </c>
      <c r="L55">
        <f t="shared" si="21"/>
        <v>3383.2466154489211</v>
      </c>
      <c r="M55">
        <v>55</v>
      </c>
      <c r="O55">
        <f t="shared" si="22"/>
        <v>4559.0274782604001</v>
      </c>
      <c r="P55">
        <f t="shared" si="23"/>
        <v>5760.4022900461287</v>
      </c>
      <c r="Q55">
        <v>55</v>
      </c>
      <c r="S55">
        <f t="shared" si="24"/>
        <v>888.98025652080003</v>
      </c>
      <c r="T55">
        <f t="shared" si="25"/>
        <v>717.7785424259564</v>
      </c>
      <c r="U55">
        <v>55</v>
      </c>
      <c r="W55">
        <f t="shared" si="26"/>
        <v>884.4169565208</v>
      </c>
      <c r="X55">
        <f t="shared" si="27"/>
        <v>1055.3550261825542</v>
      </c>
      <c r="Y55">
        <v>55</v>
      </c>
      <c r="AA55">
        <f t="shared" si="28"/>
        <v>0.22176413070000001</v>
      </c>
      <c r="AB55">
        <f t="shared" si="29"/>
        <v>0.1769575935082226</v>
      </c>
      <c r="AC55">
        <v>55</v>
      </c>
      <c r="AE55">
        <f t="shared" si="30"/>
        <v>0.21423478609999999</v>
      </c>
      <c r="AF55">
        <f t="shared" si="31"/>
        <v>0.25282353300415328</v>
      </c>
    </row>
    <row r="56" spans="1:32" x14ac:dyDescent="0.45">
      <c r="A56">
        <v>56</v>
      </c>
      <c r="C56">
        <f t="shared" si="16"/>
        <v>10.615009412499999</v>
      </c>
      <c r="D56">
        <f t="shared" si="17"/>
        <v>9.539985462418878</v>
      </c>
      <c r="E56">
        <v>56</v>
      </c>
      <c r="G56">
        <f t="shared" si="18"/>
        <v>10.602225104000002</v>
      </c>
      <c r="H56">
        <f t="shared" si="19"/>
        <v>11.676881466564449</v>
      </c>
      <c r="I56">
        <v>56</v>
      </c>
      <c r="K56">
        <f t="shared" si="20"/>
        <v>4650.1129275339999</v>
      </c>
      <c r="L56">
        <f t="shared" si="21"/>
        <v>3441.40188165978</v>
      </c>
      <c r="M56">
        <v>56</v>
      </c>
      <c r="O56">
        <f t="shared" si="22"/>
        <v>4624.1699130430006</v>
      </c>
      <c r="P56">
        <f t="shared" si="23"/>
        <v>5830.7563530617135</v>
      </c>
      <c r="Q56">
        <v>56</v>
      </c>
      <c r="S56">
        <f t="shared" si="24"/>
        <v>901.54150608600003</v>
      </c>
      <c r="T56">
        <f t="shared" si="25"/>
        <v>729.5981446889823</v>
      </c>
      <c r="U56">
        <v>56</v>
      </c>
      <c r="W56">
        <f t="shared" si="26"/>
        <v>897.28242608599999</v>
      </c>
      <c r="X56">
        <f t="shared" si="27"/>
        <v>1068.971715108941</v>
      </c>
      <c r="Y56">
        <v>56</v>
      </c>
      <c r="AA56">
        <f t="shared" si="28"/>
        <v>0.22260913879999999</v>
      </c>
      <c r="AB56">
        <f t="shared" si="29"/>
        <v>0.17707349835399186</v>
      </c>
      <c r="AC56">
        <v>56</v>
      </c>
      <c r="AE56">
        <f t="shared" si="30"/>
        <v>0.21558175029999999</v>
      </c>
      <c r="AF56">
        <f t="shared" si="31"/>
        <v>0.25524059053527837</v>
      </c>
    </row>
    <row r="57" spans="1:32" x14ac:dyDescent="0.45">
      <c r="A57">
        <v>57</v>
      </c>
      <c r="C57">
        <f t="shared" si="16"/>
        <v>10.777018739999999</v>
      </c>
      <c r="D57">
        <f t="shared" si="17"/>
        <v>9.6972564643033081</v>
      </c>
      <c r="E57">
        <v>57</v>
      </c>
      <c r="G57">
        <f t="shared" si="18"/>
        <v>10.765147596800002</v>
      </c>
      <c r="H57">
        <f t="shared" si="19"/>
        <v>11.844557657187185</v>
      </c>
      <c r="I57">
        <v>57</v>
      </c>
      <c r="K57">
        <f t="shared" si="20"/>
        <v>4713.4022898528001</v>
      </c>
      <c r="L57">
        <f t="shared" si="21"/>
        <v>3499.3920985332534</v>
      </c>
      <c r="M57">
        <v>57</v>
      </c>
      <c r="O57">
        <f t="shared" si="22"/>
        <v>4689.3123478256002</v>
      </c>
      <c r="P57">
        <f t="shared" si="23"/>
        <v>5901.286197011359</v>
      </c>
      <c r="Q57">
        <v>57</v>
      </c>
      <c r="S57">
        <f t="shared" si="24"/>
        <v>914.10275565120003</v>
      </c>
      <c r="T57">
        <f t="shared" si="25"/>
        <v>741.39462728495505</v>
      </c>
      <c r="U57">
        <v>57</v>
      </c>
      <c r="W57">
        <f t="shared" si="26"/>
        <v>910.14789565119997</v>
      </c>
      <c r="X57">
        <f t="shared" si="27"/>
        <v>1082.612764930788</v>
      </c>
      <c r="Y57">
        <v>57</v>
      </c>
      <c r="AA57">
        <f t="shared" si="28"/>
        <v>0.22345414690000001</v>
      </c>
      <c r="AB57">
        <f t="shared" si="29"/>
        <v>0.17718415576530647</v>
      </c>
      <c r="AC57">
        <v>57</v>
      </c>
      <c r="AE57">
        <f t="shared" si="30"/>
        <v>0.21692871450000001</v>
      </c>
      <c r="AF57">
        <f t="shared" si="31"/>
        <v>0.25767783819511325</v>
      </c>
    </row>
    <row r="58" spans="1:32" x14ac:dyDescent="0.45">
      <c r="A58">
        <v>58</v>
      </c>
      <c r="C58">
        <f t="shared" si="16"/>
        <v>10.939028067499999</v>
      </c>
      <c r="D58">
        <f t="shared" si="17"/>
        <v>9.8543804006888713</v>
      </c>
      <c r="E58">
        <v>58</v>
      </c>
      <c r="G58">
        <f t="shared" si="18"/>
        <v>10.928070089600002</v>
      </c>
      <c r="H58">
        <f t="shared" si="19"/>
        <v>12.012382721446892</v>
      </c>
      <c r="I58">
        <v>58</v>
      </c>
      <c r="K58">
        <f t="shared" si="20"/>
        <v>4776.6916521716003</v>
      </c>
      <c r="L58">
        <f t="shared" si="21"/>
        <v>3557.2194177042406</v>
      </c>
      <c r="M58">
        <v>58</v>
      </c>
      <c r="O58">
        <f t="shared" si="22"/>
        <v>4754.4547826082007</v>
      </c>
      <c r="P58">
        <f t="shared" si="23"/>
        <v>5971.9894884841915</v>
      </c>
      <c r="Q58">
        <v>58</v>
      </c>
      <c r="S58">
        <f t="shared" si="24"/>
        <v>926.66400521640003</v>
      </c>
      <c r="T58">
        <f t="shared" si="25"/>
        <v>753.16829594723595</v>
      </c>
      <c r="U58">
        <v>58</v>
      </c>
      <c r="W58">
        <f t="shared" si="26"/>
        <v>923.01336521639996</v>
      </c>
      <c r="X58">
        <f t="shared" si="27"/>
        <v>1096.2778485098722</v>
      </c>
      <c r="Y58">
        <v>58</v>
      </c>
      <c r="AA58">
        <f t="shared" si="28"/>
        <v>0.224299155</v>
      </c>
      <c r="AB58">
        <f t="shared" si="29"/>
        <v>0.17728981165798355</v>
      </c>
      <c r="AC58">
        <v>58</v>
      </c>
      <c r="AE58">
        <f t="shared" si="30"/>
        <v>0.21827567869999998</v>
      </c>
      <c r="AF58">
        <f t="shared" si="31"/>
        <v>0.26013369832551159</v>
      </c>
    </row>
    <row r="59" spans="1:32" x14ac:dyDescent="0.45">
      <c r="A59">
        <v>59</v>
      </c>
      <c r="C59">
        <f t="shared" si="16"/>
        <v>11.101037395000001</v>
      </c>
      <c r="D59">
        <f t="shared" si="17"/>
        <v>10.011359249605041</v>
      </c>
      <c r="E59">
        <v>59</v>
      </c>
      <c r="G59">
        <f t="shared" si="18"/>
        <v>11.090992582400002</v>
      </c>
      <c r="H59">
        <f t="shared" si="19"/>
        <v>12.180354649370049</v>
      </c>
      <c r="I59">
        <v>59</v>
      </c>
      <c r="K59">
        <f t="shared" si="20"/>
        <v>4839.9810144904004</v>
      </c>
      <c r="L59">
        <f t="shared" si="21"/>
        <v>3614.8860179919138</v>
      </c>
      <c r="M59">
        <v>59</v>
      </c>
      <c r="O59">
        <f t="shared" si="22"/>
        <v>4819.5972173908003</v>
      </c>
      <c r="P59">
        <f t="shared" si="23"/>
        <v>6042.8638620534439</v>
      </c>
      <c r="Q59">
        <v>59</v>
      </c>
      <c r="S59">
        <f t="shared" si="24"/>
        <v>939.22525478160003</v>
      </c>
      <c r="T59">
        <f t="shared" si="25"/>
        <v>764.91945992204194</v>
      </c>
      <c r="U59">
        <v>59</v>
      </c>
      <c r="W59">
        <f t="shared" si="26"/>
        <v>935.87883478159995</v>
      </c>
      <c r="X59">
        <f t="shared" si="27"/>
        <v>1109.9666346734612</v>
      </c>
      <c r="Y59">
        <v>59</v>
      </c>
      <c r="AA59">
        <f t="shared" si="28"/>
        <v>0.22514416310000002</v>
      </c>
      <c r="AB59">
        <f t="shared" si="29"/>
        <v>0.17739069834238227</v>
      </c>
      <c r="AC59">
        <v>59</v>
      </c>
      <c r="AE59">
        <f t="shared" si="30"/>
        <v>0.2196226429</v>
      </c>
      <c r="AF59">
        <f t="shared" si="31"/>
        <v>0.26260673046688421</v>
      </c>
    </row>
    <row r="60" spans="1:32" x14ac:dyDescent="0.45">
      <c r="A60">
        <v>60</v>
      </c>
      <c r="C60">
        <f t="shared" si="16"/>
        <v>11.2630467225</v>
      </c>
      <c r="D60">
        <f t="shared" si="17"/>
        <v>10.168195010935635</v>
      </c>
      <c r="E60">
        <v>60</v>
      </c>
      <c r="G60">
        <f t="shared" si="18"/>
        <v>11.253915075200002</v>
      </c>
      <c r="H60">
        <f t="shared" si="19"/>
        <v>12.348471408412976</v>
      </c>
      <c r="I60">
        <v>60</v>
      </c>
      <c r="K60">
        <f t="shared" si="20"/>
        <v>4903.2703768092006</v>
      </c>
      <c r="L60">
        <f t="shared" si="21"/>
        <v>3672.3941019325748</v>
      </c>
      <c r="M60">
        <v>60</v>
      </c>
      <c r="O60">
        <f t="shared" si="22"/>
        <v>4884.7396521733999</v>
      </c>
      <c r="P60">
        <f t="shared" si="23"/>
        <v>6113.9069243154554</v>
      </c>
      <c r="Q60">
        <v>60</v>
      </c>
      <c r="S60">
        <f t="shared" si="24"/>
        <v>951.78650434680003</v>
      </c>
      <c r="T60">
        <f t="shared" si="25"/>
        <v>776.64843148938996</v>
      </c>
      <c r="U60">
        <v>60</v>
      </c>
      <c r="W60">
        <f t="shared" si="26"/>
        <v>948.74430434679994</v>
      </c>
      <c r="X60">
        <f t="shared" si="27"/>
        <v>1123.678788758335</v>
      </c>
      <c r="Y60">
        <v>60</v>
      </c>
      <c r="AA60">
        <f t="shared" si="28"/>
        <v>0.22598917120000001</v>
      </c>
      <c r="AB60">
        <f t="shared" si="29"/>
        <v>0.17748703532607202</v>
      </c>
      <c r="AC60">
        <v>60</v>
      </c>
      <c r="AE60">
        <f t="shared" si="30"/>
        <v>0.22096960709999999</v>
      </c>
      <c r="AF60">
        <f t="shared" si="31"/>
        <v>0.26509561998223524</v>
      </c>
    </row>
    <row r="61" spans="1:32" x14ac:dyDescent="0.45">
      <c r="A61">
        <v>61</v>
      </c>
      <c r="C61">
        <f t="shared" si="16"/>
        <v>11.42505605</v>
      </c>
      <c r="D61">
        <f t="shared" si="17"/>
        <v>10.324889703300151</v>
      </c>
      <c r="E61">
        <v>61</v>
      </c>
      <c r="G61">
        <f t="shared" si="18"/>
        <v>11.416837568000002</v>
      </c>
      <c r="H61">
        <f t="shared" si="19"/>
        <v>12.51673094667489</v>
      </c>
      <c r="I61">
        <v>61</v>
      </c>
      <c r="K61">
        <f t="shared" si="20"/>
        <v>4966.5597391279998</v>
      </c>
      <c r="L61">
        <f t="shared" si="21"/>
        <v>3729.7458923982622</v>
      </c>
      <c r="M61">
        <v>61</v>
      </c>
      <c r="O61">
        <f t="shared" si="22"/>
        <v>4949.8820869560004</v>
      </c>
      <c r="P61">
        <f t="shared" si="23"/>
        <v>6185.1162578302365</v>
      </c>
      <c r="Q61">
        <v>61</v>
      </c>
      <c r="S61">
        <f t="shared" si="24"/>
        <v>964.34775391200003</v>
      </c>
      <c r="T61">
        <f t="shared" si="25"/>
        <v>788.35552549674969</v>
      </c>
      <c r="U61">
        <v>61</v>
      </c>
      <c r="W61">
        <f t="shared" si="26"/>
        <v>961.60977391200004</v>
      </c>
      <c r="X61">
        <f t="shared" si="27"/>
        <v>1137.4139731405071</v>
      </c>
      <c r="Y61">
        <v>61</v>
      </c>
      <c r="AA61">
        <f t="shared" si="28"/>
        <v>0.22683417929999999</v>
      </c>
      <c r="AB61">
        <f t="shared" si="29"/>
        <v>0.17757903007298628</v>
      </c>
      <c r="AC61">
        <v>61</v>
      </c>
      <c r="AE61">
        <f t="shared" si="30"/>
        <v>0.22231657129999999</v>
      </c>
      <c r="AF61">
        <f t="shared" si="31"/>
        <v>0.26759916722543903</v>
      </c>
    </row>
    <row r="62" spans="1:32" x14ac:dyDescent="0.45">
      <c r="A62">
        <v>62</v>
      </c>
      <c r="C62">
        <f t="shared" si="16"/>
        <v>11.5870653775</v>
      </c>
      <c r="D62">
        <f t="shared" si="17"/>
        <v>10.481445361021548</v>
      </c>
      <c r="E62">
        <v>62</v>
      </c>
      <c r="G62">
        <f t="shared" si="18"/>
        <v>11.579760060800002</v>
      </c>
      <c r="H62">
        <f t="shared" si="19"/>
        <v>12.685131196021992</v>
      </c>
      <c r="I62">
        <v>62</v>
      </c>
      <c r="K62">
        <f t="shared" si="20"/>
        <v>5029.8491014468</v>
      </c>
      <c r="L62">
        <f t="shared" si="21"/>
        <v>3786.9436293088806</v>
      </c>
      <c r="M62">
        <v>62</v>
      </c>
      <c r="O62">
        <f t="shared" si="22"/>
        <v>5015.0245217386</v>
      </c>
      <c r="P62">
        <f t="shared" si="23"/>
        <v>6256.489424953691</v>
      </c>
      <c r="Q62">
        <v>62</v>
      </c>
      <c r="S62">
        <f t="shared" si="24"/>
        <v>976.90900347720003</v>
      </c>
      <c r="T62">
        <f t="shared" si="25"/>
        <v>800.04105890640767</v>
      </c>
      <c r="U62">
        <v>62</v>
      </c>
      <c r="W62">
        <f t="shared" si="26"/>
        <v>974.47524347720002</v>
      </c>
      <c r="X62">
        <f t="shared" si="27"/>
        <v>1151.1718477494096</v>
      </c>
      <c r="Y62">
        <v>62</v>
      </c>
      <c r="AA62">
        <f t="shared" si="28"/>
        <v>0.22767918740000001</v>
      </c>
      <c r="AB62">
        <f t="shared" si="29"/>
        <v>0.1776668787201931</v>
      </c>
      <c r="AC62">
        <v>62</v>
      </c>
      <c r="AE62">
        <f t="shared" si="30"/>
        <v>0.22366353550000001</v>
      </c>
      <c r="AF62">
        <f t="shared" si="31"/>
        <v>0.27011627736253979</v>
      </c>
    </row>
    <row r="63" spans="1:32" x14ac:dyDescent="0.45">
      <c r="A63">
        <v>63</v>
      </c>
      <c r="C63">
        <f t="shared" si="16"/>
        <v>11.749074705</v>
      </c>
      <c r="D63">
        <f t="shared" si="17"/>
        <v>10.637864031186892</v>
      </c>
      <c r="E63">
        <v>63</v>
      </c>
      <c r="G63">
        <f t="shared" si="18"/>
        <v>11.742682553600002</v>
      </c>
      <c r="H63">
        <f t="shared" si="19"/>
        <v>12.853670075115833</v>
      </c>
      <c r="I63">
        <v>63</v>
      </c>
      <c r="K63">
        <f t="shared" si="20"/>
        <v>5093.1384637656001</v>
      </c>
      <c r="L63">
        <f t="shared" si="21"/>
        <v>3843.9895664446776</v>
      </c>
      <c r="M63">
        <v>63</v>
      </c>
      <c r="O63">
        <f t="shared" si="22"/>
        <v>5080.1669565212005</v>
      </c>
      <c r="P63">
        <f t="shared" si="23"/>
        <v>6328.0239715528205</v>
      </c>
      <c r="Q63">
        <v>63</v>
      </c>
      <c r="S63">
        <f t="shared" si="24"/>
        <v>989.47025304240003</v>
      </c>
      <c r="T63">
        <f t="shared" si="25"/>
        <v>811.70535035741773</v>
      </c>
      <c r="U63">
        <v>63</v>
      </c>
      <c r="W63">
        <f t="shared" si="26"/>
        <v>987.34071304240001</v>
      </c>
      <c r="X63">
        <f t="shared" si="27"/>
        <v>1164.9520705654741</v>
      </c>
      <c r="Y63">
        <v>63</v>
      </c>
      <c r="AA63">
        <f t="shared" si="28"/>
        <v>0.2285241955</v>
      </c>
      <c r="AB63">
        <f t="shared" si="29"/>
        <v>0.17775076675365992</v>
      </c>
      <c r="AC63">
        <v>63</v>
      </c>
      <c r="AE63">
        <f t="shared" si="30"/>
        <v>0.22501049969999998</v>
      </c>
      <c r="AF63">
        <f t="shared" si="31"/>
        <v>0.2726459509027197</v>
      </c>
    </row>
    <row r="64" spans="1:32" x14ac:dyDescent="0.45">
      <c r="A64">
        <v>64</v>
      </c>
      <c r="C64">
        <f t="shared" si="16"/>
        <v>11.9110840325</v>
      </c>
      <c r="D64">
        <f t="shared" si="17"/>
        <v>10.794147770806433</v>
      </c>
      <c r="E64">
        <v>64</v>
      </c>
      <c r="G64">
        <f t="shared" si="18"/>
        <v>11.905605046400002</v>
      </c>
      <c r="H64">
        <f t="shared" si="19"/>
        <v>13.022345492340188</v>
      </c>
      <c r="I64">
        <v>64</v>
      </c>
      <c r="K64">
        <f t="shared" si="20"/>
        <v>5156.4278260844003</v>
      </c>
      <c r="L64">
        <f t="shared" si="21"/>
        <v>3900.8859683649971</v>
      </c>
      <c r="M64">
        <v>64</v>
      </c>
      <c r="O64">
        <f t="shared" si="22"/>
        <v>5145.309391303801</v>
      </c>
      <c r="P64">
        <f t="shared" si="23"/>
        <v>6399.7174305963081</v>
      </c>
      <c r="Q64">
        <v>64</v>
      </c>
      <c r="S64">
        <f t="shared" si="24"/>
        <v>1002.0315026076</v>
      </c>
      <c r="T64">
        <f t="shared" si="25"/>
        <v>823.34871974288581</v>
      </c>
      <c r="U64">
        <v>64</v>
      </c>
      <c r="W64">
        <f t="shared" si="26"/>
        <v>1000.2061826076</v>
      </c>
      <c r="X64">
        <f t="shared" si="27"/>
        <v>1178.7542981001886</v>
      </c>
      <c r="Y64">
        <v>64</v>
      </c>
      <c r="AA64">
        <f t="shared" si="28"/>
        <v>0.22936920360000002</v>
      </c>
      <c r="AB64">
        <f t="shared" si="29"/>
        <v>0.17783086964456896</v>
      </c>
      <c r="AC64">
        <v>64</v>
      </c>
      <c r="AE64">
        <f t="shared" si="30"/>
        <v>0.2263574639</v>
      </c>
      <c r="AF64">
        <f t="shared" si="31"/>
        <v>0.27518727495803508</v>
      </c>
    </row>
    <row r="65" spans="1:32" x14ac:dyDescent="0.45">
      <c r="A65">
        <v>65</v>
      </c>
      <c r="C65">
        <f t="shared" ref="C65:C70" si="32">1.7044964+(A65-1)*0.1620093275</f>
        <v>12.07309336</v>
      </c>
      <c r="D65">
        <f t="shared" ref="D65:D70" si="33">0+1*C65-0.969142097586618*(1.08333333333333+(C65-6.15058666666667)^2/135.484797479567)^0.5</f>
        <v>10.950298644075815</v>
      </c>
      <c r="E65">
        <v>65</v>
      </c>
      <c r="G65">
        <f t="shared" ref="G65:G70" si="34">1.641488+(E65-1)*0.1629224928</f>
        <v>12.068527539200002</v>
      </c>
      <c r="H65">
        <f t="shared" ref="H65:H70" si="35">0+1*G65+0.969142097586618*(1.08333333333333+(G65-6.15058666666667)^2/135.484797479567)^0.5</f>
        <v>13.191155348621422</v>
      </c>
      <c r="I65">
        <v>65</v>
      </c>
      <c r="K65">
        <f t="shared" ref="K65:K70" si="36">1169.198+(I65-1)*63.2893623188</f>
        <v>5219.7171884032005</v>
      </c>
      <c r="L65">
        <f t="shared" ref="L65:L70" si="37">0+1*K65-1089.35892692596*(1.08333333333333+(K65-2889.80666666667)^2/20966191.0418666)^0.5</f>
        <v>3957.6351074383283</v>
      </c>
      <c r="M65">
        <v>65</v>
      </c>
      <c r="O65">
        <f t="shared" ref="O65:O70" si="38">1041.336+(M65-1)*65.1424347826</f>
        <v>5210.4518260864006</v>
      </c>
      <c r="P65">
        <f t="shared" ref="P65:P70" si="39">0+1*O65+1089.35892692596*(1.08333333333333+(O65-2889.80666666667)^2/20966191.0418666)^0.5</f>
        <v>6471.5673256140981</v>
      </c>
      <c r="Q65">
        <v>65</v>
      </c>
      <c r="S65">
        <f t="shared" ref="S65:S70" si="40">210.67278+(Q65-1)*12.5612495652</f>
        <v>1014.5927521728</v>
      </c>
      <c r="T65">
        <f t="shared" ref="T65:T70" si="41">0+1*S65-154.537052480867*(1.08333333333333+(S65-543.407833333333)^2/829495.844364666)^0.5</f>
        <v>834.97148780321299</v>
      </c>
      <c r="U65">
        <v>65</v>
      </c>
      <c r="W65">
        <f t="shared" ref="W65:W70" si="42">189.6816+(U65-1)*12.8654695652</f>
        <v>1013.0716521728</v>
      </c>
      <c r="X65">
        <f t="shared" ref="X65:X70" si="43">0+1*W65+154.537052480867*(1.08333333333333+(W65-543.407833333333)^2/829495.844364666)^0.5</f>
        <v>1192.5781858578625</v>
      </c>
      <c r="Y65">
        <v>65</v>
      </c>
      <c r="AA65">
        <f t="shared" ref="AA65:AA70" si="44">0.1761336933+(Y65-1)*0.0008450081</f>
        <v>0.2302142117</v>
      </c>
      <c r="AB65">
        <f t="shared" ref="AB65:AB70" si="45">0+1*AA65-0.0242992973901991*(1.08333333333333+(AA65-0.186248272323744)^2/0.000544448734689589)^0.5</f>
        <v>0.17790735344785602</v>
      </c>
      <c r="AC65">
        <v>65</v>
      </c>
      <c r="AE65">
        <f t="shared" ref="AE65:AE70" si="46">0.1414987193+(AC65-1)*0.0013469642</f>
        <v>0.22770442809999999</v>
      </c>
      <c r="AF65">
        <f t="shared" ref="AF65:AF70" si="47">0+1*AE65+0.0242992973901991*(1.08333333333333+(AE65-0.186248272323744)^2/0.000544448734689589)^0.5</f>
        <v>0.27773941522478984</v>
      </c>
    </row>
    <row r="66" spans="1:32" x14ac:dyDescent="0.45">
      <c r="A66">
        <v>66</v>
      </c>
      <c r="C66">
        <f t="shared" si="32"/>
        <v>12.2351026875</v>
      </c>
      <c r="D66">
        <f t="shared" si="33"/>
        <v>11.106318719745326</v>
      </c>
      <c r="E66">
        <v>66</v>
      </c>
      <c r="G66">
        <f t="shared" si="34"/>
        <v>12.231450032000001</v>
      </c>
      <c r="H66">
        <f t="shared" si="35"/>
        <v>13.360097540138323</v>
      </c>
      <c r="I66">
        <v>66</v>
      </c>
      <c r="K66">
        <f t="shared" si="36"/>
        <v>5283.0065507220006</v>
      </c>
      <c r="L66">
        <f t="shared" si="37"/>
        <v>4014.2392609877975</v>
      </c>
      <c r="M66">
        <v>66</v>
      </c>
      <c r="O66">
        <f t="shared" si="38"/>
        <v>5275.5942608690002</v>
      </c>
      <c r="P66">
        <f t="shared" si="39"/>
        <v>6543.5711740206525</v>
      </c>
      <c r="Q66">
        <v>66</v>
      </c>
      <c r="S66">
        <f t="shared" si="40"/>
        <v>1027.154001738</v>
      </c>
      <c r="T66">
        <f t="shared" si="41"/>
        <v>846.57397573580738</v>
      </c>
      <c r="U66">
        <v>66</v>
      </c>
      <c r="W66">
        <f t="shared" si="42"/>
        <v>1025.9371217379999</v>
      </c>
      <c r="X66">
        <f t="shared" si="43"/>
        <v>1206.423388778471</v>
      </c>
      <c r="Y66">
        <v>66</v>
      </c>
      <c r="AA66">
        <f t="shared" si="44"/>
        <v>0.23105921979999999</v>
      </c>
      <c r="AB66">
        <f t="shared" si="45"/>
        <v>0.17798037536471945</v>
      </c>
      <c r="AC66">
        <v>66</v>
      </c>
      <c r="AE66">
        <f t="shared" si="46"/>
        <v>0.22905139229999999</v>
      </c>
      <c r="AF66">
        <f t="shared" si="47"/>
        <v>0.2803016086617886</v>
      </c>
    </row>
    <row r="67" spans="1:32" x14ac:dyDescent="0.45">
      <c r="A67">
        <v>67</v>
      </c>
      <c r="C67">
        <f t="shared" si="32"/>
        <v>12.397112014999999</v>
      </c>
      <c r="D67">
        <f t="shared" si="33"/>
        <v>11.262210068599277</v>
      </c>
      <c r="E67">
        <v>67</v>
      </c>
      <c r="G67">
        <f t="shared" si="34"/>
        <v>12.394372524800001</v>
      </c>
      <c r="H67">
        <f t="shared" si="35"/>
        <v>13.529169960918095</v>
      </c>
      <c r="I67">
        <v>67</v>
      </c>
      <c r="K67">
        <f t="shared" si="36"/>
        <v>5346.2959130408008</v>
      </c>
      <c r="L67">
        <f t="shared" si="37"/>
        <v>4070.7007085554405</v>
      </c>
      <c r="M67">
        <v>67</v>
      </c>
      <c r="O67">
        <f t="shared" si="38"/>
        <v>5340.7366956516007</v>
      </c>
      <c r="P67">
        <f t="shared" si="39"/>
        <v>6615.7264902976076</v>
      </c>
      <c r="Q67">
        <v>67</v>
      </c>
      <c r="S67">
        <f t="shared" si="40"/>
        <v>1039.7152513032001</v>
      </c>
      <c r="T67">
        <f t="shared" si="41"/>
        <v>858.15650482165734</v>
      </c>
      <c r="U67">
        <v>67</v>
      </c>
      <c r="W67">
        <f t="shared" si="42"/>
        <v>1038.8025913032</v>
      </c>
      <c r="X67">
        <f t="shared" si="43"/>
        <v>1220.2895616610972</v>
      </c>
      <c r="Y67">
        <v>67</v>
      </c>
      <c r="AA67">
        <f t="shared" si="44"/>
        <v>0.23190422790000001</v>
      </c>
      <c r="AB67">
        <f t="shared" si="45"/>
        <v>0.17805008427087868</v>
      </c>
      <c r="AC67">
        <v>67</v>
      </c>
      <c r="AE67">
        <f t="shared" si="46"/>
        <v>0.23039835650000001</v>
      </c>
      <c r="AF67">
        <f t="shared" si="47"/>
        <v>0.28287315682949316</v>
      </c>
    </row>
    <row r="68" spans="1:32" x14ac:dyDescent="0.45">
      <c r="A68">
        <v>68</v>
      </c>
      <c r="C68">
        <f t="shared" si="32"/>
        <v>12.559121342499999</v>
      </c>
      <c r="D68">
        <f t="shared" si="33"/>
        <v>11.417974761047923</v>
      </c>
      <c r="E68">
        <v>68</v>
      </c>
      <c r="G68">
        <f t="shared" si="34"/>
        <v>12.557295017600001</v>
      </c>
      <c r="H68">
        <f t="shared" si="35"/>
        <v>13.698370505316047</v>
      </c>
      <c r="I68">
        <v>68</v>
      </c>
      <c r="K68">
        <f t="shared" si="36"/>
        <v>5409.5852753596</v>
      </c>
      <c r="L68">
        <f t="shared" si="37"/>
        <v>4127.0217292877714</v>
      </c>
      <c r="M68">
        <v>68</v>
      </c>
      <c r="O68">
        <f t="shared" si="38"/>
        <v>5405.8791304342003</v>
      </c>
      <c r="P68">
        <f t="shared" si="39"/>
        <v>6688.0307890325967</v>
      </c>
      <c r="Q68">
        <v>68</v>
      </c>
      <c r="S68">
        <f t="shared" si="40"/>
        <v>1052.2765008684</v>
      </c>
      <c r="T68">
        <f t="shared" si="41"/>
        <v>869.71939606905562</v>
      </c>
      <c r="U68">
        <v>68</v>
      </c>
      <c r="W68">
        <f t="shared" si="42"/>
        <v>1051.6680608684001</v>
      </c>
      <c r="X68">
        <f t="shared" si="43"/>
        <v>1234.1763595676057</v>
      </c>
      <c r="Y68">
        <v>68</v>
      </c>
      <c r="AA68">
        <f t="shared" si="44"/>
        <v>0.232749236</v>
      </c>
      <c r="AB68">
        <f t="shared" si="45"/>
        <v>0.17811662121236763</v>
      </c>
      <c r="AC68">
        <v>68</v>
      </c>
      <c r="AE68">
        <f t="shared" si="46"/>
        <v>0.23174532069999998</v>
      </c>
      <c r="AF68">
        <f t="shared" si="47"/>
        <v>0.2854534198475957</v>
      </c>
    </row>
    <row r="69" spans="1:32" x14ac:dyDescent="0.45">
      <c r="A69">
        <v>69</v>
      </c>
      <c r="C69">
        <f t="shared" si="32"/>
        <v>12.721130669999999</v>
      </c>
      <c r="D69">
        <f t="shared" si="33"/>
        <v>11.573614864833541</v>
      </c>
      <c r="E69">
        <v>69</v>
      </c>
      <c r="G69">
        <f t="shared" si="34"/>
        <v>12.720217510400001</v>
      </c>
      <c r="H69">
        <f t="shared" si="35"/>
        <v>13.867697070377208</v>
      </c>
      <c r="I69">
        <v>69</v>
      </c>
      <c r="K69">
        <f t="shared" si="36"/>
        <v>5472.8746376784002</v>
      </c>
      <c r="L69">
        <f t="shared" si="37"/>
        <v>4183.2045994444507</v>
      </c>
      <c r="M69">
        <v>69</v>
      </c>
      <c r="O69">
        <f t="shared" si="38"/>
        <v>5471.0215652168008</v>
      </c>
      <c r="P69">
        <f t="shared" si="39"/>
        <v>6760.4815878119352</v>
      </c>
      <c r="Q69">
        <v>69</v>
      </c>
      <c r="S69">
        <f t="shared" si="40"/>
        <v>1064.8377504335999</v>
      </c>
      <c r="T69">
        <f t="shared" si="41"/>
        <v>881.2629698746639</v>
      </c>
      <c r="U69">
        <v>69</v>
      </c>
      <c r="W69">
        <f t="shared" si="42"/>
        <v>1064.5335304335999</v>
      </c>
      <c r="X69">
        <f t="shared" si="43"/>
        <v>1248.0834382063222</v>
      </c>
      <c r="Y69">
        <v>69</v>
      </c>
      <c r="AA69">
        <f t="shared" si="44"/>
        <v>0.23359424410000001</v>
      </c>
      <c r="AB69">
        <f t="shared" si="45"/>
        <v>0.17818011987062951</v>
      </c>
      <c r="AC69">
        <v>69</v>
      </c>
      <c r="AE69">
        <f t="shared" si="46"/>
        <v>0.2330922849</v>
      </c>
      <c r="AF69">
        <f t="shared" si="47"/>
        <v>0.28804181092537667</v>
      </c>
    </row>
    <row r="70" spans="1:32" x14ac:dyDescent="0.45">
      <c r="A70">
        <v>70</v>
      </c>
      <c r="C70">
        <f t="shared" si="32"/>
        <v>12.883139997499999</v>
      </c>
      <c r="D70">
        <f t="shared" si="33"/>
        <v>11.729132442851705</v>
      </c>
      <c r="E70">
        <v>70</v>
      </c>
      <c r="G70">
        <f t="shared" si="34"/>
        <v>12.883140003200001</v>
      </c>
      <c r="H70">
        <f t="shared" si="35"/>
        <v>14.037147558078827</v>
      </c>
      <c r="I70">
        <v>70</v>
      </c>
      <c r="K70">
        <f t="shared" si="36"/>
        <v>5536.1639999972003</v>
      </c>
      <c r="L70">
        <f t="shared" si="37"/>
        <v>4239.2515900310955</v>
      </c>
      <c r="M70">
        <v>70</v>
      </c>
      <c r="O70">
        <f t="shared" si="38"/>
        <v>5536.1639999994004</v>
      </c>
      <c r="P70">
        <f t="shared" si="39"/>
        <v>6833.076409965759</v>
      </c>
      <c r="Q70">
        <v>70</v>
      </c>
      <c r="S70">
        <f t="shared" si="40"/>
        <v>1077.3989999988</v>
      </c>
      <c r="T70">
        <f t="shared" si="41"/>
        <v>892.7875457020059</v>
      </c>
      <c r="U70">
        <v>70</v>
      </c>
      <c r="W70">
        <f t="shared" si="42"/>
        <v>1077.3989999988</v>
      </c>
      <c r="X70">
        <f t="shared" si="43"/>
        <v>1262.0104542955942</v>
      </c>
      <c r="Y70">
        <v>70</v>
      </c>
      <c r="AA70">
        <f t="shared" si="44"/>
        <v>0.2344392522</v>
      </c>
      <c r="AB70">
        <f t="shared" si="45"/>
        <v>0.17824070699864386</v>
      </c>
      <c r="AC70">
        <v>70</v>
      </c>
      <c r="AE70">
        <f t="shared" si="46"/>
        <v>0.2344392491</v>
      </c>
      <c r="AF70">
        <f t="shared" si="47"/>
        <v>0.29063779141843465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7AF8-0A68-4F47-A7CA-37838B6ED1EA}">
  <sheetPr codeName="XLSTAT_20231206_172333_1_HID">
    <tabColor rgb="FF007800"/>
  </sheetPr>
  <dimension ref="A1:AF70"/>
  <sheetViews>
    <sheetView workbookViewId="0">
      <selection activeCell="AC1" sqref="AC1"/>
    </sheetView>
  </sheetViews>
  <sheetFormatPr baseColWidth="10" defaultColWidth="11" defaultRowHeight="14.25" x14ac:dyDescent="0.45"/>
  <sheetData>
    <row r="1" spans="1:32" x14ac:dyDescent="0.45">
      <c r="A1">
        <v>1</v>
      </c>
      <c r="C1">
        <f t="shared" ref="C1:C32" si="0">2.6459088+(A1-1)*0.1103608</f>
        <v>2.6459087999999999</v>
      </c>
      <c r="D1">
        <f t="shared" ref="D1:D32" si="1">0+1*C1-1.80917847028218*(1.0625+(C1-5.367664375)^2/51.1905722049439)^0.5</f>
        <v>0.65810550896767839</v>
      </c>
      <c r="E1">
        <v>1</v>
      </c>
      <c r="G1">
        <f t="shared" ref="G1:G32" si="2">2.298412+(E1-1)*0.1153969855</f>
        <v>2.2984119999999999</v>
      </c>
      <c r="H1">
        <f t="shared" ref="H1:H32" si="3">0+1*G1+1.80917847028218*(1.0625+(G1-5.367664375)^2/51.1905722049439)^0.5</f>
        <v>4.3183209272039846</v>
      </c>
      <c r="I1">
        <v>1</v>
      </c>
      <c r="K1">
        <f t="shared" ref="K1:K32" si="4">2879.5148+(I1-1)*168.6444231884</f>
        <v>2879.5147999999999</v>
      </c>
      <c r="L1">
        <f t="shared" ref="L1:L32" si="5">0+1*K1-1727.95639588573*(1.0625+(K1-6132.6075)^2/106327181.1684)^0.5</f>
        <v>1016.822081506383</v>
      </c>
      <c r="M1">
        <v>1</v>
      </c>
      <c r="O1">
        <f t="shared" ref="O1:O32" si="6">2587.216+(M1-1)*172.8806376812</f>
        <v>2587.2159999999999</v>
      </c>
      <c r="P1">
        <f t="shared" ref="P1:P32" si="7">0+1*O1+1727.95639588573*(1.0625+(O1-6132.6075)^2/106327181.1684)^0.5</f>
        <v>4464.8281878133739</v>
      </c>
      <c r="Q1">
        <v>1</v>
      </c>
      <c r="S1">
        <f t="shared" ref="S1:S32" si="8">402.7996+(Q1-1)*34.5279768116</f>
        <v>402.7996</v>
      </c>
      <c r="T1">
        <f t="shared" ref="T1:T32" si="9">0+1*S1-237.726217340752*(1.0625+(S1-995.4361875)^2/4858180.68568293)^0.5</f>
        <v>149.55766261634054</v>
      </c>
      <c r="U1">
        <v>1</v>
      </c>
      <c r="W1">
        <f t="shared" ref="W1:W32" si="10">381.262+(U1-1)*34.840115942</f>
        <v>381.262</v>
      </c>
      <c r="X1">
        <f t="shared" ref="X1:X32" si="11">0+1*W1+237.726217340752*(1.0625+(W1-995.4361875)^2/4858180.68568293)^0.5</f>
        <v>635.10020384280392</v>
      </c>
      <c r="Y1">
        <v>1</v>
      </c>
      <c r="AA1">
        <f t="shared" ref="AA1:AA32" si="12">0.1032806332+(Y1-1)*0.0018478318</f>
        <v>0.1032806332</v>
      </c>
      <c r="AB1">
        <f t="shared" ref="AB1:AB32" si="13">0+1*AA1-0.0334538463713147*(1.0625+(AA1-0.157878178746017)^2/0.00903084947569895)^0.5</f>
        <v>6.3802559974979828E-2</v>
      </c>
      <c r="AC1">
        <v>1</v>
      </c>
      <c r="AE1">
        <f t="shared" ref="AE1:AE32" si="14">0.0853641032+(AC1-1)*0.0021074917</f>
        <v>8.5364103199999999E-2</v>
      </c>
      <c r="AF1">
        <f t="shared" ref="AF1:AF32" si="15">0+1*AE1+0.0334538463713147*(1.0625+(AE1-0.157878178746017)^2/0.00903084947569895)^0.5</f>
        <v>0.12826804168736528</v>
      </c>
    </row>
    <row r="2" spans="1:32" x14ac:dyDescent="0.45">
      <c r="A2">
        <v>2</v>
      </c>
      <c r="C2">
        <f t="shared" si="0"/>
        <v>2.7562696</v>
      </c>
      <c r="D2">
        <f t="shared" si="1"/>
        <v>0.77795499080603592</v>
      </c>
      <c r="E2">
        <v>2</v>
      </c>
      <c r="G2">
        <f t="shared" si="2"/>
        <v>2.4138089854999998</v>
      </c>
      <c r="H2">
        <f t="shared" si="3"/>
        <v>4.4226869443055934</v>
      </c>
      <c r="I2">
        <v>2</v>
      </c>
      <c r="K2">
        <f t="shared" si="4"/>
        <v>3048.1592231884001</v>
      </c>
      <c r="L2">
        <f t="shared" si="5"/>
        <v>1193.5404363062289</v>
      </c>
      <c r="M2">
        <v>2</v>
      </c>
      <c r="O2">
        <f t="shared" si="6"/>
        <v>2760.0966376811998</v>
      </c>
      <c r="P2">
        <f t="shared" si="7"/>
        <v>4628.7439516143349</v>
      </c>
      <c r="Q2">
        <v>2</v>
      </c>
      <c r="S2">
        <f t="shared" si="8"/>
        <v>437.32757681160001</v>
      </c>
      <c r="T2">
        <f t="shared" si="9"/>
        <v>184.99985749365521</v>
      </c>
      <c r="U2">
        <v>2</v>
      </c>
      <c r="W2">
        <f t="shared" si="10"/>
        <v>416.10211594200001</v>
      </c>
      <c r="X2">
        <f t="shared" si="11"/>
        <v>668.98573191482876</v>
      </c>
      <c r="Y2">
        <v>2</v>
      </c>
      <c r="AA2">
        <f t="shared" si="12"/>
        <v>0.105128465</v>
      </c>
      <c r="AB2">
        <f t="shared" si="13"/>
        <v>6.596296637218077E-2</v>
      </c>
      <c r="AC2">
        <v>2</v>
      </c>
      <c r="AE2">
        <f t="shared" si="14"/>
        <v>8.7471594900000005E-2</v>
      </c>
      <c r="AF2">
        <f t="shared" si="15"/>
        <v>0.12993829744589769</v>
      </c>
    </row>
    <row r="3" spans="1:32" x14ac:dyDescent="0.45">
      <c r="A3">
        <v>3</v>
      </c>
      <c r="C3">
        <f t="shared" si="0"/>
        <v>2.8666304</v>
      </c>
      <c r="D3">
        <f t="shared" si="1"/>
        <v>0.89745468969649744</v>
      </c>
      <c r="E3">
        <v>3</v>
      </c>
      <c r="G3">
        <f t="shared" si="2"/>
        <v>2.5292059709999997</v>
      </c>
      <c r="H3">
        <f t="shared" si="3"/>
        <v>4.5274182076775995</v>
      </c>
      <c r="I3">
        <v>3</v>
      </c>
      <c r="K3">
        <f t="shared" si="4"/>
        <v>3216.8036463767999</v>
      </c>
      <c r="L3">
        <f t="shared" si="5"/>
        <v>1369.8616175374768</v>
      </c>
      <c r="M3">
        <v>3</v>
      </c>
      <c r="O3">
        <f t="shared" si="6"/>
        <v>2932.9772753623997</v>
      </c>
      <c r="P3">
        <f t="shared" si="7"/>
        <v>4793.0677643809549</v>
      </c>
      <c r="Q3">
        <v>3</v>
      </c>
      <c r="S3">
        <f t="shared" si="8"/>
        <v>471.85555362319997</v>
      </c>
      <c r="T3">
        <f t="shared" si="9"/>
        <v>220.39022083821845</v>
      </c>
      <c r="U3">
        <v>3</v>
      </c>
      <c r="W3">
        <f t="shared" si="10"/>
        <v>450.94223188399997</v>
      </c>
      <c r="X3">
        <f t="shared" si="11"/>
        <v>702.92368566362416</v>
      </c>
      <c r="Y3">
        <v>3</v>
      </c>
      <c r="AA3">
        <f t="shared" si="12"/>
        <v>0.1069762968</v>
      </c>
      <c r="AB3">
        <f t="shared" si="13"/>
        <v>6.8114997434700508E-2</v>
      </c>
      <c r="AC3">
        <v>3</v>
      </c>
      <c r="AE3">
        <f t="shared" si="14"/>
        <v>8.9579086599999996E-2</v>
      </c>
      <c r="AF3">
        <f t="shared" si="15"/>
        <v>0.13161709981642031</v>
      </c>
    </row>
    <row r="4" spans="1:32" x14ac:dyDescent="0.45">
      <c r="A4">
        <v>4</v>
      </c>
      <c r="C4">
        <f t="shared" si="0"/>
        <v>2.9769912000000001</v>
      </c>
      <c r="D4">
        <f t="shared" si="1"/>
        <v>1.0165997138075005</v>
      </c>
      <c r="E4">
        <v>4</v>
      </c>
      <c r="G4">
        <f t="shared" si="2"/>
        <v>2.6446029565</v>
      </c>
      <c r="H4">
        <f t="shared" si="3"/>
        <v>4.6325205962672653</v>
      </c>
      <c r="I4">
        <v>4</v>
      </c>
      <c r="K4">
        <f t="shared" si="4"/>
        <v>3385.4480695652001</v>
      </c>
      <c r="L4">
        <f t="shared" si="5"/>
        <v>1545.7806530902562</v>
      </c>
      <c r="M4">
        <v>4</v>
      </c>
      <c r="O4">
        <f t="shared" si="6"/>
        <v>3105.8579130436001</v>
      </c>
      <c r="P4">
        <f t="shared" si="7"/>
        <v>4957.8052822278933</v>
      </c>
      <c r="Q4">
        <v>4</v>
      </c>
      <c r="S4">
        <f t="shared" si="8"/>
        <v>506.38353043479998</v>
      </c>
      <c r="T4">
        <f t="shared" si="9"/>
        <v>255.72821766599543</v>
      </c>
      <c r="U4">
        <v>4</v>
      </c>
      <c r="W4">
        <f t="shared" si="10"/>
        <v>485.78234782599998</v>
      </c>
      <c r="X4">
        <f t="shared" si="11"/>
        <v>736.91463008843664</v>
      </c>
      <c r="Y4">
        <v>4</v>
      </c>
      <c r="AA4">
        <f t="shared" si="12"/>
        <v>0.1088241286</v>
      </c>
      <c r="AB4">
        <f t="shared" si="13"/>
        <v>7.0258454972521353E-2</v>
      </c>
      <c r="AC4">
        <v>4</v>
      </c>
      <c r="AE4">
        <f t="shared" si="14"/>
        <v>9.1686578300000002E-2</v>
      </c>
      <c r="AF4">
        <f t="shared" si="15"/>
        <v>0.13330471290396978</v>
      </c>
    </row>
    <row r="5" spans="1:32" x14ac:dyDescent="0.45">
      <c r="A5">
        <v>5</v>
      </c>
      <c r="C5">
        <f t="shared" si="0"/>
        <v>3.0873520000000001</v>
      </c>
      <c r="D5">
        <f t="shared" si="1"/>
        <v>1.1353852748198638</v>
      </c>
      <c r="E5">
        <v>5</v>
      </c>
      <c r="G5">
        <f t="shared" si="2"/>
        <v>2.7599999419999999</v>
      </c>
      <c r="H5">
        <f t="shared" si="3"/>
        <v>4.737999904700759</v>
      </c>
      <c r="I5">
        <v>5</v>
      </c>
      <c r="K5">
        <f t="shared" si="4"/>
        <v>3554.0924927535998</v>
      </c>
      <c r="L5">
        <f t="shared" si="5"/>
        <v>1721.2927544581864</v>
      </c>
      <c r="M5">
        <v>5</v>
      </c>
      <c r="O5">
        <f t="shared" si="6"/>
        <v>3278.7385507248</v>
      </c>
      <c r="P5">
        <f t="shared" si="7"/>
        <v>5122.9619852748365</v>
      </c>
      <c r="Q5">
        <v>5</v>
      </c>
      <c r="S5">
        <f t="shared" si="8"/>
        <v>540.91150724639999</v>
      </c>
      <c r="T5">
        <f t="shared" si="9"/>
        <v>291.01333875392646</v>
      </c>
      <c r="U5">
        <v>5</v>
      </c>
      <c r="W5">
        <f t="shared" si="10"/>
        <v>520.62246376799999</v>
      </c>
      <c r="X5">
        <f t="shared" si="11"/>
        <v>770.95910444178355</v>
      </c>
      <c r="Y5">
        <v>5</v>
      </c>
      <c r="AA5">
        <f t="shared" si="12"/>
        <v>0.11067196040000001</v>
      </c>
      <c r="AB5">
        <f t="shared" si="13"/>
        <v>7.2393140346202145E-2</v>
      </c>
      <c r="AC5">
        <v>5</v>
      </c>
      <c r="AE5">
        <f t="shared" si="14"/>
        <v>9.3794070000000007E-2</v>
      </c>
      <c r="AF5">
        <f t="shared" si="15"/>
        <v>0.13500140603756025</v>
      </c>
    </row>
    <row r="6" spans="1:32" x14ac:dyDescent="0.45">
      <c r="A6">
        <v>6</v>
      </c>
      <c r="C6">
        <f t="shared" si="0"/>
        <v>3.1977127999999997</v>
      </c>
      <c r="D6">
        <f t="shared" si="1"/>
        <v>1.2538066990597836</v>
      </c>
      <c r="E6">
        <v>6</v>
      </c>
      <c r="G6">
        <f t="shared" si="2"/>
        <v>2.8753969274999998</v>
      </c>
      <c r="H6">
        <f t="shared" si="3"/>
        <v>4.8438618300692955</v>
      </c>
      <c r="I6">
        <v>6</v>
      </c>
      <c r="K6">
        <f t="shared" si="4"/>
        <v>3722.736915942</v>
      </c>
      <c r="L6">
        <f t="shared" si="5"/>
        <v>1896.3933309992485</v>
      </c>
      <c r="M6">
        <v>6</v>
      </c>
      <c r="O6">
        <f t="shared" si="6"/>
        <v>3451.6191884059999</v>
      </c>
      <c r="P6">
        <f t="shared" si="7"/>
        <v>5288.5431613243154</v>
      </c>
      <c r="Q6">
        <v>6</v>
      </c>
      <c r="S6">
        <f t="shared" si="8"/>
        <v>575.43948405800006</v>
      </c>
      <c r="T6">
        <f t="shared" si="9"/>
        <v>326.24510213365193</v>
      </c>
      <c r="U6">
        <v>6</v>
      </c>
      <c r="W6">
        <f t="shared" si="10"/>
        <v>555.46257971</v>
      </c>
      <c r="X6">
        <f t="shared" si="11"/>
        <v>805.05762064105988</v>
      </c>
      <c r="Y6">
        <v>6</v>
      </c>
      <c r="AA6">
        <f t="shared" si="12"/>
        <v>0.1125197922</v>
      </c>
      <c r="AB6">
        <f t="shared" si="13"/>
        <v>7.4518854902757808E-2</v>
      </c>
      <c r="AC6">
        <v>6</v>
      </c>
      <c r="AE6">
        <f t="shared" si="14"/>
        <v>9.5901561699999999E-2</v>
      </c>
      <c r="AF6">
        <f t="shared" si="15"/>
        <v>0.13670745344835805</v>
      </c>
    </row>
    <row r="7" spans="1:32" x14ac:dyDescent="0.45">
      <c r="A7">
        <v>7</v>
      </c>
      <c r="C7">
        <f t="shared" si="0"/>
        <v>3.3080736000000002</v>
      </c>
      <c r="D7">
        <f t="shared" si="1"/>
        <v>1.3718594387248548</v>
      </c>
      <c r="E7">
        <v>7</v>
      </c>
      <c r="G7">
        <f t="shared" si="2"/>
        <v>2.9907939130000001</v>
      </c>
      <c r="H7">
        <f t="shared" si="3"/>
        <v>4.9501119584195479</v>
      </c>
      <c r="I7">
        <v>7</v>
      </c>
      <c r="K7">
        <f t="shared" si="4"/>
        <v>3891.3813391304002</v>
      </c>
      <c r="L7">
        <f t="shared" si="5"/>
        <v>2071.0780039862252</v>
      </c>
      <c r="M7">
        <v>7</v>
      </c>
      <c r="O7">
        <f t="shared" si="6"/>
        <v>3624.4998260871998</v>
      </c>
      <c r="P7">
        <f t="shared" si="7"/>
        <v>5454.5538896175804</v>
      </c>
      <c r="Q7">
        <v>7</v>
      </c>
      <c r="S7">
        <f t="shared" si="8"/>
        <v>609.96746086960002</v>
      </c>
      <c r="T7">
        <f t="shared" si="9"/>
        <v>361.4230545364</v>
      </c>
      <c r="U7">
        <v>7</v>
      </c>
      <c r="W7">
        <f t="shared" si="10"/>
        <v>590.30269565200001</v>
      </c>
      <c r="X7">
        <f t="shared" si="11"/>
        <v>839.21066172574251</v>
      </c>
      <c r="Y7">
        <v>7</v>
      </c>
      <c r="AA7">
        <f t="shared" si="12"/>
        <v>0.114367624</v>
      </c>
      <c r="AB7">
        <f t="shared" si="13"/>
        <v>7.6635400442212065E-2</v>
      </c>
      <c r="AC7">
        <v>7</v>
      </c>
      <c r="AE7">
        <f t="shared" si="14"/>
        <v>9.8009053400000004E-2</v>
      </c>
      <c r="AF7">
        <f t="shared" si="15"/>
        <v>0.13842313389322741</v>
      </c>
    </row>
    <row r="8" spans="1:32" x14ac:dyDescent="0.45">
      <c r="A8">
        <v>8</v>
      </c>
      <c r="C8">
        <f t="shared" si="0"/>
        <v>3.4184343999999998</v>
      </c>
      <c r="D8">
        <f t="shared" si="1"/>
        <v>1.4895390831515363</v>
      </c>
      <c r="E8">
        <v>8</v>
      </c>
      <c r="G8">
        <f t="shared" si="2"/>
        <v>3.1061908985</v>
      </c>
      <c r="H8">
        <f t="shared" si="3"/>
        <v>5.0567557510037044</v>
      </c>
      <c r="I8">
        <v>8</v>
      </c>
      <c r="K8">
        <f t="shared" si="4"/>
        <v>4060.0257623187999</v>
      </c>
      <c r="L8">
        <f t="shared" si="5"/>
        <v>2245.3426203565086</v>
      </c>
      <c r="M8">
        <v>8</v>
      </c>
      <c r="O8">
        <f t="shared" si="6"/>
        <v>3797.3804637683997</v>
      </c>
      <c r="P8">
        <f t="shared" si="7"/>
        <v>5620.9990247700362</v>
      </c>
      <c r="Q8">
        <v>8</v>
      </c>
      <c r="S8">
        <f t="shared" si="8"/>
        <v>644.49543768119997</v>
      </c>
      <c r="T8">
        <f t="shared" si="9"/>
        <v>396.54677277959672</v>
      </c>
      <c r="U8">
        <v>8</v>
      </c>
      <c r="W8">
        <f t="shared" si="10"/>
        <v>625.14281159400002</v>
      </c>
      <c r="X8">
        <f t="shared" si="11"/>
        <v>873.41868037025642</v>
      </c>
      <c r="Y8">
        <v>8</v>
      </c>
      <c r="AA8">
        <f t="shared" si="12"/>
        <v>0.11621545580000001</v>
      </c>
      <c r="AB8">
        <f t="shared" si="13"/>
        <v>7.8742579714104199E-2</v>
      </c>
      <c r="AC8">
        <v>8</v>
      </c>
      <c r="AE8">
        <f t="shared" si="14"/>
        <v>0.1001165451</v>
      </c>
      <c r="AF8">
        <f t="shared" si="15"/>
        <v>0.14014873022041852</v>
      </c>
    </row>
    <row r="9" spans="1:32" x14ac:dyDescent="0.45">
      <c r="A9">
        <v>9</v>
      </c>
      <c r="C9">
        <f t="shared" si="0"/>
        <v>3.5287951999999998</v>
      </c>
      <c r="D9">
        <f t="shared" si="1"/>
        <v>1.6068413700693354</v>
      </c>
      <c r="E9">
        <v>9</v>
      </c>
      <c r="G9">
        <f t="shared" si="2"/>
        <v>3.2215878839999998</v>
      </c>
      <c r="H9">
        <f t="shared" si="3"/>
        <v>5.1637985303500589</v>
      </c>
      <c r="I9">
        <v>9</v>
      </c>
      <c r="K9">
        <f t="shared" si="4"/>
        <v>4228.6701855071997</v>
      </c>
      <c r="L9">
        <f t="shared" si="5"/>
        <v>2419.1832660692817</v>
      </c>
      <c r="M9">
        <v>9</v>
      </c>
      <c r="O9">
        <f t="shared" si="6"/>
        <v>3970.2611014495997</v>
      </c>
      <c r="P9">
        <f t="shared" si="7"/>
        <v>5787.8831809916774</v>
      </c>
      <c r="Q9">
        <v>9</v>
      </c>
      <c r="S9">
        <f t="shared" si="8"/>
        <v>679.02341449279993</v>
      </c>
      <c r="T9">
        <f t="shared" si="9"/>
        <v>431.61586508585083</v>
      </c>
      <c r="U9">
        <v>9</v>
      </c>
      <c r="W9">
        <f t="shared" si="10"/>
        <v>659.98292753600003</v>
      </c>
      <c r="X9">
        <f t="shared" si="11"/>
        <v>907.68209746252592</v>
      </c>
      <c r="Y9">
        <v>9</v>
      </c>
      <c r="AA9">
        <f t="shared" si="12"/>
        <v>0.1180632876</v>
      </c>
      <c r="AB9">
        <f t="shared" si="13"/>
        <v>8.0840196942842363E-2</v>
      </c>
      <c r="AC9">
        <v>9</v>
      </c>
      <c r="AE9">
        <f t="shared" si="14"/>
        <v>0.1022240368</v>
      </c>
      <c r="AF9">
        <f t="shared" si="15"/>
        <v>0.14188452887442962</v>
      </c>
    </row>
    <row r="10" spans="1:32" x14ac:dyDescent="0.45">
      <c r="A10">
        <v>10</v>
      </c>
      <c r="C10">
        <f t="shared" si="0"/>
        <v>3.6391559999999998</v>
      </c>
      <c r="D10">
        <f t="shared" si="1"/>
        <v>1.7237621967840497</v>
      </c>
      <c r="E10">
        <v>10</v>
      </c>
      <c r="G10">
        <f t="shared" si="2"/>
        <v>3.3369848694999997</v>
      </c>
      <c r="H10">
        <f t="shared" si="3"/>
        <v>5.2712454662203116</v>
      </c>
      <c r="I10">
        <v>10</v>
      </c>
      <c r="K10">
        <f t="shared" si="4"/>
        <v>4397.3146086956003</v>
      </c>
      <c r="L10">
        <f t="shared" si="5"/>
        <v>2592.5962789772539</v>
      </c>
      <c r="M10">
        <v>10</v>
      </c>
      <c r="O10">
        <f t="shared" si="6"/>
        <v>4143.1417391307996</v>
      </c>
      <c r="P10">
        <f t="shared" si="7"/>
        <v>5955.2107167008126</v>
      </c>
      <c r="Q10">
        <v>10</v>
      </c>
      <c r="S10">
        <f t="shared" si="8"/>
        <v>713.5513913044</v>
      </c>
      <c r="T10">
        <f t="shared" si="9"/>
        <v>466.62997232517068</v>
      </c>
      <c r="U10">
        <v>10</v>
      </c>
      <c r="W10">
        <f t="shared" si="10"/>
        <v>694.82304347800005</v>
      </c>
      <c r="X10">
        <f t="shared" si="11"/>
        <v>942.00130075809045</v>
      </c>
      <c r="Y10">
        <v>10</v>
      </c>
      <c r="AA10">
        <f t="shared" si="12"/>
        <v>0.1199111194</v>
      </c>
      <c r="AB10">
        <f t="shared" si="13"/>
        <v>8.2928058380377673E-2</v>
      </c>
      <c r="AC10">
        <v>10</v>
      </c>
      <c r="AE10">
        <f t="shared" si="14"/>
        <v>0.10433152849999999</v>
      </c>
      <c r="AF10">
        <f t="shared" si="15"/>
        <v>0.14363081933742319</v>
      </c>
    </row>
    <row r="11" spans="1:32" x14ac:dyDescent="0.45">
      <c r="A11">
        <v>11</v>
      </c>
      <c r="C11">
        <f t="shared" si="0"/>
        <v>3.7495167999999999</v>
      </c>
      <c r="D11">
        <f t="shared" si="1"/>
        <v>1.8402976312300363</v>
      </c>
      <c r="E11">
        <v>11</v>
      </c>
      <c r="G11">
        <f t="shared" si="2"/>
        <v>3.4523818549999996</v>
      </c>
      <c r="H11">
        <f t="shared" si="3"/>
        <v>5.3791015615247222</v>
      </c>
      <c r="I11">
        <v>11</v>
      </c>
      <c r="K11">
        <f t="shared" si="4"/>
        <v>4565.9590318840001</v>
      </c>
      <c r="L11">
        <f t="shared" si="5"/>
        <v>2765.5782611203558</v>
      </c>
      <c r="M11">
        <v>11</v>
      </c>
      <c r="O11">
        <f t="shared" si="6"/>
        <v>4316.0223768119995</v>
      </c>
      <c r="P11">
        <f t="shared" si="7"/>
        <v>6122.9857196410567</v>
      </c>
      <c r="Q11">
        <v>11</v>
      </c>
      <c r="S11">
        <f t="shared" si="8"/>
        <v>748.07936811600007</v>
      </c>
      <c r="T11">
        <f t="shared" si="9"/>
        <v>501.58876917157772</v>
      </c>
      <c r="U11">
        <v>11</v>
      </c>
      <c r="W11">
        <f t="shared" si="10"/>
        <v>729.66315942000006</v>
      </c>
      <c r="X11">
        <f t="shared" si="11"/>
        <v>976.37664361939005</v>
      </c>
      <c r="Y11">
        <v>11</v>
      </c>
      <c r="AA11">
        <f t="shared" si="12"/>
        <v>0.12175895119999999</v>
      </c>
      <c r="AB11">
        <f t="shared" si="13"/>
        <v>8.5005972884232131E-2</v>
      </c>
      <c r="AC11">
        <v>11</v>
      </c>
      <c r="AE11">
        <f t="shared" si="14"/>
        <v>0.1064390202</v>
      </c>
      <c r="AF11">
        <f t="shared" si="15"/>
        <v>0.14538789350502512</v>
      </c>
    </row>
    <row r="12" spans="1:32" x14ac:dyDescent="0.45">
      <c r="A12">
        <v>12</v>
      </c>
      <c r="C12">
        <f t="shared" si="0"/>
        <v>3.8598775999999999</v>
      </c>
      <c r="D12">
        <f t="shared" si="1"/>
        <v>1.9564439228294563</v>
      </c>
      <c r="E12">
        <v>12</v>
      </c>
      <c r="G12">
        <f t="shared" si="2"/>
        <v>3.5677788404999999</v>
      </c>
      <c r="H12">
        <f t="shared" si="3"/>
        <v>5.4873716382707149</v>
      </c>
      <c r="I12">
        <v>12</v>
      </c>
      <c r="K12">
        <f t="shared" si="4"/>
        <v>4734.6034550723998</v>
      </c>
      <c r="L12">
        <f t="shared" si="5"/>
        <v>2938.1260903501861</v>
      </c>
      <c r="M12">
        <v>12</v>
      </c>
      <c r="O12">
        <f t="shared" si="6"/>
        <v>4488.9030144932003</v>
      </c>
      <c r="P12">
        <f t="shared" si="7"/>
        <v>6291.2119926120649</v>
      </c>
      <c r="Q12">
        <v>12</v>
      </c>
      <c r="S12">
        <f t="shared" si="8"/>
        <v>782.60734492760002</v>
      </c>
      <c r="T12">
        <f t="shared" si="9"/>
        <v>536.49196516570123</v>
      </c>
      <c r="U12">
        <v>12</v>
      </c>
      <c r="W12">
        <f t="shared" si="10"/>
        <v>764.50327536199995</v>
      </c>
      <c r="X12">
        <f t="shared" si="11"/>
        <v>1010.8084438494484</v>
      </c>
      <c r="Y12">
        <v>12</v>
      </c>
      <c r="AA12">
        <f t="shared" si="12"/>
        <v>0.123606783</v>
      </c>
      <c r="AB12">
        <f t="shared" si="13"/>
        <v>8.7073752518454173E-2</v>
      </c>
      <c r="AC12">
        <v>12</v>
      </c>
      <c r="AE12">
        <f t="shared" si="14"/>
        <v>0.1085465119</v>
      </c>
      <c r="AF12">
        <f t="shared" si="15"/>
        <v>0.14715604499489077</v>
      </c>
    </row>
    <row r="13" spans="1:32" x14ac:dyDescent="0.45">
      <c r="A13">
        <v>13</v>
      </c>
      <c r="C13">
        <f t="shared" si="0"/>
        <v>3.9702383999999999</v>
      </c>
      <c r="D13">
        <f t="shared" si="1"/>
        <v>2.0721975130950372</v>
      </c>
      <c r="E13">
        <v>13</v>
      </c>
      <c r="G13">
        <f t="shared" si="2"/>
        <v>3.6831758259999998</v>
      </c>
      <c r="H13">
        <f t="shared" si="3"/>
        <v>5.5960603236245374</v>
      </c>
      <c r="I13">
        <v>13</v>
      </c>
      <c r="K13">
        <f t="shared" si="4"/>
        <v>4903.2478782607996</v>
      </c>
      <c r="L13">
        <f t="shared" si="5"/>
        <v>3110.2369311964185</v>
      </c>
      <c r="M13">
        <v>13</v>
      </c>
      <c r="O13">
        <f t="shared" si="6"/>
        <v>4661.7836521743993</v>
      </c>
      <c r="P13">
        <f t="shared" si="7"/>
        <v>6459.8930399234705</v>
      </c>
      <c r="Q13">
        <v>13</v>
      </c>
      <c r="S13">
        <f t="shared" si="8"/>
        <v>817.13532173919998</v>
      </c>
      <c r="T13">
        <f t="shared" si="9"/>
        <v>571.33930567545838</v>
      </c>
      <c r="U13">
        <v>13</v>
      </c>
      <c r="W13">
        <f t="shared" si="10"/>
        <v>799.34339130399997</v>
      </c>
      <c r="X13">
        <f t="shared" si="11"/>
        <v>1045.2969826286758</v>
      </c>
      <c r="Y13">
        <v>13</v>
      </c>
      <c r="AA13">
        <f t="shared" si="12"/>
        <v>0.1254546148</v>
      </c>
      <c r="AB13">
        <f t="shared" si="13"/>
        <v>8.9131213174603346E-2</v>
      </c>
      <c r="AC13">
        <v>13</v>
      </c>
      <c r="AE13">
        <f t="shared" si="14"/>
        <v>0.11065400359999999</v>
      </c>
      <c r="AF13">
        <f t="shared" si="15"/>
        <v>0.14893556838708877</v>
      </c>
    </row>
    <row r="14" spans="1:32" x14ac:dyDescent="0.45">
      <c r="A14">
        <v>14</v>
      </c>
      <c r="C14">
        <f t="shared" si="0"/>
        <v>4.0805992</v>
      </c>
      <c r="D14">
        <f t="shared" si="1"/>
        <v>2.1875550459120197</v>
      </c>
      <c r="E14">
        <v>14</v>
      </c>
      <c r="G14">
        <f t="shared" si="2"/>
        <v>3.7985728114999997</v>
      </c>
      <c r="H14">
        <f t="shared" si="3"/>
        <v>5.7051720361688725</v>
      </c>
      <c r="I14">
        <v>14</v>
      </c>
      <c r="K14">
        <f t="shared" si="4"/>
        <v>5071.8923014491993</v>
      </c>
      <c r="L14">
        <f t="shared" si="5"/>
        <v>3281.9082448900881</v>
      </c>
      <c r="M14">
        <v>14</v>
      </c>
      <c r="O14">
        <f t="shared" si="6"/>
        <v>4834.6642898556001</v>
      </c>
      <c r="P14">
        <f t="shared" si="7"/>
        <v>6629.0320546792955</v>
      </c>
      <c r="Q14">
        <v>14</v>
      </c>
      <c r="S14">
        <f t="shared" si="8"/>
        <v>851.66329855079994</v>
      </c>
      <c r="T14">
        <f t="shared" si="9"/>
        <v>606.13057274755749</v>
      </c>
      <c r="U14">
        <v>14</v>
      </c>
      <c r="W14">
        <f t="shared" si="10"/>
        <v>834.18350724599998</v>
      </c>
      <c r="X14">
        <f t="shared" si="11"/>
        <v>1079.8425035629034</v>
      </c>
      <c r="Y14">
        <v>14</v>
      </c>
      <c r="AA14">
        <f t="shared" si="12"/>
        <v>0.12730244660000001</v>
      </c>
      <c r="AB14">
        <f t="shared" si="13"/>
        <v>9.1178175209392809E-2</v>
      </c>
      <c r="AC14">
        <v>14</v>
      </c>
      <c r="AE14">
        <f t="shared" si="14"/>
        <v>0.1127614953</v>
      </c>
      <c r="AF14">
        <f t="shared" si="15"/>
        <v>0.15072675839613475</v>
      </c>
    </row>
    <row r="15" spans="1:32" x14ac:dyDescent="0.45">
      <c r="A15">
        <v>15</v>
      </c>
      <c r="C15">
        <f t="shared" si="0"/>
        <v>4.1909599999999996</v>
      </c>
      <c r="D15">
        <f t="shared" si="1"/>
        <v>2.3025133774347566</v>
      </c>
      <c r="E15">
        <v>15</v>
      </c>
      <c r="G15">
        <f t="shared" si="2"/>
        <v>3.913969797</v>
      </c>
      <c r="H15">
        <f t="shared" si="3"/>
        <v>5.8147109724418868</v>
      </c>
      <c r="I15">
        <v>15</v>
      </c>
      <c r="K15">
        <f t="shared" si="4"/>
        <v>5240.5367246375999</v>
      </c>
      <c r="L15">
        <f t="shared" si="5"/>
        <v>3453.1377984634305</v>
      </c>
      <c r="M15">
        <v>15</v>
      </c>
      <c r="O15">
        <f t="shared" si="6"/>
        <v>5007.5449275368001</v>
      </c>
      <c r="P15">
        <f t="shared" si="7"/>
        <v>6798.6319069962001</v>
      </c>
      <c r="Q15">
        <v>15</v>
      </c>
      <c r="S15">
        <f t="shared" si="8"/>
        <v>886.19127536239989</v>
      </c>
      <c r="T15">
        <f t="shared" si="9"/>
        <v>640.8655858432769</v>
      </c>
      <c r="U15">
        <v>15</v>
      </c>
      <c r="W15">
        <f t="shared" si="10"/>
        <v>869.02362318799987</v>
      </c>
      <c r="X15">
        <f t="shared" si="11"/>
        <v>1114.4452118500383</v>
      </c>
      <c r="Y15">
        <v>15</v>
      </c>
      <c r="AA15">
        <f t="shared" si="12"/>
        <v>0.12915027839999998</v>
      </c>
      <c r="AB15">
        <f t="shared" si="13"/>
        <v>9.3214464095149802E-2</v>
      </c>
      <c r="AC15">
        <v>15</v>
      </c>
      <c r="AE15">
        <f t="shared" si="14"/>
        <v>0.11486898700000001</v>
      </c>
      <c r="AF15">
        <f t="shared" si="15"/>
        <v>0.15252990897540347</v>
      </c>
    </row>
    <row r="16" spans="1:32" x14ac:dyDescent="0.45">
      <c r="A16">
        <v>16</v>
      </c>
      <c r="C16">
        <f t="shared" si="0"/>
        <v>4.3013208000000001</v>
      </c>
      <c r="D16">
        <f t="shared" si="1"/>
        <v>2.4170695855338495</v>
      </c>
      <c r="E16">
        <v>16</v>
      </c>
      <c r="G16">
        <f t="shared" si="2"/>
        <v>4.0293667825000004</v>
      </c>
      <c r="H16">
        <f t="shared" si="3"/>
        <v>5.9246810938449705</v>
      </c>
      <c r="I16">
        <v>16</v>
      </c>
      <c r="K16">
        <f t="shared" si="4"/>
        <v>5409.1811478259997</v>
      </c>
      <c r="L16">
        <f t="shared" si="5"/>
        <v>3623.9236728518717</v>
      </c>
      <c r="M16">
        <v>16</v>
      </c>
      <c r="O16">
        <f t="shared" si="6"/>
        <v>5180.425565218</v>
      </c>
      <c r="P16">
        <f t="shared" si="7"/>
        <v>6968.6951332538665</v>
      </c>
      <c r="Q16">
        <v>16</v>
      </c>
      <c r="S16">
        <f t="shared" si="8"/>
        <v>920.71925217400008</v>
      </c>
      <c r="T16">
        <f t="shared" si="9"/>
        <v>675.54420245279425</v>
      </c>
      <c r="U16">
        <v>16</v>
      </c>
      <c r="W16">
        <f t="shared" si="10"/>
        <v>903.86373912999989</v>
      </c>
      <c r="X16">
        <f t="shared" si="11"/>
        <v>1149.1052735718979</v>
      </c>
      <c r="Y16">
        <v>16</v>
      </c>
      <c r="AA16">
        <f t="shared" si="12"/>
        <v>0.13099811019999999</v>
      </c>
      <c r="AB16">
        <f t="shared" si="13"/>
        <v>9.5239911078803086E-2</v>
      </c>
      <c r="AC16">
        <v>16</v>
      </c>
      <c r="AE16">
        <f t="shared" si="14"/>
        <v>0.1169764787</v>
      </c>
      <c r="AF16">
        <f t="shared" si="15"/>
        <v>0.15434531235565707</v>
      </c>
    </row>
    <row r="17" spans="1:32" x14ac:dyDescent="0.45">
      <c r="A17">
        <v>17</v>
      </c>
      <c r="C17">
        <f t="shared" si="0"/>
        <v>4.4116815999999996</v>
      </c>
      <c r="D17">
        <f t="shared" si="1"/>
        <v>2.5312209787308513</v>
      </c>
      <c r="E17">
        <v>17</v>
      </c>
      <c r="G17">
        <f t="shared" si="2"/>
        <v>4.1447637679999998</v>
      </c>
      <c r="H17">
        <f t="shared" si="3"/>
        <v>6.0350861140072887</v>
      </c>
      <c r="I17">
        <v>17</v>
      </c>
      <c r="K17">
        <f t="shared" si="4"/>
        <v>5577.8255710144003</v>
      </c>
      <c r="L17">
        <f t="shared" si="5"/>
        <v>3794.2642699307826</v>
      </c>
      <c r="M17">
        <v>17</v>
      </c>
      <c r="O17">
        <f t="shared" si="6"/>
        <v>5353.3062028991999</v>
      </c>
      <c r="P17">
        <f t="shared" si="7"/>
        <v>7139.223926469057</v>
      </c>
      <c r="Q17">
        <v>17</v>
      </c>
      <c r="S17">
        <f t="shared" si="8"/>
        <v>955.24722898560003</v>
      </c>
      <c r="T17">
        <f t="shared" si="9"/>
        <v>710.16631858322262</v>
      </c>
      <c r="U17">
        <v>17</v>
      </c>
      <c r="W17">
        <f t="shared" si="10"/>
        <v>938.7038550719999</v>
      </c>
      <c r="X17">
        <f t="shared" si="11"/>
        <v>1183.8228151168771</v>
      </c>
      <c r="Y17">
        <v>17</v>
      </c>
      <c r="AA17">
        <f t="shared" si="12"/>
        <v>0.13284594199999999</v>
      </c>
      <c r="AB17">
        <f t="shared" si="13"/>
        <v>9.7254353844682756E-2</v>
      </c>
      <c r="AC17">
        <v>17</v>
      </c>
      <c r="AE17">
        <f t="shared" si="14"/>
        <v>0.1190839704</v>
      </c>
      <c r="AF17">
        <f t="shared" si="15"/>
        <v>0.15617325802053747</v>
      </c>
    </row>
    <row r="18" spans="1:32" x14ac:dyDescent="0.45">
      <c r="A18">
        <v>18</v>
      </c>
      <c r="C18">
        <f t="shared" si="0"/>
        <v>4.5220424000000001</v>
      </c>
      <c r="D18">
        <f t="shared" si="1"/>
        <v>2.6449651045594429</v>
      </c>
      <c r="E18">
        <v>18</v>
      </c>
      <c r="G18">
        <f t="shared" si="2"/>
        <v>4.2601607534999992</v>
      </c>
      <c r="H18">
        <f t="shared" si="3"/>
        <v>6.1459294866951737</v>
      </c>
      <c r="I18">
        <v>18</v>
      </c>
      <c r="K18">
        <f t="shared" si="4"/>
        <v>5746.4699942028001</v>
      </c>
      <c r="L18">
        <f t="shared" si="5"/>
        <v>3964.1583184275341</v>
      </c>
      <c r="M18">
        <v>18</v>
      </c>
      <c r="O18">
        <f t="shared" si="6"/>
        <v>5526.1868405803998</v>
      </c>
      <c r="P18">
        <f t="shared" si="7"/>
        <v>7310.2201278769871</v>
      </c>
      <c r="Q18">
        <v>18</v>
      </c>
      <c r="S18">
        <f t="shared" si="8"/>
        <v>989.77520579719999</v>
      </c>
      <c r="T18">
        <f t="shared" si="9"/>
        <v>744.73186911648099</v>
      </c>
      <c r="U18">
        <v>18</v>
      </c>
      <c r="W18">
        <f t="shared" si="10"/>
        <v>973.54397101399991</v>
      </c>
      <c r="X18">
        <f t="shared" si="11"/>
        <v>1218.5979227380949</v>
      </c>
      <c r="Y18">
        <v>18</v>
      </c>
      <c r="AA18">
        <f t="shared" si="12"/>
        <v>0.1346937738</v>
      </c>
      <c r="AB18">
        <f t="shared" si="13"/>
        <v>9.925763717603478E-2</v>
      </c>
      <c r="AC18">
        <v>18</v>
      </c>
      <c r="AE18">
        <f t="shared" si="14"/>
        <v>0.12119146210000001</v>
      </c>
      <c r="AF18">
        <f t="shared" si="15"/>
        <v>0.15801403162307623</v>
      </c>
    </row>
    <row r="19" spans="1:32" x14ac:dyDescent="0.45">
      <c r="A19">
        <v>19</v>
      </c>
      <c r="C19">
        <f t="shared" si="0"/>
        <v>4.6324031999999997</v>
      </c>
      <c r="D19">
        <f t="shared" si="1"/>
        <v>2.7582997572944965</v>
      </c>
      <c r="E19">
        <v>19</v>
      </c>
      <c r="G19">
        <f t="shared" si="2"/>
        <v>4.3755577389999996</v>
      </c>
      <c r="H19">
        <f t="shared" si="3"/>
        <v>6.2572143943532437</v>
      </c>
      <c r="I19">
        <v>19</v>
      </c>
      <c r="K19">
        <f t="shared" si="4"/>
        <v>5915.1144173911998</v>
      </c>
      <c r="L19">
        <f t="shared" si="5"/>
        <v>4133.6048786583169</v>
      </c>
      <c r="M19">
        <v>19</v>
      </c>
      <c r="O19">
        <f t="shared" si="6"/>
        <v>5699.0674782615997</v>
      </c>
      <c r="P19">
        <f t="shared" si="7"/>
        <v>7481.6852197943062</v>
      </c>
      <c r="Q19">
        <v>19</v>
      </c>
      <c r="S19">
        <f t="shared" si="8"/>
        <v>1024.3031826087999</v>
      </c>
      <c r="T19">
        <f t="shared" si="9"/>
        <v>779.2408280341283</v>
      </c>
      <c r="U19">
        <v>19</v>
      </c>
      <c r="W19">
        <f t="shared" si="10"/>
        <v>1008.3840869559999</v>
      </c>
      <c r="X19">
        <f t="shared" si="11"/>
        <v>1253.4306422506127</v>
      </c>
      <c r="Y19">
        <v>19</v>
      </c>
      <c r="AA19">
        <f t="shared" si="12"/>
        <v>0.1365416056</v>
      </c>
      <c r="AB19">
        <f t="shared" si="13"/>
        <v>0.10124961360981899</v>
      </c>
      <c r="AC19">
        <v>19</v>
      </c>
      <c r="AE19">
        <f t="shared" si="14"/>
        <v>0.1232989538</v>
      </c>
      <c r="AF19">
        <f t="shared" si="15"/>
        <v>0.15986791384855284</v>
      </c>
    </row>
    <row r="20" spans="1:32" x14ac:dyDescent="0.45">
      <c r="A20">
        <v>20</v>
      </c>
      <c r="C20">
        <f t="shared" si="0"/>
        <v>4.7427639999999993</v>
      </c>
      <c r="D20">
        <f t="shared" si="1"/>
        <v>2.8712229849937838</v>
      </c>
      <c r="E20">
        <v>20</v>
      </c>
      <c r="G20">
        <f t="shared" si="2"/>
        <v>4.4909547244999999</v>
      </c>
      <c r="H20">
        <f t="shared" si="3"/>
        <v>6.3689437373619953</v>
      </c>
      <c r="I20">
        <v>20</v>
      </c>
      <c r="K20">
        <f t="shared" si="4"/>
        <v>6083.7588405795996</v>
      </c>
      <c r="L20">
        <f t="shared" si="5"/>
        <v>4302.6033460487815</v>
      </c>
      <c r="M20">
        <v>20</v>
      </c>
      <c r="O20">
        <f t="shared" si="6"/>
        <v>5871.9481159427996</v>
      </c>
      <c r="P20">
        <f t="shared" si="7"/>
        <v>7653.6203198275753</v>
      </c>
      <c r="Q20">
        <v>20</v>
      </c>
      <c r="S20">
        <f t="shared" si="8"/>
        <v>1058.8311594203999</v>
      </c>
      <c r="T20">
        <f t="shared" si="9"/>
        <v>813.69320850736062</v>
      </c>
      <c r="U20">
        <v>20</v>
      </c>
      <c r="W20">
        <f t="shared" si="10"/>
        <v>1043.2242028979999</v>
      </c>
      <c r="X20">
        <f t="shared" si="11"/>
        <v>1288.3209788701938</v>
      </c>
      <c r="Y20">
        <v>20</v>
      </c>
      <c r="AA20">
        <f t="shared" si="12"/>
        <v>0.13838943739999998</v>
      </c>
      <c r="AB20">
        <f t="shared" si="13"/>
        <v>0.10323014407909076</v>
      </c>
      <c r="AC20">
        <v>20</v>
      </c>
      <c r="AE20">
        <f t="shared" si="14"/>
        <v>0.12540644550000002</v>
      </c>
      <c r="AF20">
        <f t="shared" si="15"/>
        <v>0.16173517923036237</v>
      </c>
    </row>
    <row r="21" spans="1:32" x14ac:dyDescent="0.45">
      <c r="A21">
        <v>21</v>
      </c>
      <c r="C21">
        <f t="shared" si="0"/>
        <v>4.8531247999999998</v>
      </c>
      <c r="D21">
        <f t="shared" si="1"/>
        <v>2.983733095800992</v>
      </c>
      <c r="E21">
        <v>21</v>
      </c>
      <c r="G21">
        <f t="shared" si="2"/>
        <v>4.6063517100000002</v>
      </c>
      <c r="H21">
        <f t="shared" si="3"/>
        <v>6.4811201240933727</v>
      </c>
      <c r="I21">
        <v>21</v>
      </c>
      <c r="K21">
        <f t="shared" si="4"/>
        <v>6252.4032637679993</v>
      </c>
      <c r="L21">
        <f t="shared" si="5"/>
        <v>4471.1534534078528</v>
      </c>
      <c r="M21">
        <v>21</v>
      </c>
      <c r="O21">
        <f t="shared" si="6"/>
        <v>6044.8287536240005</v>
      </c>
      <c r="P21">
        <f t="shared" si="7"/>
        <v>7826.0261764796687</v>
      </c>
      <c r="Q21">
        <v>21</v>
      </c>
      <c r="S21">
        <f t="shared" si="8"/>
        <v>1093.3591362320001</v>
      </c>
      <c r="T21">
        <f t="shared" si="9"/>
        <v>848.08906285144076</v>
      </c>
      <c r="U21">
        <v>21</v>
      </c>
      <c r="W21">
        <f t="shared" si="10"/>
        <v>1078.0643188399999</v>
      </c>
      <c r="X21">
        <f t="shared" si="11"/>
        <v>1323.2688971949308</v>
      </c>
      <c r="Y21">
        <v>21</v>
      </c>
      <c r="AA21">
        <f t="shared" si="12"/>
        <v>0.14023726920000001</v>
      </c>
      <c r="AB21">
        <f t="shared" si="13"/>
        <v>0.10519909853707125</v>
      </c>
      <c r="AC21">
        <v>21</v>
      </c>
      <c r="AE21">
        <f t="shared" si="14"/>
        <v>0.12751393720000001</v>
      </c>
      <c r="AF21">
        <f t="shared" si="15"/>
        <v>0.16361609492690779</v>
      </c>
    </row>
    <row r="22" spans="1:32" x14ac:dyDescent="0.45">
      <c r="A22">
        <v>22</v>
      </c>
      <c r="C22">
        <f t="shared" si="0"/>
        <v>4.9634856000000003</v>
      </c>
      <c r="D22">
        <f t="shared" si="1"/>
        <v>3.0958286634633829</v>
      </c>
      <c r="E22">
        <v>22</v>
      </c>
      <c r="G22">
        <f t="shared" si="2"/>
        <v>4.7217486954999996</v>
      </c>
      <c r="H22">
        <f t="shared" si="3"/>
        <v>6.5937458618414908</v>
      </c>
      <c r="I22">
        <v>22</v>
      </c>
      <c r="K22">
        <f t="shared" si="4"/>
        <v>6421.0476869564</v>
      </c>
      <c r="L22">
        <f t="shared" si="5"/>
        <v>4639.2552719348132</v>
      </c>
      <c r="M22">
        <v>22</v>
      </c>
      <c r="O22">
        <f t="shared" si="6"/>
        <v>6217.7093913051995</v>
      </c>
      <c r="P22">
        <f t="shared" si="7"/>
        <v>7998.9031661941881</v>
      </c>
      <c r="Q22">
        <v>22</v>
      </c>
      <c r="S22">
        <f t="shared" si="8"/>
        <v>1127.8871130436</v>
      </c>
      <c r="T22">
        <f t="shared" si="9"/>
        <v>882.42848234492999</v>
      </c>
      <c r="U22">
        <v>22</v>
      </c>
      <c r="W22">
        <f t="shared" si="10"/>
        <v>1112.904434782</v>
      </c>
      <c r="X22">
        <f t="shared" si="11"/>
        <v>1358.2743213298863</v>
      </c>
      <c r="Y22">
        <v>22</v>
      </c>
      <c r="AA22">
        <f t="shared" si="12"/>
        <v>0.14208510099999999</v>
      </c>
      <c r="AB22">
        <f t="shared" si="13"/>
        <v>0.10715635655690023</v>
      </c>
      <c r="AC22">
        <v>22</v>
      </c>
      <c r="AE22">
        <f t="shared" si="14"/>
        <v>0.1296214289</v>
      </c>
      <c r="AF22">
        <f t="shared" si="15"/>
        <v>0.16551091946887725</v>
      </c>
    </row>
    <row r="23" spans="1:32" x14ac:dyDescent="0.45">
      <c r="A23">
        <v>23</v>
      </c>
      <c r="C23">
        <f t="shared" si="0"/>
        <v>5.0738463999999999</v>
      </c>
      <c r="D23">
        <f t="shared" si="1"/>
        <v>3.2075085320226311</v>
      </c>
      <c r="E23">
        <v>23</v>
      </c>
      <c r="G23">
        <f t="shared" si="2"/>
        <v>4.837145681</v>
      </c>
      <c r="H23">
        <f t="shared" si="3"/>
        <v>6.7068229487003812</v>
      </c>
      <c r="I23">
        <v>23</v>
      </c>
      <c r="K23">
        <f t="shared" si="4"/>
        <v>6589.6921101447997</v>
      </c>
      <c r="L23">
        <f t="shared" si="5"/>
        <v>4806.9092109508128</v>
      </c>
      <c r="M23">
        <v>23</v>
      </c>
      <c r="O23">
        <f t="shared" si="6"/>
        <v>6390.5900289864003</v>
      </c>
      <c r="P23">
        <f t="shared" si="7"/>
        <v>8172.2512918650837</v>
      </c>
      <c r="Q23">
        <v>23</v>
      </c>
      <c r="S23">
        <f t="shared" si="8"/>
        <v>1162.4150898552</v>
      </c>
      <c r="T23">
        <f t="shared" si="9"/>
        <v>916.71159691517914</v>
      </c>
      <c r="U23">
        <v>23</v>
      </c>
      <c r="W23">
        <f t="shared" si="10"/>
        <v>1147.744550724</v>
      </c>
      <c r="X23">
        <f t="shared" si="11"/>
        <v>1393.3371351537285</v>
      </c>
      <c r="Y23">
        <v>23</v>
      </c>
      <c r="AA23">
        <f t="shared" si="12"/>
        <v>0.1439329328</v>
      </c>
      <c r="AB23">
        <f t="shared" si="13"/>
        <v>0.10910180790104959</v>
      </c>
      <c r="AC23">
        <v>23</v>
      </c>
      <c r="AE23">
        <f t="shared" si="14"/>
        <v>0.13172892060000002</v>
      </c>
      <c r="AF23">
        <f t="shared" si="15"/>
        <v>0.16741990148756564</v>
      </c>
    </row>
    <row r="24" spans="1:32" x14ac:dyDescent="0.45">
      <c r="A24">
        <v>24</v>
      </c>
      <c r="C24">
        <f t="shared" si="0"/>
        <v>5.1842071999999995</v>
      </c>
      <c r="D24">
        <f t="shared" si="1"/>
        <v>3.3187718196431852</v>
      </c>
      <c r="E24">
        <v>24</v>
      </c>
      <c r="G24">
        <f t="shared" si="2"/>
        <v>4.9525426664999994</v>
      </c>
      <c r="H24">
        <f t="shared" si="3"/>
        <v>6.8203530664542189</v>
      </c>
      <c r="I24">
        <v>24</v>
      </c>
      <c r="K24">
        <f t="shared" si="4"/>
        <v>6758.3365333332004</v>
      </c>
      <c r="L24">
        <f t="shared" si="5"/>
        <v>4974.1160163571622</v>
      </c>
      <c r="M24">
        <v>24</v>
      </c>
      <c r="O24">
        <f t="shared" si="6"/>
        <v>6563.4706666675993</v>
      </c>
      <c r="P24">
        <f t="shared" si="7"/>
        <v>8346.0701828251731</v>
      </c>
      <c r="Q24">
        <v>24</v>
      </c>
      <c r="S24">
        <f t="shared" si="8"/>
        <v>1196.9430666668</v>
      </c>
      <c r="T24">
        <f t="shared" si="9"/>
        <v>950.93857469259353</v>
      </c>
      <c r="U24">
        <v>24</v>
      </c>
      <c r="W24">
        <f t="shared" si="10"/>
        <v>1182.584666666</v>
      </c>
      <c r="X24">
        <f t="shared" si="11"/>
        <v>1428.4571827251798</v>
      </c>
      <c r="Y24">
        <v>24</v>
      </c>
      <c r="AA24">
        <f t="shared" si="12"/>
        <v>0.1457807646</v>
      </c>
      <c r="AB24">
        <f t="shared" si="13"/>
        <v>0.11103535305445557</v>
      </c>
      <c r="AC24">
        <v>24</v>
      </c>
      <c r="AE24">
        <f t="shared" si="14"/>
        <v>0.13383641230000001</v>
      </c>
      <c r="AF24">
        <f t="shared" si="15"/>
        <v>0.16934327843611041</v>
      </c>
    </row>
    <row r="25" spans="1:32" x14ac:dyDescent="0.45">
      <c r="A25">
        <v>25</v>
      </c>
      <c r="C25">
        <f t="shared" si="0"/>
        <v>5.2945679999999999</v>
      </c>
      <c r="D25">
        <f t="shared" si="1"/>
        <v>3.429617921548747</v>
      </c>
      <c r="E25">
        <v>25</v>
      </c>
      <c r="G25">
        <f t="shared" si="2"/>
        <v>5.0679396519999997</v>
      </c>
      <c r="H25">
        <f t="shared" si="3"/>
        <v>6.9343375745383078</v>
      </c>
      <c r="I25">
        <v>25</v>
      </c>
      <c r="K25">
        <f t="shared" si="4"/>
        <v>6926.9809565216001</v>
      </c>
      <c r="L25">
        <f t="shared" si="5"/>
        <v>5140.8767678339336</v>
      </c>
      <c r="M25">
        <v>25</v>
      </c>
      <c r="O25">
        <f t="shared" si="6"/>
        <v>6736.3513043488001</v>
      </c>
      <c r="P25">
        <f t="shared" si="7"/>
        <v>8520.3590963137176</v>
      </c>
      <c r="Q25">
        <v>25</v>
      </c>
      <c r="S25">
        <f t="shared" si="8"/>
        <v>1231.4710434783999</v>
      </c>
      <c r="T25">
        <f t="shared" si="9"/>
        <v>985.10962143722941</v>
      </c>
      <c r="U25">
        <v>25</v>
      </c>
      <c r="W25">
        <f t="shared" si="10"/>
        <v>1217.424782608</v>
      </c>
      <c r="X25">
        <f t="shared" si="11"/>
        <v>1463.6342688259715</v>
      </c>
      <c r="Y25">
        <v>25</v>
      </c>
      <c r="AA25">
        <f t="shared" si="12"/>
        <v>0.14762859640000001</v>
      </c>
      <c r="AB25">
        <f t="shared" si="13"/>
        <v>0.11295690371561723</v>
      </c>
      <c r="AC25">
        <v>25</v>
      </c>
      <c r="AE25">
        <f t="shared" si="14"/>
        <v>0.135943904</v>
      </c>
      <c r="AF25">
        <f t="shared" si="15"/>
        <v>0.17128127531659337</v>
      </c>
    </row>
    <row r="26" spans="1:32" x14ac:dyDescent="0.45">
      <c r="A26">
        <v>26</v>
      </c>
      <c r="C26">
        <f t="shared" si="0"/>
        <v>5.4049288000000004</v>
      </c>
      <c r="D26">
        <f t="shared" si="1"/>
        <v>3.5400465120441655</v>
      </c>
      <c r="E26">
        <v>26</v>
      </c>
      <c r="G26">
        <f t="shared" si="2"/>
        <v>5.1833366375000001</v>
      </c>
      <c r="H26">
        <f t="shared" si="3"/>
        <v>7.0487775051208619</v>
      </c>
      <c r="I26">
        <v>26</v>
      </c>
      <c r="K26">
        <f t="shared" si="4"/>
        <v>7095.6253797099998</v>
      </c>
      <c r="L26">
        <f t="shared" si="5"/>
        <v>5307.1928748033506</v>
      </c>
      <c r="M26">
        <v>26</v>
      </c>
      <c r="O26">
        <f t="shared" si="6"/>
        <v>6909.2319420299991</v>
      </c>
      <c r="P26">
        <f t="shared" si="7"/>
        <v>8695.1169204094658</v>
      </c>
      <c r="Q26">
        <v>26</v>
      </c>
      <c r="S26">
        <f t="shared" si="8"/>
        <v>1265.9990202899999</v>
      </c>
      <c r="T26">
        <f t="shared" si="9"/>
        <v>1019.2249798422498</v>
      </c>
      <c r="U26">
        <v>26</v>
      </c>
      <c r="W26">
        <f t="shared" si="10"/>
        <v>1252.26489855</v>
      </c>
      <c r="X26">
        <f t="shared" si="11"/>
        <v>1498.8681596359208</v>
      </c>
      <c r="Y26">
        <v>26</v>
      </c>
      <c r="AA26">
        <f t="shared" si="12"/>
        <v>0.14947642820000001</v>
      </c>
      <c r="AB26">
        <f t="shared" si="13"/>
        <v>0.11486638324020011</v>
      </c>
      <c r="AC26">
        <v>26</v>
      </c>
      <c r="AE26">
        <f t="shared" si="14"/>
        <v>0.1380513957</v>
      </c>
      <c r="AF26">
        <f t="shared" si="15"/>
        <v>0.17323410342686452</v>
      </c>
    </row>
    <row r="27" spans="1:32" x14ac:dyDescent="0.45">
      <c r="A27">
        <v>27</v>
      </c>
      <c r="C27">
        <f t="shared" si="0"/>
        <v>5.5152896</v>
      </c>
      <c r="D27">
        <f t="shared" si="1"/>
        <v>3.6500575456069964</v>
      </c>
      <c r="E27">
        <v>27</v>
      </c>
      <c r="G27">
        <f t="shared" si="2"/>
        <v>5.2987336229999995</v>
      </c>
      <c r="H27">
        <f t="shared" si="3"/>
        <v>7.1636735593468579</v>
      </c>
      <c r="I27">
        <v>27</v>
      </c>
      <c r="K27">
        <f t="shared" si="4"/>
        <v>7264.2698028983996</v>
      </c>
      <c r="L27">
        <f t="shared" si="5"/>
        <v>5473.0660711929904</v>
      </c>
      <c r="M27">
        <v>27</v>
      </c>
      <c r="O27">
        <f t="shared" si="6"/>
        <v>7082.1125797111999</v>
      </c>
      <c r="P27">
        <f t="shared" si="7"/>
        <v>8870.3421784022903</v>
      </c>
      <c r="Q27">
        <v>27</v>
      </c>
      <c r="S27">
        <f t="shared" si="8"/>
        <v>1300.5269971016</v>
      </c>
      <c r="T27">
        <f t="shared" si="9"/>
        <v>1053.284928719685</v>
      </c>
      <c r="U27">
        <v>27</v>
      </c>
      <c r="W27">
        <f t="shared" si="10"/>
        <v>1287.105014492</v>
      </c>
      <c r="X27">
        <f t="shared" si="11"/>
        <v>1534.1585835347319</v>
      </c>
      <c r="Y27">
        <v>27</v>
      </c>
      <c r="AA27">
        <f t="shared" si="12"/>
        <v>0.15132425999999999</v>
      </c>
      <c r="AB27">
        <f t="shared" si="13"/>
        <v>0.11676372703208238</v>
      </c>
      <c r="AC27">
        <v>27</v>
      </c>
      <c r="AE27">
        <f t="shared" si="14"/>
        <v>0.14015888739999999</v>
      </c>
      <c r="AF27">
        <f t="shared" si="15"/>
        <v>0.17520195914163234</v>
      </c>
    </row>
    <row r="28" spans="1:32" x14ac:dyDescent="0.45">
      <c r="A28">
        <v>28</v>
      </c>
      <c r="C28">
        <f t="shared" si="0"/>
        <v>5.6256503999999996</v>
      </c>
      <c r="D28">
        <f t="shared" si="1"/>
        <v>3.7596512570402298</v>
      </c>
      <c r="E28">
        <v>28</v>
      </c>
      <c r="G28">
        <f t="shared" si="2"/>
        <v>5.4141306084999998</v>
      </c>
      <c r="H28">
        <f t="shared" si="3"/>
        <v>7.279026104775693</v>
      </c>
      <c r="I28">
        <v>28</v>
      </c>
      <c r="K28">
        <f t="shared" si="4"/>
        <v>7432.9142260868002</v>
      </c>
      <c r="L28">
        <f t="shared" si="5"/>
        <v>5638.4984090438957</v>
      </c>
      <c r="M28">
        <v>28</v>
      </c>
      <c r="O28">
        <f t="shared" si="6"/>
        <v>7254.9932173924008</v>
      </c>
      <c r="P28">
        <f t="shared" si="7"/>
        <v>9046.0330345634011</v>
      </c>
      <c r="Q28">
        <v>28</v>
      </c>
      <c r="S28">
        <f t="shared" si="8"/>
        <v>1335.0549739132</v>
      </c>
      <c r="T28">
        <f t="shared" si="9"/>
        <v>1087.2897820747839</v>
      </c>
      <c r="U28">
        <v>28</v>
      </c>
      <c r="W28">
        <f t="shared" si="10"/>
        <v>1321.945130434</v>
      </c>
      <c r="X28">
        <f t="shared" si="11"/>
        <v>1569.5052320241803</v>
      </c>
      <c r="Y28">
        <v>28</v>
      </c>
      <c r="AA28">
        <f t="shared" si="12"/>
        <v>0.15317209179999999</v>
      </c>
      <c r="AB28">
        <f t="shared" si="13"/>
        <v>0.11864888287728065</v>
      </c>
      <c r="AC28">
        <v>28</v>
      </c>
      <c r="AE28">
        <f t="shared" si="14"/>
        <v>0.14226637910000001</v>
      </c>
      <c r="AF28">
        <f t="shared" si="15"/>
        <v>0.17718502274279424</v>
      </c>
    </row>
    <row r="29" spans="1:32" x14ac:dyDescent="0.45">
      <c r="A29">
        <v>29</v>
      </c>
      <c r="C29">
        <f t="shared" si="0"/>
        <v>5.7360112000000001</v>
      </c>
      <c r="D29">
        <f t="shared" si="1"/>
        <v>3.8688281606849628</v>
      </c>
      <c r="E29">
        <v>29</v>
      </c>
      <c r="G29">
        <f t="shared" si="2"/>
        <v>5.5295275939999993</v>
      </c>
      <c r="H29">
        <f t="shared" si="3"/>
        <v>7.3948351740344282</v>
      </c>
      <c r="I29">
        <v>29</v>
      </c>
      <c r="K29">
        <f t="shared" si="4"/>
        <v>7601.5586492752</v>
      </c>
      <c r="L29">
        <f t="shared" si="5"/>
        <v>5803.4922510179531</v>
      </c>
      <c r="M29">
        <v>29</v>
      </c>
      <c r="O29">
        <f t="shared" si="6"/>
        <v>7427.8738550735998</v>
      </c>
      <c r="P29">
        <f t="shared" si="7"/>
        <v>9222.1873012620126</v>
      </c>
      <c r="Q29">
        <v>29</v>
      </c>
      <c r="S29">
        <f t="shared" si="8"/>
        <v>1369.5829507248</v>
      </c>
      <c r="T29">
        <f t="shared" si="9"/>
        <v>1121.2398880759988</v>
      </c>
      <c r="U29">
        <v>29</v>
      </c>
      <c r="W29">
        <f t="shared" si="10"/>
        <v>1356.7852463759998</v>
      </c>
      <c r="X29">
        <f t="shared" si="11"/>
        <v>1604.9077607635022</v>
      </c>
      <c r="Y29">
        <v>29</v>
      </c>
      <c r="AA29">
        <f t="shared" si="12"/>
        <v>0.1550199236</v>
      </c>
      <c r="AB29">
        <f t="shared" si="13"/>
        <v>0.12052181121678407</v>
      </c>
      <c r="AC29">
        <v>29</v>
      </c>
      <c r="AE29">
        <f t="shared" si="14"/>
        <v>0.1443738708</v>
      </c>
      <c r="AF29">
        <f t="shared" si="15"/>
        <v>0.1791834573141165</v>
      </c>
    </row>
    <row r="30" spans="1:32" x14ac:dyDescent="0.45">
      <c r="A30">
        <v>30</v>
      </c>
      <c r="C30">
        <f t="shared" si="0"/>
        <v>5.8463719999999997</v>
      </c>
      <c r="D30">
        <f t="shared" si="1"/>
        <v>3.9775890486991843</v>
      </c>
      <c r="E30">
        <v>30</v>
      </c>
      <c r="G30">
        <f t="shared" si="2"/>
        <v>5.6449245794999996</v>
      </c>
      <c r="H30">
        <f t="shared" si="3"/>
        <v>7.5111004646981296</v>
      </c>
      <c r="I30">
        <v>30</v>
      </c>
      <c r="K30">
        <f t="shared" si="4"/>
        <v>7770.2030724635997</v>
      </c>
      <c r="L30">
        <f t="shared" si="5"/>
        <v>5968.0502618674836</v>
      </c>
      <c r="M30">
        <v>30</v>
      </c>
      <c r="O30">
        <f t="shared" si="6"/>
        <v>7600.7544927548006</v>
      </c>
      <c r="P30">
        <f t="shared" si="7"/>
        <v>9398.8024473646637</v>
      </c>
      <c r="Q30">
        <v>30</v>
      </c>
      <c r="S30">
        <f t="shared" si="8"/>
        <v>1404.1109275363999</v>
      </c>
      <c r="T30">
        <f t="shared" si="9"/>
        <v>1155.1356279282954</v>
      </c>
      <c r="U30">
        <v>30</v>
      </c>
      <c r="W30">
        <f t="shared" si="10"/>
        <v>1391.6253623179998</v>
      </c>
      <c r="X30">
        <f t="shared" si="11"/>
        <v>1640.3657907100487</v>
      </c>
      <c r="Y30">
        <v>30</v>
      </c>
      <c r="AA30">
        <f t="shared" si="12"/>
        <v>0.1568677554</v>
      </c>
      <c r="AB30">
        <f t="shared" si="13"/>
        <v>0.12238248535500362</v>
      </c>
      <c r="AC30">
        <v>30</v>
      </c>
      <c r="AE30">
        <f t="shared" si="14"/>
        <v>0.14648136249999999</v>
      </c>
      <c r="AF30">
        <f t="shared" si="15"/>
        <v>0.18119740771518994</v>
      </c>
    </row>
    <row r="31" spans="1:32" x14ac:dyDescent="0.45">
      <c r="A31">
        <v>31</v>
      </c>
      <c r="C31">
        <f t="shared" si="0"/>
        <v>5.9567327999999993</v>
      </c>
      <c r="D31">
        <f t="shared" si="1"/>
        <v>4.0859349884160947</v>
      </c>
      <c r="E31">
        <v>31</v>
      </c>
      <c r="G31">
        <f t="shared" si="2"/>
        <v>5.7603215649999999</v>
      </c>
      <c r="H31">
        <f t="shared" si="3"/>
        <v>7.6278213403983104</v>
      </c>
      <c r="I31">
        <v>31</v>
      </c>
      <c r="K31">
        <f t="shared" si="4"/>
        <v>7938.8474956519995</v>
      </c>
      <c r="L31">
        <f t="shared" si="5"/>
        <v>6132.1753989374793</v>
      </c>
      <c r="M31">
        <v>31</v>
      </c>
      <c r="O31">
        <f t="shared" si="6"/>
        <v>7773.6351304359996</v>
      </c>
      <c r="P31">
        <f t="shared" si="7"/>
        <v>9575.8756078430688</v>
      </c>
      <c r="Q31">
        <v>31</v>
      </c>
      <c r="S31">
        <f t="shared" si="8"/>
        <v>1438.6389043480001</v>
      </c>
      <c r="T31">
        <f t="shared" si="9"/>
        <v>1188.9774146580519</v>
      </c>
      <c r="U31">
        <v>31</v>
      </c>
      <c r="W31">
        <f t="shared" si="10"/>
        <v>1426.4654782599998</v>
      </c>
      <c r="X31">
        <f t="shared" si="11"/>
        <v>1675.8789093566252</v>
      </c>
      <c r="Y31">
        <v>31</v>
      </c>
      <c r="AA31">
        <f t="shared" si="12"/>
        <v>0.15871558720000001</v>
      </c>
      <c r="AB31">
        <f t="shared" si="13"/>
        <v>0.12423089160128967</v>
      </c>
      <c r="AC31">
        <v>31</v>
      </c>
      <c r="AE31">
        <f t="shared" si="14"/>
        <v>0.14858885420000001</v>
      </c>
      <c r="AF31">
        <f t="shared" si="15"/>
        <v>0.18322699964906392</v>
      </c>
    </row>
    <row r="32" spans="1:32" x14ac:dyDescent="0.45">
      <c r="A32">
        <v>32</v>
      </c>
      <c r="C32">
        <f t="shared" si="0"/>
        <v>6.0670935999999998</v>
      </c>
      <c r="D32">
        <f t="shared" si="1"/>
        <v>4.1938673188024076</v>
      </c>
      <c r="E32">
        <v>32</v>
      </c>
      <c r="G32">
        <f t="shared" si="2"/>
        <v>5.8757185505000002</v>
      </c>
      <c r="H32">
        <f t="shared" si="3"/>
        <v>7.7449968331500303</v>
      </c>
      <c r="I32">
        <v>32</v>
      </c>
      <c r="K32">
        <f t="shared" si="4"/>
        <v>8107.4919188404001</v>
      </c>
      <c r="L32">
        <f t="shared" si="5"/>
        <v>6295.8709017775436</v>
      </c>
      <c r="M32">
        <v>32</v>
      </c>
      <c r="O32">
        <f t="shared" si="6"/>
        <v>7946.5157681172004</v>
      </c>
      <c r="P32">
        <f t="shared" si="7"/>
        <v>9753.4035945070336</v>
      </c>
      <c r="Q32">
        <v>32</v>
      </c>
      <c r="S32">
        <f t="shared" si="8"/>
        <v>1473.1668811596001</v>
      </c>
      <c r="T32">
        <f t="shared" si="9"/>
        <v>1222.7656918182502</v>
      </c>
      <c r="U32">
        <v>32</v>
      </c>
      <c r="W32">
        <f t="shared" si="10"/>
        <v>1461.3055942019998</v>
      </c>
      <c r="X32">
        <f t="shared" si="11"/>
        <v>1711.4466720564174</v>
      </c>
      <c r="Y32">
        <v>32</v>
      </c>
      <c r="AA32">
        <f t="shared" si="12"/>
        <v>0.16056341899999999</v>
      </c>
      <c r="AB32">
        <f t="shared" si="13"/>
        <v>0.12606702934277414</v>
      </c>
      <c r="AC32">
        <v>32</v>
      </c>
      <c r="AE32">
        <f t="shared" si="14"/>
        <v>0.1506963459</v>
      </c>
      <c r="AF32">
        <f t="shared" si="15"/>
        <v>0.18527233883709354</v>
      </c>
    </row>
    <row r="33" spans="1:32" x14ac:dyDescent="0.45">
      <c r="A33">
        <v>33</v>
      </c>
      <c r="C33">
        <f t="shared" ref="C33:C64" si="16">2.6459088+(A33-1)*0.1103608</f>
        <v>6.1774544000000002</v>
      </c>
      <c r="D33">
        <f t="shared" ref="D33:D64" si="17">0+1*C33-1.80917847028218*(1.0625+(C33-5.367664375)^2/51.1905722049439)^0.5</f>
        <v>4.3013876460439224</v>
      </c>
      <c r="E33">
        <v>33</v>
      </c>
      <c r="G33">
        <f t="shared" ref="G33:G64" si="18">2.298412+(E33-1)*0.1153969855</f>
        <v>5.9911155359999997</v>
      </c>
      <c r="H33">
        <f t="shared" ref="H33:H64" si="19">0+1*G33+1.80917847028218*(1.0625+(G33-5.367664375)^2/51.1905722049439)^0.5</f>
        <v>7.8626256468778291</v>
      </c>
      <c r="I33">
        <v>33</v>
      </c>
      <c r="K33">
        <f t="shared" ref="K33:K64" si="20">2879.5148+(I33-1)*168.6444231884</f>
        <v>8276.1363420287998</v>
      </c>
      <c r="L33">
        <f t="shared" ref="L33:L64" si="21">0+1*K33-1727.95639588573*(1.0625+(K33-6132.6075)^2/106327181.1684)^0.5</f>
        <v>6459.1402809459632</v>
      </c>
      <c r="M33">
        <v>33</v>
      </c>
      <c r="O33">
        <f t="shared" ref="O33:O64" si="22">2587.216+(M33-1)*172.8806376812</f>
        <v>8119.3964057983994</v>
      </c>
      <c r="P33">
        <f t="shared" ref="P33:P64" si="23">0+1*O33+1727.95639588573*(1.0625+(O33-6132.6075)^2/106327181.1684)^0.5</f>
        <v>9931.3829077709343</v>
      </c>
      <c r="Q33">
        <v>33</v>
      </c>
      <c r="S33">
        <f t="shared" ref="S33:S64" si="24">402.7996+(Q33-1)*34.5279768116</f>
        <v>1507.6948579712</v>
      </c>
      <c r="T33">
        <f t="shared" ref="T33:T64" si="25">0+1*S33-237.726217340752*(1.0625+(S33-995.4361875)^2/4858180.68568293)^0.5</f>
        <v>1256.5009321230202</v>
      </c>
      <c r="U33">
        <v>33</v>
      </c>
      <c r="W33">
        <f t="shared" ref="W33:W64" si="26">381.262+(U33-1)*34.840115942</f>
        <v>1496.1457101439998</v>
      </c>
      <c r="X33">
        <f t="shared" ref="X33:X64" si="27">0+1*W33+237.726217340752*(1.0625+(W33-995.4361875)^2/4858180.68568293)^0.5</f>
        <v>1747.068603425972</v>
      </c>
      <c r="Y33">
        <v>33</v>
      </c>
      <c r="AA33">
        <f t="shared" ref="AA33:AA64" si="28">0.1032806332+(Y33-1)*0.0018478318</f>
        <v>0.16241125079999999</v>
      </c>
      <c r="AB33">
        <f t="shared" ref="AB33:AB64" si="29">0+1*AA33-0.0334538463713147*(1.0625+(AA33-0.157878178746017)^2/0.00903084947569895)^0.5</f>
        <v>0.12789091104763564</v>
      </c>
      <c r="AC33">
        <v>33</v>
      </c>
      <c r="AE33">
        <f t="shared" ref="AE33:AE64" si="30">0.0853641032+(AC33-1)*0.0021074917</f>
        <v>0.15280383759999999</v>
      </c>
      <c r="AF33">
        <f t="shared" ref="AF33:AF64" si="31">0+1*AE33+0.0334538463713147*(1.0625+(AE33-0.157878178746017)^2/0.00903084947569895)^0.5</f>
        <v>0.18733351031332621</v>
      </c>
    </row>
    <row r="34" spans="1:32" x14ac:dyDescent="0.45">
      <c r="A34">
        <v>34</v>
      </c>
      <c r="C34">
        <f t="shared" si="16"/>
        <v>6.2878151999999998</v>
      </c>
      <c r="D34">
        <f t="shared" si="17"/>
        <v>4.4084978382920514</v>
      </c>
      <c r="E34">
        <v>34</v>
      </c>
      <c r="G34">
        <f t="shared" si="18"/>
        <v>6.1065125214999991</v>
      </c>
      <c r="H34">
        <f t="shared" si="19"/>
        <v>7.980706162110657</v>
      </c>
      <c r="I34">
        <v>34</v>
      </c>
      <c r="K34">
        <f t="shared" si="20"/>
        <v>8444.7807652171996</v>
      </c>
      <c r="L34">
        <f t="shared" si="21"/>
        <v>6621.9873060927475</v>
      </c>
      <c r="M34">
        <v>34</v>
      </c>
      <c r="O34">
        <f t="shared" si="22"/>
        <v>8292.2770434796003</v>
      </c>
      <c r="P34">
        <f t="shared" si="23"/>
        <v>10109.809749355652</v>
      </c>
      <c r="Q34">
        <v>34</v>
      </c>
      <c r="S34">
        <f t="shared" si="24"/>
        <v>1542.2228347828</v>
      </c>
      <c r="T34">
        <f t="shared" si="25"/>
        <v>1290.183636020824</v>
      </c>
      <c r="U34">
        <v>34</v>
      </c>
      <c r="W34">
        <f t="shared" si="26"/>
        <v>1530.9858260859999</v>
      </c>
      <c r="X34">
        <f t="shared" si="27"/>
        <v>1782.7441988164212</v>
      </c>
      <c r="Y34">
        <v>34</v>
      </c>
      <c r="AA34">
        <f t="shared" si="28"/>
        <v>0.16425908259999999</v>
      </c>
      <c r="AB34">
        <f t="shared" si="29"/>
        <v>0.12970256219874673</v>
      </c>
      <c r="AC34">
        <v>34</v>
      </c>
      <c r="AE34">
        <f t="shared" si="30"/>
        <v>0.15491132930000001</v>
      </c>
      <c r="AF34">
        <f t="shared" si="31"/>
        <v>0.18941057784922133</v>
      </c>
    </row>
    <row r="35" spans="1:32" x14ac:dyDescent="0.45">
      <c r="A35">
        <v>35</v>
      </c>
      <c r="C35">
        <f t="shared" si="16"/>
        <v>6.3981759999999994</v>
      </c>
      <c r="D35">
        <f t="shared" si="17"/>
        <v>4.5152000196109103</v>
      </c>
      <c r="E35">
        <v>35</v>
      </c>
      <c r="G35">
        <f t="shared" si="18"/>
        <v>6.2219095069999995</v>
      </c>
      <c r="H35">
        <f t="shared" si="19"/>
        <v>8.0992364418063776</v>
      </c>
      <c r="I35">
        <v>35</v>
      </c>
      <c r="K35">
        <f t="shared" si="20"/>
        <v>8613.4251884055993</v>
      </c>
      <c r="L35">
        <f t="shared" si="21"/>
        <v>6784.4159934115196</v>
      </c>
      <c r="M35">
        <v>35</v>
      </c>
      <c r="O35">
        <f t="shared" si="22"/>
        <v>8465.1576811607993</v>
      </c>
      <c r="P35">
        <f t="shared" si="23"/>
        <v>10288.680035822556</v>
      </c>
      <c r="Q35">
        <v>35</v>
      </c>
      <c r="S35">
        <f t="shared" si="24"/>
        <v>1576.7508115943999</v>
      </c>
      <c r="T35">
        <f t="shared" si="25"/>
        <v>1323.8143302157018</v>
      </c>
      <c r="U35">
        <v>35</v>
      </c>
      <c r="W35">
        <f t="shared" si="26"/>
        <v>1565.8259420279999</v>
      </c>
      <c r="X35">
        <f t="shared" si="27"/>
        <v>1818.4729258429488</v>
      </c>
      <c r="Y35">
        <v>35</v>
      </c>
      <c r="AA35">
        <f t="shared" si="28"/>
        <v>0.1661069144</v>
      </c>
      <c r="AB35">
        <f t="shared" si="29"/>
        <v>0.13150202115852533</v>
      </c>
      <c r="AC35">
        <v>35</v>
      </c>
      <c r="AE35">
        <f t="shared" si="30"/>
        <v>0.157018821</v>
      </c>
      <c r="AF35">
        <f t="shared" si="31"/>
        <v>0.19150358351767607</v>
      </c>
    </row>
    <row r="36" spans="1:32" x14ac:dyDescent="0.45">
      <c r="A36">
        <v>36</v>
      </c>
      <c r="C36">
        <f t="shared" si="16"/>
        <v>6.5085367999999999</v>
      </c>
      <c r="D36">
        <f t="shared" si="17"/>
        <v>4.6214965631700391</v>
      </c>
      <c r="E36">
        <v>36</v>
      </c>
      <c r="G36">
        <f t="shared" si="18"/>
        <v>6.3373064924999998</v>
      </c>
      <c r="H36">
        <f t="shared" si="19"/>
        <v>8.2182142382573993</v>
      </c>
      <c r="I36">
        <v>36</v>
      </c>
      <c r="K36">
        <f t="shared" si="20"/>
        <v>8782.0696115940009</v>
      </c>
      <c r="L36">
        <f t="shared" si="21"/>
        <v>6946.4305925522503</v>
      </c>
      <c r="M36">
        <v>36</v>
      </c>
      <c r="O36">
        <f t="shared" si="22"/>
        <v>8638.0383188420001</v>
      </c>
      <c r="P36">
        <f t="shared" si="23"/>
        <v>10467.989412832425</v>
      </c>
      <c r="Q36">
        <v>36</v>
      </c>
      <c r="S36">
        <f t="shared" si="24"/>
        <v>1611.2787884060001</v>
      </c>
      <c r="T36">
        <f t="shared" si="25"/>
        <v>1357.3935661460309</v>
      </c>
      <c r="U36">
        <v>36</v>
      </c>
      <c r="W36">
        <f t="shared" si="26"/>
        <v>1600.6660579699999</v>
      </c>
      <c r="X36">
        <f t="shared" si="27"/>
        <v>1854.2542259624361</v>
      </c>
      <c r="Y36">
        <v>36</v>
      </c>
      <c r="AA36">
        <f t="shared" si="28"/>
        <v>0.1679547462</v>
      </c>
      <c r="AB36">
        <f t="shared" si="29"/>
        <v>0.13328933896665648</v>
      </c>
      <c r="AC36">
        <v>36</v>
      </c>
      <c r="AE36">
        <f t="shared" si="30"/>
        <v>0.15912631269999999</v>
      </c>
      <c r="AF36">
        <f t="shared" si="31"/>
        <v>0.19361254740325701</v>
      </c>
    </row>
    <row r="37" spans="1:32" x14ac:dyDescent="0.45">
      <c r="A37">
        <v>37</v>
      </c>
      <c r="C37">
        <f t="shared" si="16"/>
        <v>6.6188976000000004</v>
      </c>
      <c r="D37">
        <f t="shared" si="17"/>
        <v>4.7273900837326206</v>
      </c>
      <c r="E37">
        <v>37</v>
      </c>
      <c r="G37">
        <f t="shared" si="18"/>
        <v>6.4527034779999992</v>
      </c>
      <c r="H37">
        <f t="shared" si="19"/>
        <v>8.3376370010207559</v>
      </c>
      <c r="I37">
        <v>37</v>
      </c>
      <c r="K37">
        <f t="shared" si="20"/>
        <v>8950.7140347823988</v>
      </c>
      <c r="L37">
        <f t="shared" si="21"/>
        <v>7108.0355730876054</v>
      </c>
      <c r="M37">
        <v>37</v>
      </c>
      <c r="O37">
        <f t="shared" si="22"/>
        <v>8810.9189565231991</v>
      </c>
      <c r="P37">
        <f t="shared" si="23"/>
        <v>10647.733270019782</v>
      </c>
      <c r="Q37">
        <v>37</v>
      </c>
      <c r="S37">
        <f t="shared" si="24"/>
        <v>1645.8067652176001</v>
      </c>
      <c r="T37">
        <f t="shared" si="25"/>
        <v>1390.921918430171</v>
      </c>
      <c r="U37">
        <v>37</v>
      </c>
      <c r="W37">
        <f t="shared" si="26"/>
        <v>1635.5061739119999</v>
      </c>
      <c r="X37">
        <f t="shared" si="27"/>
        <v>1890.0875160892624</v>
      </c>
      <c r="Y37">
        <v>37</v>
      </c>
      <c r="AA37">
        <f t="shared" si="28"/>
        <v>0.16980257799999998</v>
      </c>
      <c r="AB37">
        <f t="shared" si="29"/>
        <v>0.13506457907315778</v>
      </c>
      <c r="AC37">
        <v>37</v>
      </c>
      <c r="AE37">
        <f t="shared" si="30"/>
        <v>0.16123380440000001</v>
      </c>
      <c r="AF37">
        <f t="shared" si="31"/>
        <v>0.19573746746327175</v>
      </c>
    </row>
    <row r="38" spans="1:32" x14ac:dyDescent="0.45">
      <c r="A38">
        <v>38</v>
      </c>
      <c r="C38">
        <f t="shared" si="16"/>
        <v>6.7292584</v>
      </c>
      <c r="D38">
        <f t="shared" si="17"/>
        <v>4.8328834294932674</v>
      </c>
      <c r="E38">
        <v>38</v>
      </c>
      <c r="G38">
        <f t="shared" si="18"/>
        <v>6.5681004634999995</v>
      </c>
      <c r="H38">
        <f t="shared" si="19"/>
        <v>8.4575018858084761</v>
      </c>
      <c r="I38">
        <v>38</v>
      </c>
      <c r="K38">
        <f t="shared" si="20"/>
        <v>9119.3584579708004</v>
      </c>
      <c r="L38">
        <f t="shared" si="21"/>
        <v>7269.2356106255538</v>
      </c>
      <c r="M38">
        <v>38</v>
      </c>
      <c r="O38">
        <f t="shared" si="22"/>
        <v>8983.7995942043999</v>
      </c>
      <c r="P38">
        <f t="shared" si="23"/>
        <v>10827.906756372224</v>
      </c>
      <c r="Q38">
        <v>38</v>
      </c>
      <c r="S38">
        <f t="shared" si="24"/>
        <v>1680.3347420292</v>
      </c>
      <c r="T38">
        <f t="shared" si="25"/>
        <v>1424.3999832882114</v>
      </c>
      <c r="U38">
        <v>38</v>
      </c>
      <c r="W38">
        <f t="shared" si="26"/>
        <v>1670.3462898539999</v>
      </c>
      <c r="X38">
        <f t="shared" si="27"/>
        <v>1925.9721902393881</v>
      </c>
      <c r="Y38">
        <v>38</v>
      </c>
      <c r="AA38">
        <f t="shared" si="28"/>
        <v>0.17165040980000001</v>
      </c>
      <c r="AB38">
        <f t="shared" si="29"/>
        <v>0.13682781701001528</v>
      </c>
      <c r="AC38">
        <v>38</v>
      </c>
      <c r="AE38">
        <f t="shared" si="30"/>
        <v>0.16334129610000001</v>
      </c>
      <c r="AF38">
        <f t="shared" si="31"/>
        <v>0.19787831954191637</v>
      </c>
    </row>
    <row r="39" spans="1:32" x14ac:dyDescent="0.45">
      <c r="A39">
        <v>39</v>
      </c>
      <c r="C39">
        <f t="shared" si="16"/>
        <v>6.8396191999999996</v>
      </c>
      <c r="D39">
        <f t="shared" si="17"/>
        <v>4.937979673322948</v>
      </c>
      <c r="E39">
        <v>39</v>
      </c>
      <c r="G39">
        <f t="shared" si="18"/>
        <v>6.6834974489999999</v>
      </c>
      <c r="H39">
        <f t="shared" si="19"/>
        <v>8.5778057642675396</v>
      </c>
      <c r="I39">
        <v>39</v>
      </c>
      <c r="K39">
        <f t="shared" si="20"/>
        <v>9288.0028811592001</v>
      </c>
      <c r="L39">
        <f t="shared" si="21"/>
        <v>7430.0355726595217</v>
      </c>
      <c r="M39">
        <v>39</v>
      </c>
      <c r="O39">
        <f t="shared" si="22"/>
        <v>9156.6802318856007</v>
      </c>
      <c r="P39">
        <f t="shared" si="23"/>
        <v>11008.504796004723</v>
      </c>
      <c r="Q39">
        <v>39</v>
      </c>
      <c r="S39">
        <f t="shared" si="24"/>
        <v>1714.8627188408</v>
      </c>
      <c r="T39">
        <f t="shared" si="25"/>
        <v>1457.828376948778</v>
      </c>
      <c r="U39">
        <v>39</v>
      </c>
      <c r="W39">
        <f t="shared" si="26"/>
        <v>1705.1864057959999</v>
      </c>
      <c r="X39">
        <f t="shared" si="27"/>
        <v>1961.907621193076</v>
      </c>
      <c r="Y39">
        <v>39</v>
      </c>
      <c r="AA39">
        <f t="shared" si="28"/>
        <v>0.17349824159999999</v>
      </c>
      <c r="AB39">
        <f t="shared" si="29"/>
        <v>0.13857914000530025</v>
      </c>
      <c r="AC39">
        <v>39</v>
      </c>
      <c r="AE39">
        <f t="shared" si="30"/>
        <v>0.1654487878</v>
      </c>
      <c r="AF39">
        <f t="shared" si="31"/>
        <v>0.20003505753727036</v>
      </c>
    </row>
    <row r="40" spans="1:32" x14ac:dyDescent="0.45">
      <c r="A40">
        <v>40</v>
      </c>
      <c r="C40">
        <f t="shared" si="16"/>
        <v>6.94998</v>
      </c>
      <c r="D40">
        <f t="shared" si="17"/>
        <v>5.0426821034813862</v>
      </c>
      <c r="E40">
        <v>40</v>
      </c>
      <c r="G40">
        <f t="shared" si="18"/>
        <v>6.7988944344999993</v>
      </c>
      <c r="H40">
        <f t="shared" si="19"/>
        <v>8.6985452345732064</v>
      </c>
      <c r="I40">
        <v>40</v>
      </c>
      <c r="K40">
        <f t="shared" si="20"/>
        <v>9456.6473043475999</v>
      </c>
      <c r="L40">
        <f t="shared" si="21"/>
        <v>7590.4405042453564</v>
      </c>
      <c r="M40">
        <v>40</v>
      </c>
      <c r="O40">
        <f t="shared" si="22"/>
        <v>9329.5608695667997</v>
      </c>
      <c r="P40">
        <f t="shared" si="23"/>
        <v>11189.522104220592</v>
      </c>
      <c r="Q40">
        <v>40</v>
      </c>
      <c r="S40">
        <f t="shared" si="24"/>
        <v>1749.3906956523999</v>
      </c>
      <c r="T40">
        <f t="shared" si="25"/>
        <v>1491.207734049545</v>
      </c>
      <c r="U40">
        <v>40</v>
      </c>
      <c r="W40">
        <f t="shared" si="26"/>
        <v>1740.0265217379999</v>
      </c>
      <c r="X40">
        <f t="shared" si="27"/>
        <v>1997.8931621669453</v>
      </c>
      <c r="Y40">
        <v>40</v>
      </c>
      <c r="AA40">
        <f t="shared" si="28"/>
        <v>0.1753460734</v>
      </c>
      <c r="AB40">
        <f t="shared" si="29"/>
        <v>0.14031864654427895</v>
      </c>
      <c r="AC40">
        <v>40</v>
      </c>
      <c r="AE40">
        <f t="shared" si="30"/>
        <v>0.16755627950000002</v>
      </c>
      <c r="AF40">
        <f t="shared" si="31"/>
        <v>0.20220761371845411</v>
      </c>
    </row>
    <row r="41" spans="1:32" x14ac:dyDescent="0.45">
      <c r="A41">
        <v>41</v>
      </c>
      <c r="C41">
        <f t="shared" si="16"/>
        <v>7.0603407999999996</v>
      </c>
      <c r="D41">
        <f t="shared" si="17"/>
        <v>5.1469942138594131</v>
      </c>
      <c r="E41">
        <v>41</v>
      </c>
      <c r="G41">
        <f t="shared" si="18"/>
        <v>6.9142914199999996</v>
      </c>
      <c r="H41">
        <f t="shared" si="19"/>
        <v>8.8197166327549894</v>
      </c>
      <c r="I41">
        <v>41</v>
      </c>
      <c r="K41">
        <f t="shared" si="20"/>
        <v>9625.2917275359996</v>
      </c>
      <c r="L41">
        <f t="shared" si="21"/>
        <v>7750.455613591148</v>
      </c>
      <c r="M41">
        <v>41</v>
      </c>
      <c r="O41">
        <f t="shared" si="22"/>
        <v>9502.4415072480006</v>
      </c>
      <c r="P41">
        <f t="shared" si="23"/>
        <v>11370.953203753623</v>
      </c>
      <c r="Q41">
        <v>41</v>
      </c>
      <c r="S41">
        <f t="shared" si="24"/>
        <v>1783.9186724640001</v>
      </c>
      <c r="T41">
        <f t="shared" si="25"/>
        <v>1524.5387060396879</v>
      </c>
      <c r="U41">
        <v>41</v>
      </c>
      <c r="W41">
        <f t="shared" si="26"/>
        <v>1774.8666376799999</v>
      </c>
      <c r="X41">
        <f t="shared" si="27"/>
        <v>2033.9281484864446</v>
      </c>
      <c r="Y41">
        <v>41</v>
      </c>
      <c r="AA41">
        <f t="shared" si="28"/>
        <v>0.1771939052</v>
      </c>
      <c r="AB41">
        <f t="shared" si="29"/>
        <v>0.14204644588253479</v>
      </c>
      <c r="AC41">
        <v>41</v>
      </c>
      <c r="AE41">
        <f t="shared" si="30"/>
        <v>0.16966377120000001</v>
      </c>
      <c r="AF41">
        <f t="shared" si="31"/>
        <v>0.2043958991878852</v>
      </c>
    </row>
    <row r="42" spans="1:32" x14ac:dyDescent="0.45">
      <c r="A42">
        <v>42</v>
      </c>
      <c r="C42">
        <f t="shared" si="16"/>
        <v>7.1707016000000001</v>
      </c>
      <c r="D42">
        <f t="shared" si="17"/>
        <v>5.2509196938150717</v>
      </c>
      <c r="E42">
        <v>42</v>
      </c>
      <c r="G42">
        <f t="shared" si="18"/>
        <v>7.0296884055</v>
      </c>
      <c r="H42">
        <f t="shared" si="19"/>
        <v>8.9413160446710336</v>
      </c>
      <c r="I42">
        <v>42</v>
      </c>
      <c r="K42">
        <f t="shared" si="20"/>
        <v>9793.9361507243993</v>
      </c>
      <c r="L42">
        <f t="shared" si="21"/>
        <v>7910.0862576422896</v>
      </c>
      <c r="M42">
        <v>42</v>
      </c>
      <c r="O42">
        <f t="shared" si="22"/>
        <v>9675.3221449291996</v>
      </c>
      <c r="P42">
        <f t="shared" si="23"/>
        <v>11552.792441089792</v>
      </c>
      <c r="Q42">
        <v>42</v>
      </c>
      <c r="S42">
        <f t="shared" si="24"/>
        <v>1818.4466492756001</v>
      </c>
      <c r="T42">
        <f t="shared" si="25"/>
        <v>1557.8219595920759</v>
      </c>
      <c r="U42">
        <v>42</v>
      </c>
      <c r="W42">
        <f t="shared" si="26"/>
        <v>1809.7067536219997</v>
      </c>
      <c r="X42">
        <f t="shared" si="27"/>
        <v>2070.0118992503021</v>
      </c>
      <c r="Y42">
        <v>42</v>
      </c>
      <c r="AA42">
        <f t="shared" si="28"/>
        <v>0.17904173699999998</v>
      </c>
      <c r="AB42">
        <f t="shared" si="29"/>
        <v>0.14376265751653108</v>
      </c>
      <c r="AC42">
        <v>42</v>
      </c>
      <c r="AE42">
        <f t="shared" si="30"/>
        <v>0.1717712629</v>
      </c>
      <c r="AF42">
        <f t="shared" si="31"/>
        <v>0.20659980448133397</v>
      </c>
    </row>
    <row r="43" spans="1:32" x14ac:dyDescent="0.45">
      <c r="A43">
        <v>43</v>
      </c>
      <c r="C43">
        <f t="shared" si="16"/>
        <v>7.2810623999999997</v>
      </c>
      <c r="D43">
        <f t="shared" si="17"/>
        <v>5.3544624176679285</v>
      </c>
      <c r="E43">
        <v>43</v>
      </c>
      <c r="G43">
        <f t="shared" si="18"/>
        <v>7.1450853909999994</v>
      </c>
      <c r="H43">
        <f t="shared" si="19"/>
        <v>9.0633393185443758</v>
      </c>
      <c r="I43">
        <v>43</v>
      </c>
      <c r="K43">
        <f t="shared" si="20"/>
        <v>9962.5805739128009</v>
      </c>
      <c r="L43">
        <f t="shared" si="21"/>
        <v>8069.3379277396325</v>
      </c>
      <c r="M43">
        <v>43</v>
      </c>
      <c r="O43">
        <f t="shared" si="22"/>
        <v>9848.2027826104004</v>
      </c>
      <c r="P43">
        <f t="shared" si="23"/>
        <v>11735.034002771848</v>
      </c>
      <c r="Q43">
        <v>43</v>
      </c>
      <c r="S43">
        <f t="shared" si="24"/>
        <v>1852.9746260872</v>
      </c>
      <c r="T43">
        <f t="shared" si="25"/>
        <v>1591.0581750325002</v>
      </c>
      <c r="U43">
        <v>43</v>
      </c>
      <c r="W43">
        <f t="shared" si="26"/>
        <v>1844.5468695639997</v>
      </c>
      <c r="X43">
        <f t="shared" si="27"/>
        <v>2106.1437189790367</v>
      </c>
      <c r="Y43">
        <v>43</v>
      </c>
      <c r="AA43">
        <f t="shared" si="28"/>
        <v>0.18088956880000001</v>
      </c>
      <c r="AB43">
        <f t="shared" si="29"/>
        <v>0.14546741061734519</v>
      </c>
      <c r="AC43">
        <v>43</v>
      </c>
      <c r="AE43">
        <f t="shared" si="30"/>
        <v>0.17387875460000002</v>
      </c>
      <c r="AF43">
        <f t="shared" si="31"/>
        <v>0.20881920029645079</v>
      </c>
    </row>
    <row r="44" spans="1:32" x14ac:dyDescent="0.45">
      <c r="A44">
        <v>44</v>
      </c>
      <c r="C44">
        <f t="shared" si="16"/>
        <v>7.3914231999999993</v>
      </c>
      <c r="D44">
        <f t="shared" si="17"/>
        <v>5.4576264339161042</v>
      </c>
      <c r="E44">
        <v>44</v>
      </c>
      <c r="G44">
        <f t="shared" si="18"/>
        <v>7.2604823764999997</v>
      </c>
      <c r="H44">
        <f t="shared" si="19"/>
        <v>9.185782077973208</v>
      </c>
      <c r="I44">
        <v>44</v>
      </c>
      <c r="K44">
        <f t="shared" si="20"/>
        <v>10131.224997101199</v>
      </c>
      <c r="L44">
        <f t="shared" si="21"/>
        <v>8228.2162354235916</v>
      </c>
      <c r="M44">
        <v>44</v>
      </c>
      <c r="O44">
        <f t="shared" si="22"/>
        <v>10021.083420291599</v>
      </c>
      <c r="P44">
        <f t="shared" si="23"/>
        <v>11917.671931595542</v>
      </c>
      <c r="Q44">
        <v>44</v>
      </c>
      <c r="S44">
        <f t="shared" si="24"/>
        <v>1887.5026028988</v>
      </c>
      <c r="T44">
        <f t="shared" si="25"/>
        <v>1624.248044792688</v>
      </c>
      <c r="U44">
        <v>44</v>
      </c>
      <c r="W44">
        <f t="shared" si="26"/>
        <v>1879.3869855059997</v>
      </c>
      <c r="X44">
        <f t="shared" si="27"/>
        <v>2142.3228992401696</v>
      </c>
      <c r="Y44">
        <v>44</v>
      </c>
      <c r="AA44">
        <f t="shared" si="28"/>
        <v>0.18273740059999999</v>
      </c>
      <c r="AB44">
        <f t="shared" si="29"/>
        <v>0.1471608434335008</v>
      </c>
      <c r="AC44">
        <v>44</v>
      </c>
      <c r="AE44">
        <f t="shared" si="30"/>
        <v>0.17598624630000001</v>
      </c>
      <c r="AF44">
        <f t="shared" si="31"/>
        <v>0.21105393833866409</v>
      </c>
    </row>
    <row r="45" spans="1:32" x14ac:dyDescent="0.45">
      <c r="A45">
        <v>45</v>
      </c>
      <c r="C45">
        <f t="shared" si="16"/>
        <v>7.5017839999999998</v>
      </c>
      <c r="D45">
        <f t="shared" si="17"/>
        <v>5.5604159542397884</v>
      </c>
      <c r="E45">
        <v>45</v>
      </c>
      <c r="G45">
        <f t="shared" si="18"/>
        <v>7.3758793620000001</v>
      </c>
      <c r="H45">
        <f t="shared" si="19"/>
        <v>9.3086397353269206</v>
      </c>
      <c r="I45">
        <v>45</v>
      </c>
      <c r="K45">
        <f t="shared" si="20"/>
        <v>10299.8694202896</v>
      </c>
      <c r="L45">
        <f t="shared" si="21"/>
        <v>8386.7268984516759</v>
      </c>
      <c r="M45">
        <v>45</v>
      </c>
      <c r="O45">
        <f t="shared" si="22"/>
        <v>10193.9640579728</v>
      </c>
      <c r="P45">
        <f t="shared" si="23"/>
        <v>12100.700142612686</v>
      </c>
      <c r="Q45">
        <v>45</v>
      </c>
      <c r="S45">
        <f t="shared" si="24"/>
        <v>1922.0305797103999</v>
      </c>
      <c r="T45">
        <f t="shared" si="25"/>
        <v>1657.3922718932974</v>
      </c>
      <c r="U45">
        <v>45</v>
      </c>
      <c r="W45">
        <f t="shared" si="26"/>
        <v>1914.2271014479998</v>
      </c>
      <c r="X45">
        <f t="shared" si="27"/>
        <v>2178.5487202433978</v>
      </c>
      <c r="Y45">
        <v>45</v>
      </c>
      <c r="AA45">
        <f t="shared" si="28"/>
        <v>0.18458523239999999</v>
      </c>
      <c r="AB45">
        <f t="shared" si="29"/>
        <v>0.14884310266891923</v>
      </c>
      <c r="AC45">
        <v>45</v>
      </c>
      <c r="AE45">
        <f t="shared" si="30"/>
        <v>0.178093738</v>
      </c>
      <c r="AF45">
        <f t="shared" si="31"/>
        <v>0.21330385227187632</v>
      </c>
    </row>
    <row r="46" spans="1:32" x14ac:dyDescent="0.45">
      <c r="A46">
        <v>46</v>
      </c>
      <c r="C46">
        <f t="shared" si="16"/>
        <v>7.6121447999999994</v>
      </c>
      <c r="D46">
        <f t="shared" si="17"/>
        <v>5.6628353423538274</v>
      </c>
      <c r="E46">
        <v>46</v>
      </c>
      <c r="G46">
        <f t="shared" si="18"/>
        <v>7.4912763474999995</v>
      </c>
      <c r="H46">
        <f t="shared" si="19"/>
        <v>9.431907505440476</v>
      </c>
      <c r="I46">
        <v>46</v>
      </c>
      <c r="K46">
        <f t="shared" si="20"/>
        <v>10468.513843478</v>
      </c>
      <c r="L46">
        <f t="shared" si="21"/>
        <v>8544.8757270910683</v>
      </c>
      <c r="M46">
        <v>46</v>
      </c>
      <c r="O46">
        <f t="shared" si="22"/>
        <v>10366.844695653999</v>
      </c>
      <c r="P46">
        <f t="shared" si="23"/>
        <v>12284.112438862847</v>
      </c>
      <c r="Q46">
        <v>46</v>
      </c>
      <c r="S46">
        <f t="shared" si="24"/>
        <v>1956.5585565219999</v>
      </c>
      <c r="T46">
        <f t="shared" si="25"/>
        <v>1690.4915684624996</v>
      </c>
      <c r="U46">
        <v>46</v>
      </c>
      <c r="W46">
        <f t="shared" si="26"/>
        <v>1949.0672173899998</v>
      </c>
      <c r="X46">
        <f t="shared" si="27"/>
        <v>2214.8204523995928</v>
      </c>
      <c r="Y46">
        <v>46</v>
      </c>
      <c r="AA46">
        <f t="shared" si="28"/>
        <v>0.1864330642</v>
      </c>
      <c r="AB46">
        <f t="shared" si="29"/>
        <v>0.15051434284199935</v>
      </c>
      <c r="AC46">
        <v>46</v>
      </c>
      <c r="AE46">
        <f t="shared" si="30"/>
        <v>0.18020122970000002</v>
      </c>
      <c r="AF46">
        <f t="shared" si="31"/>
        <v>0.21556875876023596</v>
      </c>
    </row>
    <row r="47" spans="1:32" x14ac:dyDescent="0.45">
      <c r="A47">
        <v>47</v>
      </c>
      <c r="C47">
        <f t="shared" si="16"/>
        <v>7.7225055999999999</v>
      </c>
      <c r="D47">
        <f t="shared" si="17"/>
        <v>5.7648891027701428</v>
      </c>
      <c r="E47">
        <v>47</v>
      </c>
      <c r="G47">
        <f t="shared" si="18"/>
        <v>7.6066733329999998</v>
      </c>
      <c r="H47">
        <f t="shared" si="19"/>
        <v>9.5555804195212026</v>
      </c>
      <c r="I47">
        <v>47</v>
      </c>
      <c r="K47">
        <f t="shared" si="20"/>
        <v>10637.1582666664</v>
      </c>
      <c r="L47">
        <f t="shared" si="21"/>
        <v>8702.6686107419719</v>
      </c>
      <c r="M47">
        <v>47</v>
      </c>
      <c r="O47">
        <f t="shared" si="22"/>
        <v>10539.7253333352</v>
      </c>
      <c r="P47">
        <f t="shared" si="23"/>
        <v>12467.90252676272</v>
      </c>
      <c r="Q47">
        <v>47</v>
      </c>
      <c r="S47">
        <f t="shared" si="24"/>
        <v>1991.0865333336001</v>
      </c>
      <c r="T47">
        <f t="shared" si="25"/>
        <v>1723.5466542951492</v>
      </c>
      <c r="U47">
        <v>47</v>
      </c>
      <c r="W47">
        <f t="shared" si="26"/>
        <v>1983.9073333319998</v>
      </c>
      <c r="X47">
        <f t="shared" si="27"/>
        <v>2251.1373578381467</v>
      </c>
      <c r="Y47">
        <v>47</v>
      </c>
      <c r="AA47">
        <f t="shared" si="28"/>
        <v>0.18828089599999998</v>
      </c>
      <c r="AB47">
        <f t="shared" si="29"/>
        <v>0.15217472563173695</v>
      </c>
      <c r="AC47">
        <v>47</v>
      </c>
      <c r="AE47">
        <f t="shared" si="30"/>
        <v>0.18230872140000001</v>
      </c>
      <c r="AF47">
        <f t="shared" si="31"/>
        <v>0.21784845858646107</v>
      </c>
    </row>
    <row r="48" spans="1:32" x14ac:dyDescent="0.45">
      <c r="A48">
        <v>48</v>
      </c>
      <c r="C48">
        <f t="shared" si="16"/>
        <v>7.8328663999999995</v>
      </c>
      <c r="D48">
        <f t="shared" si="17"/>
        <v>5.8665818695284102</v>
      </c>
      <c r="E48">
        <v>48</v>
      </c>
      <c r="G48">
        <f t="shared" si="18"/>
        <v>7.7220703184999993</v>
      </c>
      <c r="H48">
        <f t="shared" si="19"/>
        <v>9.6796533391845188</v>
      </c>
      <c r="I48">
        <v>48</v>
      </c>
      <c r="K48">
        <f t="shared" si="20"/>
        <v>10805.8026898548</v>
      </c>
      <c r="L48">
        <f t="shared" si="21"/>
        <v>8860.1115049412674</v>
      </c>
      <c r="M48">
        <v>48</v>
      </c>
      <c r="O48">
        <f t="shared" si="22"/>
        <v>10712.605971016399</v>
      </c>
      <c r="P48">
        <f t="shared" si="23"/>
        <v>12652.064031089491</v>
      </c>
      <c r="Q48">
        <v>48</v>
      </c>
      <c r="S48">
        <f t="shared" si="24"/>
        <v>2025.6145101452</v>
      </c>
      <c r="T48">
        <f t="shared" si="25"/>
        <v>1756.5582554569596</v>
      </c>
      <c r="U48">
        <v>48</v>
      </c>
      <c r="W48">
        <f t="shared" si="26"/>
        <v>2018.7474492739998</v>
      </c>
      <c r="X48">
        <f t="shared" si="27"/>
        <v>2287.4986918778163</v>
      </c>
      <c r="Y48">
        <v>48</v>
      </c>
      <c r="AA48">
        <f t="shared" si="28"/>
        <v>0.19012872780000001</v>
      </c>
      <c r="AB48">
        <f t="shared" si="29"/>
        <v>0.15382441921660406</v>
      </c>
      <c r="AC48">
        <v>48</v>
      </c>
      <c r="AE48">
        <f t="shared" si="30"/>
        <v>0.1844162131</v>
      </c>
      <c r="AF48">
        <f t="shared" si="31"/>
        <v>0.22014273783172919</v>
      </c>
    </row>
    <row r="49" spans="1:32" x14ac:dyDescent="0.45">
      <c r="A49">
        <v>49</v>
      </c>
      <c r="C49">
        <f t="shared" si="16"/>
        <v>7.9432271999999999</v>
      </c>
      <c r="D49">
        <f t="shared" si="17"/>
        <v>5.967918394950785</v>
      </c>
      <c r="E49">
        <v>49</v>
      </c>
      <c r="G49">
        <f t="shared" si="18"/>
        <v>7.8374673039999996</v>
      </c>
      <c r="H49">
        <f t="shared" si="19"/>
        <v>9.804120970538337</v>
      </c>
      <c r="I49">
        <v>49</v>
      </c>
      <c r="K49">
        <f t="shared" si="20"/>
        <v>10974.447113043199</v>
      </c>
      <c r="L49">
        <f t="shared" si="21"/>
        <v>9017.2104187899204</v>
      </c>
      <c r="M49">
        <v>49</v>
      </c>
      <c r="O49">
        <f t="shared" si="22"/>
        <v>10885.4866086976</v>
      </c>
      <c r="P49">
        <f t="shared" si="23"/>
        <v>12836.59050950209</v>
      </c>
      <c r="Q49">
        <v>49</v>
      </c>
      <c r="S49">
        <f t="shared" si="24"/>
        <v>2060.1424869568</v>
      </c>
      <c r="T49">
        <f t="shared" si="25"/>
        <v>1789.5271029374921</v>
      </c>
      <c r="U49">
        <v>49</v>
      </c>
      <c r="W49">
        <f t="shared" si="26"/>
        <v>2053.5875652159998</v>
      </c>
      <c r="X49">
        <f t="shared" si="27"/>
        <v>2323.9037044468687</v>
      </c>
      <c r="Y49">
        <v>49</v>
      </c>
      <c r="AA49">
        <f t="shared" si="28"/>
        <v>0.19197655959999999</v>
      </c>
      <c r="AB49">
        <f t="shared" si="29"/>
        <v>0.15546359761164716</v>
      </c>
      <c r="AC49">
        <v>49</v>
      </c>
      <c r="AE49">
        <f t="shared" si="30"/>
        <v>0.18652370480000002</v>
      </c>
      <c r="AF49">
        <f t="shared" si="31"/>
        <v>0.22245136910202548</v>
      </c>
    </row>
    <row r="50" spans="1:32" x14ac:dyDescent="0.45">
      <c r="A50">
        <v>50</v>
      </c>
      <c r="C50">
        <f t="shared" si="16"/>
        <v>8.0535879999999995</v>
      </c>
      <c r="D50">
        <f t="shared" si="17"/>
        <v>6.0689035384732479</v>
      </c>
      <c r="E50">
        <v>50</v>
      </c>
      <c r="G50">
        <f t="shared" si="18"/>
        <v>7.9528642894999999</v>
      </c>
      <c r="H50">
        <f t="shared" si="19"/>
        <v>9.9289778782396834</v>
      </c>
      <c r="I50">
        <v>50</v>
      </c>
      <c r="K50">
        <f t="shared" si="20"/>
        <v>11143.091536231601</v>
      </c>
      <c r="L50">
        <f t="shared" si="21"/>
        <v>9173.971402841451</v>
      </c>
      <c r="M50">
        <v>50</v>
      </c>
      <c r="O50">
        <f t="shared" si="22"/>
        <v>11058.367246378801</v>
      </c>
      <c r="P50">
        <f t="shared" si="23"/>
        <v>13021.475466551619</v>
      </c>
      <c r="Q50">
        <v>50</v>
      </c>
      <c r="S50">
        <f t="shared" si="24"/>
        <v>2094.6704637683997</v>
      </c>
      <c r="T50">
        <f t="shared" si="25"/>
        <v>1822.4539313551916</v>
      </c>
      <c r="U50">
        <v>50</v>
      </c>
      <c r="W50">
        <f t="shared" si="26"/>
        <v>2088.4276811579998</v>
      </c>
      <c r="X50">
        <f t="shared" si="27"/>
        <v>2360.351641448955</v>
      </c>
      <c r="Y50">
        <v>50</v>
      </c>
      <c r="AA50">
        <f t="shared" si="28"/>
        <v>0.19382439139999999</v>
      </c>
      <c r="AB50">
        <f t="shared" si="29"/>
        <v>0.15709244000893691</v>
      </c>
      <c r="AC50">
        <v>50</v>
      </c>
      <c r="AE50">
        <f t="shared" si="30"/>
        <v>0.18863119650000001</v>
      </c>
      <c r="AF50">
        <f t="shared" si="31"/>
        <v>0.22477411278603393</v>
      </c>
    </row>
    <row r="51" spans="1:32" x14ac:dyDescent="0.45">
      <c r="A51">
        <v>51</v>
      </c>
      <c r="C51">
        <f t="shared" si="16"/>
        <v>8.1639488</v>
      </c>
      <c r="D51">
        <f t="shared" si="17"/>
        <v>6.1695422556028445</v>
      </c>
      <c r="E51">
        <v>51</v>
      </c>
      <c r="G51">
        <f t="shared" si="18"/>
        <v>8.0682612749999993</v>
      </c>
      <c r="H51">
        <f t="shared" si="19"/>
        <v>10.054218499451514</v>
      </c>
      <c r="I51">
        <v>51</v>
      </c>
      <c r="K51">
        <f t="shared" si="20"/>
        <v>11311.735959419999</v>
      </c>
      <c r="L51">
        <f t="shared" si="21"/>
        <v>9330.4005374828048</v>
      </c>
      <c r="M51">
        <v>51</v>
      </c>
      <c r="O51">
        <f t="shared" si="22"/>
        <v>11231.24788406</v>
      </c>
      <c r="P51">
        <f t="shared" si="23"/>
        <v>13206.712367139675</v>
      </c>
      <c r="Q51">
        <v>51</v>
      </c>
      <c r="S51">
        <f t="shared" si="24"/>
        <v>2129.1984405799999</v>
      </c>
      <c r="T51">
        <f t="shared" si="25"/>
        <v>1855.3394777171336</v>
      </c>
      <c r="U51">
        <v>51</v>
      </c>
      <c r="W51">
        <f t="shared" si="26"/>
        <v>2123.2677970999998</v>
      </c>
      <c r="X51">
        <f t="shared" si="27"/>
        <v>2396.8417460717528</v>
      </c>
      <c r="Y51">
        <v>51</v>
      </c>
      <c r="AA51">
        <f t="shared" si="28"/>
        <v>0.1956722232</v>
      </c>
      <c r="AB51">
        <f t="shared" si="29"/>
        <v>0.15871113012612023</v>
      </c>
      <c r="AC51">
        <v>51</v>
      </c>
      <c r="AE51">
        <f t="shared" si="30"/>
        <v>0.19073868820000001</v>
      </c>
      <c r="AF51">
        <f t="shared" si="31"/>
        <v>0.22711071833013596</v>
      </c>
    </row>
    <row r="52" spans="1:32" x14ac:dyDescent="0.45">
      <c r="A52">
        <v>52</v>
      </c>
      <c r="C52">
        <f t="shared" si="16"/>
        <v>8.2743095999999987</v>
      </c>
      <c r="D52">
        <f t="shared" si="17"/>
        <v>6.2698395870463575</v>
      </c>
      <c r="E52">
        <v>52</v>
      </c>
      <c r="G52">
        <f t="shared" si="18"/>
        <v>8.1836582604999997</v>
      </c>
      <c r="H52">
        <f t="shared" si="19"/>
        <v>10.179837157632541</v>
      </c>
      <c r="I52">
        <v>52</v>
      </c>
      <c r="K52">
        <f t="shared" si="20"/>
        <v>11480.3803826084</v>
      </c>
      <c r="L52">
        <f t="shared" si="21"/>
        <v>9486.5039218332331</v>
      </c>
      <c r="M52">
        <v>52</v>
      </c>
      <c r="O52">
        <f t="shared" si="22"/>
        <v>11404.128521741201</v>
      </c>
      <c r="P52">
        <f t="shared" si="23"/>
        <v>13392.294649390493</v>
      </c>
      <c r="Q52">
        <v>52</v>
      </c>
      <c r="S52">
        <f t="shared" si="24"/>
        <v>2163.7264173916001</v>
      </c>
      <c r="T52">
        <f t="shared" si="25"/>
        <v>1888.1844802356054</v>
      </c>
      <c r="U52">
        <v>52</v>
      </c>
      <c r="W52">
        <f t="shared" si="26"/>
        <v>2158.1079130419998</v>
      </c>
      <c r="X52">
        <f t="shared" si="27"/>
        <v>2433.3732600360026</v>
      </c>
      <c r="Y52">
        <v>52</v>
      </c>
      <c r="AA52">
        <f t="shared" si="28"/>
        <v>0.197520055</v>
      </c>
      <c r="AB52">
        <f t="shared" si="29"/>
        <v>0.16031985556740763</v>
      </c>
      <c r="AC52">
        <v>52</v>
      </c>
      <c r="AE52">
        <f t="shared" si="30"/>
        <v>0.19284617990000003</v>
      </c>
      <c r="AF52">
        <f t="shared" si="31"/>
        <v>0.22946092551681166</v>
      </c>
    </row>
    <row r="53" spans="1:32" x14ac:dyDescent="0.45">
      <c r="A53">
        <v>53</v>
      </c>
      <c r="C53">
        <f t="shared" si="16"/>
        <v>8.384670400000001</v>
      </c>
      <c r="D53">
        <f t="shared" si="17"/>
        <v>6.3698006480521894</v>
      </c>
      <c r="E53">
        <v>53</v>
      </c>
      <c r="G53">
        <f t="shared" si="18"/>
        <v>8.2990552459999982</v>
      </c>
      <c r="H53">
        <f t="shared" si="19"/>
        <v>10.305828076098116</v>
      </c>
      <c r="I53">
        <v>53</v>
      </c>
      <c r="K53">
        <f t="shared" si="20"/>
        <v>11649.024805796798</v>
      </c>
      <c r="L53">
        <f t="shared" si="21"/>
        <v>9642.2876631811469</v>
      </c>
      <c r="M53">
        <v>53</v>
      </c>
      <c r="O53">
        <f t="shared" si="22"/>
        <v>11577.0091594224</v>
      </c>
      <c r="P53">
        <f t="shared" si="23"/>
        <v>13578.215736909664</v>
      </c>
      <c r="Q53">
        <v>53</v>
      </c>
      <c r="S53">
        <f t="shared" si="24"/>
        <v>2198.2543942031998</v>
      </c>
      <c r="T53">
        <f t="shared" si="25"/>
        <v>1920.9896772031257</v>
      </c>
      <c r="U53">
        <v>53</v>
      </c>
      <c r="W53">
        <f t="shared" si="26"/>
        <v>2192.9480289839998</v>
      </c>
      <c r="X53">
        <f t="shared" si="27"/>
        <v>2469.9454247831409</v>
      </c>
      <c r="Y53">
        <v>53</v>
      </c>
      <c r="AA53">
        <f t="shared" si="28"/>
        <v>0.1993678868</v>
      </c>
      <c r="AB53">
        <f t="shared" si="29"/>
        <v>0.1619188072008784</v>
      </c>
      <c r="AC53">
        <v>53</v>
      </c>
      <c r="AE53">
        <f t="shared" si="30"/>
        <v>0.19495367159999999</v>
      </c>
      <c r="AF53">
        <f t="shared" si="31"/>
        <v>0.23182446573367954</v>
      </c>
    </row>
    <row r="54" spans="1:32" x14ac:dyDescent="0.45">
      <c r="A54">
        <v>54</v>
      </c>
      <c r="C54">
        <f t="shared" si="16"/>
        <v>8.4950311999999997</v>
      </c>
      <c r="D54">
        <f t="shared" si="17"/>
        <v>6.4694306180031944</v>
      </c>
      <c r="E54">
        <v>54</v>
      </c>
      <c r="G54">
        <f t="shared" si="18"/>
        <v>8.4144522315000003</v>
      </c>
      <c r="H54">
        <f t="shared" si="19"/>
        <v>10.432185391295745</v>
      </c>
      <c r="I54">
        <v>54</v>
      </c>
      <c r="K54">
        <f t="shared" si="20"/>
        <v>11817.6692289852</v>
      </c>
      <c r="L54">
        <f t="shared" si="21"/>
        <v>9797.7578669737832</v>
      </c>
      <c r="M54">
        <v>54</v>
      </c>
      <c r="O54">
        <f t="shared" si="22"/>
        <v>11749.8897971036</v>
      </c>
      <c r="P54">
        <f t="shared" si="23"/>
        <v>13764.469050408905</v>
      </c>
      <c r="Q54">
        <v>54</v>
      </c>
      <c r="S54">
        <f t="shared" si="24"/>
        <v>2232.7823710148</v>
      </c>
      <c r="T54">
        <f t="shared" si="25"/>
        <v>1953.755805927022</v>
      </c>
      <c r="U54">
        <v>54</v>
      </c>
      <c r="W54">
        <f t="shared" si="26"/>
        <v>2227.7881449259999</v>
      </c>
      <c r="X54">
        <f t="shared" si="27"/>
        <v>2506.5574826002335</v>
      </c>
      <c r="Y54">
        <v>54</v>
      </c>
      <c r="AA54">
        <f t="shared" si="28"/>
        <v>0.20121571859999998</v>
      </c>
      <c r="AB54">
        <f t="shared" si="29"/>
        <v>0.16350817855551941</v>
      </c>
      <c r="AC54">
        <v>54</v>
      </c>
      <c r="AE54">
        <f t="shared" si="30"/>
        <v>0.19706116330000001</v>
      </c>
      <c r="AF54">
        <f t="shared" si="31"/>
        <v>0.23420106322152068</v>
      </c>
    </row>
    <row r="55" spans="1:32" x14ac:dyDescent="0.45">
      <c r="A55">
        <v>55</v>
      </c>
      <c r="C55">
        <f t="shared" si="16"/>
        <v>8.6053919999999984</v>
      </c>
      <c r="D55">
        <f t="shared" si="17"/>
        <v>6.5687347302943042</v>
      </c>
      <c r="E55">
        <v>55</v>
      </c>
      <c r="G55">
        <f t="shared" si="18"/>
        <v>8.5298492169999989</v>
      </c>
      <c r="H55">
        <f t="shared" si="19"/>
        <v>10.558903165744393</v>
      </c>
      <c r="I55">
        <v>55</v>
      </c>
      <c r="K55">
        <f t="shared" si="20"/>
        <v>11986.313652173601</v>
      </c>
      <c r="L55">
        <f t="shared" si="21"/>
        <v>9952.9206273694763</v>
      </c>
      <c r="M55">
        <v>55</v>
      </c>
      <c r="O55">
        <f t="shared" si="22"/>
        <v>11922.770434784801</v>
      </c>
      <c r="P55">
        <f t="shared" si="23"/>
        <v>13951.048018682432</v>
      </c>
      <c r="Q55">
        <v>55</v>
      </c>
      <c r="S55">
        <f t="shared" si="24"/>
        <v>2267.3103478263997</v>
      </c>
      <c r="T55">
        <f t="shared" si="25"/>
        <v>1986.4836017242228</v>
      </c>
      <c r="U55">
        <v>55</v>
      </c>
      <c r="W55">
        <f t="shared" si="26"/>
        <v>2262.6282608679999</v>
      </c>
      <c r="X55">
        <f t="shared" si="27"/>
        <v>2543.208677681439</v>
      </c>
      <c r="Y55">
        <v>55</v>
      </c>
      <c r="AA55">
        <f t="shared" si="28"/>
        <v>0.20306355040000001</v>
      </c>
      <c r="AB55">
        <f t="shared" si="29"/>
        <v>0.16508816524094039</v>
      </c>
      <c r="AC55">
        <v>55</v>
      </c>
      <c r="AE55">
        <f t="shared" si="30"/>
        <v>0.19916865500000003</v>
      </c>
      <c r="AF55">
        <f t="shared" si="31"/>
        <v>0.23659043629086071</v>
      </c>
    </row>
    <row r="56" spans="1:32" x14ac:dyDescent="0.45">
      <c r="A56">
        <v>56</v>
      </c>
      <c r="C56">
        <f t="shared" si="16"/>
        <v>8.7157528000000006</v>
      </c>
      <c r="D56">
        <f t="shared" si="17"/>
        <v>6.6677182625246179</v>
      </c>
      <c r="E56">
        <v>56</v>
      </c>
      <c r="G56">
        <f t="shared" si="18"/>
        <v>8.6452462024999992</v>
      </c>
      <c r="H56">
        <f t="shared" si="19"/>
        <v>10.685975400592609</v>
      </c>
      <c r="I56">
        <v>56</v>
      </c>
      <c r="K56">
        <f t="shared" si="20"/>
        <v>12154.958075361999</v>
      </c>
      <c r="L56">
        <f t="shared" si="21"/>
        <v>10107.78201835787</v>
      </c>
      <c r="M56">
        <v>56</v>
      </c>
      <c r="O56">
        <f t="shared" si="22"/>
        <v>12095.651072466</v>
      </c>
      <c r="P56">
        <f t="shared" si="23"/>
        <v>14137.94608892631</v>
      </c>
      <c r="Q56">
        <v>56</v>
      </c>
      <c r="S56">
        <f t="shared" si="24"/>
        <v>2301.8383246379999</v>
      </c>
      <c r="T56">
        <f t="shared" si="25"/>
        <v>2019.1737969765177</v>
      </c>
      <c r="U56">
        <v>56</v>
      </c>
      <c r="W56">
        <f t="shared" si="26"/>
        <v>2297.4683768099999</v>
      </c>
      <c r="X56">
        <f t="shared" si="27"/>
        <v>2579.8982571256688</v>
      </c>
      <c r="Y56">
        <v>56</v>
      </c>
      <c r="AA56">
        <f t="shared" si="28"/>
        <v>0.20491138219999999</v>
      </c>
      <c r="AB56">
        <f t="shared" si="29"/>
        <v>0.16665896439223513</v>
      </c>
      <c r="AC56">
        <v>56</v>
      </c>
      <c r="AE56">
        <f t="shared" si="30"/>
        <v>0.20127614669999999</v>
      </c>
      <c r="AF56">
        <f t="shared" si="31"/>
        <v>0.23899229849799619</v>
      </c>
    </row>
    <row r="57" spans="1:32" x14ac:dyDescent="0.45">
      <c r="A57">
        <v>57</v>
      </c>
      <c r="C57">
        <f t="shared" si="16"/>
        <v>8.8261135999999993</v>
      </c>
      <c r="D57">
        <f t="shared" si="17"/>
        <v>6.7663865270297343</v>
      </c>
      <c r="E57">
        <v>57</v>
      </c>
      <c r="G57">
        <f t="shared" si="18"/>
        <v>8.7606431879999995</v>
      </c>
      <c r="H57">
        <f t="shared" si="19"/>
        <v>10.813396047756086</v>
      </c>
      <c r="I57">
        <v>57</v>
      </c>
      <c r="K57">
        <f t="shared" si="20"/>
        <v>12323.602498550401</v>
      </c>
      <c r="L57">
        <f t="shared" si="21"/>
        <v>10262.34808544911</v>
      </c>
      <c r="M57">
        <v>57</v>
      </c>
      <c r="O57">
        <f t="shared" si="22"/>
        <v>12268.531710147201</v>
      </c>
      <c r="P57">
        <f t="shared" si="23"/>
        <v>14325.156736397541</v>
      </c>
      <c r="Q57">
        <v>57</v>
      </c>
      <c r="S57">
        <f t="shared" si="24"/>
        <v>2336.3663014495996</v>
      </c>
      <c r="T57">
        <f t="shared" si="25"/>
        <v>2051.8271202461301</v>
      </c>
      <c r="U57">
        <v>57</v>
      </c>
      <c r="W57">
        <f t="shared" si="26"/>
        <v>2332.3084927519999</v>
      </c>
      <c r="X57">
        <f t="shared" si="27"/>
        <v>2616.6254718705368</v>
      </c>
      <c r="Y57">
        <v>57</v>
      </c>
      <c r="AA57">
        <f t="shared" si="28"/>
        <v>0.206759214</v>
      </c>
      <c r="AB57">
        <f t="shared" si="29"/>
        <v>0.16822077414199915</v>
      </c>
      <c r="AC57">
        <v>57</v>
      </c>
      <c r="AE57">
        <f t="shared" si="30"/>
        <v>0.20338363840000001</v>
      </c>
      <c r="AF57">
        <f t="shared" si="31"/>
        <v>0.24140635977270053</v>
      </c>
    </row>
    <row r="58" spans="1:32" x14ac:dyDescent="0.45">
      <c r="A58">
        <v>58</v>
      </c>
      <c r="C58">
        <f t="shared" si="16"/>
        <v>8.9364743999999998</v>
      </c>
      <c r="D58">
        <f t="shared" si="17"/>
        <v>6.8647448617761988</v>
      </c>
      <c r="E58">
        <v>58</v>
      </c>
      <c r="G58">
        <f t="shared" si="18"/>
        <v>8.8760401734999999</v>
      </c>
      <c r="H58">
        <f t="shared" si="19"/>
        <v>10.941159021601111</v>
      </c>
      <c r="I58">
        <v>58</v>
      </c>
      <c r="K58">
        <f t="shared" si="20"/>
        <v>12492.246921738799</v>
      </c>
      <c r="L58">
        <f t="shared" si="21"/>
        <v>10416.624837929276</v>
      </c>
      <c r="M58">
        <v>58</v>
      </c>
      <c r="O58">
        <f t="shared" si="22"/>
        <v>12441.4123478284</v>
      </c>
      <c r="P58">
        <f t="shared" si="23"/>
        <v>14512.673473414299</v>
      </c>
      <c r="Q58">
        <v>58</v>
      </c>
      <c r="S58">
        <f t="shared" si="24"/>
        <v>2370.8942782611998</v>
      </c>
      <c r="T58">
        <f t="shared" si="25"/>
        <v>2084.4442954511242</v>
      </c>
      <c r="U58">
        <v>58</v>
      </c>
      <c r="W58">
        <f t="shared" si="26"/>
        <v>2367.1486086939999</v>
      </c>
      <c r="X58">
        <f t="shared" si="27"/>
        <v>2653.3895775630726</v>
      </c>
      <c r="Y58">
        <v>58</v>
      </c>
      <c r="AA58">
        <f t="shared" si="28"/>
        <v>0.2086070458</v>
      </c>
      <c r="AB58">
        <f t="shared" si="29"/>
        <v>0.16977379312106841</v>
      </c>
      <c r="AC58">
        <v>58</v>
      </c>
      <c r="AE58">
        <f t="shared" si="30"/>
        <v>0.20549113010000003</v>
      </c>
      <c r="AF58">
        <f t="shared" si="31"/>
        <v>0.24383232749119513</v>
      </c>
    </row>
    <row r="59" spans="1:32" x14ac:dyDescent="0.45">
      <c r="A59">
        <v>59</v>
      </c>
      <c r="C59">
        <f t="shared" si="16"/>
        <v>9.0468352000000003</v>
      </c>
      <c r="D59">
        <f t="shared" si="17"/>
        <v>6.9627986216360194</v>
      </c>
      <c r="E59">
        <v>59</v>
      </c>
      <c r="G59">
        <f t="shared" si="18"/>
        <v>8.9914371590000002</v>
      </c>
      <c r="H59">
        <f t="shared" si="19"/>
        <v>11.069258210145822</v>
      </c>
      <c r="I59">
        <v>59</v>
      </c>
      <c r="K59">
        <f t="shared" si="20"/>
        <v>12660.8913449272</v>
      </c>
      <c r="L59">
        <f t="shared" si="21"/>
        <v>10570.618241675933</v>
      </c>
      <c r="M59">
        <v>59</v>
      </c>
      <c r="O59">
        <f t="shared" si="22"/>
        <v>12614.292985509601</v>
      </c>
      <c r="P59">
        <f t="shared" si="23"/>
        <v>14700.489857703376</v>
      </c>
      <c r="Q59">
        <v>59</v>
      </c>
      <c r="S59">
        <f t="shared" si="24"/>
        <v>2405.4222550728</v>
      </c>
      <c r="T59">
        <f t="shared" si="25"/>
        <v>2117.026041099828</v>
      </c>
      <c r="U59">
        <v>59</v>
      </c>
      <c r="W59">
        <f t="shared" si="26"/>
        <v>2401.9887246359999</v>
      </c>
      <c r="X59">
        <f t="shared" si="27"/>
        <v>2690.1898353680162</v>
      </c>
      <c r="Y59">
        <v>59</v>
      </c>
      <c r="AA59">
        <f t="shared" si="28"/>
        <v>0.21045487759999998</v>
      </c>
      <c r="AB59">
        <f t="shared" si="29"/>
        <v>0.17131821998912566</v>
      </c>
      <c r="AC59">
        <v>59</v>
      </c>
      <c r="AE59">
        <f t="shared" si="30"/>
        <v>0.20759862179999999</v>
      </c>
      <c r="AF59">
        <f t="shared" si="31"/>
        <v>0.24626990748929661</v>
      </c>
    </row>
    <row r="60" spans="1:32" x14ac:dyDescent="0.45">
      <c r="A60">
        <v>60</v>
      </c>
      <c r="C60">
        <f t="shared" si="16"/>
        <v>9.157195999999999</v>
      </c>
      <c r="D60">
        <f t="shared" si="17"/>
        <v>7.0605531700557123</v>
      </c>
      <c r="E60">
        <v>60</v>
      </c>
      <c r="G60">
        <f t="shared" si="18"/>
        <v>9.1068341444999987</v>
      </c>
      <c r="H60">
        <f t="shared" si="19"/>
        <v>11.197687485756525</v>
      </c>
      <c r="I60">
        <v>60</v>
      </c>
      <c r="K60">
        <f t="shared" si="20"/>
        <v>12829.535768115598</v>
      </c>
      <c r="L60">
        <f t="shared" si="21"/>
        <v>10724.334212524485</v>
      </c>
      <c r="M60">
        <v>60</v>
      </c>
      <c r="O60">
        <f t="shared" si="22"/>
        <v>12787.1736231908</v>
      </c>
      <c r="P60">
        <f t="shared" si="23"/>
        <v>14888.59950010447</v>
      </c>
      <c r="Q60">
        <v>60</v>
      </c>
      <c r="S60">
        <f t="shared" si="24"/>
        <v>2439.9502318843997</v>
      </c>
      <c r="T60">
        <f t="shared" si="25"/>
        <v>2149.5730695832031</v>
      </c>
      <c r="U60">
        <v>60</v>
      </c>
      <c r="W60">
        <f t="shared" si="26"/>
        <v>2436.8288405779999</v>
      </c>
      <c r="X60">
        <f t="shared" si="27"/>
        <v>2727.025512714808</v>
      </c>
      <c r="Y60">
        <v>60</v>
      </c>
      <c r="AA60">
        <f t="shared" si="28"/>
        <v>0.21230270940000001</v>
      </c>
      <c r="AB60">
        <f t="shared" si="29"/>
        <v>0.17285425299592855</v>
      </c>
      <c r="AC60">
        <v>60</v>
      </c>
      <c r="AE60">
        <f t="shared" si="30"/>
        <v>0.20970611350000001</v>
      </c>
      <c r="AF60">
        <f t="shared" si="31"/>
        <v>0.24871880501191512</v>
      </c>
    </row>
    <row r="61" spans="1:32" x14ac:dyDescent="0.45">
      <c r="A61">
        <v>61</v>
      </c>
      <c r="C61">
        <f t="shared" si="16"/>
        <v>9.2675567999999995</v>
      </c>
      <c r="D61">
        <f t="shared" si="17"/>
        <v>7.1580138711307564</v>
      </c>
      <c r="E61">
        <v>61</v>
      </c>
      <c r="G61">
        <f t="shared" si="18"/>
        <v>9.2222311300000008</v>
      </c>
      <c r="H61">
        <f t="shared" si="19"/>
        <v>11.326440715321535</v>
      </c>
      <c r="I61">
        <v>61</v>
      </c>
      <c r="K61">
        <f t="shared" si="20"/>
        <v>12998.180191304</v>
      </c>
      <c r="L61">
        <f t="shared" si="21"/>
        <v>10877.778610173562</v>
      </c>
      <c r="M61">
        <v>61</v>
      </c>
      <c r="O61">
        <f t="shared" si="22"/>
        <v>12960.054260872001</v>
      </c>
      <c r="P61">
        <f t="shared" si="23"/>
        <v>15076.99607164462</v>
      </c>
      <c r="Q61">
        <v>61</v>
      </c>
      <c r="S61">
        <f t="shared" si="24"/>
        <v>2474.4782086959999</v>
      </c>
      <c r="T61">
        <f t="shared" si="25"/>
        <v>2182.0860865238278</v>
      </c>
      <c r="U61">
        <v>61</v>
      </c>
      <c r="W61">
        <f t="shared" si="26"/>
        <v>2471.6689565199999</v>
      </c>
      <c r="X61">
        <f t="shared" si="27"/>
        <v>2763.89588398466</v>
      </c>
      <c r="Y61">
        <v>61</v>
      </c>
      <c r="AA61">
        <f t="shared" si="28"/>
        <v>0.21415054119999999</v>
      </c>
      <c r="AB61">
        <f t="shared" si="29"/>
        <v>0.17438208957355236</v>
      </c>
      <c r="AC61">
        <v>61</v>
      </c>
      <c r="AE61">
        <f t="shared" si="30"/>
        <v>0.21181360520000003</v>
      </c>
      <c r="AF61">
        <f t="shared" si="31"/>
        <v>0.25117872559626647</v>
      </c>
    </row>
    <row r="62" spans="1:32" x14ac:dyDescent="0.45">
      <c r="A62">
        <v>62</v>
      </c>
      <c r="C62">
        <f t="shared" si="16"/>
        <v>9.3779176</v>
      </c>
      <c r="D62">
        <f t="shared" si="17"/>
        <v>7.2551860820930933</v>
      </c>
      <c r="E62">
        <v>62</v>
      </c>
      <c r="G62">
        <f t="shared" si="18"/>
        <v>9.3376281154999994</v>
      </c>
      <c r="H62">
        <f t="shared" si="19"/>
        <v>11.455511769889696</v>
      </c>
      <c r="I62">
        <v>62</v>
      </c>
      <c r="K62">
        <f t="shared" si="20"/>
        <v>13166.824614492401</v>
      </c>
      <c r="L62">
        <f t="shared" si="21"/>
        <v>11030.957232615112</v>
      </c>
      <c r="M62">
        <v>62</v>
      </c>
      <c r="O62">
        <f t="shared" si="22"/>
        <v>13132.9348985532</v>
      </c>
      <c r="P62">
        <f t="shared" si="23"/>
        <v>15265.673309998845</v>
      </c>
      <c r="Q62">
        <v>62</v>
      </c>
      <c r="S62">
        <f t="shared" si="24"/>
        <v>2509.0061855075996</v>
      </c>
      <c r="T62">
        <f t="shared" si="25"/>
        <v>2214.5657901799591</v>
      </c>
      <c r="U62">
        <v>62</v>
      </c>
      <c r="W62">
        <f t="shared" si="26"/>
        <v>2506.5090724619999</v>
      </c>
      <c r="X62">
        <f t="shared" si="27"/>
        <v>2800.800231139322</v>
      </c>
      <c r="Y62">
        <v>62</v>
      </c>
      <c r="AA62">
        <f t="shared" si="28"/>
        <v>0.21599837299999999</v>
      </c>
      <c r="AB62">
        <f t="shared" si="29"/>
        <v>0.17590192595971546</v>
      </c>
      <c r="AC62">
        <v>62</v>
      </c>
      <c r="AE62">
        <f t="shared" si="30"/>
        <v>0.2139210969</v>
      </c>
      <c r="AF62">
        <f t="shared" si="31"/>
        <v>0.25364937588725661</v>
      </c>
    </row>
    <row r="63" spans="1:32" x14ac:dyDescent="0.45">
      <c r="A63">
        <v>63</v>
      </c>
      <c r="C63">
        <f t="shared" si="16"/>
        <v>9.4882783999999987</v>
      </c>
      <c r="D63">
        <f t="shared" si="17"/>
        <v>7.3520751462162703</v>
      </c>
      <c r="E63">
        <v>63</v>
      </c>
      <c r="G63">
        <f t="shared" si="18"/>
        <v>9.4530251009999997</v>
      </c>
      <c r="H63">
        <f t="shared" si="19"/>
        <v>11.584894533765452</v>
      </c>
      <c r="I63">
        <v>63</v>
      </c>
      <c r="K63">
        <f t="shared" si="20"/>
        <v>13335.469037680799</v>
      </c>
      <c r="L63">
        <f t="shared" si="21"/>
        <v>11183.875811073154</v>
      </c>
      <c r="M63">
        <v>63</v>
      </c>
      <c r="O63">
        <f t="shared" si="22"/>
        <v>13305.8155362344</v>
      </c>
      <c r="P63">
        <f t="shared" si="23"/>
        <v>15454.625025355694</v>
      </c>
      <c r="Q63">
        <v>63</v>
      </c>
      <c r="S63">
        <f t="shared" si="24"/>
        <v>2543.5341623191998</v>
      </c>
      <c r="T63">
        <f t="shared" si="25"/>
        <v>2247.0128709029718</v>
      </c>
      <c r="U63">
        <v>63</v>
      </c>
      <c r="W63">
        <f t="shared" si="26"/>
        <v>2541.349188404</v>
      </c>
      <c r="X63">
        <f t="shared" si="27"/>
        <v>2837.7378442933468</v>
      </c>
      <c r="Y63">
        <v>63</v>
      </c>
      <c r="AA63">
        <f t="shared" si="28"/>
        <v>0.2178462048</v>
      </c>
      <c r="AB63">
        <f t="shared" si="29"/>
        <v>0.17741395685196176</v>
      </c>
      <c r="AC63">
        <v>63</v>
      </c>
      <c r="AE63">
        <f t="shared" si="30"/>
        <v>0.21602858860000002</v>
      </c>
      <c r="AF63">
        <f t="shared" si="31"/>
        <v>0.25613046438448273</v>
      </c>
    </row>
    <row r="64" spans="1:32" x14ac:dyDescent="0.45">
      <c r="A64">
        <v>64</v>
      </c>
      <c r="C64">
        <f t="shared" si="16"/>
        <v>9.5986392000000009</v>
      </c>
      <c r="D64">
        <f t="shared" si="17"/>
        <v>7.4486863861399577</v>
      </c>
      <c r="E64">
        <v>64</v>
      </c>
      <c r="G64">
        <f t="shared" si="18"/>
        <v>9.5684220865</v>
      </c>
      <c r="H64">
        <f t="shared" si="19"/>
        <v>11.71458291305632</v>
      </c>
      <c r="I64">
        <v>64</v>
      </c>
      <c r="K64">
        <f t="shared" si="20"/>
        <v>13504.113460869201</v>
      </c>
      <c r="L64">
        <f t="shared" si="21"/>
        <v>11336.540005433353</v>
      </c>
      <c r="M64">
        <v>64</v>
      </c>
      <c r="O64">
        <f t="shared" si="22"/>
        <v>13478.6961739156</v>
      </c>
      <c r="P64">
        <f t="shared" si="23"/>
        <v>15643.845105708351</v>
      </c>
      <c r="Q64">
        <v>64</v>
      </c>
      <c r="S64">
        <f t="shared" si="24"/>
        <v>2578.0621391307996</v>
      </c>
      <c r="T64">
        <f t="shared" si="25"/>
        <v>2279.4280106462979</v>
      </c>
      <c r="U64">
        <v>64</v>
      </c>
      <c r="W64">
        <f t="shared" si="26"/>
        <v>2576.189304346</v>
      </c>
      <c r="X64">
        <f t="shared" si="27"/>
        <v>2874.70802223182</v>
      </c>
      <c r="Y64">
        <v>64</v>
      </c>
      <c r="AA64">
        <f t="shared" si="28"/>
        <v>0.21969403659999998</v>
      </c>
      <c r="AB64">
        <f t="shared" si="29"/>
        <v>0.17891837509222064</v>
      </c>
      <c r="AC64">
        <v>64</v>
      </c>
      <c r="AE64">
        <f t="shared" si="30"/>
        <v>0.21813608030000003</v>
      </c>
      <c r="AF64">
        <f t="shared" si="31"/>
        <v>0.25862170212117147</v>
      </c>
    </row>
    <row r="65" spans="1:32" x14ac:dyDescent="0.45">
      <c r="A65">
        <v>65</v>
      </c>
      <c r="C65">
        <f t="shared" ref="C65:C70" si="32">2.6459088+(A65-1)*0.1103608</f>
        <v>9.7089999999999996</v>
      </c>
      <c r="D65">
        <f t="shared" ref="D65:D70" si="33">0+1*C65-1.80917847028218*(1.0625+(C65-5.367664375)^2/51.1905722049439)^0.5</f>
        <v>7.5450250976129745</v>
      </c>
      <c r="E65">
        <v>65</v>
      </c>
      <c r="G65">
        <f t="shared" ref="G65:G70" si="34">2.298412+(E65-1)*0.1153969855</f>
        <v>9.6838190719999986</v>
      </c>
      <c r="H65">
        <f t="shared" ref="H65:H70" si="35">0+1*G65+1.80917847028218*(1.0625+(G65-5.367664375)^2/51.1905722049439)^0.5</f>
        <v>11.844570843672699</v>
      </c>
      <c r="I65">
        <v>65</v>
      </c>
      <c r="K65">
        <f t="shared" ref="K65:K70" si="36">2879.5148+(I65-1)*168.6444231884</f>
        <v>13672.757884057599</v>
      </c>
      <c r="L65">
        <f t="shared" ref="L65:L70" si="37">0+1*K65-1727.95639588573*(1.0625+(K65-6132.6075)^2/106327181.1684)^0.5</f>
        <v>11488.955400144281</v>
      </c>
      <c r="M65">
        <v>65</v>
      </c>
      <c r="O65">
        <f t="shared" ref="O65:O70" si="38">2587.216+(M65-1)*172.8806376812</f>
        <v>13651.5768115968</v>
      </c>
      <c r="P65">
        <f t="shared" ref="P65:P70" si="39">0+1*O65+1727.95639588573*(1.0625+(O65-6132.6075)^2/106327181.1684)^0.5</f>
        <v>15833.327521593808</v>
      </c>
      <c r="Q65">
        <v>65</v>
      </c>
      <c r="S65">
        <f t="shared" ref="S65:S70" si="40">402.7996+(Q65-1)*34.5279768116</f>
        <v>2612.5901159423997</v>
      </c>
      <c r="T65">
        <f t="shared" ref="T65:T70" si="41">0+1*S65-237.726217340752*(1.0625+(S65-995.4361875)^2/4858180.68568293)^0.5</f>
        <v>2311.8118825239094</v>
      </c>
      <c r="U65">
        <v>65</v>
      </c>
      <c r="W65">
        <f t="shared" ref="W65:W70" si="42">381.262+(U65-1)*34.840115942</f>
        <v>2611.029420288</v>
      </c>
      <c r="X65">
        <f t="shared" ref="X65:X70" si="43">0+1*W65+237.726217340752*(1.0625+(W65-995.4361875)^2/4858180.68568293)^0.5</f>
        <v>2911.7100728756609</v>
      </c>
      <c r="Y65">
        <v>65</v>
      </c>
      <c r="AA65">
        <f t="shared" ref="AA65:AA70" si="44">0.1032806332+(Y65-1)*0.0018478318</f>
        <v>0.22154186840000001</v>
      </c>
      <c r="AB65">
        <f t="shared" ref="AB65:AB70" si="45">0+1*AA65-0.0334538463713147*(1.0625+(AA65-0.157878178746017)^2/0.00903084947569895)^0.5</f>
        <v>0.18041537138104133</v>
      </c>
      <c r="AC65">
        <v>65</v>
      </c>
      <c r="AE65">
        <f t="shared" ref="AE65:AE70" si="46">0.0853641032+(AC65-1)*0.0021074917</f>
        <v>0.220243572</v>
      </c>
      <c r="AF65">
        <f t="shared" ref="AF65:AF70" si="47">0+1*AE65+0.0334538463713147*(1.0625+(AE65-0.157878178746017)^2/0.00903084947569895)^0.5</f>
        <v>0.26112280327613563</v>
      </c>
    </row>
    <row r="66" spans="1:32" x14ac:dyDescent="0.45">
      <c r="A66">
        <v>66</v>
      </c>
      <c r="C66">
        <f t="shared" si="32"/>
        <v>9.8193607999999983</v>
      </c>
      <c r="D66">
        <f t="shared" si="33"/>
        <v>7.641096543651642</v>
      </c>
      <c r="E66">
        <v>66</v>
      </c>
      <c r="G66">
        <f t="shared" si="34"/>
        <v>9.7992160575000007</v>
      </c>
      <c r="H66">
        <f t="shared" si="35"/>
        <v>11.974852298783254</v>
      </c>
      <c r="I66">
        <v>66</v>
      </c>
      <c r="K66">
        <f t="shared" si="36"/>
        <v>13841.402307246</v>
      </c>
      <c r="L66">
        <f t="shared" si="37"/>
        <v>11641.127500570365</v>
      </c>
      <c r="M66">
        <v>66</v>
      </c>
      <c r="O66">
        <f t="shared" si="38"/>
        <v>13824.457449278001</v>
      </c>
      <c r="P66">
        <f t="shared" si="39"/>
        <v>16023.066330303722</v>
      </c>
      <c r="Q66">
        <v>66</v>
      </c>
      <c r="S66">
        <f t="shared" si="40"/>
        <v>2647.1180927539999</v>
      </c>
      <c r="T66">
        <f t="shared" si="41"/>
        <v>2344.1651504162542</v>
      </c>
      <c r="U66">
        <v>66</v>
      </c>
      <c r="W66">
        <f t="shared" si="42"/>
        <v>2645.86953623</v>
      </c>
      <c r="X66">
        <f t="shared" si="43"/>
        <v>2948.7433136966815</v>
      </c>
      <c r="Y66">
        <v>66</v>
      </c>
      <c r="AA66">
        <f t="shared" si="44"/>
        <v>0.22338970019999999</v>
      </c>
      <c r="AB66">
        <f t="shared" si="45"/>
        <v>0.18190513402061353</v>
      </c>
      <c r="AC66">
        <v>66</v>
      </c>
      <c r="AE66">
        <f t="shared" si="46"/>
        <v>0.22235106370000002</v>
      </c>
      <c r="AF66">
        <f t="shared" si="47"/>
        <v>0.26363348572047623</v>
      </c>
    </row>
    <row r="67" spans="1:32" x14ac:dyDescent="0.45">
      <c r="A67">
        <v>67</v>
      </c>
      <c r="C67">
        <f t="shared" si="32"/>
        <v>9.9297216000000006</v>
      </c>
      <c r="D67">
        <f t="shared" si="33"/>
        <v>7.7369059491080989</v>
      </c>
      <c r="E67">
        <v>67</v>
      </c>
      <c r="G67">
        <f t="shared" si="34"/>
        <v>9.9146130429999992</v>
      </c>
      <c r="H67">
        <f t="shared" si="35"/>
        <v>12.105421295732334</v>
      </c>
      <c r="I67">
        <v>67</v>
      </c>
      <c r="K67">
        <f t="shared" si="36"/>
        <v>14010.046730434398</v>
      </c>
      <c r="L67">
        <f t="shared" si="37"/>
        <v>11793.061729775463</v>
      </c>
      <c r="M67">
        <v>67</v>
      </c>
      <c r="O67">
        <f t="shared" si="38"/>
        <v>13997.3380869592</v>
      </c>
      <c r="P67">
        <f t="shared" si="39"/>
        <v>16213.055679591767</v>
      </c>
      <c r="Q67">
        <v>67</v>
      </c>
      <c r="S67">
        <f t="shared" si="40"/>
        <v>2681.6460695655996</v>
      </c>
      <c r="T67">
        <f t="shared" si="41"/>
        <v>2376.4884686215187</v>
      </c>
      <c r="U67">
        <v>67</v>
      </c>
      <c r="W67">
        <f t="shared" si="42"/>
        <v>2680.709652172</v>
      </c>
      <c r="X67">
        <f t="shared" si="43"/>
        <v>2985.8070720846895</v>
      </c>
      <c r="Y67">
        <v>67</v>
      </c>
      <c r="AA67">
        <f t="shared" si="44"/>
        <v>0.22523753199999999</v>
      </c>
      <c r="AB67">
        <f t="shared" si="45"/>
        <v>0.18338784868552996</v>
      </c>
      <c r="AC67">
        <v>67</v>
      </c>
      <c r="AE67">
        <f t="shared" si="46"/>
        <v>0.22445855540000004</v>
      </c>
      <c r="AF67">
        <f t="shared" si="47"/>
        <v>0.26615347150129065</v>
      </c>
    </row>
    <row r="68" spans="1:32" x14ac:dyDescent="0.45">
      <c r="A68">
        <v>68</v>
      </c>
      <c r="C68">
        <f t="shared" si="32"/>
        <v>10.040082399999999</v>
      </c>
      <c r="D68">
        <f t="shared" si="33"/>
        <v>7.8324584956413368</v>
      </c>
      <c r="E68">
        <v>68</v>
      </c>
      <c r="G68">
        <f t="shared" si="34"/>
        <v>10.0300100285</v>
      </c>
      <c r="H68">
        <f t="shared" si="35"/>
        <v>12.23627190242877</v>
      </c>
      <c r="I68">
        <v>68</v>
      </c>
      <c r="K68">
        <f t="shared" si="36"/>
        <v>14178.6911536228</v>
      </c>
      <c r="L68">
        <f t="shared" si="37"/>
        <v>11944.763425715839</v>
      </c>
      <c r="M68">
        <v>68</v>
      </c>
      <c r="O68">
        <f t="shared" si="38"/>
        <v>14170.218724640401</v>
      </c>
      <c r="P68">
        <f t="shared" si="39"/>
        <v>16403.289810902843</v>
      </c>
      <c r="Q68">
        <v>68</v>
      </c>
      <c r="S68">
        <f t="shared" si="40"/>
        <v>2716.1740463771998</v>
      </c>
      <c r="T68">
        <f t="shared" si="41"/>
        <v>2408.7824815500298</v>
      </c>
      <c r="U68">
        <v>68</v>
      </c>
      <c r="W68">
        <f t="shared" si="42"/>
        <v>2715.549768114</v>
      </c>
      <c r="X68">
        <f t="shared" si="43"/>
        <v>3022.9006856689512</v>
      </c>
      <c r="Y68">
        <v>68</v>
      </c>
      <c r="AA68">
        <f t="shared" si="44"/>
        <v>0.2270853638</v>
      </c>
      <c r="AB68">
        <f t="shared" si="45"/>
        <v>0.18486369822012233</v>
      </c>
      <c r="AC68">
        <v>68</v>
      </c>
      <c r="AE68">
        <f t="shared" si="46"/>
        <v>0.2265660471</v>
      </c>
      <c r="AF68">
        <f t="shared" si="47"/>
        <v>0.26868248726507882</v>
      </c>
    </row>
    <row r="69" spans="1:32" x14ac:dyDescent="0.45">
      <c r="A69">
        <v>69</v>
      </c>
      <c r="C69">
        <f t="shared" si="32"/>
        <v>10.1504432</v>
      </c>
      <c r="D69">
        <f t="shared" si="33"/>
        <v>7.9277593170821445</v>
      </c>
      <c r="E69">
        <v>69</v>
      </c>
      <c r="G69">
        <f t="shared" si="34"/>
        <v>10.145407014</v>
      </c>
      <c r="H69">
        <f t="shared" si="35"/>
        <v>12.367398243217583</v>
      </c>
      <c r="I69">
        <v>69</v>
      </c>
      <c r="K69">
        <f t="shared" si="36"/>
        <v>14347.335576811201</v>
      </c>
      <c r="L69">
        <f t="shared" si="37"/>
        <v>12096.237838820673</v>
      </c>
      <c r="M69">
        <v>69</v>
      </c>
      <c r="O69">
        <f t="shared" si="38"/>
        <v>14343.0993623216</v>
      </c>
      <c r="P69">
        <f t="shared" si="39"/>
        <v>16593.76306214989</v>
      </c>
      <c r="Q69">
        <v>69</v>
      </c>
      <c r="S69">
        <f t="shared" si="40"/>
        <v>2750.7020231887996</v>
      </c>
      <c r="T69">
        <f t="shared" si="41"/>
        <v>2441.0478234595771</v>
      </c>
      <c r="U69">
        <v>69</v>
      </c>
      <c r="W69">
        <f t="shared" si="42"/>
        <v>2750.389884056</v>
      </c>
      <c r="X69">
        <f t="shared" si="43"/>
        <v>3060.023502596378</v>
      </c>
      <c r="Y69">
        <v>69</v>
      </c>
      <c r="AA69">
        <f t="shared" si="44"/>
        <v>0.2289331956</v>
      </c>
      <c r="AB69">
        <f t="shared" si="45"/>
        <v>0.18633286246110678</v>
      </c>
      <c r="AC69">
        <v>69</v>
      </c>
      <c r="AE69">
        <f t="shared" si="46"/>
        <v>0.22867353880000002</v>
      </c>
      <c r="AF69">
        <f t="shared" si="47"/>
        <v>0.27122026462387172</v>
      </c>
    </row>
    <row r="70" spans="1:32" x14ac:dyDescent="0.45">
      <c r="A70">
        <v>70</v>
      </c>
      <c r="C70">
        <f t="shared" si="32"/>
        <v>10.260804</v>
      </c>
      <c r="D70">
        <f t="shared" si="33"/>
        <v>8.0228134951815591</v>
      </c>
      <c r="E70">
        <v>70</v>
      </c>
      <c r="G70">
        <f t="shared" si="34"/>
        <v>10.260803999499998</v>
      </c>
      <c r="H70">
        <f t="shared" si="35"/>
        <v>12.49879450424854</v>
      </c>
      <c r="I70">
        <v>70</v>
      </c>
      <c r="K70">
        <f t="shared" si="36"/>
        <v>14515.979999999599</v>
      </c>
      <c r="L70">
        <f t="shared" si="37"/>
        <v>12247.490129938404</v>
      </c>
      <c r="M70">
        <v>70</v>
      </c>
      <c r="O70">
        <f t="shared" si="38"/>
        <v>14515.980000002801</v>
      </c>
      <c r="P70">
        <f t="shared" si="39"/>
        <v>16784.469870064328</v>
      </c>
      <c r="Q70">
        <v>70</v>
      </c>
      <c r="S70">
        <f t="shared" si="40"/>
        <v>2785.2300000003997</v>
      </c>
      <c r="T70">
        <f t="shared" si="41"/>
        <v>2473.2851182294467</v>
      </c>
      <c r="U70">
        <v>70</v>
      </c>
      <c r="W70">
        <f t="shared" si="42"/>
        <v>2785.229999998</v>
      </c>
      <c r="X70">
        <f t="shared" si="43"/>
        <v>3097.1748817687931</v>
      </c>
      <c r="Y70">
        <v>70</v>
      </c>
      <c r="AA70">
        <f t="shared" si="44"/>
        <v>0.23078102740000001</v>
      </c>
      <c r="AB70">
        <f t="shared" si="45"/>
        <v>0.18779551808420383</v>
      </c>
      <c r="AC70">
        <v>70</v>
      </c>
      <c r="AE70">
        <f t="shared" si="46"/>
        <v>0.23078103050000004</v>
      </c>
      <c r="AF70">
        <f t="shared" si="47"/>
        <v>0.27376654046734605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E7D1-514D-4C8B-B936-60B7D3DF41AC}">
  <sheetPr codeName="XLSTAT_20231206_121853_1_HID"/>
  <dimension ref="A1:AF70"/>
  <sheetViews>
    <sheetView workbookViewId="0">
      <selection activeCell="AC1" sqref="AC1"/>
    </sheetView>
  </sheetViews>
  <sheetFormatPr baseColWidth="10" defaultColWidth="11" defaultRowHeight="14.25" x14ac:dyDescent="0.45"/>
  <sheetData>
    <row r="1" spans="1:32" x14ac:dyDescent="0.45">
      <c r="A1">
        <v>1</v>
      </c>
      <c r="C1">
        <f t="shared" ref="C1:C32" si="0">2.5435908+(A1-1)*0.0763718435</f>
        <v>2.5435908</v>
      </c>
      <c r="D1">
        <f t="shared" ref="D1:D32" si="1">0+1*C1-1.29297477584651*(1.0625+(C1-4.50741625)^2/28.127702576775)^0.5</f>
        <v>1.1274376361593887</v>
      </c>
      <c r="E1">
        <v>1</v>
      </c>
      <c r="G1">
        <f t="shared" ref="G1:G32" si="2">2.156948+(E1-1)*0.0819753623</f>
        <v>2.1569479999999999</v>
      </c>
      <c r="H1">
        <f t="shared" ref="H1:H32" si="3">0+1*G1+1.29297477584651*(1.0625+(G1-4.50741625)^2/28.127702576775)^0.5</f>
        <v>3.6076835253662471</v>
      </c>
      <c r="I1">
        <v>1</v>
      </c>
      <c r="K1">
        <f t="shared" ref="K1:K32" si="4">2880.237+(I1-1)*105.7119565217</f>
        <v>2880.2370000000001</v>
      </c>
      <c r="L1">
        <f t="shared" ref="L1:L32" si="5">0+1*K1-2431.86201477367*(1.0625+(K1-5612.4334375)^2/62857239.1840734)^0.5</f>
        <v>237.14916821063252</v>
      </c>
      <c r="M1">
        <v>1</v>
      </c>
      <c r="O1">
        <f t="shared" ref="O1:O32" si="6">2476.448+(M1-1)*111.5639710145</f>
        <v>2476.4479999999999</v>
      </c>
      <c r="P1">
        <f t="shared" ref="P1:P32" si="7">0+1*O1+2431.86201477367*(1.0625+(O1-5612.4334375)^2/62857239.1840734)^0.5</f>
        <v>5161.3780721762905</v>
      </c>
      <c r="Q1">
        <v>1</v>
      </c>
      <c r="S1">
        <f t="shared" ref="S1:S32" si="8">415.46606+(Q1-1)*18.7872310145</f>
        <v>415.46606000000003</v>
      </c>
      <c r="T1">
        <f t="shared" ref="T1:T32" si="9">0+1*S1-381.126052876909*(1.0625+(S1-851.439)^2/1897433.614989)^0.5</f>
        <v>4.5079946522076284</v>
      </c>
      <c r="U1">
        <v>1</v>
      </c>
      <c r="W1">
        <f t="shared" ref="W1:W32" si="10">363.4812+(U1-1)*19.5406347826</f>
        <v>363.4812</v>
      </c>
      <c r="X1">
        <f t="shared" ref="X1:X32" si="11">0+1*W1+381.126052876909*(1.0625+(W1-851.439)^2/1897433.614989)^0.5</f>
        <v>778.88880124002822</v>
      </c>
      <c r="Y1">
        <v>1</v>
      </c>
      <c r="AA1">
        <f t="shared" ref="AA1:AA32" si="12">0.1313123502+(Y1-1)*0.0010698221</f>
        <v>0.13131235020000001</v>
      </c>
      <c r="AB1">
        <f t="shared" ref="AB1:AB32" si="13">0+1*AA1-0.0247649914129378*(1.0625+(AA1-0.15017521102834)^2/0.00259124891498627)^0.5</f>
        <v>0.104185795450968</v>
      </c>
      <c r="AC1">
        <v>1</v>
      </c>
      <c r="AE1">
        <f t="shared" ref="AE1:AE32" si="14">0.1062692457+(AC1-1)*0.0014327657</f>
        <v>0.1062692457</v>
      </c>
      <c r="AF1">
        <f t="shared" ref="AF1:AF32" si="15">0+1*AE1+0.0247649914129378*(1.0625+(AE1-0.15017521102834)^2/0.00259124891498627)^0.5</f>
        <v>0.13955435257617915</v>
      </c>
    </row>
    <row r="2" spans="1:32" x14ac:dyDescent="0.45">
      <c r="A2">
        <v>2</v>
      </c>
      <c r="C2">
        <f t="shared" si="0"/>
        <v>2.6199626435000001</v>
      </c>
      <c r="D2">
        <f t="shared" si="1"/>
        <v>1.2099952447128013</v>
      </c>
      <c r="E2">
        <v>2</v>
      </c>
      <c r="G2">
        <f t="shared" si="2"/>
        <v>2.2389233623</v>
      </c>
      <c r="H2">
        <f t="shared" si="3"/>
        <v>3.6818817298999917</v>
      </c>
      <c r="I2">
        <v>2</v>
      </c>
      <c r="K2">
        <f t="shared" si="4"/>
        <v>2985.9489565217</v>
      </c>
      <c r="L2">
        <f t="shared" si="5"/>
        <v>352.96280662892332</v>
      </c>
      <c r="M2">
        <v>2</v>
      </c>
      <c r="O2">
        <f t="shared" si="6"/>
        <v>2588.0119710145</v>
      </c>
      <c r="P2">
        <f t="shared" si="7"/>
        <v>5260.8730751638504</v>
      </c>
      <c r="Q2">
        <v>2</v>
      </c>
      <c r="S2">
        <f t="shared" si="8"/>
        <v>434.25329101450001</v>
      </c>
      <c r="T2">
        <f t="shared" si="9"/>
        <v>24.790864587419094</v>
      </c>
      <c r="U2">
        <v>2</v>
      </c>
      <c r="W2">
        <f t="shared" si="10"/>
        <v>383.02183478260002</v>
      </c>
      <c r="X2">
        <f t="shared" si="11"/>
        <v>796.70385214774501</v>
      </c>
      <c r="Y2">
        <v>2</v>
      </c>
      <c r="AA2">
        <f t="shared" si="12"/>
        <v>0.13238217230000002</v>
      </c>
      <c r="AB2">
        <f t="shared" si="13"/>
        <v>0.10542723998315141</v>
      </c>
      <c r="AC2">
        <v>2</v>
      </c>
      <c r="AE2">
        <f t="shared" si="14"/>
        <v>0.10770201140000001</v>
      </c>
      <c r="AF2">
        <f t="shared" si="15"/>
        <v>0.14054415169396695</v>
      </c>
    </row>
    <row r="3" spans="1:32" x14ac:dyDescent="0.45">
      <c r="A3">
        <v>3</v>
      </c>
      <c r="C3">
        <f t="shared" si="0"/>
        <v>2.6963344870000001</v>
      </c>
      <c r="D3">
        <f t="shared" si="1"/>
        <v>1.2923331758705303</v>
      </c>
      <c r="E3">
        <v>3</v>
      </c>
      <c r="G3">
        <f t="shared" si="2"/>
        <v>2.3208987245999997</v>
      </c>
      <c r="H3">
        <f t="shared" si="3"/>
        <v>3.7563160663235893</v>
      </c>
      <c r="I3">
        <v>3</v>
      </c>
      <c r="K3">
        <f t="shared" si="4"/>
        <v>3091.6609130433999</v>
      </c>
      <c r="L3">
        <f t="shared" si="5"/>
        <v>468.4145162890668</v>
      </c>
      <c r="M3">
        <v>3</v>
      </c>
      <c r="O3">
        <f t="shared" si="6"/>
        <v>2699.5759420289996</v>
      </c>
      <c r="P3">
        <f t="shared" si="7"/>
        <v>5360.753415433901</v>
      </c>
      <c r="Q3">
        <v>3</v>
      </c>
      <c r="S3">
        <f t="shared" si="8"/>
        <v>453.04052202900004</v>
      </c>
      <c r="T3">
        <f t="shared" si="9"/>
        <v>45.01298963460988</v>
      </c>
      <c r="U3">
        <v>3</v>
      </c>
      <c r="W3">
        <f t="shared" si="10"/>
        <v>402.56246956519999</v>
      </c>
      <c r="X3">
        <f t="shared" si="11"/>
        <v>814.5826273241538</v>
      </c>
      <c r="Y3">
        <v>3</v>
      </c>
      <c r="AA3">
        <f t="shared" si="12"/>
        <v>0.13345199440000002</v>
      </c>
      <c r="AB3">
        <f t="shared" si="13"/>
        <v>0.10665967168247055</v>
      </c>
      <c r="AC3">
        <v>3</v>
      </c>
      <c r="AE3">
        <f t="shared" si="14"/>
        <v>0.1091347771</v>
      </c>
      <c r="AF3">
        <f t="shared" si="15"/>
        <v>0.14154288955383154</v>
      </c>
    </row>
    <row r="4" spans="1:32" x14ac:dyDescent="0.45">
      <c r="A4">
        <v>4</v>
      </c>
      <c r="C4">
        <f t="shared" si="0"/>
        <v>2.7727063305000001</v>
      </c>
      <c r="D4">
        <f t="shared" si="1"/>
        <v>1.3744486176704354</v>
      </c>
      <c r="E4">
        <v>4</v>
      </c>
      <c r="G4">
        <f t="shared" si="2"/>
        <v>2.4028740868999998</v>
      </c>
      <c r="H4">
        <f t="shared" si="3"/>
        <v>3.8309902752550054</v>
      </c>
      <c r="I4">
        <v>4</v>
      </c>
      <c r="K4">
        <f t="shared" si="4"/>
        <v>3197.3728695651002</v>
      </c>
      <c r="L4">
        <f t="shared" si="5"/>
        <v>583.50025135562919</v>
      </c>
      <c r="M4">
        <v>4</v>
      </c>
      <c r="O4">
        <f t="shared" si="6"/>
        <v>2811.1399130434997</v>
      </c>
      <c r="P4">
        <f t="shared" si="7"/>
        <v>5461.0241899745142</v>
      </c>
      <c r="Q4">
        <v>4</v>
      </c>
      <c r="S4">
        <f t="shared" si="8"/>
        <v>471.82775304350002</v>
      </c>
      <c r="T4">
        <f t="shared" si="9"/>
        <v>65.173726771402357</v>
      </c>
      <c r="U4">
        <v>4</v>
      </c>
      <c r="W4">
        <f t="shared" si="10"/>
        <v>422.10310434780001</v>
      </c>
      <c r="X4">
        <f t="shared" si="11"/>
        <v>832.52590085555448</v>
      </c>
      <c r="Y4">
        <v>4</v>
      </c>
      <c r="AA4">
        <f t="shared" si="12"/>
        <v>0.1345218165</v>
      </c>
      <c r="AB4">
        <f t="shared" si="13"/>
        <v>0.10788292549952289</v>
      </c>
      <c r="AC4">
        <v>4</v>
      </c>
      <c r="AE4">
        <f t="shared" si="14"/>
        <v>0.1105675428</v>
      </c>
      <c r="AF4">
        <f t="shared" si="15"/>
        <v>0.14255093006516348</v>
      </c>
    </row>
    <row r="5" spans="1:32" x14ac:dyDescent="0.45">
      <c r="A5">
        <v>5</v>
      </c>
      <c r="C5">
        <f t="shared" si="0"/>
        <v>2.8490781740000002</v>
      </c>
      <c r="D5">
        <f t="shared" si="1"/>
        <v>1.4563388174996446</v>
      </c>
      <c r="E5">
        <v>5</v>
      </c>
      <c r="G5">
        <f t="shared" si="2"/>
        <v>2.4848494491999999</v>
      </c>
      <c r="H5">
        <f t="shared" si="3"/>
        <v>3.9059080539694424</v>
      </c>
      <c r="I5">
        <v>5</v>
      </c>
      <c r="K5">
        <f t="shared" si="4"/>
        <v>3303.0848260868001</v>
      </c>
      <c r="L5">
        <f t="shared" si="5"/>
        <v>698.21606088016961</v>
      </c>
      <c r="M5">
        <v>5</v>
      </c>
      <c r="O5">
        <f t="shared" si="6"/>
        <v>2922.7038840579999</v>
      </c>
      <c r="P5">
        <f t="shared" si="7"/>
        <v>5561.6904112270977</v>
      </c>
      <c r="Q5">
        <v>5</v>
      </c>
      <c r="S5">
        <f t="shared" si="8"/>
        <v>490.614984058</v>
      </c>
      <c r="T5">
        <f t="shared" si="9"/>
        <v>85.272451957171711</v>
      </c>
      <c r="U5">
        <v>5</v>
      </c>
      <c r="W5">
        <f t="shared" si="10"/>
        <v>441.64373913040004</v>
      </c>
      <c r="X5">
        <f t="shared" si="11"/>
        <v>850.53442864520594</v>
      </c>
      <c r="Y5">
        <v>5</v>
      </c>
      <c r="AA5">
        <f t="shared" si="12"/>
        <v>0.13559163860000001</v>
      </c>
      <c r="AB5">
        <f t="shared" si="13"/>
        <v>0.10909684198611648</v>
      </c>
      <c r="AC5">
        <v>5</v>
      </c>
      <c r="AE5">
        <f t="shared" si="14"/>
        <v>0.11200030850000001</v>
      </c>
      <c r="AF5">
        <f t="shared" si="15"/>
        <v>0.14356864870800429</v>
      </c>
    </row>
    <row r="6" spans="1:32" x14ac:dyDescent="0.45">
      <c r="A6">
        <v>6</v>
      </c>
      <c r="C6">
        <f t="shared" si="0"/>
        <v>2.9254500175000002</v>
      </c>
      <c r="D6">
        <f t="shared" si="1"/>
        <v>1.5380010877637567</v>
      </c>
      <c r="E6">
        <v>6</v>
      </c>
      <c r="G6">
        <f t="shared" si="2"/>
        <v>2.5668248115000001</v>
      </c>
      <c r="H6">
        <f t="shared" si="3"/>
        <v>3.9810730489617789</v>
      </c>
      <c r="I6">
        <v>6</v>
      </c>
      <c r="K6">
        <f t="shared" si="4"/>
        <v>3408.7967826085001</v>
      </c>
      <c r="L6">
        <f t="shared" si="5"/>
        <v>812.5580961129308</v>
      </c>
      <c r="M6">
        <v>6</v>
      </c>
      <c r="O6">
        <f t="shared" si="6"/>
        <v>3034.2678550725</v>
      </c>
      <c r="P6">
        <f t="shared" si="7"/>
        <v>5662.7569977777021</v>
      </c>
      <c r="Q6">
        <v>6</v>
      </c>
      <c r="S6">
        <f t="shared" si="8"/>
        <v>509.40221507250004</v>
      </c>
      <c r="T6">
        <f t="shared" si="9"/>
        <v>105.3085614083223</v>
      </c>
      <c r="U6">
        <v>6</v>
      </c>
      <c r="W6">
        <f t="shared" si="10"/>
        <v>461.184373913</v>
      </c>
      <c r="X6">
        <f t="shared" si="11"/>
        <v>868.60894685338667</v>
      </c>
      <c r="Y6">
        <v>6</v>
      </c>
      <c r="AA6">
        <f t="shared" si="12"/>
        <v>0.13666146070000001</v>
      </c>
      <c r="AB6">
        <f t="shared" si="13"/>
        <v>0.1103012680180884</v>
      </c>
      <c r="AC6">
        <v>6</v>
      </c>
      <c r="AE6">
        <f t="shared" si="14"/>
        <v>0.1134330742</v>
      </c>
      <c r="AF6">
        <f t="shared" si="15"/>
        <v>0.14459643217735577</v>
      </c>
    </row>
    <row r="7" spans="1:32" x14ac:dyDescent="0.45">
      <c r="A7">
        <v>7</v>
      </c>
      <c r="C7">
        <f t="shared" si="0"/>
        <v>3.0018218609999998</v>
      </c>
      <c r="D7">
        <f t="shared" si="1"/>
        <v>1.6194328115891488</v>
      </c>
      <c r="E7">
        <v>7</v>
      </c>
      <c r="G7">
        <f t="shared" si="2"/>
        <v>2.6488001737999998</v>
      </c>
      <c r="H7">
        <f t="shared" si="3"/>
        <v>4.0564888483175769</v>
      </c>
      <c r="I7">
        <v>7</v>
      </c>
      <c r="K7">
        <f t="shared" si="4"/>
        <v>3514.5087391302</v>
      </c>
      <c r="L7">
        <f t="shared" si="5"/>
        <v>926.52261780987874</v>
      </c>
      <c r="M7">
        <v>7</v>
      </c>
      <c r="O7">
        <f t="shared" si="6"/>
        <v>3145.8318260870001</v>
      </c>
      <c r="P7">
        <f t="shared" si="7"/>
        <v>5764.2287649302216</v>
      </c>
      <c r="Q7">
        <v>7</v>
      </c>
      <c r="S7">
        <f t="shared" si="8"/>
        <v>528.18944608700008</v>
      </c>
      <c r="T7">
        <f t="shared" si="9"/>
        <v>125.2814728616392</v>
      </c>
      <c r="U7">
        <v>7</v>
      </c>
      <c r="W7">
        <f t="shared" si="10"/>
        <v>480.72500869560002</v>
      </c>
      <c r="X7">
        <f t="shared" si="11"/>
        <v>886.75017033528809</v>
      </c>
      <c r="Y7">
        <v>7</v>
      </c>
      <c r="AA7">
        <f t="shared" si="12"/>
        <v>0.13773128280000002</v>
      </c>
      <c r="AB7">
        <f t="shared" si="13"/>
        <v>0.11149605751824082</v>
      </c>
      <c r="AC7">
        <v>7</v>
      </c>
      <c r="AE7">
        <f t="shared" si="14"/>
        <v>0.1148658399</v>
      </c>
      <c r="AF7">
        <f t="shared" si="15"/>
        <v>0.14563467789825715</v>
      </c>
    </row>
    <row r="8" spans="1:32" x14ac:dyDescent="0.45">
      <c r="A8">
        <v>8</v>
      </c>
      <c r="C8">
        <f t="shared" si="0"/>
        <v>3.0781937044999998</v>
      </c>
      <c r="D8">
        <f t="shared" si="1"/>
        <v>1.7006314485349967</v>
      </c>
      <c r="E8">
        <v>8</v>
      </c>
      <c r="G8">
        <f t="shared" si="2"/>
        <v>2.7307755360999999</v>
      </c>
      <c r="H8">
        <f t="shared" si="3"/>
        <v>4.1321589739189255</v>
      </c>
      <c r="I8">
        <v>8</v>
      </c>
      <c r="K8">
        <f t="shared" si="4"/>
        <v>3620.2206956519003</v>
      </c>
      <c r="L8">
        <f t="shared" si="5"/>
        <v>1040.1060035073442</v>
      </c>
      <c r="M8">
        <v>8</v>
      </c>
      <c r="O8">
        <f t="shared" si="6"/>
        <v>3257.3957971014997</v>
      </c>
      <c r="P8">
        <f t="shared" si="7"/>
        <v>5866.1104151947229</v>
      </c>
      <c r="Q8">
        <v>8</v>
      </c>
      <c r="S8">
        <f t="shared" si="8"/>
        <v>546.97667710150006</v>
      </c>
      <c r="T8">
        <f t="shared" si="9"/>
        <v>145.19062682023144</v>
      </c>
      <c r="U8">
        <v>8</v>
      </c>
      <c r="W8">
        <f t="shared" si="10"/>
        <v>500.26564347819999</v>
      </c>
      <c r="X8">
        <f t="shared" si="11"/>
        <v>904.95879108330655</v>
      </c>
      <c r="Y8">
        <v>8</v>
      </c>
      <c r="AA8">
        <f t="shared" si="12"/>
        <v>0.1388011049</v>
      </c>
      <c r="AB8">
        <f t="shared" si="13"/>
        <v>0.11268107217256058</v>
      </c>
      <c r="AC8">
        <v>8</v>
      </c>
      <c r="AE8">
        <f t="shared" si="14"/>
        <v>0.11629860559999999</v>
      </c>
      <c r="AF8">
        <f t="shared" si="15"/>
        <v>0.14668379339772161</v>
      </c>
    </row>
    <row r="9" spans="1:32" x14ac:dyDescent="0.45">
      <c r="A9">
        <v>9</v>
      </c>
      <c r="C9">
        <f t="shared" si="0"/>
        <v>3.1545655479999999</v>
      </c>
      <c r="D9">
        <f t="shared" si="1"/>
        <v>1.7815945402903304</v>
      </c>
      <c r="E9">
        <v>9</v>
      </c>
      <c r="G9">
        <f t="shared" si="2"/>
        <v>2.8127508984</v>
      </c>
      <c r="H9">
        <f t="shared" si="3"/>
        <v>4.2080868735142936</v>
      </c>
      <c r="I9">
        <v>9</v>
      </c>
      <c r="K9">
        <f t="shared" si="4"/>
        <v>3725.9326521736002</v>
      </c>
      <c r="L9">
        <f t="shared" si="5"/>
        <v>1153.3047547354495</v>
      </c>
      <c r="M9">
        <v>9</v>
      </c>
      <c r="O9">
        <f t="shared" si="6"/>
        <v>3368.9597681159999</v>
      </c>
      <c r="P9">
        <f t="shared" si="7"/>
        <v>5968.4065287264757</v>
      </c>
      <c r="Q9">
        <v>9</v>
      </c>
      <c r="S9">
        <f t="shared" si="8"/>
        <v>565.76390811600004</v>
      </c>
      <c r="T9">
        <f t="shared" si="9"/>
        <v>165.0354877764558</v>
      </c>
      <c r="U9">
        <v>9</v>
      </c>
      <c r="W9">
        <f t="shared" si="10"/>
        <v>519.80627826080001</v>
      </c>
      <c r="X9">
        <f t="shared" si="11"/>
        <v>923.23547668059405</v>
      </c>
      <c r="Y9">
        <v>9</v>
      </c>
      <c r="AA9">
        <f t="shared" si="12"/>
        <v>0.13987092700000001</v>
      </c>
      <c r="AB9">
        <f t="shared" si="13"/>
        <v>0.11385618213250123</v>
      </c>
      <c r="AC9">
        <v>9</v>
      </c>
      <c r="AE9">
        <f t="shared" si="14"/>
        <v>0.1177313713</v>
      </c>
      <c r="AF9">
        <f t="shared" si="15"/>
        <v>0.1477441955197277</v>
      </c>
    </row>
    <row r="10" spans="1:32" x14ac:dyDescent="0.45">
      <c r="A10">
        <v>10</v>
      </c>
      <c r="C10">
        <f t="shared" si="0"/>
        <v>3.2309373914999999</v>
      </c>
      <c r="D10">
        <f t="shared" si="1"/>
        <v>1.8623197163303467</v>
      </c>
      <c r="E10">
        <v>10</v>
      </c>
      <c r="G10">
        <f t="shared" si="2"/>
        <v>2.8947262606999997</v>
      </c>
      <c r="H10">
        <f t="shared" si="3"/>
        <v>4.2842759126843957</v>
      </c>
      <c r="I10">
        <v>10</v>
      </c>
      <c r="K10">
        <f t="shared" si="4"/>
        <v>3831.6446086953001</v>
      </c>
      <c r="L10">
        <f t="shared" si="5"/>
        <v>1266.1155041406241</v>
      </c>
      <c r="M10">
        <v>10</v>
      </c>
      <c r="O10">
        <f t="shared" si="6"/>
        <v>3480.5237391305</v>
      </c>
      <c r="P10">
        <f t="shared" si="7"/>
        <v>6071.1215537533371</v>
      </c>
      <c r="Q10">
        <v>10</v>
      </c>
      <c r="S10">
        <f t="shared" si="8"/>
        <v>584.55113913050002</v>
      </c>
      <c r="T10">
        <f t="shared" si="9"/>
        <v>184.815545406122</v>
      </c>
      <c r="U10">
        <v>10</v>
      </c>
      <c r="W10">
        <f t="shared" si="10"/>
        <v>539.34691304340004</v>
      </c>
      <c r="X10">
        <f t="shared" si="11"/>
        <v>941.58086877297535</v>
      </c>
      <c r="Y10">
        <v>10</v>
      </c>
      <c r="AA10">
        <f t="shared" si="12"/>
        <v>0.14094074910000001</v>
      </c>
      <c r="AB10">
        <f t="shared" si="13"/>
        <v>0.11502126669582573</v>
      </c>
      <c r="AC10">
        <v>10</v>
      </c>
      <c r="AE10">
        <f t="shared" si="14"/>
        <v>0.119164137</v>
      </c>
      <c r="AF10">
        <f t="shared" si="15"/>
        <v>0.14881630946994534</v>
      </c>
    </row>
    <row r="11" spans="1:32" x14ac:dyDescent="0.45">
      <c r="A11">
        <v>11</v>
      </c>
      <c r="C11">
        <f t="shared" si="0"/>
        <v>3.307309235</v>
      </c>
      <c r="D11">
        <f t="shared" si="1"/>
        <v>1.9428046995052179</v>
      </c>
      <c r="E11">
        <v>11</v>
      </c>
      <c r="G11">
        <f t="shared" si="2"/>
        <v>2.9767016229999999</v>
      </c>
      <c r="H11">
        <f t="shared" si="3"/>
        <v>4.3607293667387532</v>
      </c>
      <c r="I11">
        <v>11</v>
      </c>
      <c r="K11">
        <f t="shared" si="4"/>
        <v>3937.356565217</v>
      </c>
      <c r="L11">
        <f t="shared" si="5"/>
        <v>1378.5350224867461</v>
      </c>
      <c r="M11">
        <v>11</v>
      </c>
      <c r="O11">
        <f t="shared" si="6"/>
        <v>3592.0877101449996</v>
      </c>
      <c r="P11">
        <f t="shared" si="7"/>
        <v>6174.2597970312036</v>
      </c>
      <c r="Q11">
        <v>11</v>
      </c>
      <c r="S11">
        <f t="shared" si="8"/>
        <v>603.338370145</v>
      </c>
      <c r="T11">
        <f t="shared" si="9"/>
        <v>204.53031572823431</v>
      </c>
      <c r="U11">
        <v>11</v>
      </c>
      <c r="W11">
        <f t="shared" si="10"/>
        <v>558.88754782599995</v>
      </c>
      <c r="X11">
        <f t="shared" si="11"/>
        <v>959.99558156653939</v>
      </c>
      <c r="Y11">
        <v>11</v>
      </c>
      <c r="AA11">
        <f t="shared" si="12"/>
        <v>0.14201057120000002</v>
      </c>
      <c r="AB11">
        <f t="shared" si="13"/>
        <v>0.11617621495835458</v>
      </c>
      <c r="AC11">
        <v>11</v>
      </c>
      <c r="AE11">
        <f t="shared" si="14"/>
        <v>0.12059690269999999</v>
      </c>
      <c r="AF11">
        <f t="shared" si="15"/>
        <v>0.14990056767781704</v>
      </c>
    </row>
    <row r="12" spans="1:32" x14ac:dyDescent="0.45">
      <c r="A12">
        <v>12</v>
      </c>
      <c r="C12">
        <f t="shared" si="0"/>
        <v>3.3836810785</v>
      </c>
      <c r="D12">
        <f t="shared" si="1"/>
        <v>2.0230473115338699</v>
      </c>
      <c r="E12">
        <v>12</v>
      </c>
      <c r="G12">
        <f t="shared" si="2"/>
        <v>3.0586769853</v>
      </c>
      <c r="H12">
        <f t="shared" si="3"/>
        <v>4.4374504125802199</v>
      </c>
      <c r="I12">
        <v>12</v>
      </c>
      <c r="K12">
        <f t="shared" si="4"/>
        <v>4043.0685217386999</v>
      </c>
      <c r="L12">
        <f t="shared" si="5"/>
        <v>1490.5602255039958</v>
      </c>
      <c r="M12">
        <v>12</v>
      </c>
      <c r="O12">
        <f t="shared" si="6"/>
        <v>3703.6516811594997</v>
      </c>
      <c r="P12">
        <f t="shared" si="7"/>
        <v>6277.8254143688919</v>
      </c>
      <c r="Q12">
        <v>12</v>
      </c>
      <c r="S12">
        <f t="shared" si="8"/>
        <v>622.12560115950009</v>
      </c>
      <c r="T12">
        <f t="shared" si="9"/>
        <v>224.17934222452652</v>
      </c>
      <c r="U12">
        <v>12</v>
      </c>
      <c r="W12">
        <f t="shared" si="10"/>
        <v>578.42818260860008</v>
      </c>
      <c r="X12">
        <f t="shared" si="11"/>
        <v>978.48020035836294</v>
      </c>
      <c r="Y12">
        <v>12</v>
      </c>
      <c r="AA12">
        <f t="shared" si="12"/>
        <v>0.1430803933</v>
      </c>
      <c r="AB12">
        <f t="shared" si="13"/>
        <v>0.11732092642894677</v>
      </c>
      <c r="AC12">
        <v>12</v>
      </c>
      <c r="AE12">
        <f t="shared" si="14"/>
        <v>0.1220296684</v>
      </c>
      <c r="AF12">
        <f t="shared" si="15"/>
        <v>0.15099740846508869</v>
      </c>
    </row>
    <row r="13" spans="1:32" x14ac:dyDescent="0.45">
      <c r="A13">
        <v>13</v>
      </c>
      <c r="C13">
        <f t="shared" si="0"/>
        <v>3.460052922</v>
      </c>
      <c r="D13">
        <f t="shared" si="1"/>
        <v>2.1030454783746473</v>
      </c>
      <c r="E13">
        <v>13</v>
      </c>
      <c r="G13">
        <f t="shared" si="2"/>
        <v>3.1406523475999997</v>
      </c>
      <c r="H13">
        <f t="shared" si="3"/>
        <v>4.5144421205770495</v>
      </c>
      <c r="I13">
        <v>13</v>
      </c>
      <c r="K13">
        <f t="shared" si="4"/>
        <v>4148.7804782603998</v>
      </c>
      <c r="L13">
        <f t="shared" si="5"/>
        <v>1602.1881805541516</v>
      </c>
      <c r="M13">
        <v>13</v>
      </c>
      <c r="O13">
        <f t="shared" si="6"/>
        <v>3815.2156521739998</v>
      </c>
      <c r="P13">
        <f t="shared" si="7"/>
        <v>6381.8224012653791</v>
      </c>
      <c r="Q13">
        <v>13</v>
      </c>
      <c r="S13">
        <f t="shared" si="8"/>
        <v>640.91283217400007</v>
      </c>
      <c r="T13">
        <f t="shared" si="9"/>
        <v>243.76219691308728</v>
      </c>
      <c r="U13">
        <v>13</v>
      </c>
      <c r="W13">
        <f t="shared" si="10"/>
        <v>597.96881739119999</v>
      </c>
      <c r="X13">
        <f t="shared" si="11"/>
        <v>997.03528010790956</v>
      </c>
      <c r="Y13">
        <v>13</v>
      </c>
      <c r="AA13">
        <f t="shared" si="12"/>
        <v>0.1441502154</v>
      </c>
      <c r="AB13">
        <f t="shared" si="13"/>
        <v>0.1184553116001756</v>
      </c>
      <c r="AC13">
        <v>13</v>
      </c>
      <c r="AE13">
        <f t="shared" si="14"/>
        <v>0.1234624341</v>
      </c>
      <c r="AF13">
        <f t="shared" si="15"/>
        <v>0.15210727451195891</v>
      </c>
    </row>
    <row r="14" spans="1:32" x14ac:dyDescent="0.45">
      <c r="A14">
        <v>14</v>
      </c>
      <c r="C14">
        <f t="shared" si="0"/>
        <v>3.5364247655000001</v>
      </c>
      <c r="D14">
        <f t="shared" si="1"/>
        <v>2.1827972354444265</v>
      </c>
      <c r="E14">
        <v>14</v>
      </c>
      <c r="G14">
        <f t="shared" si="2"/>
        <v>3.2226277098999998</v>
      </c>
      <c r="H14">
        <f t="shared" si="3"/>
        <v>4.5917074464841967</v>
      </c>
      <c r="I14">
        <v>14</v>
      </c>
      <c r="K14">
        <f t="shared" si="4"/>
        <v>4254.4924347820997</v>
      </c>
      <c r="L14">
        <f t="shared" si="5"/>
        <v>1713.416113081033</v>
      </c>
      <c r="M14">
        <v>14</v>
      </c>
      <c r="O14">
        <f t="shared" si="6"/>
        <v>3926.7796231885</v>
      </c>
      <c r="P14">
        <f t="shared" si="7"/>
        <v>6486.2545837034413</v>
      </c>
      <c r="Q14">
        <v>14</v>
      </c>
      <c r="S14">
        <f t="shared" si="8"/>
        <v>659.70006318850005</v>
      </c>
      <c r="T14">
        <f t="shared" si="9"/>
        <v>263.27848137047846</v>
      </c>
      <c r="U14">
        <v>14</v>
      </c>
      <c r="W14">
        <f t="shared" si="10"/>
        <v>617.50945217380001</v>
      </c>
      <c r="X14">
        <f t="shared" si="11"/>
        <v>1015.661344056675</v>
      </c>
      <c r="Y14">
        <v>14</v>
      </c>
      <c r="AA14">
        <f t="shared" si="12"/>
        <v>0.14522003750000001</v>
      </c>
      <c r="AB14">
        <f t="shared" si="13"/>
        <v>0.11957929246744935</v>
      </c>
      <c r="AC14">
        <v>14</v>
      </c>
      <c r="AE14">
        <f t="shared" si="14"/>
        <v>0.1248951998</v>
      </c>
      <c r="AF14">
        <f t="shared" si="15"/>
        <v>0.153230611114754</v>
      </c>
    </row>
    <row r="15" spans="1:32" x14ac:dyDescent="0.45">
      <c r="A15">
        <v>15</v>
      </c>
      <c r="C15">
        <f t="shared" si="0"/>
        <v>3.6127966090000001</v>
      </c>
      <c r="D15">
        <f t="shared" si="1"/>
        <v>2.2623007326576636</v>
      </c>
      <c r="E15">
        <v>15</v>
      </c>
      <c r="G15">
        <f t="shared" si="2"/>
        <v>3.3046030721999999</v>
      </c>
      <c r="H15">
        <f t="shared" si="3"/>
        <v>4.6692492234573155</v>
      </c>
      <c r="I15">
        <v>15</v>
      </c>
      <c r="K15">
        <f t="shared" si="4"/>
        <v>4360.2043913037996</v>
      </c>
      <c r="L15">
        <f t="shared" si="5"/>
        <v>1824.2414128149376</v>
      </c>
      <c r="M15">
        <v>15</v>
      </c>
      <c r="O15">
        <f t="shared" si="6"/>
        <v>4038.3435942030001</v>
      </c>
      <c r="P15">
        <f t="shared" si="7"/>
        <v>6591.1256091446985</v>
      </c>
      <c r="Q15">
        <v>15</v>
      </c>
      <c r="S15">
        <f t="shared" si="8"/>
        <v>678.48729420300003</v>
      </c>
      <c r="T15">
        <f t="shared" si="9"/>
        <v>282.72782769688041</v>
      </c>
      <c r="U15">
        <v>15</v>
      </c>
      <c r="W15">
        <f t="shared" si="10"/>
        <v>637.05008695640004</v>
      </c>
      <c r="X15">
        <f t="shared" si="11"/>
        <v>1034.3588824036108</v>
      </c>
      <c r="Y15">
        <v>15</v>
      </c>
      <c r="AA15">
        <f t="shared" si="12"/>
        <v>0.14628985960000002</v>
      </c>
      <c r="AB15">
        <f t="shared" si="13"/>
        <v>0.12069280298977604</v>
      </c>
      <c r="AC15">
        <v>15</v>
      </c>
      <c r="AE15">
        <f t="shared" si="14"/>
        <v>0.1263279655</v>
      </c>
      <c r="AF15">
        <f t="shared" si="15"/>
        <v>0.1543678642324782</v>
      </c>
    </row>
    <row r="16" spans="1:32" x14ac:dyDescent="0.45">
      <c r="A16">
        <v>16</v>
      </c>
      <c r="C16">
        <f t="shared" si="0"/>
        <v>3.6891684524999997</v>
      </c>
      <c r="D16">
        <f t="shared" si="1"/>
        <v>2.3415542392570101</v>
      </c>
      <c r="E16">
        <v>16</v>
      </c>
      <c r="G16">
        <f t="shared" si="2"/>
        <v>3.3865784344999996</v>
      </c>
      <c r="H16">
        <f t="shared" si="3"/>
        <v>4.7470701542043816</v>
      </c>
      <c r="I16">
        <v>16</v>
      </c>
      <c r="K16">
        <f t="shared" si="4"/>
        <v>4465.9163478255005</v>
      </c>
      <c r="L16">
        <f t="shared" si="5"/>
        <v>1934.661639700375</v>
      </c>
      <c r="M16">
        <v>16</v>
      </c>
      <c r="O16">
        <f t="shared" si="6"/>
        <v>4149.9075652174997</v>
      </c>
      <c r="P16">
        <f t="shared" si="7"/>
        <v>6696.4389377715352</v>
      </c>
      <c r="Q16">
        <v>16</v>
      </c>
      <c r="S16">
        <f t="shared" si="8"/>
        <v>697.27452521750001</v>
      </c>
      <c r="T16">
        <f t="shared" si="9"/>
        <v>302.10989941900471</v>
      </c>
      <c r="U16">
        <v>16</v>
      </c>
      <c r="W16">
        <f t="shared" si="10"/>
        <v>656.59072173899995</v>
      </c>
      <c r="X16">
        <f t="shared" si="11"/>
        <v>1053.1283510437479</v>
      </c>
      <c r="Y16">
        <v>16</v>
      </c>
      <c r="AA16">
        <f t="shared" si="12"/>
        <v>0.14735968170000002</v>
      </c>
      <c r="AB16">
        <f t="shared" si="13"/>
        <v>0.12179578948597189</v>
      </c>
      <c r="AC16">
        <v>16</v>
      </c>
      <c r="AE16">
        <f t="shared" si="14"/>
        <v>0.12776073120000001</v>
      </c>
      <c r="AF16">
        <f t="shared" si="15"/>
        <v>0.15551947832375582</v>
      </c>
    </row>
    <row r="17" spans="1:32" x14ac:dyDescent="0.45">
      <c r="A17">
        <v>17</v>
      </c>
      <c r="C17">
        <f t="shared" si="0"/>
        <v>3.7655402960000002</v>
      </c>
      <c r="D17">
        <f t="shared" si="1"/>
        <v>2.4205561484075635</v>
      </c>
      <c r="E17">
        <v>17</v>
      </c>
      <c r="G17">
        <f t="shared" si="2"/>
        <v>3.4685537967999998</v>
      </c>
      <c r="H17">
        <f t="shared" si="3"/>
        <v>4.8251728033209167</v>
      </c>
      <c r="I17">
        <v>17</v>
      </c>
      <c r="K17">
        <f t="shared" si="4"/>
        <v>4571.6283043472004</v>
      </c>
      <c r="L17">
        <f t="shared" si="5"/>
        <v>2044.6745295170458</v>
      </c>
      <c r="M17">
        <v>17</v>
      </c>
      <c r="O17">
        <f t="shared" si="6"/>
        <v>4261.4715362320003</v>
      </c>
      <c r="P17">
        <f t="shared" si="7"/>
        <v>6802.1978340215483</v>
      </c>
      <c r="Q17">
        <v>17</v>
      </c>
      <c r="S17">
        <f t="shared" si="8"/>
        <v>716.06175623200011</v>
      </c>
      <c r="T17">
        <f t="shared" si="9"/>
        <v>321.42439232575322</v>
      </c>
      <c r="U17">
        <v>17</v>
      </c>
      <c r="W17">
        <f t="shared" si="10"/>
        <v>676.13135652160008</v>
      </c>
      <c r="X17">
        <f t="shared" si="11"/>
        <v>1071.9701703772671</v>
      </c>
      <c r="Y17">
        <v>17</v>
      </c>
      <c r="AA17">
        <f t="shared" si="12"/>
        <v>0.1484295038</v>
      </c>
      <c r="AB17">
        <f t="shared" si="13"/>
        <v>0.12288821096086235</v>
      </c>
      <c r="AC17">
        <v>17</v>
      </c>
      <c r="AE17">
        <f t="shared" si="14"/>
        <v>0.12919349690000001</v>
      </c>
      <c r="AF17">
        <f t="shared" si="15"/>
        <v>0.15668589398056135</v>
      </c>
    </row>
    <row r="18" spans="1:32" x14ac:dyDescent="0.45">
      <c r="A18">
        <v>18</v>
      </c>
      <c r="C18">
        <f t="shared" si="0"/>
        <v>3.8419121394999998</v>
      </c>
      <c r="D18">
        <f t="shared" si="1"/>
        <v>2.4993049815275161</v>
      </c>
      <c r="E18">
        <v>18</v>
      </c>
      <c r="G18">
        <f t="shared" si="2"/>
        <v>3.5505291590999999</v>
      </c>
      <c r="H18">
        <f t="shared" si="3"/>
        <v>4.9035595898554369</v>
      </c>
      <c r="I18">
        <v>18</v>
      </c>
      <c r="K18">
        <f t="shared" si="4"/>
        <v>4677.3402608689003</v>
      </c>
      <c r="L18">
        <f t="shared" si="5"/>
        <v>2154.2779991650082</v>
      </c>
      <c r="M18">
        <v>18</v>
      </c>
      <c r="O18">
        <f t="shared" si="6"/>
        <v>4373.0355072464999</v>
      </c>
      <c r="P18">
        <f t="shared" si="7"/>
        <v>6908.4053584599551</v>
      </c>
      <c r="Q18">
        <v>18</v>
      </c>
      <c r="S18">
        <f t="shared" si="8"/>
        <v>734.84898724649997</v>
      </c>
      <c r="T18">
        <f t="shared" si="9"/>
        <v>340.67103523189462</v>
      </c>
      <c r="U18">
        <v>18</v>
      </c>
      <c r="W18">
        <f t="shared" si="10"/>
        <v>695.67199130419999</v>
      </c>
      <c r="X18">
        <f t="shared" si="11"/>
        <v>1090.8847241960038</v>
      </c>
      <c r="Y18">
        <v>18</v>
      </c>
      <c r="AA18">
        <f t="shared" si="12"/>
        <v>0.14949932590000001</v>
      </c>
      <c r="AB18">
        <f t="shared" si="13"/>
        <v>0.12397003935690563</v>
      </c>
      <c r="AC18">
        <v>18</v>
      </c>
      <c r="AE18">
        <f t="shared" si="14"/>
        <v>0.13062626259999999</v>
      </c>
      <c r="AF18">
        <f t="shared" si="15"/>
        <v>0.15786754537066885</v>
      </c>
    </row>
    <row r="19" spans="1:32" x14ac:dyDescent="0.45">
      <c r="A19">
        <v>19</v>
      </c>
      <c r="C19">
        <f t="shared" si="0"/>
        <v>3.9182839830000002</v>
      </c>
      <c r="D19">
        <f t="shared" si="1"/>
        <v>2.5777993923289593</v>
      </c>
      <c r="E19">
        <v>19</v>
      </c>
      <c r="G19">
        <f t="shared" si="2"/>
        <v>3.6325045213999996</v>
      </c>
      <c r="H19">
        <f t="shared" si="3"/>
        <v>4.9822327801519304</v>
      </c>
      <c r="I19">
        <v>19</v>
      </c>
      <c r="K19">
        <f t="shared" si="4"/>
        <v>4783.0522173906002</v>
      </c>
      <c r="L19">
        <f t="shared" si="5"/>
        <v>2263.4701515861161</v>
      </c>
      <c r="M19">
        <v>19</v>
      </c>
      <c r="O19">
        <f t="shared" si="6"/>
        <v>4484.5994782609996</v>
      </c>
      <c r="P19">
        <f t="shared" si="7"/>
        <v>7015.0643600347394</v>
      </c>
      <c r="Q19">
        <v>19</v>
      </c>
      <c r="S19">
        <f t="shared" si="8"/>
        <v>753.63621826100007</v>
      </c>
      <c r="T19">
        <f t="shared" si="9"/>
        <v>359.84959066537465</v>
      </c>
      <c r="U19">
        <v>19</v>
      </c>
      <c r="W19">
        <f t="shared" si="10"/>
        <v>715.21262608680001</v>
      </c>
      <c r="X19">
        <f t="shared" si="11"/>
        <v>1109.8723586540718</v>
      </c>
      <c r="Y19">
        <v>19</v>
      </c>
      <c r="AA19">
        <f t="shared" si="12"/>
        <v>0.15056914800000001</v>
      </c>
      <c r="AB19">
        <f t="shared" si="13"/>
        <v>0.12504125972766239</v>
      </c>
      <c r="AC19">
        <v>19</v>
      </c>
      <c r="AE19">
        <f t="shared" si="14"/>
        <v>0.13205902829999999</v>
      </c>
      <c r="AF19">
        <f t="shared" si="15"/>
        <v>0.15906485750684846</v>
      </c>
    </row>
    <row r="20" spans="1:32" x14ac:dyDescent="0.45">
      <c r="A20">
        <v>20</v>
      </c>
      <c r="C20">
        <f t="shared" si="0"/>
        <v>3.9946558264999998</v>
      </c>
      <c r="D20">
        <f t="shared" si="1"/>
        <v>2.6560381705438143</v>
      </c>
      <c r="E20">
        <v>20</v>
      </c>
      <c r="G20">
        <f t="shared" si="2"/>
        <v>3.7144798836999997</v>
      </c>
      <c r="H20">
        <f t="shared" si="3"/>
        <v>5.0611944810158613</v>
      </c>
      <c r="I20">
        <v>20</v>
      </c>
      <c r="K20">
        <f t="shared" si="4"/>
        <v>4888.7641739123001</v>
      </c>
      <c r="L20">
        <f t="shared" si="5"/>
        <v>2372.2492802953238</v>
      </c>
      <c r="M20">
        <v>20</v>
      </c>
      <c r="O20">
        <f t="shared" si="6"/>
        <v>4596.1634492755002</v>
      </c>
      <c r="P20">
        <f t="shared" si="7"/>
        <v>7122.1774687582783</v>
      </c>
      <c r="Q20">
        <v>20</v>
      </c>
      <c r="S20">
        <f t="shared" si="8"/>
        <v>772.42344927550005</v>
      </c>
      <c r="T20">
        <f t="shared" si="9"/>
        <v>378.95985547425221</v>
      </c>
      <c r="U20">
        <v>20</v>
      </c>
      <c r="W20">
        <f t="shared" si="10"/>
        <v>734.75326086940004</v>
      </c>
      <c r="X20">
        <f t="shared" si="11"/>
        <v>1128.9333813288774</v>
      </c>
      <c r="Y20">
        <v>20</v>
      </c>
      <c r="AA20">
        <f t="shared" si="12"/>
        <v>0.15163897010000002</v>
      </c>
      <c r="AB20">
        <f t="shared" si="13"/>
        <v>0.12610187033062165</v>
      </c>
      <c r="AC20">
        <v>20</v>
      </c>
      <c r="AE20">
        <f t="shared" si="14"/>
        <v>0.133491794</v>
      </c>
      <c r="AF20">
        <f t="shared" si="15"/>
        <v>0.16027824336733953</v>
      </c>
    </row>
    <row r="21" spans="1:32" x14ac:dyDescent="0.45">
      <c r="A21">
        <v>21</v>
      </c>
      <c r="C21">
        <f t="shared" si="0"/>
        <v>4.0710276699999994</v>
      </c>
      <c r="D21">
        <f t="shared" si="1"/>
        <v>2.7340202453114446</v>
      </c>
      <c r="E21">
        <v>21</v>
      </c>
      <c r="G21">
        <f t="shared" si="2"/>
        <v>3.7964552459999998</v>
      </c>
      <c r="H21">
        <f t="shared" si="3"/>
        <v>5.1404466332493968</v>
      </c>
      <c r="I21">
        <v>21</v>
      </c>
      <c r="K21">
        <f t="shared" si="4"/>
        <v>4994.476130434</v>
      </c>
      <c r="L21">
        <f t="shared" si="5"/>
        <v>2480.6138734971223</v>
      </c>
      <c r="M21">
        <v>21</v>
      </c>
      <c r="O21">
        <f t="shared" si="6"/>
        <v>4707.7274202899998</v>
      </c>
      <c r="P21">
        <f t="shared" si="7"/>
        <v>7229.7470888576736</v>
      </c>
      <c r="Q21">
        <v>21</v>
      </c>
      <c r="S21">
        <f t="shared" si="8"/>
        <v>791.21068029000003</v>
      </c>
      <c r="T21">
        <f t="shared" si="9"/>
        <v>398.00166134968993</v>
      </c>
      <c r="U21">
        <v>21</v>
      </c>
      <c r="W21">
        <f t="shared" si="10"/>
        <v>754.29389565199995</v>
      </c>
      <c r="X21">
        <f t="shared" si="11"/>
        <v>1148.0680603783578</v>
      </c>
      <c r="Y21">
        <v>21</v>
      </c>
      <c r="AA21">
        <f t="shared" si="12"/>
        <v>0.1527087922</v>
      </c>
      <c r="AB21">
        <f t="shared" si="13"/>
        <v>0.1271518826380417</v>
      </c>
      <c r="AC21">
        <v>21</v>
      </c>
      <c r="AE21">
        <f t="shared" si="14"/>
        <v>0.1349245597</v>
      </c>
      <c r="AF21">
        <f t="shared" si="15"/>
        <v>0.16150810089883708</v>
      </c>
    </row>
    <row r="22" spans="1:32" x14ac:dyDescent="0.45">
      <c r="A22">
        <v>22</v>
      </c>
      <c r="C22">
        <f t="shared" si="0"/>
        <v>4.1473995134999999</v>
      </c>
      <c r="D22">
        <f t="shared" si="1"/>
        <v>2.8117446882062138</v>
      </c>
      <c r="E22">
        <v>22</v>
      </c>
      <c r="G22">
        <f t="shared" si="2"/>
        <v>3.8784306082999995</v>
      </c>
      <c r="H22">
        <f t="shared" si="3"/>
        <v>5.2199910056002192</v>
      </c>
      <c r="I22">
        <v>22</v>
      </c>
      <c r="K22">
        <f t="shared" si="4"/>
        <v>5100.1880869557008</v>
      </c>
      <c r="L22">
        <f t="shared" si="5"/>
        <v>2588.5626177643403</v>
      </c>
      <c r="M22">
        <v>22</v>
      </c>
      <c r="O22">
        <f t="shared" si="6"/>
        <v>4819.2913913044995</v>
      </c>
      <c r="P22">
        <f t="shared" si="7"/>
        <v>7337.7753924341796</v>
      </c>
      <c r="Q22">
        <v>22</v>
      </c>
      <c r="S22">
        <f t="shared" si="8"/>
        <v>809.99791130450012</v>
      </c>
      <c r="T22">
        <f t="shared" si="9"/>
        <v>416.97487526187911</v>
      </c>
      <c r="U22">
        <v>22</v>
      </c>
      <c r="W22">
        <f t="shared" si="10"/>
        <v>773.83453043460008</v>
      </c>
      <c r="X22">
        <f t="shared" si="11"/>
        <v>1167.2766237997471</v>
      </c>
      <c r="Y22">
        <v>22</v>
      </c>
      <c r="AA22">
        <f t="shared" si="12"/>
        <v>0.1537786143</v>
      </c>
      <c r="AB22">
        <f t="shared" si="13"/>
        <v>0.12819132126564906</v>
      </c>
      <c r="AC22">
        <v>22</v>
      </c>
      <c r="AE22">
        <f t="shared" si="14"/>
        <v>0.13635732540000001</v>
      </c>
      <c r="AF22">
        <f t="shared" si="15"/>
        <v>0.16275480993987873</v>
      </c>
    </row>
    <row r="23" spans="1:32" x14ac:dyDescent="0.45">
      <c r="A23">
        <v>23</v>
      </c>
      <c r="C23">
        <f t="shared" si="0"/>
        <v>4.2237713570000004</v>
      </c>
      <c r="D23">
        <f t="shared" si="1"/>
        <v>2.8892107158853335</v>
      </c>
      <c r="E23">
        <v>23</v>
      </c>
      <c r="G23">
        <f t="shared" si="2"/>
        <v>3.9604059705999997</v>
      </c>
      <c r="H23">
        <f t="shared" si="3"/>
        <v>5.2998291891664548</v>
      </c>
      <c r="I23">
        <v>23</v>
      </c>
      <c r="K23">
        <f t="shared" si="4"/>
        <v>5205.9000434774007</v>
      </c>
      <c r="L23">
        <f t="shared" si="5"/>
        <v>2696.0944012586833</v>
      </c>
      <c r="M23">
        <v>23</v>
      </c>
      <c r="O23">
        <f t="shared" si="6"/>
        <v>4930.8553623190001</v>
      </c>
      <c r="P23">
        <f t="shared" si="7"/>
        <v>7446.2643136697388</v>
      </c>
      <c r="Q23">
        <v>23</v>
      </c>
      <c r="S23">
        <f t="shared" si="8"/>
        <v>828.78514231899999</v>
      </c>
      <c r="T23">
        <f t="shared" si="9"/>
        <v>435.87939980628505</v>
      </c>
      <c r="U23">
        <v>23</v>
      </c>
      <c r="W23">
        <f t="shared" si="10"/>
        <v>793.37516521719999</v>
      </c>
      <c r="X23">
        <f t="shared" si="11"/>
        <v>1186.5592587945885</v>
      </c>
      <c r="Y23">
        <v>23</v>
      </c>
      <c r="AA23">
        <f t="shared" si="12"/>
        <v>0.15484843640000001</v>
      </c>
      <c r="AB23">
        <f t="shared" si="13"/>
        <v>0.12922022382022627</v>
      </c>
      <c r="AC23">
        <v>23</v>
      </c>
      <c r="AE23">
        <f t="shared" si="14"/>
        <v>0.13779009110000001</v>
      </c>
      <c r="AF23">
        <f t="shared" si="15"/>
        <v>0.16401872910881876</v>
      </c>
    </row>
    <row r="24" spans="1:32" x14ac:dyDescent="0.45">
      <c r="A24">
        <v>24</v>
      </c>
      <c r="C24">
        <f t="shared" si="0"/>
        <v>4.3001432005</v>
      </c>
      <c r="D24">
        <f t="shared" si="1"/>
        <v>2.9664176923395793</v>
      </c>
      <c r="E24">
        <v>24</v>
      </c>
      <c r="G24">
        <f t="shared" si="2"/>
        <v>4.0423813328999998</v>
      </c>
      <c r="H24">
        <f t="shared" si="3"/>
        <v>5.3799625922978542</v>
      </c>
      <c r="I24">
        <v>24</v>
      </c>
      <c r="K24">
        <f t="shared" si="4"/>
        <v>5311.6119999991006</v>
      </c>
      <c r="L24">
        <f t="shared" si="5"/>
        <v>2803.2083164747883</v>
      </c>
      <c r="M24">
        <v>24</v>
      </c>
      <c r="O24">
        <f t="shared" si="6"/>
        <v>5042.4193333334997</v>
      </c>
      <c r="P24">
        <f t="shared" si="7"/>
        <v>7555.2155436159792</v>
      </c>
      <c r="Q24">
        <v>24</v>
      </c>
      <c r="S24">
        <f t="shared" si="8"/>
        <v>847.57237333350008</v>
      </c>
      <c r="T24">
        <f t="shared" si="9"/>
        <v>454.71517345811714</v>
      </c>
      <c r="U24">
        <v>24</v>
      </c>
      <c r="W24">
        <f t="shared" si="10"/>
        <v>812.91579999980002</v>
      </c>
      <c r="X24">
        <f t="shared" si="11"/>
        <v>1205.9161112440934</v>
      </c>
      <c r="Y24">
        <v>24</v>
      </c>
      <c r="AA24">
        <f t="shared" si="12"/>
        <v>0.15591825850000002</v>
      </c>
      <c r="AB24">
        <f t="shared" si="13"/>
        <v>0.13023864066828181</v>
      </c>
      <c r="AC24">
        <v>24</v>
      </c>
      <c r="AE24">
        <f t="shared" si="14"/>
        <v>0.13922285679999999</v>
      </c>
      <c r="AF24">
        <f t="shared" si="15"/>
        <v>0.16530019270618132</v>
      </c>
    </row>
    <row r="25" spans="1:32" x14ac:dyDescent="0.45">
      <c r="A25">
        <v>25</v>
      </c>
      <c r="C25">
        <f t="shared" si="0"/>
        <v>4.3765150439999996</v>
      </c>
      <c r="D25">
        <f t="shared" si="1"/>
        <v>3.0433651307319085</v>
      </c>
      <c r="E25">
        <v>25</v>
      </c>
      <c r="G25">
        <f t="shared" si="2"/>
        <v>4.1243566951999995</v>
      </c>
      <c r="H25">
        <f t="shared" si="3"/>
        <v>5.4603924360305394</v>
      </c>
      <c r="I25">
        <v>25</v>
      </c>
      <c r="K25">
        <f t="shared" si="4"/>
        <v>5417.3239565208005</v>
      </c>
      <c r="L25">
        <f t="shared" si="5"/>
        <v>2909.9036624920936</v>
      </c>
      <c r="M25">
        <v>25</v>
      </c>
      <c r="O25">
        <f t="shared" si="6"/>
        <v>5153.9833043479994</v>
      </c>
      <c r="P25">
        <f t="shared" si="7"/>
        <v>7664.6305255979023</v>
      </c>
      <c r="Q25">
        <v>25</v>
      </c>
      <c r="S25">
        <f t="shared" si="8"/>
        <v>866.35960434800006</v>
      </c>
      <c r="T25">
        <f t="shared" si="9"/>
        <v>473.4821707334749</v>
      </c>
      <c r="U25">
        <v>25</v>
      </c>
      <c r="W25">
        <f t="shared" si="10"/>
        <v>832.45643478240004</v>
      </c>
      <c r="X25">
        <f t="shared" si="11"/>
        <v>1225.3472852982468</v>
      </c>
      <c r="Y25">
        <v>25</v>
      </c>
      <c r="AA25">
        <f t="shared" si="12"/>
        <v>0.15698808060000002</v>
      </c>
      <c r="AB25">
        <f t="shared" si="13"/>
        <v>0.13124663462909886</v>
      </c>
      <c r="AC25">
        <v>25</v>
      </c>
      <c r="AE25">
        <f t="shared" si="14"/>
        <v>0.14065562249999999</v>
      </c>
      <c r="AF25">
        <f t="shared" si="15"/>
        <v>0.16659950768575468</v>
      </c>
    </row>
    <row r="26" spans="1:32" x14ac:dyDescent="0.45">
      <c r="A26">
        <v>26</v>
      </c>
      <c r="C26">
        <f t="shared" si="0"/>
        <v>4.4528868875000001</v>
      </c>
      <c r="D26">
        <f t="shared" si="1"/>
        <v>3.1200526948116414</v>
      </c>
      <c r="E26">
        <v>26</v>
      </c>
      <c r="G26">
        <f t="shared" si="2"/>
        <v>4.2063320574999992</v>
      </c>
      <c r="H26">
        <f t="shared" si="3"/>
        <v>5.5411197500892353</v>
      </c>
      <c r="I26">
        <v>26</v>
      </c>
      <c r="K26">
        <f t="shared" si="4"/>
        <v>5523.0359130425004</v>
      </c>
      <c r="L26">
        <f t="shared" si="5"/>
        <v>3016.1799467215569</v>
      </c>
      <c r="M26">
        <v>26</v>
      </c>
      <c r="O26">
        <f t="shared" si="6"/>
        <v>5265.5472753624999</v>
      </c>
      <c r="P26">
        <f t="shared" si="7"/>
        <v>7774.5104512610687</v>
      </c>
      <c r="Q26">
        <v>26</v>
      </c>
      <c r="S26">
        <f t="shared" si="8"/>
        <v>885.14683536250004</v>
      </c>
      <c r="T26">
        <f t="shared" si="9"/>
        <v>492.18040225619131</v>
      </c>
      <c r="U26">
        <v>26</v>
      </c>
      <c r="W26">
        <f t="shared" si="10"/>
        <v>851.99706956500006</v>
      </c>
      <c r="X26">
        <f t="shared" si="11"/>
        <v>1244.8528430813567</v>
      </c>
      <c r="Y26">
        <v>26</v>
      </c>
      <c r="AA26">
        <f t="shared" si="12"/>
        <v>0.1580579027</v>
      </c>
      <c r="AB26">
        <f t="shared" si="13"/>
        <v>0.13224428059648172</v>
      </c>
      <c r="AC26">
        <v>26</v>
      </c>
      <c r="AE26">
        <f t="shared" si="14"/>
        <v>0.1420883882</v>
      </c>
      <c r="AF26">
        <f t="shared" si="15"/>
        <v>0.16791695075197097</v>
      </c>
    </row>
    <row r="27" spans="1:32" x14ac:dyDescent="0.45">
      <c r="A27">
        <v>27</v>
      </c>
      <c r="C27">
        <f t="shared" si="0"/>
        <v>4.5292587309999996</v>
      </c>
      <c r="D27">
        <f t="shared" si="1"/>
        <v>3.1964801998946615</v>
      </c>
      <c r="E27">
        <v>27</v>
      </c>
      <c r="G27">
        <f t="shared" si="2"/>
        <v>4.2883074197999997</v>
      </c>
      <c r="H27">
        <f t="shared" si="3"/>
        <v>5.622145369487149</v>
      </c>
      <c r="I27">
        <v>27</v>
      </c>
      <c r="K27">
        <f t="shared" si="4"/>
        <v>5628.7478695642003</v>
      </c>
      <c r="L27">
        <f t="shared" si="5"/>
        <v>3122.0368861371007</v>
      </c>
      <c r="M27">
        <v>27</v>
      </c>
      <c r="O27">
        <f t="shared" si="6"/>
        <v>5377.1112463770005</v>
      </c>
      <c r="P27">
        <f t="shared" si="7"/>
        <v>7884.8562572873016</v>
      </c>
      <c r="Q27">
        <v>27</v>
      </c>
      <c r="S27">
        <f t="shared" si="8"/>
        <v>903.93406637700014</v>
      </c>
      <c r="T27">
        <f t="shared" si="9"/>
        <v>510.80991472996044</v>
      </c>
      <c r="U27">
        <v>27</v>
      </c>
      <c r="W27">
        <f t="shared" si="10"/>
        <v>871.53770434760008</v>
      </c>
      <c r="X27">
        <f t="shared" si="11"/>
        <v>1264.4328045159782</v>
      </c>
      <c r="Y27">
        <v>27</v>
      </c>
      <c r="AA27">
        <f t="shared" si="12"/>
        <v>0.15912772480000001</v>
      </c>
      <c r="AB27">
        <f t="shared" si="13"/>
        <v>0.13323166509443149</v>
      </c>
      <c r="AC27">
        <v>27</v>
      </c>
      <c r="AE27">
        <f t="shared" si="14"/>
        <v>0.1435211539</v>
      </c>
      <c r="AF27">
        <f t="shared" si="15"/>
        <v>0.16925276564260522</v>
      </c>
    </row>
    <row r="28" spans="1:32" x14ac:dyDescent="0.45">
      <c r="A28">
        <v>28</v>
      </c>
      <c r="C28">
        <f t="shared" si="0"/>
        <v>4.6056305744999992</v>
      </c>
      <c r="D28">
        <f t="shared" si="1"/>
        <v>3.2726476134029934</v>
      </c>
      <c r="E28">
        <v>28</v>
      </c>
      <c r="G28">
        <f t="shared" si="2"/>
        <v>4.3702827821000003</v>
      </c>
      <c r="H28">
        <f t="shared" si="3"/>
        <v>5.7034699317494288</v>
      </c>
      <c r="I28">
        <v>28</v>
      </c>
      <c r="K28">
        <f t="shared" si="4"/>
        <v>5734.4598260859002</v>
      </c>
      <c r="L28">
        <f t="shared" si="5"/>
        <v>3227.4744079846214</v>
      </c>
      <c r="M28">
        <v>28</v>
      </c>
      <c r="O28">
        <f t="shared" si="6"/>
        <v>5488.6752173914992</v>
      </c>
      <c r="P28">
        <f t="shared" si="7"/>
        <v>7995.6686227999144</v>
      </c>
      <c r="Q28">
        <v>28</v>
      </c>
      <c r="S28">
        <f t="shared" si="8"/>
        <v>922.7212973915</v>
      </c>
      <c r="T28">
        <f t="shared" si="9"/>
        <v>529.37079081592105</v>
      </c>
      <c r="U28">
        <v>28</v>
      </c>
      <c r="W28">
        <f t="shared" si="10"/>
        <v>891.07833913019999</v>
      </c>
      <c r="X28">
        <f t="shared" si="11"/>
        <v>1284.0871472663789</v>
      </c>
      <c r="Y28">
        <v>28</v>
      </c>
      <c r="AA28">
        <f t="shared" si="12"/>
        <v>0.16019754690000002</v>
      </c>
      <c r="AB28">
        <f t="shared" si="13"/>
        <v>0.13420888577276627</v>
      </c>
      <c r="AC28">
        <v>28</v>
      </c>
      <c r="AE28">
        <f t="shared" si="14"/>
        <v>0.14495391960000001</v>
      </c>
      <c r="AF28">
        <f t="shared" si="15"/>
        <v>0.17060716065537013</v>
      </c>
    </row>
    <row r="29" spans="1:32" x14ac:dyDescent="0.45">
      <c r="A29">
        <v>29</v>
      </c>
      <c r="C29">
        <f t="shared" si="0"/>
        <v>4.6820024179999997</v>
      </c>
      <c r="D29">
        <f t="shared" si="1"/>
        <v>3.3485550549600691</v>
      </c>
      <c r="E29">
        <v>29</v>
      </c>
      <c r="G29">
        <f t="shared" si="2"/>
        <v>4.4522581444</v>
      </c>
      <c r="H29">
        <f t="shared" si="3"/>
        <v>5.7850938747816363</v>
      </c>
      <c r="I29">
        <v>29</v>
      </c>
      <c r="K29">
        <f t="shared" si="4"/>
        <v>5840.1717826076001</v>
      </c>
      <c r="L29">
        <f t="shared" si="5"/>
        <v>3332.4926499644166</v>
      </c>
      <c r="M29">
        <v>29</v>
      </c>
      <c r="O29">
        <f t="shared" si="6"/>
        <v>5600.2391884059998</v>
      </c>
      <c r="P29">
        <f t="shared" si="7"/>
        <v>8106.9479674751528</v>
      </c>
      <c r="Q29">
        <v>29</v>
      </c>
      <c r="S29">
        <f t="shared" si="8"/>
        <v>941.5085284060001</v>
      </c>
      <c r="T29">
        <f t="shared" si="9"/>
        <v>547.86314891644622</v>
      </c>
      <c r="U29">
        <v>29</v>
      </c>
      <c r="W29">
        <f t="shared" si="10"/>
        <v>910.61897391280013</v>
      </c>
      <c r="X29">
        <f t="shared" si="11"/>
        <v>1303.8158068019211</v>
      </c>
      <c r="Y29">
        <v>29</v>
      </c>
      <c r="AA29">
        <f t="shared" si="12"/>
        <v>0.16126736900000002</v>
      </c>
      <c r="AB29">
        <f t="shared" si="13"/>
        <v>0.13517605084934481</v>
      </c>
      <c r="AC29">
        <v>29</v>
      </c>
      <c r="AE29">
        <f t="shared" si="14"/>
        <v>0.14638668529999999</v>
      </c>
      <c r="AF29">
        <f t="shared" si="15"/>
        <v>0.1719803064744122</v>
      </c>
    </row>
    <row r="30" spans="1:32" x14ac:dyDescent="0.45">
      <c r="A30">
        <v>30</v>
      </c>
      <c r="C30">
        <f t="shared" si="0"/>
        <v>4.7583742615000002</v>
      </c>
      <c r="D30">
        <f t="shared" si="1"/>
        <v>3.4242027960410395</v>
      </c>
      <c r="E30">
        <v>30</v>
      </c>
      <c r="G30">
        <f t="shared" si="2"/>
        <v>4.5342335066999997</v>
      </c>
      <c r="H30">
        <f t="shared" si="3"/>
        <v>5.8670174353997577</v>
      </c>
      <c r="I30">
        <v>30</v>
      </c>
      <c r="K30">
        <f t="shared" si="4"/>
        <v>5945.8837391293</v>
      </c>
      <c r="L30">
        <f t="shared" si="5"/>
        <v>3437.0919598859664</v>
      </c>
      <c r="M30">
        <v>30</v>
      </c>
      <c r="O30">
        <f t="shared" si="6"/>
        <v>5711.8031594205004</v>
      </c>
      <c r="P30">
        <f t="shared" si="7"/>
        <v>8218.6944503720533</v>
      </c>
      <c r="Q30">
        <v>30</v>
      </c>
      <c r="S30">
        <f t="shared" si="8"/>
        <v>960.29575942049996</v>
      </c>
      <c r="T30">
        <f t="shared" si="9"/>
        <v>566.28714286645118</v>
      </c>
      <c r="U30">
        <v>30</v>
      </c>
      <c r="W30">
        <f t="shared" si="10"/>
        <v>930.15960869540004</v>
      </c>
      <c r="X30">
        <f t="shared" si="11"/>
        <v>1323.6186765799334</v>
      </c>
      <c r="Y30">
        <v>30</v>
      </c>
      <c r="AA30">
        <f t="shared" si="12"/>
        <v>0.1623371911</v>
      </c>
      <c r="AB30">
        <f t="shared" si="13"/>
        <v>0.1361332785060394</v>
      </c>
      <c r="AC30">
        <v>30</v>
      </c>
      <c r="AE30">
        <f t="shared" si="14"/>
        <v>0.14781945099999999</v>
      </c>
      <c r="AF30">
        <f t="shared" si="15"/>
        <v>0.17337233434797783</v>
      </c>
    </row>
    <row r="31" spans="1:32" x14ac:dyDescent="0.45">
      <c r="A31">
        <v>31</v>
      </c>
      <c r="C31">
        <f t="shared" si="0"/>
        <v>4.8347461049999998</v>
      </c>
      <c r="D31">
        <f t="shared" si="1"/>
        <v>3.4995912591805181</v>
      </c>
      <c r="E31">
        <v>31</v>
      </c>
      <c r="G31">
        <f t="shared" si="2"/>
        <v>4.6162088689999994</v>
      </c>
      <c r="H31">
        <f t="shared" si="3"/>
        <v>5.9492406485332578</v>
      </c>
      <c r="I31">
        <v>31</v>
      </c>
      <c r="K31">
        <f t="shared" si="4"/>
        <v>6051.5956956509999</v>
      </c>
      <c r="L31">
        <f t="shared" si="5"/>
        <v>3541.2728947970877</v>
      </c>
      <c r="M31">
        <v>31</v>
      </c>
      <c r="O31">
        <f t="shared" si="6"/>
        <v>5823.3671304349991</v>
      </c>
      <c r="P31">
        <f t="shared" si="7"/>
        <v>8330.9079694883603</v>
      </c>
      <c r="Q31">
        <v>31</v>
      </c>
      <c r="S31">
        <f t="shared" si="8"/>
        <v>979.08299043500006</v>
      </c>
      <c r="T31">
        <f t="shared" si="9"/>
        <v>584.64296153409566</v>
      </c>
      <c r="U31">
        <v>31</v>
      </c>
      <c r="W31">
        <f t="shared" si="10"/>
        <v>949.70024347799995</v>
      </c>
      <c r="X31">
        <f t="shared" si="11"/>
        <v>1343.4956083468769</v>
      </c>
      <c r="Y31">
        <v>31</v>
      </c>
      <c r="AA31">
        <f t="shared" si="12"/>
        <v>0.16340701320000001</v>
      </c>
      <c r="AB31">
        <f t="shared" si="13"/>
        <v>0.13708069624593588</v>
      </c>
      <c r="AC31">
        <v>31</v>
      </c>
      <c r="AE31">
        <f t="shared" si="14"/>
        <v>0.1492522167</v>
      </c>
      <c r="AF31">
        <f t="shared" si="15"/>
        <v>0.1747833346616767</v>
      </c>
    </row>
    <row r="32" spans="1:32" x14ac:dyDescent="0.45">
      <c r="A32">
        <v>32</v>
      </c>
      <c r="C32">
        <f t="shared" si="0"/>
        <v>4.9111179484999994</v>
      </c>
      <c r="D32">
        <f t="shared" si="1"/>
        <v>3.5747210167431431</v>
      </c>
      <c r="E32">
        <v>32</v>
      </c>
      <c r="G32">
        <f t="shared" si="2"/>
        <v>4.6981842312999991</v>
      </c>
      <c r="H32">
        <f t="shared" si="3"/>
        <v>6.031763347107411</v>
      </c>
      <c r="I32">
        <v>32</v>
      </c>
      <c r="K32">
        <f t="shared" si="4"/>
        <v>6157.3076521726998</v>
      </c>
      <c r="L32">
        <f t="shared" si="5"/>
        <v>3645.0362195925391</v>
      </c>
      <c r="M32">
        <v>32</v>
      </c>
      <c r="O32">
        <f t="shared" si="6"/>
        <v>5934.9311014494997</v>
      </c>
      <c r="P32">
        <f t="shared" si="7"/>
        <v>8443.5881620453511</v>
      </c>
      <c r="Q32">
        <v>32</v>
      </c>
      <c r="S32">
        <f t="shared" si="8"/>
        <v>997.87022144950015</v>
      </c>
      <c r="T32">
        <f t="shared" si="9"/>
        <v>602.93082833328106</v>
      </c>
      <c r="U32">
        <v>32</v>
      </c>
      <c r="W32">
        <f t="shared" si="10"/>
        <v>969.24087826060008</v>
      </c>
      <c r="X32">
        <f t="shared" si="11"/>
        <v>1363.446412555812</v>
      </c>
      <c r="Y32">
        <v>32</v>
      </c>
      <c r="AA32">
        <f t="shared" si="12"/>
        <v>0.16447683530000001</v>
      </c>
      <c r="AB32">
        <f t="shared" si="13"/>
        <v>0.13801844021941248</v>
      </c>
      <c r="AC32">
        <v>32</v>
      </c>
      <c r="AE32">
        <f t="shared" si="14"/>
        <v>0.1506849824</v>
      </c>
      <c r="AF32">
        <f t="shared" si="15"/>
        <v>0.17621335594302825</v>
      </c>
    </row>
    <row r="33" spans="1:32" x14ac:dyDescent="0.45">
      <c r="A33">
        <v>33</v>
      </c>
      <c r="C33">
        <f t="shared" ref="C33:C64" si="16">2.5435908+(A33-1)*0.0763718435</f>
        <v>4.9874897919999999</v>
      </c>
      <c r="D33">
        <f t="shared" ref="D33:D64" si="17">0+1*C33-1.29297477584651*(1.0625+(C33-4.50741625)^2/28.127702576775)^0.5</f>
        <v>3.6495927892652604</v>
      </c>
      <c r="E33">
        <v>33</v>
      </c>
      <c r="G33">
        <f t="shared" ref="G33:G64" si="18">2.156948+(E33-1)*0.0819753623</f>
        <v>4.7801595935999996</v>
      </c>
      <c r="H33">
        <f t="shared" ref="H33:H64" si="19">0+1*G33+1.29297477584651*(1.0625+(G33-4.50741625)^2/28.127702576775)^0.5</f>
        <v>6.1145851626058487</v>
      </c>
      <c r="I33">
        <v>33</v>
      </c>
      <c r="K33">
        <f t="shared" ref="K33:K64" si="20">2880.237+(I33-1)*105.7119565217</f>
        <v>6263.0196086943997</v>
      </c>
      <c r="L33">
        <f t="shared" ref="L33:L64" si="21">0+1*K33-2431.86201477367*(1.0625+(K33-5612.4334375)^2/62857239.1840734)^0.5</f>
        <v>3748.3829051101711</v>
      </c>
      <c r="M33">
        <v>33</v>
      </c>
      <c r="O33">
        <f t="shared" ref="O33:O64" si="22">2476.448+(M33-1)*111.5639710145</f>
        <v>6046.4950724640003</v>
      </c>
      <c r="P33">
        <f t="shared" ref="P33:P64" si="23">0+1*O33+2431.86201477367*(1.0625+(O33-5612.4334375)^2/62857239.1840734)^0.5</f>
        <v>8556.7344054997393</v>
      </c>
      <c r="Q33">
        <v>33</v>
      </c>
      <c r="S33">
        <f t="shared" ref="S33:S64" si="24">415.46606+(Q33-1)*18.7872310145</f>
        <v>1016.657452464</v>
      </c>
      <c r="T33">
        <f t="shared" ref="T33:T64" si="25">0+1*S33-381.126052876909*(1.0625+(S33-851.439)^2/1897433.614989)^0.5</f>
        <v>621.15100065086096</v>
      </c>
      <c r="U33">
        <v>33</v>
      </c>
      <c r="W33">
        <f t="shared" ref="W33:W64" si="26">363.4812+(U33-1)*19.5406347826</f>
        <v>988.78151304319999</v>
      </c>
      <c r="X33">
        <f t="shared" ref="X33:X64" si="27">0+1*W33+381.126052876909*(1.0625+(W33-851.439)^2/1897433.614989)^0.5</f>
        <v>1383.4708588974427</v>
      </c>
      <c r="Y33">
        <v>33</v>
      </c>
      <c r="AA33">
        <f t="shared" ref="AA33:AA64" si="28">0.1313123502+(Y33-1)*0.0010698221</f>
        <v>0.16554665740000002</v>
      </c>
      <c r="AB33">
        <f t="shared" ref="AB33:AB64" si="29">0+1*AA33-0.0247649914129378*(1.0625+(AA33-0.15017521102834)^2/0.00259124891498627)^0.5</f>
        <v>0.13894665452677138</v>
      </c>
      <c r="AC33">
        <v>33</v>
      </c>
      <c r="AE33">
        <f t="shared" ref="AE33:AE64" si="30">0.1062692457+(AC33-1)*0.0014327657</f>
        <v>0.15211774810000001</v>
      </c>
      <c r="AF33">
        <f t="shared" ref="AF33:AF64" si="31">0+1*AE33+0.0247649914129378*(1.0625+(AE33-0.15017521102834)^2/0.00259124891498627)^0.5</f>
        <v>0.1776624043226499</v>
      </c>
    </row>
    <row r="34" spans="1:32" x14ac:dyDescent="0.45">
      <c r="A34">
        <v>34</v>
      </c>
      <c r="C34">
        <f t="shared" si="16"/>
        <v>5.0638616355000003</v>
      </c>
      <c r="D34">
        <f t="shared" si="17"/>
        <v>3.724207443378905</v>
      </c>
      <c r="E34">
        <v>34</v>
      </c>
      <c r="G34">
        <f t="shared" si="18"/>
        <v>4.8621349559000002</v>
      </c>
      <c r="H34">
        <f t="shared" si="19"/>
        <v>6.1977055263088863</v>
      </c>
      <c r="I34">
        <v>34</v>
      </c>
      <c r="K34">
        <f t="shared" si="20"/>
        <v>6368.7315652160996</v>
      </c>
      <c r="L34">
        <f t="shared" si="21"/>
        <v>3851.3141257256257</v>
      </c>
      <c r="M34">
        <v>34</v>
      </c>
      <c r="O34">
        <f t="shared" si="22"/>
        <v>6158.0590434784999</v>
      </c>
      <c r="P34">
        <f t="shared" si="23"/>
        <v>8670.3458192760609</v>
      </c>
      <c r="Q34">
        <v>34</v>
      </c>
      <c r="S34">
        <f t="shared" si="24"/>
        <v>1035.4446834785001</v>
      </c>
      <c r="T34">
        <f t="shared" si="25"/>
        <v>639.30376919195407</v>
      </c>
      <c r="U34">
        <v>34</v>
      </c>
      <c r="W34">
        <f t="shared" si="26"/>
        <v>1008.3221478258001</v>
      </c>
      <c r="X34">
        <f t="shared" si="27"/>
        <v>1403.5686769412905</v>
      </c>
      <c r="Y34">
        <v>34</v>
      </c>
      <c r="AA34">
        <f t="shared" si="28"/>
        <v>0.16661647950000003</v>
      </c>
      <c r="AB34">
        <f t="shared" si="29"/>
        <v>0.1398654905049781</v>
      </c>
      <c r="AC34">
        <v>34</v>
      </c>
      <c r="AE34">
        <f t="shared" si="30"/>
        <v>0.15355051380000001</v>
      </c>
      <c r="AF34">
        <f t="shared" si="31"/>
        <v>0.17913044346597043</v>
      </c>
    </row>
    <row r="35" spans="1:32" x14ac:dyDescent="0.45">
      <c r="A35">
        <v>35</v>
      </c>
      <c r="C35">
        <f t="shared" si="16"/>
        <v>5.1402334789999999</v>
      </c>
      <c r="D35">
        <f t="shared" si="17"/>
        <v>3.7985659893319328</v>
      </c>
      <c r="E35">
        <v>35</v>
      </c>
      <c r="G35">
        <f t="shared" si="18"/>
        <v>4.9441103181999999</v>
      </c>
      <c r="H35">
        <f t="shared" si="19"/>
        <v>6.2811236711979737</v>
      </c>
      <c r="I35">
        <v>35</v>
      </c>
      <c r="K35">
        <f t="shared" si="20"/>
        <v>6474.4435217377995</v>
      </c>
      <c r="L35">
        <f t="shared" si="21"/>
        <v>3953.8312564594139</v>
      </c>
      <c r="M35">
        <v>35</v>
      </c>
      <c r="O35">
        <f t="shared" si="22"/>
        <v>6269.6230144929996</v>
      </c>
      <c r="P35">
        <f t="shared" si="23"/>
        <v>8784.421267208354</v>
      </c>
      <c r="Q35">
        <v>35</v>
      </c>
      <c r="S35">
        <f t="shared" si="24"/>
        <v>1054.231914493</v>
      </c>
      <c r="T35">
        <f t="shared" si="25"/>
        <v>657.38945724718985</v>
      </c>
      <c r="U35">
        <v>35</v>
      </c>
      <c r="W35">
        <f t="shared" si="26"/>
        <v>1027.8627826084</v>
      </c>
      <c r="X35">
        <f t="shared" si="27"/>
        <v>1423.7395568828572</v>
      </c>
      <c r="Y35">
        <v>35</v>
      </c>
      <c r="AA35">
        <f t="shared" si="28"/>
        <v>0.1676863016</v>
      </c>
      <c r="AB35">
        <f t="shared" si="29"/>
        <v>0.14077510600581475</v>
      </c>
      <c r="AC35">
        <v>35</v>
      </c>
      <c r="AE35">
        <f t="shared" si="30"/>
        <v>0.15498327950000002</v>
      </c>
      <c r="AF35">
        <f t="shared" si="31"/>
        <v>0.18061739497723595</v>
      </c>
    </row>
    <row r="36" spans="1:32" x14ac:dyDescent="0.45">
      <c r="A36">
        <v>36</v>
      </c>
      <c r="C36">
        <f t="shared" si="16"/>
        <v>5.2166053224999995</v>
      </c>
      <c r="D36">
        <f t="shared" si="17"/>
        <v>3.8726695781206906</v>
      </c>
      <c r="E36">
        <v>36</v>
      </c>
      <c r="G36">
        <f t="shared" si="18"/>
        <v>5.0260856804999996</v>
      </c>
      <c r="H36">
        <f t="shared" si="19"/>
        <v>6.3648386345114112</v>
      </c>
      <c r="I36">
        <v>36</v>
      </c>
      <c r="K36">
        <f t="shared" si="20"/>
        <v>6580.1554782595003</v>
      </c>
      <c r="L36">
        <f t="shared" si="21"/>
        <v>4055.9358696128729</v>
      </c>
      <c r="M36">
        <v>36</v>
      </c>
      <c r="O36">
        <f t="shared" si="22"/>
        <v>6381.1869855075001</v>
      </c>
      <c r="P36">
        <f t="shared" si="23"/>
        <v>8898.9593606753588</v>
      </c>
      <c r="Q36">
        <v>36</v>
      </c>
      <c r="S36">
        <f t="shared" si="24"/>
        <v>1073.0191455075001</v>
      </c>
      <c r="T36">
        <f t="shared" si="25"/>
        <v>675.40841988612669</v>
      </c>
      <c r="U36">
        <v>36</v>
      </c>
      <c r="W36">
        <f t="shared" si="26"/>
        <v>1047.4034173909999</v>
      </c>
      <c r="X36">
        <f t="shared" si="27"/>
        <v>1443.9831503920348</v>
      </c>
      <c r="Y36">
        <v>36</v>
      </c>
      <c r="AA36">
        <f t="shared" si="28"/>
        <v>0.16875612370000001</v>
      </c>
      <c r="AB36">
        <f t="shared" si="29"/>
        <v>0.14167566467239295</v>
      </c>
      <c r="AC36">
        <v>36</v>
      </c>
      <c r="AE36">
        <f t="shared" si="30"/>
        <v>0.15641604519999999</v>
      </c>
      <c r="AF36">
        <f t="shared" si="31"/>
        <v>0.1821231392653779</v>
      </c>
    </row>
    <row r="37" spans="1:32" x14ac:dyDescent="0.45">
      <c r="A37">
        <v>37</v>
      </c>
      <c r="C37">
        <f t="shared" si="16"/>
        <v>5.292977166</v>
      </c>
      <c r="D37">
        <f t="shared" si="17"/>
        <v>3.9465194982539678</v>
      </c>
      <c r="E37">
        <v>37</v>
      </c>
      <c r="G37">
        <f t="shared" si="18"/>
        <v>5.1080610427999993</v>
      </c>
      <c r="H37">
        <f t="shared" si="19"/>
        <v>6.4488492609315982</v>
      </c>
      <c r="I37">
        <v>37</v>
      </c>
      <c r="K37">
        <f t="shared" si="20"/>
        <v>6685.8674347812002</v>
      </c>
      <c r="L37">
        <f t="shared" si="21"/>
        <v>4157.629730951975</v>
      </c>
      <c r="M37">
        <v>37</v>
      </c>
      <c r="O37">
        <f t="shared" si="22"/>
        <v>6492.7509565219998</v>
      </c>
      <c r="P37">
        <f t="shared" si="23"/>
        <v>9013.9584624091895</v>
      </c>
      <c r="Q37">
        <v>37</v>
      </c>
      <c r="S37">
        <f t="shared" si="24"/>
        <v>1091.8063765220002</v>
      </c>
      <c r="T37">
        <f t="shared" si="25"/>
        <v>693.36104308142944</v>
      </c>
      <c r="U37">
        <v>37</v>
      </c>
      <c r="W37">
        <f t="shared" si="26"/>
        <v>1066.9440521736001</v>
      </c>
      <c r="X37">
        <f t="shared" si="27"/>
        <v>1464.2990715574126</v>
      </c>
      <c r="Y37">
        <v>37</v>
      </c>
      <c r="AA37">
        <f t="shared" si="28"/>
        <v>0.16982594580000002</v>
      </c>
      <c r="AB37">
        <f t="shared" si="29"/>
        <v>0.14256733522051501</v>
      </c>
      <c r="AC37">
        <v>37</v>
      </c>
      <c r="AE37">
        <f t="shared" si="30"/>
        <v>0.1578488109</v>
      </c>
      <c r="AF37">
        <f t="shared" si="31"/>
        <v>0.18364751684959668</v>
      </c>
    </row>
    <row r="38" spans="1:32" x14ac:dyDescent="0.45">
      <c r="A38">
        <v>38</v>
      </c>
      <c r="C38">
        <f t="shared" si="16"/>
        <v>5.3693490095000005</v>
      </c>
      <c r="D38">
        <f t="shared" si="17"/>
        <v>4.0201171721690816</v>
      </c>
      <c r="E38">
        <v>38</v>
      </c>
      <c r="G38">
        <f t="shared" si="18"/>
        <v>5.190036405099999</v>
      </c>
      <c r="H38">
        <f t="shared" si="19"/>
        <v>6.5331542063793826</v>
      </c>
      <c r="I38">
        <v>38</v>
      </c>
      <c r="K38">
        <f t="shared" si="20"/>
        <v>6791.5793913029001</v>
      </c>
      <c r="L38">
        <f t="shared" si="21"/>
        <v>4258.9147954603222</v>
      </c>
      <c r="M38">
        <v>38</v>
      </c>
      <c r="O38">
        <f t="shared" si="22"/>
        <v>6604.3149275364995</v>
      </c>
      <c r="P38">
        <f t="shared" si="23"/>
        <v>9129.416690953316</v>
      </c>
      <c r="Q38">
        <v>38</v>
      </c>
      <c r="S38">
        <f t="shared" si="24"/>
        <v>1110.5936075365</v>
      </c>
      <c r="T38">
        <f t="shared" si="25"/>
        <v>711.24774276871437</v>
      </c>
      <c r="U38">
        <v>38</v>
      </c>
      <c r="W38">
        <f t="shared" si="26"/>
        <v>1086.4846869562</v>
      </c>
      <c r="X38">
        <f t="shared" si="27"/>
        <v>1484.6868979206338</v>
      </c>
      <c r="Y38">
        <v>38</v>
      </c>
      <c r="AA38">
        <f t="shared" si="28"/>
        <v>0.1708957679</v>
      </c>
      <c r="AB38">
        <f t="shared" si="29"/>
        <v>0.14345029073084117</v>
      </c>
      <c r="AC38">
        <v>38</v>
      </c>
      <c r="AE38">
        <f t="shared" si="30"/>
        <v>0.1592815766</v>
      </c>
      <c r="AF38">
        <f t="shared" si="31"/>
        <v>0.18519033007180888</v>
      </c>
    </row>
    <row r="39" spans="1:32" x14ac:dyDescent="0.45">
      <c r="A39">
        <v>39</v>
      </c>
      <c r="C39">
        <f t="shared" si="16"/>
        <v>5.4457208529999992</v>
      </c>
      <c r="D39">
        <f t="shared" si="17"/>
        <v>4.0934641523228636</v>
      </c>
      <c r="E39">
        <v>39</v>
      </c>
      <c r="G39">
        <f t="shared" si="18"/>
        <v>5.2720117673999995</v>
      </c>
      <c r="H39">
        <f t="shared" si="19"/>
        <v>6.6177519423867812</v>
      </c>
      <c r="I39">
        <v>39</v>
      </c>
      <c r="K39">
        <f t="shared" si="20"/>
        <v>6897.2913478246001</v>
      </c>
      <c r="L39">
        <f t="shared" si="21"/>
        <v>4359.7932026846938</v>
      </c>
      <c r="M39">
        <v>39</v>
      </c>
      <c r="O39">
        <f t="shared" si="22"/>
        <v>6715.878898551</v>
      </c>
      <c r="P39">
        <f t="shared" si="23"/>
        <v>9245.3319257418225</v>
      </c>
      <c r="Q39">
        <v>39</v>
      </c>
      <c r="S39">
        <f t="shared" si="24"/>
        <v>1129.3808385510001</v>
      </c>
      <c r="T39">
        <f t="shared" si="25"/>
        <v>729.06896384723404</v>
      </c>
      <c r="U39">
        <v>39</v>
      </c>
      <c r="W39">
        <f t="shared" si="26"/>
        <v>1106.0253217388001</v>
      </c>
      <c r="X39">
        <f t="shared" si="27"/>
        <v>1505.1461715944947</v>
      </c>
      <c r="Y39">
        <v>39</v>
      </c>
      <c r="AA39">
        <f t="shared" si="28"/>
        <v>0.17196559</v>
      </c>
      <c r="AB39">
        <f t="shared" si="29"/>
        <v>0.14432470795723004</v>
      </c>
      <c r="AC39">
        <v>39</v>
      </c>
      <c r="AE39">
        <f t="shared" si="30"/>
        <v>0.16071434230000001</v>
      </c>
      <c r="AF39">
        <f t="shared" si="31"/>
        <v>0.18675134517386838</v>
      </c>
    </row>
    <row r="40" spans="1:32" x14ac:dyDescent="0.45">
      <c r="A40">
        <v>40</v>
      </c>
      <c r="C40">
        <f t="shared" si="16"/>
        <v>5.5220926964999997</v>
      </c>
      <c r="D40">
        <f t="shared" si="17"/>
        <v>4.1665621169819191</v>
      </c>
      <c r="E40">
        <v>40</v>
      </c>
      <c r="G40">
        <f t="shared" si="18"/>
        <v>5.3539871297000001</v>
      </c>
      <c r="H40">
        <f t="shared" si="19"/>
        <v>6.7026407610153846</v>
      </c>
      <c r="I40">
        <v>40</v>
      </c>
      <c r="K40">
        <f t="shared" si="20"/>
        <v>7003.0033043463</v>
      </c>
      <c r="L40">
        <f t="shared" si="21"/>
        <v>4460.2672716984516</v>
      </c>
      <c r="M40">
        <v>40</v>
      </c>
      <c r="O40">
        <f t="shared" si="22"/>
        <v>6827.4428695655006</v>
      </c>
      <c r="P40">
        <f t="shared" si="23"/>
        <v>9361.7018127684696</v>
      </c>
      <c r="Q40">
        <v>40</v>
      </c>
      <c r="S40">
        <f t="shared" si="24"/>
        <v>1148.1680695655</v>
      </c>
      <c r="T40">
        <f t="shared" si="25"/>
        <v>746.82517912677895</v>
      </c>
      <c r="U40">
        <v>40</v>
      </c>
      <c r="W40">
        <f t="shared" si="26"/>
        <v>1125.5659565214</v>
      </c>
      <c r="X40">
        <f t="shared" si="27"/>
        <v>1525.6764004580909</v>
      </c>
      <c r="Y40">
        <v>40</v>
      </c>
      <c r="AA40">
        <f t="shared" si="28"/>
        <v>0.17303541210000001</v>
      </c>
      <c r="AB40">
        <f t="shared" si="29"/>
        <v>0.14519076665599179</v>
      </c>
      <c r="AC40">
        <v>40</v>
      </c>
      <c r="AE40">
        <f t="shared" si="30"/>
        <v>0.16214710799999998</v>
      </c>
      <c r="AF40">
        <f t="shared" si="31"/>
        <v>0.18833029469005619</v>
      </c>
    </row>
    <row r="41" spans="1:32" x14ac:dyDescent="0.45">
      <c r="A41">
        <v>41</v>
      </c>
      <c r="C41">
        <f t="shared" si="16"/>
        <v>5.5984645400000002</v>
      </c>
      <c r="D41">
        <f t="shared" si="17"/>
        <v>4.2394128657379078</v>
      </c>
      <c r="E41">
        <v>41</v>
      </c>
      <c r="G41">
        <f t="shared" si="18"/>
        <v>5.4359624919999998</v>
      </c>
      <c r="H41">
        <f t="shared" si="19"/>
        <v>6.7878187802842698</v>
      </c>
      <c r="I41">
        <v>41</v>
      </c>
      <c r="K41">
        <f t="shared" si="20"/>
        <v>7108.7152608679999</v>
      </c>
      <c r="L41">
        <f t="shared" si="21"/>
        <v>4560.3394957096871</v>
      </c>
      <c r="M41">
        <v>41</v>
      </c>
      <c r="O41">
        <f t="shared" si="22"/>
        <v>6939.0068405799993</v>
      </c>
      <c r="P41">
        <f t="shared" si="23"/>
        <v>9478.5237708108143</v>
      </c>
      <c r="Q41">
        <v>41</v>
      </c>
      <c r="S41">
        <f t="shared" si="24"/>
        <v>1166.9553005800001</v>
      </c>
      <c r="T41">
        <f t="shared" si="25"/>
        <v>764.51688822635674</v>
      </c>
      <c r="U41">
        <v>41</v>
      </c>
      <c r="W41">
        <f t="shared" si="26"/>
        <v>1145.1065913039999</v>
      </c>
      <c r="X41">
        <f t="shared" si="27"/>
        <v>1546.2770594219996</v>
      </c>
      <c r="Y41">
        <v>41</v>
      </c>
      <c r="AA41">
        <f t="shared" si="28"/>
        <v>0.17410523420000001</v>
      </c>
      <c r="AB41">
        <f t="shared" si="29"/>
        <v>0.14604864894014652</v>
      </c>
      <c r="AC41">
        <v>41</v>
      </c>
      <c r="AE41">
        <f t="shared" si="30"/>
        <v>0.16357987369999999</v>
      </c>
      <c r="AF41">
        <f t="shared" si="31"/>
        <v>0.18992688009997813</v>
      </c>
    </row>
    <row r="42" spans="1:32" x14ac:dyDescent="0.45">
      <c r="A42">
        <v>42</v>
      </c>
      <c r="C42">
        <f t="shared" si="16"/>
        <v>5.6748363834999997</v>
      </c>
      <c r="D42">
        <f t="shared" si="17"/>
        <v>4.3120183147747069</v>
      </c>
      <c r="E42">
        <v>42</v>
      </c>
      <c r="G42">
        <f t="shared" si="18"/>
        <v>5.5179378542999995</v>
      </c>
      <c r="H42">
        <f t="shared" si="19"/>
        <v>6.8732839500682008</v>
      </c>
      <c r="I42">
        <v>42</v>
      </c>
      <c r="K42">
        <f t="shared" si="20"/>
        <v>7214.4272173896998</v>
      </c>
      <c r="L42">
        <f t="shared" si="21"/>
        <v>4660.0125363424058</v>
      </c>
      <c r="M42">
        <v>42</v>
      </c>
      <c r="O42">
        <f t="shared" si="22"/>
        <v>7050.5708115944999</v>
      </c>
      <c r="P42">
        <f t="shared" si="23"/>
        <v>9595.7949981719721</v>
      </c>
      <c r="Q42">
        <v>42</v>
      </c>
      <c r="S42">
        <f t="shared" si="24"/>
        <v>1185.7425315945002</v>
      </c>
      <c r="T42">
        <f t="shared" si="25"/>
        <v>782.1446164303045</v>
      </c>
      <c r="U42">
        <v>42</v>
      </c>
      <c r="W42">
        <f t="shared" si="26"/>
        <v>1164.6472260866001</v>
      </c>
      <c r="X42">
        <f t="shared" si="27"/>
        <v>1566.9475917562445</v>
      </c>
      <c r="Y42">
        <v>42</v>
      </c>
      <c r="AA42">
        <f t="shared" si="28"/>
        <v>0.17517505630000002</v>
      </c>
      <c r="AB42">
        <f t="shared" si="29"/>
        <v>0.14689853866212549</v>
      </c>
      <c r="AC42">
        <v>42</v>
      </c>
      <c r="AE42">
        <f t="shared" si="30"/>
        <v>0.16501263939999999</v>
      </c>
      <c r="AF42">
        <f t="shared" si="31"/>
        <v>0.19154077468381309</v>
      </c>
    </row>
    <row r="43" spans="1:32" x14ac:dyDescent="0.45">
      <c r="A43">
        <v>43</v>
      </c>
      <c r="C43">
        <f t="shared" si="16"/>
        <v>5.7512082269999993</v>
      </c>
      <c r="D43">
        <f t="shared" si="17"/>
        <v>4.3843804919151275</v>
      </c>
      <c r="E43">
        <v>43</v>
      </c>
      <c r="G43">
        <f t="shared" si="18"/>
        <v>5.5999132165999992</v>
      </c>
      <c r="H43">
        <f t="shared" si="19"/>
        <v>6.9590340584243444</v>
      </c>
      <c r="I43">
        <v>43</v>
      </c>
      <c r="K43">
        <f t="shared" si="20"/>
        <v>7320.1391739114006</v>
      </c>
      <c r="L43">
        <f t="shared" si="21"/>
        <v>4759.2892176201458</v>
      </c>
      <c r="M43">
        <v>43</v>
      </c>
      <c r="O43">
        <f t="shared" si="22"/>
        <v>7162.1347826090005</v>
      </c>
      <c r="P43">
        <f t="shared" si="23"/>
        <v>9713.5124799000696</v>
      </c>
      <c r="Q43">
        <v>43</v>
      </c>
      <c r="S43">
        <f t="shared" si="24"/>
        <v>1204.529762609</v>
      </c>
      <c r="T43">
        <f t="shared" si="25"/>
        <v>799.70891350757393</v>
      </c>
      <c r="U43">
        <v>43</v>
      </c>
      <c r="W43">
        <f t="shared" si="26"/>
        <v>1184.1878608692</v>
      </c>
      <c r="X43">
        <f t="shared" si="27"/>
        <v>1587.6874104736073</v>
      </c>
      <c r="Y43">
        <v>43</v>
      </c>
      <c r="AA43">
        <f t="shared" si="28"/>
        <v>0.17624487840000003</v>
      </c>
      <c r="AB43">
        <f t="shared" si="29"/>
        <v>0.14774062082771217</v>
      </c>
      <c r="AC43">
        <v>43</v>
      </c>
      <c r="AE43">
        <f t="shared" si="30"/>
        <v>0.1664454051</v>
      </c>
      <c r="AF43">
        <f t="shared" si="31"/>
        <v>0.193171626520802</v>
      </c>
    </row>
    <row r="44" spans="1:32" x14ac:dyDescent="0.45">
      <c r="A44">
        <v>44</v>
      </c>
      <c r="C44">
        <f t="shared" si="16"/>
        <v>5.8275800704999998</v>
      </c>
      <c r="D44">
        <f t="shared" si="17"/>
        <v>4.4565015314753715</v>
      </c>
      <c r="E44">
        <v>44</v>
      </c>
      <c r="G44">
        <f t="shared" si="18"/>
        <v>5.6818885788999998</v>
      </c>
      <c r="H44">
        <f t="shared" si="19"/>
        <v>7.0450667383037366</v>
      </c>
      <c r="I44">
        <v>44</v>
      </c>
      <c r="K44">
        <f t="shared" si="20"/>
        <v>7425.8511304331005</v>
      </c>
      <c r="L44">
        <f t="shared" si="21"/>
        <v>4858.1725196823045</v>
      </c>
      <c r="M44">
        <v>44</v>
      </c>
      <c r="O44">
        <f t="shared" si="22"/>
        <v>7273.6987536234992</v>
      </c>
      <c r="P44">
        <f t="shared" si="23"/>
        <v>9831.6729954435577</v>
      </c>
      <c r="Q44">
        <v>44</v>
      </c>
      <c r="S44">
        <f t="shared" si="24"/>
        <v>1223.3169936235001</v>
      </c>
      <c r="T44">
        <f t="shared" si="25"/>
        <v>817.21035249993463</v>
      </c>
      <c r="U44">
        <v>44</v>
      </c>
      <c r="W44">
        <f t="shared" si="26"/>
        <v>1203.7284956518001</v>
      </c>
      <c r="X44">
        <f t="shared" si="27"/>
        <v>1608.4958997607584</v>
      </c>
      <c r="Y44">
        <v>44</v>
      </c>
      <c r="AA44">
        <f t="shared" si="28"/>
        <v>0.17731470050000001</v>
      </c>
      <c r="AB44">
        <f t="shared" si="29"/>
        <v>0.14857508104339748</v>
      </c>
      <c r="AC44">
        <v>44</v>
      </c>
      <c r="AE44">
        <f t="shared" si="30"/>
        <v>0.1678781708</v>
      </c>
      <c r="AF44">
        <f t="shared" si="31"/>
        <v>0.1948190615728165</v>
      </c>
    </row>
    <row r="45" spans="1:32" x14ac:dyDescent="0.45">
      <c r="A45">
        <v>45</v>
      </c>
      <c r="C45">
        <f t="shared" si="16"/>
        <v>5.9039519140000003</v>
      </c>
      <c r="D45">
        <f t="shared" si="17"/>
        <v>4.5283836689557422</v>
      </c>
      <c r="E45">
        <v>45</v>
      </c>
      <c r="G45">
        <f t="shared" si="18"/>
        <v>5.7638639411999995</v>
      </c>
      <c r="H45">
        <f t="shared" si="19"/>
        <v>7.1313794746021735</v>
      </c>
      <c r="I45">
        <v>45</v>
      </c>
      <c r="K45">
        <f t="shared" si="20"/>
        <v>7531.5630869548004</v>
      </c>
      <c r="L45">
        <f t="shared" si="21"/>
        <v>4956.6655722640535</v>
      </c>
      <c r="M45">
        <v>45</v>
      </c>
      <c r="O45">
        <f t="shared" si="22"/>
        <v>7385.2627246379998</v>
      </c>
      <c r="P45">
        <f t="shared" si="23"/>
        <v>9950.2731266989394</v>
      </c>
      <c r="Q45">
        <v>45</v>
      </c>
      <c r="S45">
        <f t="shared" si="24"/>
        <v>1242.104224638</v>
      </c>
      <c r="T45">
        <f t="shared" si="25"/>
        <v>834.64952848482108</v>
      </c>
      <c r="U45">
        <v>45</v>
      </c>
      <c r="W45">
        <f t="shared" si="26"/>
        <v>1223.2691304344</v>
      </c>
      <c r="X45">
        <f t="shared" si="27"/>
        <v>1629.3724164496271</v>
      </c>
      <c r="Y45">
        <v>45</v>
      </c>
      <c r="AA45">
        <f t="shared" si="28"/>
        <v>0.17838452260000001</v>
      </c>
      <c r="AB45">
        <f t="shared" si="29"/>
        <v>0.1494021049987366</v>
      </c>
      <c r="AC45">
        <v>45</v>
      </c>
      <c r="AE45">
        <f t="shared" si="30"/>
        <v>0.16931093650000001</v>
      </c>
      <c r="AF45">
        <f t="shared" si="31"/>
        <v>0.19648268679757136</v>
      </c>
    </row>
    <row r="46" spans="1:32" x14ac:dyDescent="0.45">
      <c r="A46">
        <v>46</v>
      </c>
      <c r="C46">
        <f t="shared" si="16"/>
        <v>5.9803237574999999</v>
      </c>
      <c r="D46">
        <f t="shared" si="17"/>
        <v>4.6000292355960921</v>
      </c>
      <c r="E46">
        <v>46</v>
      </c>
      <c r="G46">
        <f t="shared" si="18"/>
        <v>5.8458393035</v>
      </c>
      <c r="H46">
        <f t="shared" si="19"/>
        <v>7.2179696115042855</v>
      </c>
      <c r="I46">
        <v>46</v>
      </c>
      <c r="K46">
        <f t="shared" si="20"/>
        <v>7637.2750434765003</v>
      </c>
      <c r="L46">
        <f t="shared" si="21"/>
        <v>5054.7716479710307</v>
      </c>
      <c r="M46">
        <v>46</v>
      </c>
      <c r="O46">
        <f t="shared" si="22"/>
        <v>7496.8266956525003</v>
      </c>
      <c r="P46">
        <f t="shared" si="23"/>
        <v>10069.309266406295</v>
      </c>
      <c r="Q46">
        <v>46</v>
      </c>
      <c r="S46">
        <f t="shared" si="24"/>
        <v>1260.8914556525001</v>
      </c>
      <c r="T46">
        <f t="shared" si="25"/>
        <v>852.02705731847459</v>
      </c>
      <c r="U46">
        <v>46</v>
      </c>
      <c r="W46">
        <f t="shared" si="26"/>
        <v>1242.8097652170002</v>
      </c>
      <c r="X46">
        <f t="shared" si="27"/>
        <v>1650.3162915214768</v>
      </c>
      <c r="Y46">
        <v>46</v>
      </c>
      <c r="AA46">
        <f t="shared" si="28"/>
        <v>0.17945434470000002</v>
      </c>
      <c r="AB46">
        <f t="shared" si="29"/>
        <v>0.15022187798474626</v>
      </c>
      <c r="AC46">
        <v>46</v>
      </c>
      <c r="AE46">
        <f t="shared" si="30"/>
        <v>0.17074370220000001</v>
      </c>
      <c r="AF46">
        <f t="shared" si="31"/>
        <v>0.19816209324024808</v>
      </c>
    </row>
    <row r="47" spans="1:32" x14ac:dyDescent="0.45">
      <c r="A47">
        <v>47</v>
      </c>
      <c r="C47">
        <f t="shared" si="16"/>
        <v>6.0566956009999995</v>
      </c>
      <c r="D47">
        <f t="shared" si="17"/>
        <v>4.6714406528242867</v>
      </c>
      <c r="E47">
        <v>47</v>
      </c>
      <c r="G47">
        <f t="shared" si="18"/>
        <v>5.9278146657999997</v>
      </c>
      <c r="H47">
        <f t="shared" si="19"/>
        <v>7.3048343600740031</v>
      </c>
      <c r="I47">
        <v>47</v>
      </c>
      <c r="K47">
        <f t="shared" si="20"/>
        <v>7742.9869999982002</v>
      </c>
      <c r="L47">
        <f t="shared" si="21"/>
        <v>5152.4941553801709</v>
      </c>
      <c r="M47">
        <v>47</v>
      </c>
      <c r="O47">
        <f t="shared" si="22"/>
        <v>7608.3906666669991</v>
      </c>
      <c r="P47">
        <f t="shared" si="23"/>
        <v>10188.77762684731</v>
      </c>
      <c r="Q47">
        <v>47</v>
      </c>
      <c r="S47">
        <f t="shared" si="24"/>
        <v>1279.6786866670002</v>
      </c>
      <c r="T47">
        <f t="shared" si="25"/>
        <v>869.34357436492041</v>
      </c>
      <c r="U47">
        <v>47</v>
      </c>
      <c r="W47">
        <f t="shared" si="26"/>
        <v>1262.3503999996001</v>
      </c>
      <c r="X47">
        <f t="shared" si="27"/>
        <v>1671.3268316362314</v>
      </c>
      <c r="Y47">
        <v>47</v>
      </c>
      <c r="AA47">
        <f t="shared" si="28"/>
        <v>0.1805241668</v>
      </c>
      <c r="AB47">
        <f t="shared" si="29"/>
        <v>0.1510345844488796</v>
      </c>
      <c r="AC47">
        <v>47</v>
      </c>
      <c r="AE47">
        <f t="shared" si="30"/>
        <v>0.17217646789999999</v>
      </c>
      <c r="AF47">
        <f t="shared" si="31"/>
        <v>0.19985685905764058</v>
      </c>
    </row>
    <row r="48" spans="1:32" x14ac:dyDescent="0.45">
      <c r="A48">
        <v>48</v>
      </c>
      <c r="C48">
        <f t="shared" si="16"/>
        <v>6.1330674445</v>
      </c>
      <c r="D48">
        <f t="shared" si="17"/>
        <v>4.7426204266254519</v>
      </c>
      <c r="E48">
        <v>48</v>
      </c>
      <c r="G48">
        <f t="shared" si="18"/>
        <v>6.0097900280999994</v>
      </c>
      <c r="H48">
        <f t="shared" si="19"/>
        <v>7.3919708060447062</v>
      </c>
      <c r="I48">
        <v>48</v>
      </c>
      <c r="K48">
        <f t="shared" si="20"/>
        <v>7848.6989565199001</v>
      </c>
      <c r="L48">
        <f t="shared" si="21"/>
        <v>5249.8366319978068</v>
      </c>
      <c r="M48">
        <v>48</v>
      </c>
      <c r="O48">
        <f t="shared" si="22"/>
        <v>7719.9546376814997</v>
      </c>
      <c r="P48">
        <f t="shared" si="23"/>
        <v>10308.674248800175</v>
      </c>
      <c r="Q48">
        <v>48</v>
      </c>
      <c r="S48">
        <f t="shared" si="24"/>
        <v>1298.4659176815001</v>
      </c>
      <c r="T48">
        <f t="shared" si="25"/>
        <v>886.59973321617372</v>
      </c>
      <c r="U48">
        <v>48</v>
      </c>
      <c r="W48">
        <f t="shared" si="26"/>
        <v>1281.8910347822</v>
      </c>
      <c r="X48">
        <f t="shared" si="27"/>
        <v>1692.4033206797585</v>
      </c>
      <c r="Y48">
        <v>48</v>
      </c>
      <c r="AA48">
        <f t="shared" si="28"/>
        <v>0.1815939889</v>
      </c>
      <c r="AB48">
        <f t="shared" si="29"/>
        <v>0.15184040758666389</v>
      </c>
      <c r="AC48">
        <v>48</v>
      </c>
      <c r="AE48">
        <f t="shared" si="30"/>
        <v>0.1736092336</v>
      </c>
      <c r="AF48">
        <f t="shared" si="31"/>
        <v>0.20156655243506832</v>
      </c>
    </row>
    <row r="49" spans="1:32" x14ac:dyDescent="0.45">
      <c r="A49">
        <v>49</v>
      </c>
      <c r="C49">
        <f t="shared" si="16"/>
        <v>6.2094392880000004</v>
      </c>
      <c r="D49">
        <f t="shared" si="17"/>
        <v>4.8135711418591436</v>
      </c>
      <c r="E49">
        <v>49</v>
      </c>
      <c r="G49">
        <f t="shared" si="18"/>
        <v>6.0917653903999991</v>
      </c>
      <c r="H49">
        <f t="shared" si="19"/>
        <v>7.4793759177627859</v>
      </c>
      <c r="I49">
        <v>49</v>
      </c>
      <c r="K49">
        <f t="shared" si="20"/>
        <v>7954.4109130416</v>
      </c>
      <c r="L49">
        <f t="shared" si="21"/>
        <v>5346.8027371058852</v>
      </c>
      <c r="M49">
        <v>49</v>
      </c>
      <c r="O49">
        <f t="shared" si="22"/>
        <v>7831.5186086960002</v>
      </c>
      <c r="P49">
        <f t="shared" si="23"/>
        <v>10428.995010705759</v>
      </c>
      <c r="Q49">
        <v>49</v>
      </c>
      <c r="S49">
        <f t="shared" si="24"/>
        <v>1317.2531486960002</v>
      </c>
      <c r="T49">
        <f t="shared" si="25"/>
        <v>903.79620440888039</v>
      </c>
      <c r="U49">
        <v>49</v>
      </c>
      <c r="W49">
        <f t="shared" si="26"/>
        <v>1301.4316695648001</v>
      </c>
      <c r="X49">
        <f t="shared" si="27"/>
        <v>1713.5450213220083</v>
      </c>
      <c r="Y49">
        <v>49</v>
      </c>
      <c r="AA49">
        <f t="shared" si="28"/>
        <v>0.18266381100000001</v>
      </c>
      <c r="AB49">
        <f t="shared" si="29"/>
        <v>0.15263952896968669</v>
      </c>
      <c r="AC49">
        <v>49</v>
      </c>
      <c r="AE49">
        <f t="shared" si="30"/>
        <v>0.1750419993</v>
      </c>
      <c r="AF49">
        <f t="shared" si="31"/>
        <v>0.20329073436288367</v>
      </c>
    </row>
    <row r="50" spans="1:32" x14ac:dyDescent="0.45">
      <c r="A50">
        <v>50</v>
      </c>
      <c r="C50">
        <f t="shared" si="16"/>
        <v>6.2858111314999991</v>
      </c>
      <c r="D50">
        <f t="shared" si="17"/>
        <v>4.8842954565506371</v>
      </c>
      <c r="E50">
        <v>50</v>
      </c>
      <c r="G50">
        <f t="shared" si="18"/>
        <v>6.1737407526999997</v>
      </c>
      <c r="H50">
        <f t="shared" si="19"/>
        <v>7.5670465542392948</v>
      </c>
      <c r="I50">
        <v>50</v>
      </c>
      <c r="K50">
        <f t="shared" si="20"/>
        <v>8060.1228695632999</v>
      </c>
      <c r="L50">
        <f t="shared" si="21"/>
        <v>5443.3962445265097</v>
      </c>
      <c r="M50">
        <v>50</v>
      </c>
      <c r="O50">
        <f t="shared" si="22"/>
        <v>7943.082579710499</v>
      </c>
      <c r="P50">
        <f t="shared" si="23"/>
        <v>10549.735637999998</v>
      </c>
      <c r="Q50">
        <v>50</v>
      </c>
      <c r="S50">
        <f t="shared" si="24"/>
        <v>1336.0403797105</v>
      </c>
      <c r="T50">
        <f t="shared" si="25"/>
        <v>920.93367414239071</v>
      </c>
      <c r="U50">
        <v>50</v>
      </c>
      <c r="W50">
        <f t="shared" si="26"/>
        <v>1320.9723043474</v>
      </c>
      <c r="X50">
        <f t="shared" si="27"/>
        <v>1734.7511765791728</v>
      </c>
      <c r="Y50">
        <v>50</v>
      </c>
      <c r="AA50">
        <f t="shared" si="28"/>
        <v>0.18373363310000002</v>
      </c>
      <c r="AB50">
        <f t="shared" si="29"/>
        <v>0.15343212820926919</v>
      </c>
      <c r="AC50">
        <v>50</v>
      </c>
      <c r="AE50">
        <f t="shared" si="30"/>
        <v>0.17647476499999998</v>
      </c>
      <c r="AF50">
        <f t="shared" si="31"/>
        <v>0.20502896124612052</v>
      </c>
    </row>
    <row r="51" spans="1:32" x14ac:dyDescent="0.45">
      <c r="A51">
        <v>51</v>
      </c>
      <c r="C51">
        <f t="shared" si="16"/>
        <v>6.3621829749999996</v>
      </c>
      <c r="D51">
        <f t="shared" si="17"/>
        <v>4.9547960961815338</v>
      </c>
      <c r="E51">
        <v>51</v>
      </c>
      <c r="G51">
        <f t="shared" si="18"/>
        <v>6.2557161149999994</v>
      </c>
      <c r="H51">
        <f t="shared" si="19"/>
        <v>7.6549794732656666</v>
      </c>
      <c r="I51">
        <v>51</v>
      </c>
      <c r="K51">
        <f t="shared" si="20"/>
        <v>8165.8348260849998</v>
      </c>
      <c r="L51">
        <f t="shared" si="21"/>
        <v>5539.6210353342703</v>
      </c>
      <c r="M51">
        <v>51</v>
      </c>
      <c r="O51">
        <f t="shared" si="22"/>
        <v>8054.6465507249995</v>
      </c>
      <c r="P51">
        <f t="shared" si="23"/>
        <v>10670.891712568158</v>
      </c>
      <c r="Q51">
        <v>51</v>
      </c>
      <c r="S51">
        <f t="shared" si="24"/>
        <v>1354.8276107250001</v>
      </c>
      <c r="T51">
        <f t="shared" si="25"/>
        <v>938.01284300302291</v>
      </c>
      <c r="U51">
        <v>51</v>
      </c>
      <c r="W51">
        <f t="shared" si="26"/>
        <v>1340.5129391300002</v>
      </c>
      <c r="X51">
        <f t="shared" si="27"/>
        <v>1756.0210113733081</v>
      </c>
      <c r="Y51">
        <v>51</v>
      </c>
      <c r="AA51">
        <f t="shared" si="28"/>
        <v>0.18480345520000002</v>
      </c>
      <c r="AB51">
        <f t="shared" si="29"/>
        <v>0.15421838265486992</v>
      </c>
      <c r="AC51">
        <v>51</v>
      </c>
      <c r="AE51">
        <f t="shared" si="30"/>
        <v>0.17790753069999998</v>
      </c>
      <c r="AF51">
        <f t="shared" si="31"/>
        <v>0.20678078732741531</v>
      </c>
    </row>
    <row r="52" spans="1:32" x14ac:dyDescent="0.45">
      <c r="A52">
        <v>52</v>
      </c>
      <c r="C52">
        <f t="shared" si="16"/>
        <v>6.4385548185000001</v>
      </c>
      <c r="D52">
        <f t="shared" si="17"/>
        <v>5.0250758480035991</v>
      </c>
      <c r="E52">
        <v>52</v>
      </c>
      <c r="G52">
        <f t="shared" si="18"/>
        <v>6.3376914772999999</v>
      </c>
      <c r="H52">
        <f t="shared" si="19"/>
        <v>7.7431713395511821</v>
      </c>
      <c r="I52">
        <v>52</v>
      </c>
      <c r="K52">
        <f t="shared" si="20"/>
        <v>8271.5467826066997</v>
      </c>
      <c r="L52">
        <f t="shared" si="21"/>
        <v>5635.4810905448639</v>
      </c>
      <c r="M52">
        <v>52</v>
      </c>
      <c r="O52">
        <f t="shared" si="22"/>
        <v>8166.2105217395001</v>
      </c>
      <c r="P52">
        <f t="shared" si="23"/>
        <v>10792.458682277796</v>
      </c>
      <c r="Q52">
        <v>52</v>
      </c>
      <c r="S52">
        <f t="shared" si="24"/>
        <v>1373.6148417395002</v>
      </c>
      <c r="T52">
        <f t="shared" si="25"/>
        <v>955.03442469900733</v>
      </c>
      <c r="U52">
        <v>52</v>
      </c>
      <c r="W52">
        <f t="shared" si="26"/>
        <v>1360.0535739126001</v>
      </c>
      <c r="X52">
        <f t="shared" si="27"/>
        <v>1777.3537340832113</v>
      </c>
      <c r="Y52">
        <v>52</v>
      </c>
      <c r="AA52">
        <f t="shared" si="28"/>
        <v>0.18587327730000003</v>
      </c>
      <c r="AB52">
        <f t="shared" si="29"/>
        <v>0.15499846712601745</v>
      </c>
      <c r="AC52">
        <v>52</v>
      </c>
      <c r="AE52">
        <f t="shared" si="30"/>
        <v>0.17934029639999999</v>
      </c>
      <c r="AF52">
        <f t="shared" si="31"/>
        <v>0.2085457669095612</v>
      </c>
    </row>
    <row r="53" spans="1:32" x14ac:dyDescent="0.45">
      <c r="A53">
        <v>53</v>
      </c>
      <c r="C53">
        <f t="shared" si="16"/>
        <v>6.5149266619999997</v>
      </c>
      <c r="D53">
        <f t="shared" si="17"/>
        <v>5.0951375553984901</v>
      </c>
      <c r="E53">
        <v>53</v>
      </c>
      <c r="G53">
        <f t="shared" si="18"/>
        <v>6.4196668395999996</v>
      </c>
      <c r="H53">
        <f t="shared" si="19"/>
        <v>7.8316187328418057</v>
      </c>
      <c r="I53">
        <v>53</v>
      </c>
      <c r="K53">
        <f t="shared" si="20"/>
        <v>8377.2587391283996</v>
      </c>
      <c r="L53">
        <f t="shared" si="21"/>
        <v>5730.9804838073887</v>
      </c>
      <c r="M53">
        <v>53</v>
      </c>
      <c r="O53">
        <f t="shared" si="22"/>
        <v>8277.7744927540007</v>
      </c>
      <c r="P53">
        <f t="shared" si="23"/>
        <v>10914.431870548684</v>
      </c>
      <c r="Q53">
        <v>53</v>
      </c>
      <c r="S53">
        <f t="shared" si="24"/>
        <v>1392.4020727540001</v>
      </c>
      <c r="T53">
        <f t="shared" si="25"/>
        <v>971.99914481033034</v>
      </c>
      <c r="U53">
        <v>53</v>
      </c>
      <c r="W53">
        <f t="shared" si="26"/>
        <v>1379.5942086952</v>
      </c>
      <c r="X53">
        <f t="shared" si="27"/>
        <v>1798.7485380806911</v>
      </c>
      <c r="Y53">
        <v>53</v>
      </c>
      <c r="AA53">
        <f t="shared" si="28"/>
        <v>0.18694309940000001</v>
      </c>
      <c r="AB53">
        <f t="shared" si="29"/>
        <v>0.15577255367637266</v>
      </c>
      <c r="AC53">
        <v>53</v>
      </c>
      <c r="AE53">
        <f t="shared" si="30"/>
        <v>0.18077306209999999</v>
      </c>
      <c r="AF53">
        <f t="shared" si="31"/>
        <v>0.2103234563697684</v>
      </c>
    </row>
    <row r="54" spans="1:32" x14ac:dyDescent="0.45">
      <c r="A54">
        <v>54</v>
      </c>
      <c r="C54">
        <f t="shared" si="16"/>
        <v>6.5912985054999993</v>
      </c>
      <c r="D54">
        <f t="shared" si="17"/>
        <v>5.1649841123045075</v>
      </c>
      <c r="E54">
        <v>54</v>
      </c>
      <c r="G54">
        <f t="shared" si="18"/>
        <v>6.5016422018999993</v>
      </c>
      <c r="H54">
        <f t="shared" si="19"/>
        <v>7.9203181559823506</v>
      </c>
      <c r="I54">
        <v>54</v>
      </c>
      <c r="K54">
        <f t="shared" si="20"/>
        <v>8482.9706956500995</v>
      </c>
      <c r="L54">
        <f t="shared" si="21"/>
        <v>5826.123374126445</v>
      </c>
      <c r="M54">
        <v>54</v>
      </c>
      <c r="O54">
        <f t="shared" si="22"/>
        <v>8389.3384637684994</v>
      </c>
      <c r="P54">
        <f t="shared" si="23"/>
        <v>11036.806485919624</v>
      </c>
      <c r="Q54">
        <v>54</v>
      </c>
      <c r="S54">
        <f t="shared" si="24"/>
        <v>1411.1893037685002</v>
      </c>
      <c r="T54">
        <f t="shared" si="25"/>
        <v>988.90773955739473</v>
      </c>
      <c r="U54">
        <v>54</v>
      </c>
      <c r="W54">
        <f t="shared" si="26"/>
        <v>1399.1348434778001</v>
      </c>
      <c r="X54">
        <f t="shared" si="27"/>
        <v>1820.2046032467715</v>
      </c>
      <c r="Y54">
        <v>54</v>
      </c>
      <c r="AA54">
        <f t="shared" si="28"/>
        <v>0.18801292150000001</v>
      </c>
      <c r="AB54">
        <f t="shared" si="29"/>
        <v>0.15654081138836742</v>
      </c>
      <c r="AC54">
        <v>54</v>
      </c>
      <c r="AE54">
        <f t="shared" si="30"/>
        <v>0.1822058278</v>
      </c>
      <c r="AF54">
        <f t="shared" si="31"/>
        <v>0.21211341596277769</v>
      </c>
    </row>
    <row r="55" spans="1:32" x14ac:dyDescent="0.45">
      <c r="A55">
        <v>55</v>
      </c>
      <c r="C55">
        <f t="shared" si="16"/>
        <v>6.6676703489999998</v>
      </c>
      <c r="D55">
        <f t="shared" si="17"/>
        <v>5.2346184577300079</v>
      </c>
      <c r="E55">
        <v>55</v>
      </c>
      <c r="G55">
        <f t="shared" si="18"/>
        <v>6.5836175641999999</v>
      </c>
      <c r="H55">
        <f t="shared" si="19"/>
        <v>8.0092660428863311</v>
      </c>
      <c r="I55">
        <v>55</v>
      </c>
      <c r="K55">
        <f t="shared" si="20"/>
        <v>8588.6826521717994</v>
      </c>
      <c r="L55">
        <f t="shared" si="21"/>
        <v>5920.9139986388027</v>
      </c>
      <c r="M55">
        <v>55</v>
      </c>
      <c r="O55">
        <f t="shared" si="22"/>
        <v>8500.902434783</v>
      </c>
      <c r="P55">
        <f t="shared" si="23"/>
        <v>11159.577631574015</v>
      </c>
      <c r="Q55">
        <v>55</v>
      </c>
      <c r="S55">
        <f t="shared" si="24"/>
        <v>1429.976534783</v>
      </c>
      <c r="T55">
        <f t="shared" si="25"/>
        <v>1005.7609545921071</v>
      </c>
      <c r="U55">
        <v>55</v>
      </c>
      <c r="W55">
        <f t="shared" si="26"/>
        <v>1418.6754782604</v>
      </c>
      <c r="X55">
        <f t="shared" si="27"/>
        <v>1841.7210974627658</v>
      </c>
      <c r="Y55">
        <v>55</v>
      </c>
      <c r="AA55">
        <f t="shared" si="28"/>
        <v>0.18908274360000002</v>
      </c>
      <c r="AB55">
        <f t="shared" si="29"/>
        <v>0.15730340619675309</v>
      </c>
      <c r="AC55">
        <v>55</v>
      </c>
      <c r="AE55">
        <f t="shared" si="30"/>
        <v>0.1836385935</v>
      </c>
      <c r="AF55">
        <f t="shared" si="31"/>
        <v>0.21391521141434977</v>
      </c>
    </row>
    <row r="56" spans="1:32" x14ac:dyDescent="0.45">
      <c r="A56">
        <v>56</v>
      </c>
      <c r="C56">
        <f t="shared" si="16"/>
        <v>6.7440421925000003</v>
      </c>
      <c r="D56">
        <f t="shared" si="17"/>
        <v>5.3040435703715136</v>
      </c>
      <c r="E56">
        <v>56</v>
      </c>
      <c r="G56">
        <f t="shared" si="18"/>
        <v>6.6655929264999996</v>
      </c>
      <c r="H56">
        <f t="shared" si="19"/>
        <v>8.0984587663805723</v>
      </c>
      <c r="I56">
        <v>56</v>
      </c>
      <c r="K56">
        <f t="shared" si="20"/>
        <v>8694.3946086934993</v>
      </c>
      <c r="L56">
        <f t="shared" si="21"/>
        <v>6015.3566654679198</v>
      </c>
      <c r="M56">
        <v>56</v>
      </c>
      <c r="O56">
        <f t="shared" si="22"/>
        <v>8612.4664057975006</v>
      </c>
      <c r="P56">
        <f t="shared" si="23"/>
        <v>11282.74031478811</v>
      </c>
      <c r="Q56">
        <v>56</v>
      </c>
      <c r="S56">
        <f t="shared" si="24"/>
        <v>1448.7637657975001</v>
      </c>
      <c r="T56">
        <f t="shared" si="25"/>
        <v>1022.5595438146996</v>
      </c>
      <c r="U56">
        <v>56</v>
      </c>
      <c r="W56">
        <f t="shared" si="26"/>
        <v>1438.216113043</v>
      </c>
      <c r="X56">
        <f t="shared" si="27"/>
        <v>1863.2971780715918</v>
      </c>
      <c r="Y56">
        <v>56</v>
      </c>
      <c r="AA56">
        <f t="shared" si="28"/>
        <v>0.1901525657</v>
      </c>
      <c r="AB56">
        <f t="shared" si="29"/>
        <v>0.15806050073931557</v>
      </c>
      <c r="AC56">
        <v>56</v>
      </c>
      <c r="AE56">
        <f t="shared" si="30"/>
        <v>0.18507135920000001</v>
      </c>
      <c r="AF56">
        <f t="shared" si="31"/>
        <v>0.21572841531030482</v>
      </c>
    </row>
    <row r="57" spans="1:32" x14ac:dyDescent="0.45">
      <c r="A57">
        <v>57</v>
      </c>
      <c r="C57">
        <f t="shared" si="16"/>
        <v>6.820414035999999</v>
      </c>
      <c r="D57">
        <f t="shared" si="17"/>
        <v>5.3732624633529102</v>
      </c>
      <c r="E57">
        <v>57</v>
      </c>
      <c r="G57">
        <f t="shared" si="18"/>
        <v>6.7475682887999993</v>
      </c>
      <c r="H57">
        <f t="shared" si="19"/>
        <v>8.1878926458944363</v>
      </c>
      <c r="I57">
        <v>57</v>
      </c>
      <c r="K57">
        <f t="shared" si="20"/>
        <v>8800.1065652151992</v>
      </c>
      <c r="L57">
        <f t="shared" si="21"/>
        <v>6109.4557466780443</v>
      </c>
      <c r="M57">
        <v>57</v>
      </c>
      <c r="O57">
        <f t="shared" si="22"/>
        <v>8724.0303768119993</v>
      </c>
      <c r="P57">
        <f t="shared" si="23"/>
        <v>11406.28945626826</v>
      </c>
      <c r="Q57">
        <v>57</v>
      </c>
      <c r="S57">
        <f t="shared" si="24"/>
        <v>1467.550996812</v>
      </c>
      <c r="T57">
        <f t="shared" si="25"/>
        <v>1039.3042682192613</v>
      </c>
      <c r="U57">
        <v>57</v>
      </c>
      <c r="W57">
        <f t="shared" si="26"/>
        <v>1457.7567478256001</v>
      </c>
      <c r="X57">
        <f t="shared" si="27"/>
        <v>1884.9319933051179</v>
      </c>
      <c r="Y57">
        <v>57</v>
      </c>
      <c r="AA57">
        <f t="shared" si="28"/>
        <v>0.1912223878</v>
      </c>
      <c r="AB57">
        <f t="shared" si="29"/>
        <v>0.1588122542329678</v>
      </c>
      <c r="AC57">
        <v>57</v>
      </c>
      <c r="AE57">
        <f t="shared" si="30"/>
        <v>0.18650412490000001</v>
      </c>
      <c r="AF57">
        <f t="shared" si="31"/>
        <v>0.21755260828922332</v>
      </c>
    </row>
    <row r="58" spans="1:32" x14ac:dyDescent="0.45">
      <c r="A58">
        <v>58</v>
      </c>
      <c r="C58">
        <f t="shared" si="16"/>
        <v>6.8967858794999994</v>
      </c>
      <c r="D58">
        <f t="shared" si="17"/>
        <v>5.4422781791004748</v>
      </c>
      <c r="E58">
        <v>58</v>
      </c>
      <c r="G58">
        <f t="shared" si="18"/>
        <v>6.8295436510999998</v>
      </c>
      <c r="H58">
        <f t="shared" si="19"/>
        <v>8.2775639549663431</v>
      </c>
      <c r="I58">
        <v>58</v>
      </c>
      <c r="K58">
        <f t="shared" si="20"/>
        <v>8905.8185217368991</v>
      </c>
      <c r="L58">
        <f t="shared" si="21"/>
        <v>6203.2156713479953</v>
      </c>
      <c r="M58">
        <v>58</v>
      </c>
      <c r="O58">
        <f t="shared" si="22"/>
        <v>8835.5943478264999</v>
      </c>
      <c r="P58">
        <f t="shared" si="23"/>
        <v>11530.219899345748</v>
      </c>
      <c r="Q58">
        <v>58</v>
      </c>
      <c r="S58">
        <f t="shared" si="24"/>
        <v>1486.3382278265001</v>
      </c>
      <c r="T58">
        <f t="shared" si="25"/>
        <v>1055.9958947706505</v>
      </c>
      <c r="U58">
        <v>58</v>
      </c>
      <c r="W58">
        <f t="shared" si="26"/>
        <v>1477.2973826082</v>
      </c>
      <c r="X58">
        <f t="shared" si="27"/>
        <v>1906.6246836737694</v>
      </c>
      <c r="Y58">
        <v>58</v>
      </c>
      <c r="AA58">
        <f t="shared" si="28"/>
        <v>0.19229220990000001</v>
      </c>
      <c r="AB58">
        <f t="shared" si="29"/>
        <v>0.15955882237341415</v>
      </c>
      <c r="AC58">
        <v>58</v>
      </c>
      <c r="AE58">
        <f t="shared" si="30"/>
        <v>0.18793689060000002</v>
      </c>
      <c r="AF58">
        <f t="shared" si="31"/>
        <v>0.21938738004918062</v>
      </c>
    </row>
    <row r="59" spans="1:32" x14ac:dyDescent="0.45">
      <c r="A59">
        <v>59</v>
      </c>
      <c r="C59">
        <f t="shared" si="16"/>
        <v>6.9731577229999999</v>
      </c>
      <c r="D59">
        <f t="shared" si="17"/>
        <v>5.5110937843667935</v>
      </c>
      <c r="E59">
        <v>59</v>
      </c>
      <c r="G59">
        <f t="shared" si="18"/>
        <v>6.9115190133999995</v>
      </c>
      <c r="H59">
        <f t="shared" si="19"/>
        <v>8.3674689285432642</v>
      </c>
      <c r="I59">
        <v>59</v>
      </c>
      <c r="K59">
        <f t="shared" si="20"/>
        <v>9011.530478258599</v>
      </c>
      <c r="L59">
        <f t="shared" si="21"/>
        <v>6296.6409187831068</v>
      </c>
      <c r="M59">
        <v>59</v>
      </c>
      <c r="O59">
        <f t="shared" si="22"/>
        <v>8947.1583188410004</v>
      </c>
      <c r="P59">
        <f t="shared" si="23"/>
        <v>11654.526419000375</v>
      </c>
      <c r="Q59">
        <v>59</v>
      </c>
      <c r="S59">
        <f t="shared" si="24"/>
        <v>1505.125458841</v>
      </c>
      <c r="T59">
        <f t="shared" si="25"/>
        <v>1072.6351953151363</v>
      </c>
      <c r="U59">
        <v>59</v>
      </c>
      <c r="W59">
        <f t="shared" si="26"/>
        <v>1496.8380173908001</v>
      </c>
      <c r="X59">
        <f t="shared" si="27"/>
        <v>1928.374383315065</v>
      </c>
      <c r="Y59">
        <v>59</v>
      </c>
      <c r="AA59">
        <f t="shared" si="28"/>
        <v>0.19336203200000002</v>
      </c>
      <c r="AB59">
        <f t="shared" si="29"/>
        <v>0.1603003572565887</v>
      </c>
      <c r="AC59">
        <v>59</v>
      </c>
      <c r="AE59">
        <f t="shared" si="30"/>
        <v>0.18936965629999999</v>
      </c>
      <c r="AF59">
        <f t="shared" si="31"/>
        <v>0.2212323301805269</v>
      </c>
    </row>
    <row r="60" spans="1:32" x14ac:dyDescent="0.45">
      <c r="A60">
        <v>60</v>
      </c>
      <c r="C60">
        <f t="shared" si="16"/>
        <v>7.0495295665000004</v>
      </c>
      <c r="D60">
        <f t="shared" si="17"/>
        <v>5.5797123654150012</v>
      </c>
      <c r="E60">
        <v>60</v>
      </c>
      <c r="G60">
        <f t="shared" si="18"/>
        <v>6.9934943756999992</v>
      </c>
      <c r="H60">
        <f t="shared" si="19"/>
        <v>8.4576037700517368</v>
      </c>
      <c r="I60">
        <v>60</v>
      </c>
      <c r="K60">
        <f t="shared" si="20"/>
        <v>9117.2424347802989</v>
      </c>
      <c r="L60">
        <f t="shared" si="21"/>
        <v>6389.7360118820743</v>
      </c>
      <c r="M60">
        <v>60</v>
      </c>
      <c r="O60">
        <f t="shared" si="22"/>
        <v>9058.7222898554992</v>
      </c>
      <c r="P60">
        <f t="shared" si="23"/>
        <v>11779.203730686524</v>
      </c>
      <c r="Q60">
        <v>60</v>
      </c>
      <c r="S60">
        <f t="shared" si="24"/>
        <v>1523.9126898555</v>
      </c>
      <c r="T60">
        <f t="shared" si="25"/>
        <v>1089.2229455268116</v>
      </c>
      <c r="U60">
        <v>60</v>
      </c>
      <c r="W60">
        <f t="shared" si="26"/>
        <v>1516.3786521734</v>
      </c>
      <c r="X60">
        <f t="shared" si="27"/>
        <v>1950.1802212981684</v>
      </c>
      <c r="Y60">
        <v>60</v>
      </c>
      <c r="AA60">
        <f t="shared" si="28"/>
        <v>0.19443185410000002</v>
      </c>
      <c r="AB60">
        <f t="shared" si="29"/>
        <v>0.16103700732009552</v>
      </c>
      <c r="AC60">
        <v>60</v>
      </c>
      <c r="AE60">
        <f t="shared" si="30"/>
        <v>0.190802422</v>
      </c>
      <c r="AF60">
        <f t="shared" si="31"/>
        <v>0.2230870688378121</v>
      </c>
    </row>
    <row r="61" spans="1:32" x14ac:dyDescent="0.45">
      <c r="A61">
        <v>61</v>
      </c>
      <c r="C61">
        <f t="shared" si="16"/>
        <v>7.1259014099999991</v>
      </c>
      <c r="D61">
        <f t="shared" si="17"/>
        <v>5.6481370233731587</v>
      </c>
      <c r="E61">
        <v>61</v>
      </c>
      <c r="G61">
        <f t="shared" si="18"/>
        <v>7.0754697379999998</v>
      </c>
      <c r="H61">
        <f t="shared" si="19"/>
        <v>8.5479646582218578</v>
      </c>
      <c r="I61">
        <v>61</v>
      </c>
      <c r="K61">
        <f t="shared" si="20"/>
        <v>9222.9543913020007</v>
      </c>
      <c r="L61">
        <f t="shared" si="21"/>
        <v>6482.5055106738018</v>
      </c>
      <c r="M61">
        <v>61</v>
      </c>
      <c r="O61">
        <f t="shared" si="22"/>
        <v>9170.2862608699998</v>
      </c>
      <c r="P61">
        <f t="shared" si="23"/>
        <v>11904.246498937997</v>
      </c>
      <c r="Q61">
        <v>61</v>
      </c>
      <c r="S61">
        <f t="shared" si="24"/>
        <v>1542.6999208700001</v>
      </c>
      <c r="T61">
        <f t="shared" si="25"/>
        <v>1105.7599238915132</v>
      </c>
      <c r="U61">
        <v>61</v>
      </c>
      <c r="W61">
        <f t="shared" si="26"/>
        <v>1535.919286956</v>
      </c>
      <c r="X61">
        <f t="shared" si="27"/>
        <v>1972.0413228819743</v>
      </c>
      <c r="Y61">
        <v>61</v>
      </c>
      <c r="AA61">
        <f t="shared" si="28"/>
        <v>0.19550167620000003</v>
      </c>
      <c r="AB61">
        <f t="shared" si="29"/>
        <v>0.16176891730292534</v>
      </c>
      <c r="AC61">
        <v>61</v>
      </c>
      <c r="AE61">
        <f t="shared" si="30"/>
        <v>0.19223518769999998</v>
      </c>
      <c r="AF61">
        <f t="shared" si="31"/>
        <v>0.22495121726456258</v>
      </c>
    </row>
    <row r="62" spans="1:32" x14ac:dyDescent="0.45">
      <c r="A62">
        <v>62</v>
      </c>
      <c r="C62">
        <f t="shared" si="16"/>
        <v>7.2022732534999996</v>
      </c>
      <c r="D62">
        <f t="shared" si="17"/>
        <v>5.7163708697669939</v>
      </c>
      <c r="E62">
        <v>62</v>
      </c>
      <c r="G62">
        <f t="shared" si="18"/>
        <v>7.1574451002999995</v>
      </c>
      <c r="H62">
        <f t="shared" si="19"/>
        <v>8.6385477536485684</v>
      </c>
      <c r="I62">
        <v>62</v>
      </c>
      <c r="K62">
        <f t="shared" si="20"/>
        <v>9328.6663478237006</v>
      </c>
      <c r="L62">
        <f t="shared" si="21"/>
        <v>6574.9540060376403</v>
      </c>
      <c r="M62">
        <v>62</v>
      </c>
      <c r="O62">
        <f t="shared" si="22"/>
        <v>9281.8502318845003</v>
      </c>
      <c r="P62">
        <f t="shared" si="23"/>
        <v>12029.649345730504</v>
      </c>
      <c r="Q62">
        <v>62</v>
      </c>
      <c r="S62">
        <f t="shared" si="24"/>
        <v>1561.4871518845</v>
      </c>
      <c r="T62">
        <f t="shared" si="25"/>
        <v>1122.2469107296961</v>
      </c>
      <c r="U62">
        <v>62</v>
      </c>
      <c r="W62">
        <f t="shared" si="26"/>
        <v>1555.4599217386001</v>
      </c>
      <c r="X62">
        <f t="shared" si="27"/>
        <v>1993.9568107246428</v>
      </c>
      <c r="Y62">
        <v>62</v>
      </c>
      <c r="AA62">
        <f t="shared" si="28"/>
        <v>0.19657149830000001</v>
      </c>
      <c r="AB62">
        <f t="shared" si="29"/>
        <v>0.16249622822177842</v>
      </c>
      <c r="AC62">
        <v>62</v>
      </c>
      <c r="AE62">
        <f t="shared" si="30"/>
        <v>0.19366795339999998</v>
      </c>
      <c r="AF62">
        <f t="shared" si="31"/>
        <v>0.2268244081848238</v>
      </c>
    </row>
    <row r="63" spans="1:32" x14ac:dyDescent="0.45">
      <c r="A63">
        <v>63</v>
      </c>
      <c r="C63">
        <f t="shared" si="16"/>
        <v>7.2786450970000001</v>
      </c>
      <c r="D63">
        <f t="shared" si="17"/>
        <v>5.7844170222377107</v>
      </c>
      <c r="E63">
        <v>63</v>
      </c>
      <c r="G63">
        <f t="shared" si="18"/>
        <v>7.2394204625999992</v>
      </c>
      <c r="H63">
        <f t="shared" si="19"/>
        <v>8.7293492050773018</v>
      </c>
      <c r="I63">
        <v>63</v>
      </c>
      <c r="K63">
        <f t="shared" si="20"/>
        <v>9434.3783043454005</v>
      </c>
      <c r="L63">
        <f t="shared" si="21"/>
        <v>6667.0861136187641</v>
      </c>
      <c r="M63">
        <v>63</v>
      </c>
      <c r="O63">
        <f t="shared" si="22"/>
        <v>9393.4142028989991</v>
      </c>
      <c r="P63">
        <f t="shared" si="23"/>
        <v>12155.406858583345</v>
      </c>
      <c r="Q63">
        <v>63</v>
      </c>
      <c r="S63">
        <f t="shared" si="24"/>
        <v>1580.2743828990001</v>
      </c>
      <c r="T63">
        <f t="shared" si="25"/>
        <v>1138.6846872594272</v>
      </c>
      <c r="U63">
        <v>63</v>
      </c>
      <c r="W63">
        <f t="shared" si="26"/>
        <v>1575.0005565212</v>
      </c>
      <c r="X63">
        <f t="shared" si="27"/>
        <v>2015.9258060429008</v>
      </c>
      <c r="Y63">
        <v>63</v>
      </c>
      <c r="AA63">
        <f t="shared" si="28"/>
        <v>0.19764132040000001</v>
      </c>
      <c r="AB63">
        <f t="shared" si="29"/>
        <v>0.16321907736239402</v>
      </c>
      <c r="AC63">
        <v>63</v>
      </c>
      <c r="AE63">
        <f t="shared" si="30"/>
        <v>0.19510071909999999</v>
      </c>
      <c r="AF63">
        <f t="shared" si="31"/>
        <v>0.22870628607525639</v>
      </c>
    </row>
    <row r="64" spans="1:32" x14ac:dyDescent="0.45">
      <c r="A64">
        <v>64</v>
      </c>
      <c r="C64">
        <f t="shared" si="16"/>
        <v>7.3550169405000005</v>
      </c>
      <c r="D64">
        <f t="shared" si="17"/>
        <v>5.8522786004501528</v>
      </c>
      <c r="E64">
        <v>64</v>
      </c>
      <c r="G64">
        <f t="shared" si="18"/>
        <v>7.3213958248999997</v>
      </c>
      <c r="H64">
        <f t="shared" si="19"/>
        <v>8.8203651554036817</v>
      </c>
      <c r="I64">
        <v>64</v>
      </c>
      <c r="K64">
        <f t="shared" si="20"/>
        <v>9540.0902608671004</v>
      </c>
      <c r="L64">
        <f t="shared" si="21"/>
        <v>6758.9064679487637</v>
      </c>
      <c r="M64">
        <v>64</v>
      </c>
      <c r="O64">
        <f t="shared" si="22"/>
        <v>9504.9781739134996</v>
      </c>
      <c r="P64">
        <f t="shared" si="23"/>
        <v>12281.513598384245</v>
      </c>
      <c r="Q64">
        <v>64</v>
      </c>
      <c r="S64">
        <f t="shared" si="24"/>
        <v>1599.0616139135</v>
      </c>
      <c r="T64">
        <f t="shared" si="25"/>
        <v>1155.0740347003857</v>
      </c>
      <c r="U64">
        <v>64</v>
      </c>
      <c r="W64">
        <f t="shared" si="26"/>
        <v>1594.5411913038001</v>
      </c>
      <c r="X64">
        <f t="shared" si="27"/>
        <v>2037.9474297197989</v>
      </c>
      <c r="Y64">
        <v>64</v>
      </c>
      <c r="AA64">
        <f t="shared" si="28"/>
        <v>0.19871114249999999</v>
      </c>
      <c r="AB64">
        <f t="shared" si="29"/>
        <v>0.16393759828436125</v>
      </c>
      <c r="AC64">
        <v>64</v>
      </c>
      <c r="AE64">
        <f t="shared" si="30"/>
        <v>0.19653348479999999</v>
      </c>
      <c r="AF64">
        <f t="shared" si="31"/>
        <v>0.23059650733119161</v>
      </c>
    </row>
    <row r="65" spans="1:32" x14ac:dyDescent="0.45">
      <c r="A65">
        <v>65</v>
      </c>
      <c r="C65">
        <f t="shared" ref="C65:C70" si="32">2.5435908+(A65-1)*0.0763718435</f>
        <v>7.4313887839999992</v>
      </c>
      <c r="D65">
        <f t="shared" ref="D65:D70" si="33">0+1*C65-1.29297477584651*(1.0625+(C65-4.50741625)^2/28.127702576775)^0.5</f>
        <v>5.9199587221951893</v>
      </c>
      <c r="E65">
        <v>65</v>
      </c>
      <c r="G65">
        <f t="shared" ref="G65:G70" si="34">2.156948+(E65-1)*0.0819753623</f>
        <v>7.4033711871999994</v>
      </c>
      <c r="H65">
        <f t="shared" ref="H65:H70" si="35">0+1*G65+1.29297477584651*(1.0625+(G65-4.50741625)^2/28.127702576775)^0.5</f>
        <v>8.9115917473794912</v>
      </c>
      <c r="I65">
        <v>65</v>
      </c>
      <c r="K65">
        <f t="shared" ref="K65:K70" si="36">2880.237+(I65-1)*105.7119565217</f>
        <v>9645.8022173888003</v>
      </c>
      <c r="L65">
        <f t="shared" ref="L65:L70" si="37">0+1*K65-2431.86201477367*(1.0625+(K65-5612.4334375)^2/62857239.1840734)^0.5</f>
        <v>6850.4197167800094</v>
      </c>
      <c r="M65">
        <v>65</v>
      </c>
      <c r="O65">
        <f t="shared" ref="O65:O70" si="38">2476.448+(M65-1)*111.5639710145</f>
        <v>9616.5421449280002</v>
      </c>
      <c r="P65">
        <f t="shared" ref="P65:P70" si="39">0+1*O65+2431.86201477367*(1.0625+(O65-5612.4334375)^2/62857239.1840734)^0.5</f>
        <v>12407.964106923879</v>
      </c>
      <c r="Q65">
        <v>65</v>
      </c>
      <c r="S65">
        <f t="shared" ref="S65:S70" si="40">415.46606+(Q65-1)*18.7872310145</f>
        <v>1617.8488449280001</v>
      </c>
      <c r="T65">
        <f t="shared" ref="T65:T70" si="41">0+1*S65-381.126052876909*(1.0625+(S65-851.439)^2/1897433.614989)^0.5</f>
        <v>1171.4157334195206</v>
      </c>
      <c r="U65">
        <v>65</v>
      </c>
      <c r="W65">
        <f t="shared" ref="W65:W70" si="42">363.4812+(U65-1)*19.5406347826</f>
        <v>1614.0818260864</v>
      </c>
      <c r="X65">
        <f t="shared" ref="X65:X70" si="43">0+1*W65+381.126052876909*(1.0625+(W65-851.439)^2/1897433.614989)^0.5</f>
        <v>2060.0208033599642</v>
      </c>
      <c r="Y65">
        <v>65</v>
      </c>
      <c r="AA65">
        <f t="shared" ref="AA65:AA70" si="44">0.1313123502+(Y65-1)*0.0010698221</f>
        <v>0.1997809646</v>
      </c>
      <c r="AB65">
        <f t="shared" ref="AB65:AB70" si="45">0+1*AA65-0.0247649914129378*(1.0625+(AA65-0.15017521102834)^2/0.00259124891498627)^0.5</f>
        <v>0.16465192083796953</v>
      </c>
      <c r="AC65">
        <v>65</v>
      </c>
      <c r="AE65">
        <f t="shared" ref="AE65:AE70" si="46">0.1062692457+(AC65-1)*0.0014327657</f>
        <v>0.1979662505</v>
      </c>
      <c r="AF65">
        <f t="shared" ref="AF65:AF70" si="47">0+1*AE65+0.0247649914129378*(1.0625+(AE65-0.15017521102834)^2/0.00259124891498627)^0.5</f>
        <v>0.23249474033946646</v>
      </c>
    </row>
    <row r="66" spans="1:32" x14ac:dyDescent="0.45">
      <c r="A66">
        <v>66</v>
      </c>
      <c r="C66">
        <f t="shared" si="32"/>
        <v>7.5077606274999997</v>
      </c>
      <c r="D66">
        <f t="shared" si="33"/>
        <v>5.9874604996889236</v>
      </c>
      <c r="E66">
        <v>66</v>
      </c>
      <c r="G66">
        <f t="shared" si="34"/>
        <v>7.4853465494999991</v>
      </c>
      <c r="H66">
        <f t="shared" si="35"/>
        <v>9.0030251290195427</v>
      </c>
      <c r="I66">
        <v>66</v>
      </c>
      <c r="K66">
        <f t="shared" si="36"/>
        <v>9751.5141739105002</v>
      </c>
      <c r="L66">
        <f t="shared" si="37"/>
        <v>6941.6305156407607</v>
      </c>
      <c r="M66">
        <v>66</v>
      </c>
      <c r="O66">
        <f t="shared" si="38"/>
        <v>9728.1061159424989</v>
      </c>
      <c r="P66">
        <f t="shared" si="39"/>
        <v>12534.752914128941</v>
      </c>
      <c r="Q66">
        <v>66</v>
      </c>
      <c r="S66">
        <f t="shared" si="40"/>
        <v>1636.6360759425002</v>
      </c>
      <c r="T66">
        <f t="shared" si="41"/>
        <v>1187.710562118755</v>
      </c>
      <c r="U66">
        <v>66</v>
      </c>
      <c r="W66">
        <f t="shared" si="42"/>
        <v>1633.622460869</v>
      </c>
      <c r="X66">
        <f t="shared" si="43"/>
        <v>2082.1450502917342</v>
      </c>
      <c r="Y66">
        <v>66</v>
      </c>
      <c r="AA66">
        <f t="shared" si="44"/>
        <v>0.20085078670000001</v>
      </c>
      <c r="AB66">
        <f t="shared" si="45"/>
        <v>0.16536217119174135</v>
      </c>
      <c r="AC66">
        <v>66</v>
      </c>
      <c r="AE66">
        <f t="shared" si="46"/>
        <v>0.1993990162</v>
      </c>
      <c r="AF66">
        <f t="shared" si="47"/>
        <v>0.23440066547013377</v>
      </c>
    </row>
    <row r="67" spans="1:32" x14ac:dyDescent="0.45">
      <c r="A67">
        <v>67</v>
      </c>
      <c r="C67">
        <f t="shared" si="32"/>
        <v>7.5841324710000002</v>
      </c>
      <c r="D67">
        <f t="shared" si="33"/>
        <v>6.0547870360700689</v>
      </c>
      <c r="E67">
        <v>67</v>
      </c>
      <c r="G67">
        <f t="shared" si="34"/>
        <v>7.5673219117999997</v>
      </c>
      <c r="H67">
        <f t="shared" si="35"/>
        <v>9.0946614587061916</v>
      </c>
      <c r="I67">
        <v>67</v>
      </c>
      <c r="K67">
        <f t="shared" si="36"/>
        <v>9857.2261304322001</v>
      </c>
      <c r="L67">
        <f t="shared" si="37"/>
        <v>7032.543522616581</v>
      </c>
      <c r="M67">
        <v>67</v>
      </c>
      <c r="O67">
        <f t="shared" si="38"/>
        <v>9839.6700869569995</v>
      </c>
      <c r="P67">
        <f t="shared" si="39"/>
        <v>12661.874544984943</v>
      </c>
      <c r="Q67">
        <v>67</v>
      </c>
      <c r="S67">
        <f t="shared" si="40"/>
        <v>1655.423306957</v>
      </c>
      <c r="T67">
        <f t="shared" si="41"/>
        <v>1203.959297064921</v>
      </c>
      <c r="U67">
        <v>67</v>
      </c>
      <c r="W67">
        <f t="shared" si="42"/>
        <v>1653.1630956516001</v>
      </c>
      <c r="X67">
        <f t="shared" si="43"/>
        <v>2104.3192965158601</v>
      </c>
      <c r="Y67">
        <v>67</v>
      </c>
      <c r="AA67">
        <f t="shared" si="44"/>
        <v>0.20192060880000001</v>
      </c>
      <c r="AB67">
        <f t="shared" si="45"/>
        <v>0.16606847186937784</v>
      </c>
      <c r="AC67">
        <v>67</v>
      </c>
      <c r="AE67">
        <f t="shared" si="46"/>
        <v>0.20083178190000001</v>
      </c>
      <c r="AF67">
        <f t="shared" si="47"/>
        <v>0.23631397499831933</v>
      </c>
    </row>
    <row r="68" spans="1:32" x14ac:dyDescent="0.45">
      <c r="A68">
        <v>68</v>
      </c>
      <c r="C68">
        <f t="shared" si="32"/>
        <v>7.6605043144999989</v>
      </c>
      <c r="D68">
        <f t="shared" si="33"/>
        <v>6.1219414220957811</v>
      </c>
      <c r="E68">
        <v>68</v>
      </c>
      <c r="G68">
        <f t="shared" si="34"/>
        <v>7.6492972740999994</v>
      </c>
      <c r="H68">
        <f t="shared" si="35"/>
        <v>9.186496909990403</v>
      </c>
      <c r="I68">
        <v>68</v>
      </c>
      <c r="K68">
        <f t="shared" si="36"/>
        <v>9962.9380869539</v>
      </c>
      <c r="L68">
        <f t="shared" si="37"/>
        <v>7123.1633933621706</v>
      </c>
      <c r="M68">
        <v>68</v>
      </c>
      <c r="O68">
        <f t="shared" si="38"/>
        <v>9951.2340579715001</v>
      </c>
      <c r="P68">
        <f t="shared" si="39"/>
        <v>12789.323526142067</v>
      </c>
      <c r="Q68">
        <v>68</v>
      </c>
      <c r="S68">
        <f t="shared" si="40"/>
        <v>1674.2105379715001</v>
      </c>
      <c r="T68">
        <f t="shared" si="41"/>
        <v>1220.1627113618938</v>
      </c>
      <c r="U68">
        <v>68</v>
      </c>
      <c r="W68">
        <f t="shared" si="42"/>
        <v>1672.7037304342</v>
      </c>
      <c r="X68">
        <f t="shared" si="43"/>
        <v>2126.542671600761</v>
      </c>
      <c r="Y68">
        <v>68</v>
      </c>
      <c r="AA68">
        <f t="shared" si="44"/>
        <v>0.20299043090000002</v>
      </c>
      <c r="AB68">
        <f t="shared" si="45"/>
        <v>0.16677094179493607</v>
      </c>
      <c r="AC68">
        <v>68</v>
      </c>
      <c r="AE68">
        <f t="shared" si="46"/>
        <v>0.20226454760000001</v>
      </c>
      <c r="AF68">
        <f t="shared" si="47"/>
        <v>0.23823437296661851</v>
      </c>
    </row>
    <row r="69" spans="1:32" x14ac:dyDescent="0.45">
      <c r="A69">
        <v>69</v>
      </c>
      <c r="C69">
        <f t="shared" si="32"/>
        <v>7.7368761579999994</v>
      </c>
      <c r="D69">
        <f t="shared" si="33"/>
        <v>6.1889267330351503</v>
      </c>
      <c r="E69">
        <v>69</v>
      </c>
      <c r="G69">
        <f t="shared" si="34"/>
        <v>7.7312726363999991</v>
      </c>
      <c r="H69">
        <f t="shared" si="35"/>
        <v>9.2785276760900945</v>
      </c>
      <c r="I69">
        <v>69</v>
      </c>
      <c r="K69">
        <f t="shared" si="36"/>
        <v>10068.6500434756</v>
      </c>
      <c r="L69">
        <f t="shared" si="37"/>
        <v>7213.4947763464734</v>
      </c>
      <c r="M69">
        <v>69</v>
      </c>
      <c r="O69">
        <f t="shared" si="38"/>
        <v>10062.798028986001</v>
      </c>
      <c r="P69">
        <f t="shared" si="39"/>
        <v>12917.094392199513</v>
      </c>
      <c r="Q69">
        <v>69</v>
      </c>
      <c r="S69">
        <f t="shared" si="40"/>
        <v>1692.997768986</v>
      </c>
      <c r="T69">
        <f t="shared" si="41"/>
        <v>1236.3215742646971</v>
      </c>
      <c r="U69">
        <v>69</v>
      </c>
      <c r="W69">
        <f t="shared" si="42"/>
        <v>1692.2443652168001</v>
      </c>
      <c r="X69">
        <f t="shared" si="43"/>
        <v>2148.8143095245846</v>
      </c>
      <c r="Y69">
        <v>69</v>
      </c>
      <c r="AA69">
        <f t="shared" si="44"/>
        <v>0.20406025300000002</v>
      </c>
      <c r="AB69">
        <f t="shared" si="45"/>
        <v>0.16746969634514292</v>
      </c>
      <c r="AC69">
        <v>69</v>
      </c>
      <c r="AE69">
        <f t="shared" si="46"/>
        <v>0.20369731330000002</v>
      </c>
      <c r="AF69">
        <f t="shared" si="47"/>
        <v>0.24016157499752089</v>
      </c>
    </row>
    <row r="70" spans="1:32" x14ac:dyDescent="0.45">
      <c r="A70">
        <v>70</v>
      </c>
      <c r="C70">
        <f t="shared" si="32"/>
        <v>7.8132480014999999</v>
      </c>
      <c r="D70">
        <f t="shared" si="33"/>
        <v>6.2557460257586053</v>
      </c>
      <c r="E70">
        <v>70</v>
      </c>
      <c r="G70">
        <f t="shared" si="34"/>
        <v>7.8132479986999996</v>
      </c>
      <c r="H70">
        <f t="shared" si="35"/>
        <v>9.3707499740881666</v>
      </c>
      <c r="I70">
        <v>70</v>
      </c>
      <c r="K70">
        <f t="shared" si="36"/>
        <v>10174.361999997302</v>
      </c>
      <c r="L70">
        <f t="shared" si="37"/>
        <v>7303.5423083326314</v>
      </c>
      <c r="M70">
        <v>70</v>
      </c>
      <c r="O70">
        <f t="shared" si="38"/>
        <v>10174.362000000499</v>
      </c>
      <c r="P70">
        <f t="shared" si="39"/>
        <v>13045.181691665648</v>
      </c>
      <c r="Q70">
        <v>70</v>
      </c>
      <c r="S70">
        <f t="shared" si="40"/>
        <v>1711.7850000005001</v>
      </c>
      <c r="T70">
        <f t="shared" si="41"/>
        <v>1252.4366505351932</v>
      </c>
      <c r="U70">
        <v>70</v>
      </c>
      <c r="W70">
        <f t="shared" si="42"/>
        <v>1711.7849999994</v>
      </c>
      <c r="X70">
        <f t="shared" si="43"/>
        <v>2171.1333494645492</v>
      </c>
      <c r="Y70">
        <v>70</v>
      </c>
      <c r="AA70">
        <f t="shared" si="44"/>
        <v>0.20513007510000003</v>
      </c>
      <c r="AB70">
        <f t="shared" si="45"/>
        <v>0.16816484740783683</v>
      </c>
      <c r="AC70">
        <v>70</v>
      </c>
      <c r="AE70">
        <f t="shared" si="46"/>
        <v>0.20513007899999999</v>
      </c>
      <c r="AF70">
        <f t="shared" si="47"/>
        <v>0.24209530806444907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G59"/>
  <sheetViews>
    <sheetView workbookViewId="0"/>
  </sheetViews>
  <sheetFormatPr baseColWidth="10" defaultColWidth="11" defaultRowHeight="14.25" x14ac:dyDescent="0.45"/>
  <sheetData>
    <row r="1" spans="2:7" ht="14.65" thickBot="1" x14ac:dyDescent="0.5"/>
    <row r="2" spans="2:7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7" x14ac:dyDescent="0.45">
      <c r="B3" s="7" t="s">
        <v>4</v>
      </c>
      <c r="C3" s="9">
        <v>4.4683396875000012</v>
      </c>
      <c r="D3" s="9">
        <v>0.10450049802706812</v>
      </c>
      <c r="E3" s="9">
        <v>4.258828803400335</v>
      </c>
      <c r="F3" s="9">
        <v>4.6778505715996674</v>
      </c>
    </row>
    <row r="4" spans="2:7" x14ac:dyDescent="0.45">
      <c r="B4" s="6" t="s">
        <v>20</v>
      </c>
      <c r="C4" s="10">
        <v>5.9858849999999997</v>
      </c>
      <c r="D4" s="10">
        <v>0.24133356266551095</v>
      </c>
      <c r="E4" s="10">
        <v>5.5020403386676042</v>
      </c>
      <c r="F4" s="10">
        <v>6.4697296613323951</v>
      </c>
    </row>
    <row r="5" spans="2:7" ht="14.65" thickBot="1" x14ac:dyDescent="0.5">
      <c r="B5" s="8" t="s">
        <v>5</v>
      </c>
      <c r="C5" s="11">
        <v>5.3775936842105274</v>
      </c>
      <c r="D5" s="11">
        <v>9.5896233778875947E-2</v>
      </c>
      <c r="E5" s="11">
        <v>5.1853333112921467</v>
      </c>
      <c r="F5" s="11">
        <v>5.5698540571289081</v>
      </c>
    </row>
    <row r="7" spans="2:7" ht="14.65" thickBot="1" x14ac:dyDescent="0.5"/>
    <row r="8" spans="2:7" x14ac:dyDescent="0.45">
      <c r="B8" s="15" t="s">
        <v>14</v>
      </c>
      <c r="C8" s="16" t="s">
        <v>21</v>
      </c>
      <c r="D8" s="16" t="s">
        <v>3</v>
      </c>
      <c r="E8" s="16" t="s">
        <v>6</v>
      </c>
    </row>
    <row r="9" spans="2:7" x14ac:dyDescent="0.45">
      <c r="B9" s="7" t="s">
        <v>4</v>
      </c>
      <c r="C9" s="9"/>
      <c r="D9" s="9"/>
      <c r="E9" s="9"/>
    </row>
    <row r="10" spans="2:7" x14ac:dyDescent="0.45">
      <c r="B10" s="6" t="s">
        <v>20</v>
      </c>
      <c r="C10" s="10"/>
      <c r="D10" s="10"/>
      <c r="E10" s="10"/>
    </row>
    <row r="11" spans="2:7" ht="14.65" thickBot="1" x14ac:dyDescent="0.5">
      <c r="B11" s="8" t="s">
        <v>5</v>
      </c>
      <c r="C11" s="11"/>
      <c r="D11" s="11"/>
      <c r="E11" s="11"/>
    </row>
    <row r="13" spans="2:7" ht="14.65" thickBot="1" x14ac:dyDescent="0.5"/>
    <row r="14" spans="2:7" x14ac:dyDescent="0.45">
      <c r="B14" s="15" t="s">
        <v>15</v>
      </c>
      <c r="C14" s="16" t="s">
        <v>22</v>
      </c>
      <c r="D14" s="16" t="s">
        <v>23</v>
      </c>
      <c r="E14" s="16" t="s">
        <v>8</v>
      </c>
      <c r="F14" s="16" t="s">
        <v>24</v>
      </c>
      <c r="G14" s="16" t="s">
        <v>9</v>
      </c>
    </row>
    <row r="15" spans="2:7" x14ac:dyDescent="0.45">
      <c r="B15" s="7" t="s">
        <v>4</v>
      </c>
      <c r="C15" s="9"/>
      <c r="D15" s="9"/>
      <c r="E15" s="9"/>
      <c r="F15" s="9"/>
      <c r="G15" s="9"/>
    </row>
    <row r="16" spans="2:7" x14ac:dyDescent="0.45">
      <c r="B16" s="6" t="s">
        <v>20</v>
      </c>
      <c r="C16" s="10"/>
      <c r="D16" s="10"/>
      <c r="E16" s="10"/>
      <c r="F16" s="10"/>
      <c r="G16" s="10"/>
    </row>
    <row r="17" spans="2:7" ht="14.65" thickBot="1" x14ac:dyDescent="0.5">
      <c r="B17" s="8" t="s">
        <v>5</v>
      </c>
      <c r="C17" s="11"/>
      <c r="D17" s="11">
        <v>3.7940169999999971</v>
      </c>
      <c r="E17" s="11">
        <v>5.7038349999999971</v>
      </c>
      <c r="F17" s="11"/>
      <c r="G17" s="11"/>
    </row>
    <row r="19" spans="2:7" ht="14.65" thickBot="1" x14ac:dyDescent="0.5"/>
    <row r="20" spans="2:7" x14ac:dyDescent="0.45">
      <c r="B20" s="15" t="s">
        <v>13</v>
      </c>
      <c r="C20" s="16" t="s">
        <v>7</v>
      </c>
      <c r="D20" s="16" t="s">
        <v>10</v>
      </c>
      <c r="E20" s="16" t="s">
        <v>11</v>
      </c>
      <c r="F20" s="16" t="s">
        <v>12</v>
      </c>
    </row>
    <row r="21" spans="2:7" x14ac:dyDescent="0.45">
      <c r="B21" s="7" t="s">
        <v>21</v>
      </c>
      <c r="C21" s="9">
        <v>6.1505866666666655</v>
      </c>
      <c r="D21" s="9">
        <v>0.17064859868869131</v>
      </c>
      <c r="E21" s="9">
        <v>5.8084568255976201</v>
      </c>
      <c r="F21" s="9">
        <v>6.492716507735711</v>
      </c>
    </row>
    <row r="22" spans="2:7" x14ac:dyDescent="0.45">
      <c r="B22" s="6" t="s">
        <v>3</v>
      </c>
      <c r="C22" s="10">
        <v>4.755526875000001</v>
      </c>
      <c r="D22" s="10">
        <v>0.10450049802706879</v>
      </c>
      <c r="E22" s="10">
        <v>4.546015990900333</v>
      </c>
      <c r="F22" s="10">
        <v>4.965037759099669</v>
      </c>
    </row>
    <row r="23" spans="2:7" ht="14.65" thickBot="1" x14ac:dyDescent="0.5">
      <c r="B23" s="8" t="s">
        <v>6</v>
      </c>
      <c r="C23" s="11">
        <v>4.9145887500000018</v>
      </c>
      <c r="D23" s="11">
        <v>0.10450049802706803</v>
      </c>
      <c r="E23" s="11">
        <v>4.7050778659003356</v>
      </c>
      <c r="F23" s="11">
        <v>5.1240996340996681</v>
      </c>
    </row>
    <row r="25" spans="2:7" ht="14.65" thickBot="1" x14ac:dyDescent="0.5"/>
    <row r="26" spans="2:7" x14ac:dyDescent="0.45">
      <c r="B26" s="15" t="s">
        <v>16</v>
      </c>
      <c r="C26" s="16" t="s">
        <v>4</v>
      </c>
      <c r="D26" s="16" t="s">
        <v>20</v>
      </c>
      <c r="E26" s="16" t="s">
        <v>5</v>
      </c>
    </row>
    <row r="27" spans="2:7" x14ac:dyDescent="0.45">
      <c r="B27" s="7" t="s">
        <v>21</v>
      </c>
      <c r="C27" s="9"/>
      <c r="D27" s="9"/>
      <c r="E27" s="9"/>
    </row>
    <row r="28" spans="2:7" x14ac:dyDescent="0.45">
      <c r="B28" s="6" t="s">
        <v>3</v>
      </c>
      <c r="C28" s="10"/>
      <c r="D28" s="10"/>
      <c r="E28" s="10"/>
    </row>
    <row r="29" spans="2:7" ht="14.65" thickBot="1" x14ac:dyDescent="0.5">
      <c r="B29" s="8" t="s">
        <v>6</v>
      </c>
      <c r="C29" s="11"/>
      <c r="D29" s="11"/>
      <c r="E29" s="11"/>
    </row>
    <row r="31" spans="2:7" ht="14.65" thickBot="1" x14ac:dyDescent="0.5"/>
    <row r="32" spans="2:7" x14ac:dyDescent="0.45">
      <c r="B32" s="15" t="s">
        <v>17</v>
      </c>
      <c r="C32" s="16" t="s">
        <v>22</v>
      </c>
      <c r="D32" s="16" t="s">
        <v>23</v>
      </c>
      <c r="E32" s="16" t="s">
        <v>8</v>
      </c>
      <c r="F32" s="16" t="s">
        <v>24</v>
      </c>
      <c r="G32" s="16" t="s">
        <v>9</v>
      </c>
    </row>
    <row r="33" spans="2:7" x14ac:dyDescent="0.45">
      <c r="B33" s="7" t="s">
        <v>21</v>
      </c>
      <c r="C33" s="9"/>
      <c r="D33" s="9"/>
      <c r="E33" s="9"/>
      <c r="F33" s="9"/>
      <c r="G33" s="9"/>
    </row>
    <row r="34" spans="2:7" x14ac:dyDescent="0.45">
      <c r="B34" s="6" t="s">
        <v>3</v>
      </c>
      <c r="C34" s="10"/>
      <c r="D34" s="10"/>
      <c r="E34" s="10"/>
      <c r="F34" s="10"/>
      <c r="G34" s="10"/>
    </row>
    <row r="35" spans="2:7" ht="14.65" thickBot="1" x14ac:dyDescent="0.5">
      <c r="B35" s="8" t="s">
        <v>6</v>
      </c>
      <c r="C35" s="11"/>
      <c r="D35" s="11"/>
      <c r="E35" s="11"/>
      <c r="F35" s="11"/>
      <c r="G35" s="11"/>
    </row>
    <row r="37" spans="2:7" ht="14.65" thickBot="1" x14ac:dyDescent="0.5"/>
    <row r="38" spans="2:7" x14ac:dyDescent="0.45">
      <c r="B38" s="15" t="s">
        <v>13</v>
      </c>
      <c r="C38" s="16" t="s">
        <v>7</v>
      </c>
      <c r="D38" s="16" t="s">
        <v>10</v>
      </c>
      <c r="E38" s="16" t="s">
        <v>11</v>
      </c>
      <c r="F38" s="16" t="s">
        <v>12</v>
      </c>
    </row>
    <row r="39" spans="2:7" x14ac:dyDescent="0.45">
      <c r="B39" s="7" t="s">
        <v>22</v>
      </c>
      <c r="C39" s="9">
        <v>2.2409250000000061</v>
      </c>
      <c r="D39" s="9">
        <v>0.29557204316924501</v>
      </c>
      <c r="E39" s="9">
        <v>1.6483387324829544</v>
      </c>
      <c r="F39" s="9">
        <v>2.833511267517058</v>
      </c>
    </row>
    <row r="40" spans="2:7" x14ac:dyDescent="0.45">
      <c r="B40" s="6" t="s">
        <v>23</v>
      </c>
      <c r="C40" s="10">
        <v>3.6263474999999978</v>
      </c>
      <c r="D40" s="10">
        <v>0.13218383615498686</v>
      </c>
      <c r="E40" s="10">
        <v>3.3613348646597974</v>
      </c>
      <c r="F40" s="10">
        <v>3.8913601353401983</v>
      </c>
    </row>
    <row r="41" spans="2:7" x14ac:dyDescent="0.45">
      <c r="B41" s="6" t="s">
        <v>8</v>
      </c>
      <c r="C41" s="10">
        <v>5.3777809999999988</v>
      </c>
      <c r="D41" s="10">
        <v>0.13218383615498747</v>
      </c>
      <c r="E41" s="10">
        <v>5.1127683646597966</v>
      </c>
      <c r="F41" s="10">
        <v>5.6427936353402011</v>
      </c>
    </row>
    <row r="42" spans="2:7" x14ac:dyDescent="0.45">
      <c r="B42" s="6" t="s">
        <v>24</v>
      </c>
      <c r="C42" s="10">
        <v>5.2757693750000012</v>
      </c>
      <c r="D42" s="10">
        <v>0.14778602158462256</v>
      </c>
      <c r="E42" s="10">
        <v>4.9794762412414748</v>
      </c>
      <c r="F42" s="10">
        <v>5.5720625087585276</v>
      </c>
    </row>
    <row r="43" spans="2:7" ht="14.65" thickBot="1" x14ac:dyDescent="0.5">
      <c r="B43" s="8" t="s">
        <v>9</v>
      </c>
      <c r="C43" s="11">
        <v>6.862010000000005</v>
      </c>
      <c r="D43" s="11">
        <v>0.14778602158462278</v>
      </c>
      <c r="E43" s="11">
        <v>6.5657168662414787</v>
      </c>
      <c r="F43" s="11">
        <v>7.1583031337585314</v>
      </c>
    </row>
    <row r="45" spans="2:7" ht="14.65" thickBot="1" x14ac:dyDescent="0.5"/>
    <row r="46" spans="2:7" x14ac:dyDescent="0.45">
      <c r="B46" s="15" t="s">
        <v>18</v>
      </c>
      <c r="C46" s="16" t="s">
        <v>4</v>
      </c>
      <c r="D46" s="16" t="s">
        <v>20</v>
      </c>
      <c r="E46" s="16" t="s">
        <v>5</v>
      </c>
    </row>
    <row r="47" spans="2:7" x14ac:dyDescent="0.45">
      <c r="B47" s="7" t="s">
        <v>22</v>
      </c>
      <c r="C47" s="9"/>
      <c r="D47" s="9"/>
      <c r="E47" s="9"/>
    </row>
    <row r="48" spans="2:7" x14ac:dyDescent="0.45">
      <c r="B48" s="6" t="s">
        <v>23</v>
      </c>
      <c r="C48" s="10"/>
      <c r="D48" s="10"/>
      <c r="E48" s="10">
        <v>3.7940169999999971</v>
      </c>
    </row>
    <row r="49" spans="2:5" x14ac:dyDescent="0.45">
      <c r="B49" s="6" t="s">
        <v>8</v>
      </c>
      <c r="C49" s="10"/>
      <c r="D49" s="10"/>
      <c r="E49" s="10">
        <v>5.7038349999999971</v>
      </c>
    </row>
    <row r="50" spans="2:5" x14ac:dyDescent="0.45">
      <c r="B50" s="6" t="s">
        <v>24</v>
      </c>
      <c r="C50" s="10"/>
      <c r="D50" s="10"/>
      <c r="E50" s="10"/>
    </row>
    <row r="51" spans="2:5" ht="14.65" thickBot="1" x14ac:dyDescent="0.5">
      <c r="B51" s="8" t="s">
        <v>9</v>
      </c>
      <c r="C51" s="11"/>
      <c r="D51" s="11"/>
      <c r="E51" s="11"/>
    </row>
    <row r="53" spans="2:5" ht="14.65" thickBot="1" x14ac:dyDescent="0.5"/>
    <row r="54" spans="2:5" x14ac:dyDescent="0.45">
      <c r="B54" s="15" t="s">
        <v>19</v>
      </c>
      <c r="C54" s="16" t="s">
        <v>21</v>
      </c>
      <c r="D54" s="16" t="s">
        <v>3</v>
      </c>
      <c r="E54" s="16" t="s">
        <v>6</v>
      </c>
    </row>
    <row r="55" spans="2:5" x14ac:dyDescent="0.45">
      <c r="B55" s="7" t="s">
        <v>22</v>
      </c>
      <c r="C55" s="9"/>
      <c r="D55" s="9"/>
      <c r="E55" s="9"/>
    </row>
    <row r="56" spans="2:5" x14ac:dyDescent="0.45">
      <c r="B56" s="6" t="s">
        <v>23</v>
      </c>
      <c r="C56" s="10"/>
      <c r="D56" s="10"/>
      <c r="E56" s="10"/>
    </row>
    <row r="57" spans="2:5" x14ac:dyDescent="0.45">
      <c r="B57" s="6" t="s">
        <v>8</v>
      </c>
      <c r="C57" s="10"/>
      <c r="D57" s="10"/>
      <c r="E57" s="10"/>
    </row>
    <row r="58" spans="2:5" x14ac:dyDescent="0.45">
      <c r="B58" s="6" t="s">
        <v>24</v>
      </c>
      <c r="C58" s="10"/>
      <c r="D58" s="10"/>
      <c r="E58" s="10"/>
    </row>
    <row r="59" spans="2:5" ht="14.65" thickBot="1" x14ac:dyDescent="0.5">
      <c r="B59" s="8" t="s">
        <v>9</v>
      </c>
      <c r="C59" s="11"/>
      <c r="D59" s="11"/>
      <c r="E59" s="11"/>
    </row>
  </sheetData>
  <pageMargins left="0.7" right="0.7" top="0.75" bottom="0.75" header="0.3" footer="0.3"/>
  <ignoredErrors>
    <ignoredError sqref="B3:B6 B9:B12 B15:B18 B21:B24 B27:B30 B33:B36 B39:B44 B47:B52 B55:B6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G59"/>
  <sheetViews>
    <sheetView workbookViewId="0"/>
  </sheetViews>
  <sheetFormatPr baseColWidth="10" defaultColWidth="11" defaultRowHeight="14.25" x14ac:dyDescent="0.45"/>
  <sheetData>
    <row r="1" spans="2:7" ht="14.65" thickBot="1" x14ac:dyDescent="0.5"/>
    <row r="2" spans="2:7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7" x14ac:dyDescent="0.45">
      <c r="B3" s="7" t="s">
        <v>4</v>
      </c>
      <c r="C3" s="9">
        <v>5450.5623437500026</v>
      </c>
      <c r="D3" s="9">
        <v>216.70109884584858</v>
      </c>
      <c r="E3" s="9">
        <v>5016.1027989466565</v>
      </c>
      <c r="F3" s="9">
        <v>5885.0218885533486</v>
      </c>
    </row>
    <row r="4" spans="2:7" x14ac:dyDescent="0.45">
      <c r="B4" s="6" t="s">
        <v>20</v>
      </c>
      <c r="C4" s="10">
        <v>2714.3399999999974</v>
      </c>
      <c r="D4" s="10">
        <v>500.44975100935079</v>
      </c>
      <c r="E4" s="10">
        <v>1710.9986594231468</v>
      </c>
      <c r="F4" s="10">
        <v>3717.681340576848</v>
      </c>
    </row>
    <row r="5" spans="2:7" ht="14.65" thickBot="1" x14ac:dyDescent="0.5">
      <c r="B5" s="8" t="s">
        <v>5</v>
      </c>
      <c r="C5" s="11">
        <v>5287.8365789473701</v>
      </c>
      <c r="D5" s="11">
        <v>198.85856648911025</v>
      </c>
      <c r="E5" s="11">
        <v>4889.1491577148499</v>
      </c>
      <c r="F5" s="11">
        <v>5686.5240001798902</v>
      </c>
    </row>
    <row r="7" spans="2:7" ht="14.65" thickBot="1" x14ac:dyDescent="0.5"/>
    <row r="8" spans="2:7" x14ac:dyDescent="0.45">
      <c r="B8" s="15" t="s">
        <v>14</v>
      </c>
      <c r="C8" s="16" t="s">
        <v>21</v>
      </c>
      <c r="D8" s="16" t="s">
        <v>3</v>
      </c>
      <c r="E8" s="16" t="s">
        <v>6</v>
      </c>
    </row>
    <row r="9" spans="2:7" x14ac:dyDescent="0.45">
      <c r="B9" s="7" t="s">
        <v>4</v>
      </c>
      <c r="C9" s="9"/>
      <c r="D9" s="9"/>
      <c r="E9" s="9"/>
    </row>
    <row r="10" spans="2:7" x14ac:dyDescent="0.45">
      <c r="B10" s="6" t="s">
        <v>20</v>
      </c>
      <c r="C10" s="10"/>
      <c r="D10" s="10"/>
      <c r="E10" s="10"/>
    </row>
    <row r="11" spans="2:7" ht="14.65" thickBot="1" x14ac:dyDescent="0.5">
      <c r="B11" s="8" t="s">
        <v>5</v>
      </c>
      <c r="C11" s="11"/>
      <c r="D11" s="11"/>
      <c r="E11" s="11"/>
    </row>
    <row r="13" spans="2:7" ht="14.65" thickBot="1" x14ac:dyDescent="0.5"/>
    <row r="14" spans="2:7" x14ac:dyDescent="0.45">
      <c r="B14" s="15" t="s">
        <v>15</v>
      </c>
      <c r="C14" s="16" t="s">
        <v>22</v>
      </c>
      <c r="D14" s="16" t="s">
        <v>23</v>
      </c>
      <c r="E14" s="16" t="s">
        <v>8</v>
      </c>
      <c r="F14" s="16" t="s">
        <v>24</v>
      </c>
      <c r="G14" s="16" t="s">
        <v>9</v>
      </c>
    </row>
    <row r="15" spans="2:7" x14ac:dyDescent="0.45">
      <c r="B15" s="7" t="s">
        <v>4</v>
      </c>
      <c r="C15" s="9"/>
      <c r="D15" s="9"/>
      <c r="E15" s="9"/>
      <c r="F15" s="9"/>
      <c r="G15" s="9"/>
    </row>
    <row r="16" spans="2:7" x14ac:dyDescent="0.45">
      <c r="B16" s="6" t="s">
        <v>20</v>
      </c>
      <c r="C16" s="10"/>
      <c r="D16" s="10"/>
      <c r="E16" s="10"/>
      <c r="F16" s="10"/>
      <c r="G16" s="10"/>
    </row>
    <row r="17" spans="2:7" ht="14.65" thickBot="1" x14ac:dyDescent="0.5">
      <c r="B17" s="8" t="s">
        <v>5</v>
      </c>
      <c r="C17" s="11"/>
      <c r="D17" s="11">
        <v>3476.0090000000005</v>
      </c>
      <c r="E17" s="11">
        <v>4375.7369999999974</v>
      </c>
      <c r="F17" s="11"/>
      <c r="G17" s="11"/>
    </row>
    <row r="19" spans="2:7" ht="14.65" thickBot="1" x14ac:dyDescent="0.5"/>
    <row r="20" spans="2:7" x14ac:dyDescent="0.45">
      <c r="B20" s="15" t="s">
        <v>13</v>
      </c>
      <c r="C20" s="16" t="s">
        <v>7</v>
      </c>
      <c r="D20" s="16" t="s">
        <v>10</v>
      </c>
      <c r="E20" s="16" t="s">
        <v>11</v>
      </c>
      <c r="F20" s="16" t="s">
        <v>12</v>
      </c>
    </row>
    <row r="21" spans="2:7" x14ac:dyDescent="0.45">
      <c r="B21" s="7" t="s">
        <v>21</v>
      </c>
      <c r="C21" s="9">
        <v>2889.8066666666659</v>
      </c>
      <c r="D21" s="9">
        <v>353.87141258183192</v>
      </c>
      <c r="E21" s="9">
        <v>2180.3372008999722</v>
      </c>
      <c r="F21" s="9">
        <v>3599.2761324333596</v>
      </c>
    </row>
    <row r="22" spans="2:7" x14ac:dyDescent="0.45">
      <c r="B22" s="6" t="s">
        <v>3</v>
      </c>
      <c r="C22" s="10">
        <v>5715.7256250000019</v>
      </c>
      <c r="D22" s="10">
        <v>216.70109884584858</v>
      </c>
      <c r="E22" s="10">
        <v>5281.2660801966558</v>
      </c>
      <c r="F22" s="10">
        <v>6150.1851698033479</v>
      </c>
    </row>
    <row r="23" spans="2:7" ht="14.65" thickBot="1" x14ac:dyDescent="0.5">
      <c r="B23" s="8" t="s">
        <v>6</v>
      </c>
      <c r="C23" s="11">
        <v>5439.4039062500024</v>
      </c>
      <c r="D23" s="11">
        <v>216.70109884584858</v>
      </c>
      <c r="E23" s="11">
        <v>5004.9443614466563</v>
      </c>
      <c r="F23" s="11">
        <v>5873.8634510533484</v>
      </c>
    </row>
    <row r="25" spans="2:7" ht="14.65" thickBot="1" x14ac:dyDescent="0.5"/>
    <row r="26" spans="2:7" x14ac:dyDescent="0.45">
      <c r="B26" s="15" t="s">
        <v>16</v>
      </c>
      <c r="C26" s="16" t="s">
        <v>4</v>
      </c>
      <c r="D26" s="16" t="s">
        <v>20</v>
      </c>
      <c r="E26" s="16" t="s">
        <v>5</v>
      </c>
    </row>
    <row r="27" spans="2:7" x14ac:dyDescent="0.45">
      <c r="B27" s="7" t="s">
        <v>21</v>
      </c>
      <c r="C27" s="9"/>
      <c r="D27" s="9"/>
      <c r="E27" s="9"/>
    </row>
    <row r="28" spans="2:7" x14ac:dyDescent="0.45">
      <c r="B28" s="6" t="s">
        <v>3</v>
      </c>
      <c r="C28" s="10"/>
      <c r="D28" s="10"/>
      <c r="E28" s="10"/>
    </row>
    <row r="29" spans="2:7" ht="14.65" thickBot="1" x14ac:dyDescent="0.5">
      <c r="B29" s="8" t="s">
        <v>6</v>
      </c>
      <c r="C29" s="11"/>
      <c r="D29" s="11"/>
      <c r="E29" s="11"/>
    </row>
    <row r="31" spans="2:7" ht="14.65" thickBot="1" x14ac:dyDescent="0.5"/>
    <row r="32" spans="2:7" x14ac:dyDescent="0.45">
      <c r="B32" s="15" t="s">
        <v>17</v>
      </c>
      <c r="C32" s="16" t="s">
        <v>22</v>
      </c>
      <c r="D32" s="16" t="s">
        <v>23</v>
      </c>
      <c r="E32" s="16" t="s">
        <v>8</v>
      </c>
      <c r="F32" s="16" t="s">
        <v>24</v>
      </c>
      <c r="G32" s="16" t="s">
        <v>9</v>
      </c>
    </row>
    <row r="33" spans="2:7" x14ac:dyDescent="0.45">
      <c r="B33" s="7" t="s">
        <v>21</v>
      </c>
      <c r="C33" s="9"/>
      <c r="D33" s="9"/>
      <c r="E33" s="9"/>
      <c r="F33" s="9"/>
      <c r="G33" s="9"/>
    </row>
    <row r="34" spans="2:7" x14ac:dyDescent="0.45">
      <c r="B34" s="6" t="s">
        <v>3</v>
      </c>
      <c r="C34" s="10"/>
      <c r="D34" s="10"/>
      <c r="E34" s="10"/>
      <c r="F34" s="10"/>
      <c r="G34" s="10"/>
    </row>
    <row r="35" spans="2:7" ht="14.65" thickBot="1" x14ac:dyDescent="0.5">
      <c r="B35" s="8" t="s">
        <v>6</v>
      </c>
      <c r="C35" s="11"/>
      <c r="D35" s="11"/>
      <c r="E35" s="11"/>
      <c r="F35" s="11"/>
      <c r="G35" s="11"/>
    </row>
    <row r="37" spans="2:7" ht="14.65" thickBot="1" x14ac:dyDescent="0.5"/>
    <row r="38" spans="2:7" x14ac:dyDescent="0.45">
      <c r="B38" s="15" t="s">
        <v>13</v>
      </c>
      <c r="C38" s="16" t="s">
        <v>7</v>
      </c>
      <c r="D38" s="16" t="s">
        <v>10</v>
      </c>
      <c r="E38" s="16" t="s">
        <v>11</v>
      </c>
      <c r="F38" s="16" t="s">
        <v>12</v>
      </c>
    </row>
    <row r="39" spans="2:7" x14ac:dyDescent="0.45">
      <c r="B39" s="7" t="s">
        <v>22</v>
      </c>
      <c r="C39" s="9">
        <v>1310.9299999999989</v>
      </c>
      <c r="D39" s="9">
        <v>612.92326593789983</v>
      </c>
      <c r="E39" s="9">
        <v>82.092838873340042</v>
      </c>
      <c r="F39" s="9">
        <v>2539.7671611266578</v>
      </c>
    </row>
    <row r="40" spans="2:7" x14ac:dyDescent="0.45">
      <c r="B40" s="6" t="s">
        <v>23</v>
      </c>
      <c r="C40" s="10">
        <v>3203.4865000000009</v>
      </c>
      <c r="D40" s="10">
        <v>274.10761752566589</v>
      </c>
      <c r="E40" s="10">
        <v>2653.9338148885849</v>
      </c>
      <c r="F40" s="10">
        <v>3753.0391851114168</v>
      </c>
    </row>
    <row r="41" spans="2:7" x14ac:dyDescent="0.45">
      <c r="B41" s="6" t="s">
        <v>8</v>
      </c>
      <c r="C41" s="10">
        <v>4501.8970000000008</v>
      </c>
      <c r="D41" s="10">
        <v>274.10761752566663</v>
      </c>
      <c r="E41" s="10">
        <v>3952.3443148885835</v>
      </c>
      <c r="F41" s="10">
        <v>5051.4496851114181</v>
      </c>
    </row>
    <row r="42" spans="2:7" x14ac:dyDescent="0.45">
      <c r="B42" s="6" t="s">
        <v>24</v>
      </c>
      <c r="C42" s="10">
        <v>6047.9693750000024</v>
      </c>
      <c r="D42" s="10">
        <v>306.4616329689498</v>
      </c>
      <c r="E42" s="10">
        <v>5433.5507944366727</v>
      </c>
      <c r="F42" s="10">
        <v>6662.3879555633321</v>
      </c>
    </row>
    <row r="43" spans="2:7" ht="14.65" thickBot="1" x14ac:dyDescent="0.5">
      <c r="B43" s="8" t="s">
        <v>9</v>
      </c>
      <c r="C43" s="11">
        <v>8470.1828125000029</v>
      </c>
      <c r="D43" s="11">
        <v>306.46163296895071</v>
      </c>
      <c r="E43" s="11">
        <v>7855.7642319366714</v>
      </c>
      <c r="F43" s="11">
        <v>9084.6013930633344</v>
      </c>
    </row>
    <row r="45" spans="2:7" ht="14.65" thickBot="1" x14ac:dyDescent="0.5"/>
    <row r="46" spans="2:7" x14ac:dyDescent="0.45">
      <c r="B46" s="15" t="s">
        <v>18</v>
      </c>
      <c r="C46" s="16" t="s">
        <v>4</v>
      </c>
      <c r="D46" s="16" t="s">
        <v>20</v>
      </c>
      <c r="E46" s="16" t="s">
        <v>5</v>
      </c>
    </row>
    <row r="47" spans="2:7" x14ac:dyDescent="0.45">
      <c r="B47" s="7" t="s">
        <v>22</v>
      </c>
      <c r="C47" s="9"/>
      <c r="D47" s="9"/>
      <c r="E47" s="9"/>
    </row>
    <row r="48" spans="2:7" x14ac:dyDescent="0.45">
      <c r="B48" s="6" t="s">
        <v>23</v>
      </c>
      <c r="C48" s="10"/>
      <c r="D48" s="10"/>
      <c r="E48" s="10">
        <v>3476.0090000000005</v>
      </c>
    </row>
    <row r="49" spans="2:5" x14ac:dyDescent="0.45">
      <c r="B49" s="6" t="s">
        <v>8</v>
      </c>
      <c r="C49" s="10"/>
      <c r="D49" s="10"/>
      <c r="E49" s="10">
        <v>4375.7369999999974</v>
      </c>
    </row>
    <row r="50" spans="2:5" x14ac:dyDescent="0.45">
      <c r="B50" s="6" t="s">
        <v>24</v>
      </c>
      <c r="C50" s="10"/>
      <c r="D50" s="10"/>
      <c r="E50" s="10"/>
    </row>
    <row r="51" spans="2:5" ht="14.65" thickBot="1" x14ac:dyDescent="0.5">
      <c r="B51" s="8" t="s">
        <v>9</v>
      </c>
      <c r="C51" s="11"/>
      <c r="D51" s="11"/>
      <c r="E51" s="11"/>
    </row>
    <row r="53" spans="2:5" ht="14.65" thickBot="1" x14ac:dyDescent="0.5"/>
    <row r="54" spans="2:5" x14ac:dyDescent="0.45">
      <c r="B54" s="15" t="s">
        <v>19</v>
      </c>
      <c r="C54" s="16" t="s">
        <v>21</v>
      </c>
      <c r="D54" s="16" t="s">
        <v>3</v>
      </c>
      <c r="E54" s="16" t="s">
        <v>6</v>
      </c>
    </row>
    <row r="55" spans="2:5" x14ac:dyDescent="0.45">
      <c r="B55" s="7" t="s">
        <v>22</v>
      </c>
      <c r="C55" s="9"/>
      <c r="D55" s="9"/>
      <c r="E55" s="9"/>
    </row>
    <row r="56" spans="2:5" x14ac:dyDescent="0.45">
      <c r="B56" s="6" t="s">
        <v>23</v>
      </c>
      <c r="C56" s="10"/>
      <c r="D56" s="10"/>
      <c r="E56" s="10"/>
    </row>
    <row r="57" spans="2:5" x14ac:dyDescent="0.45">
      <c r="B57" s="6" t="s">
        <v>8</v>
      </c>
      <c r="C57" s="10"/>
      <c r="D57" s="10"/>
      <c r="E57" s="10"/>
    </row>
    <row r="58" spans="2:5" x14ac:dyDescent="0.45">
      <c r="B58" s="6" t="s">
        <v>24</v>
      </c>
      <c r="C58" s="10"/>
      <c r="D58" s="10"/>
      <c r="E58" s="10"/>
    </row>
    <row r="59" spans="2:5" ht="14.65" thickBot="1" x14ac:dyDescent="0.5">
      <c r="B59" s="8" t="s">
        <v>9</v>
      </c>
      <c r="C59" s="11"/>
      <c r="D59" s="11"/>
      <c r="E59" s="11"/>
    </row>
  </sheetData>
  <pageMargins left="0.7" right="0.7" top="0.75" bottom="0.75" header="0.3" footer="0.3"/>
  <ignoredErrors>
    <ignoredError sqref="B3:B6 B9:B12 B15:B18 B21:B24 B27:B30 B33:B36 B39:B44 B47:B52 B55:B6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G59"/>
  <sheetViews>
    <sheetView workbookViewId="0"/>
  </sheetViews>
  <sheetFormatPr baseColWidth="10" defaultColWidth="11" defaultRowHeight="14.25" x14ac:dyDescent="0.45"/>
  <sheetData>
    <row r="1" spans="2:7" ht="14.65" thickBot="1" x14ac:dyDescent="0.5"/>
    <row r="2" spans="2:7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7" x14ac:dyDescent="0.45">
      <c r="B3" s="7" t="s">
        <v>4</v>
      </c>
      <c r="C3" s="9">
        <v>829.37793750000014</v>
      </c>
      <c r="D3" s="9">
        <v>41.93115938189225</v>
      </c>
      <c r="E3" s="9">
        <v>745.31102452558798</v>
      </c>
      <c r="F3" s="9">
        <v>913.44485047441231</v>
      </c>
    </row>
    <row r="4" spans="2:7" x14ac:dyDescent="0.45">
      <c r="B4" s="6" t="s">
        <v>20</v>
      </c>
      <c r="C4" s="10">
        <v>506.75633333333258</v>
      </c>
      <c r="D4" s="10">
        <v>96.835864626275068</v>
      </c>
      <c r="E4" s="10">
        <v>312.61211399046022</v>
      </c>
      <c r="F4" s="10">
        <v>700.90055267620494</v>
      </c>
    </row>
    <row r="5" spans="2:7" ht="14.65" thickBot="1" x14ac:dyDescent="0.5">
      <c r="B5" s="8" t="s">
        <v>5</v>
      </c>
      <c r="C5" s="11">
        <v>861.64942105263151</v>
      </c>
      <c r="D5" s="11">
        <v>38.478670806561198</v>
      </c>
      <c r="E5" s="11">
        <v>784.50433091560183</v>
      </c>
      <c r="F5" s="11">
        <v>938.79451118966119</v>
      </c>
    </row>
    <row r="7" spans="2:7" ht="14.65" thickBot="1" x14ac:dyDescent="0.5"/>
    <row r="8" spans="2:7" x14ac:dyDescent="0.45">
      <c r="B8" s="15" t="s">
        <v>14</v>
      </c>
      <c r="C8" s="16" t="s">
        <v>21</v>
      </c>
      <c r="D8" s="16" t="s">
        <v>3</v>
      </c>
      <c r="E8" s="16" t="s">
        <v>6</v>
      </c>
    </row>
    <row r="9" spans="2:7" x14ac:dyDescent="0.45">
      <c r="B9" s="7" t="s">
        <v>4</v>
      </c>
      <c r="C9" s="9"/>
      <c r="D9" s="9"/>
      <c r="E9" s="9"/>
    </row>
    <row r="10" spans="2:7" x14ac:dyDescent="0.45">
      <c r="B10" s="6" t="s">
        <v>20</v>
      </c>
      <c r="C10" s="10"/>
      <c r="D10" s="10"/>
      <c r="E10" s="10"/>
    </row>
    <row r="11" spans="2:7" ht="14.65" thickBot="1" x14ac:dyDescent="0.5">
      <c r="B11" s="8" t="s">
        <v>5</v>
      </c>
      <c r="C11" s="11"/>
      <c r="D11" s="11"/>
      <c r="E11" s="11"/>
    </row>
    <row r="13" spans="2:7" ht="14.65" thickBot="1" x14ac:dyDescent="0.5"/>
    <row r="14" spans="2:7" x14ac:dyDescent="0.45">
      <c r="B14" s="15" t="s">
        <v>15</v>
      </c>
      <c r="C14" s="16" t="s">
        <v>22</v>
      </c>
      <c r="D14" s="16" t="s">
        <v>23</v>
      </c>
      <c r="E14" s="16" t="s">
        <v>8</v>
      </c>
      <c r="F14" s="16" t="s">
        <v>24</v>
      </c>
      <c r="G14" s="16" t="s">
        <v>9</v>
      </c>
    </row>
    <row r="15" spans="2:7" x14ac:dyDescent="0.45">
      <c r="B15" s="7" t="s">
        <v>4</v>
      </c>
      <c r="C15" s="9"/>
      <c r="D15" s="9"/>
      <c r="E15" s="9"/>
      <c r="F15" s="9"/>
      <c r="G15" s="9"/>
    </row>
    <row r="16" spans="2:7" x14ac:dyDescent="0.45">
      <c r="B16" s="6" t="s">
        <v>20</v>
      </c>
      <c r="C16" s="10"/>
      <c r="D16" s="10"/>
      <c r="E16" s="10"/>
      <c r="F16" s="10"/>
      <c r="G16" s="10"/>
    </row>
    <row r="17" spans="2:7" ht="14.65" thickBot="1" x14ac:dyDescent="0.5">
      <c r="B17" s="8" t="s">
        <v>5</v>
      </c>
      <c r="C17" s="11"/>
      <c r="D17" s="11">
        <v>547.77969999999993</v>
      </c>
      <c r="E17" s="11">
        <v>736.63039999999967</v>
      </c>
      <c r="F17" s="11"/>
      <c r="G17" s="11"/>
    </row>
    <row r="19" spans="2:7" ht="14.65" thickBot="1" x14ac:dyDescent="0.5"/>
    <row r="20" spans="2:7" x14ac:dyDescent="0.45">
      <c r="B20" s="15" t="s">
        <v>13</v>
      </c>
      <c r="C20" s="16" t="s">
        <v>7</v>
      </c>
      <c r="D20" s="16" t="s">
        <v>10</v>
      </c>
      <c r="E20" s="16" t="s">
        <v>11</v>
      </c>
      <c r="F20" s="16" t="s">
        <v>12</v>
      </c>
    </row>
    <row r="21" spans="2:7" x14ac:dyDescent="0.45">
      <c r="B21" s="7" t="s">
        <v>21</v>
      </c>
      <c r="C21" s="9">
        <v>543.40783333333286</v>
      </c>
      <c r="D21" s="9">
        <v>68.473296539301444</v>
      </c>
      <c r="E21" s="9">
        <v>406.12713930781968</v>
      </c>
      <c r="F21" s="9">
        <v>680.68852735884604</v>
      </c>
    </row>
    <row r="22" spans="2:7" x14ac:dyDescent="0.45">
      <c r="B22" s="6" t="s">
        <v>3</v>
      </c>
      <c r="C22" s="10">
        <v>953.90834375000009</v>
      </c>
      <c r="D22" s="10">
        <v>41.931159381892378</v>
      </c>
      <c r="E22" s="10">
        <v>869.84143077558758</v>
      </c>
      <c r="F22" s="10">
        <v>1037.9752567244125</v>
      </c>
    </row>
    <row r="23" spans="2:7" ht="14.65" thickBot="1" x14ac:dyDescent="0.5">
      <c r="B23" s="8" t="s">
        <v>6</v>
      </c>
      <c r="C23" s="11">
        <v>789.91715624999995</v>
      </c>
      <c r="D23" s="11">
        <v>41.931159381892378</v>
      </c>
      <c r="E23" s="11">
        <v>705.85024327558745</v>
      </c>
      <c r="F23" s="11">
        <v>873.98406922441245</v>
      </c>
    </row>
    <row r="25" spans="2:7" ht="14.65" thickBot="1" x14ac:dyDescent="0.5"/>
    <row r="26" spans="2:7" x14ac:dyDescent="0.45">
      <c r="B26" s="15" t="s">
        <v>16</v>
      </c>
      <c r="C26" s="16" t="s">
        <v>4</v>
      </c>
      <c r="D26" s="16" t="s">
        <v>20</v>
      </c>
      <c r="E26" s="16" t="s">
        <v>5</v>
      </c>
    </row>
    <row r="27" spans="2:7" x14ac:dyDescent="0.45">
      <c r="B27" s="7" t="s">
        <v>21</v>
      </c>
      <c r="C27" s="9"/>
      <c r="D27" s="9"/>
      <c r="E27" s="9"/>
    </row>
    <row r="28" spans="2:7" x14ac:dyDescent="0.45">
      <c r="B28" s="6" t="s">
        <v>3</v>
      </c>
      <c r="C28" s="10"/>
      <c r="D28" s="10"/>
      <c r="E28" s="10"/>
    </row>
    <row r="29" spans="2:7" ht="14.65" thickBot="1" x14ac:dyDescent="0.5">
      <c r="B29" s="8" t="s">
        <v>6</v>
      </c>
      <c r="C29" s="11"/>
      <c r="D29" s="11"/>
      <c r="E29" s="11"/>
    </row>
    <row r="31" spans="2:7" ht="14.65" thickBot="1" x14ac:dyDescent="0.5"/>
    <row r="32" spans="2:7" x14ac:dyDescent="0.45">
      <c r="B32" s="15" t="s">
        <v>17</v>
      </c>
      <c r="C32" s="16" t="s">
        <v>22</v>
      </c>
      <c r="D32" s="16" t="s">
        <v>23</v>
      </c>
      <c r="E32" s="16" t="s">
        <v>8</v>
      </c>
      <c r="F32" s="16" t="s">
        <v>24</v>
      </c>
      <c r="G32" s="16" t="s">
        <v>9</v>
      </c>
    </row>
    <row r="33" spans="2:7" x14ac:dyDescent="0.45">
      <c r="B33" s="7" t="s">
        <v>21</v>
      </c>
      <c r="C33" s="9"/>
      <c r="D33" s="9"/>
      <c r="E33" s="9"/>
      <c r="F33" s="9"/>
      <c r="G33" s="9"/>
    </row>
    <row r="34" spans="2:7" x14ac:dyDescent="0.45">
      <c r="B34" s="6" t="s">
        <v>3</v>
      </c>
      <c r="C34" s="10"/>
      <c r="D34" s="10"/>
      <c r="E34" s="10"/>
      <c r="F34" s="10"/>
      <c r="G34" s="10"/>
    </row>
    <row r="35" spans="2:7" ht="14.65" thickBot="1" x14ac:dyDescent="0.5">
      <c r="B35" s="8" t="s">
        <v>6</v>
      </c>
      <c r="C35" s="11"/>
      <c r="D35" s="11"/>
      <c r="E35" s="11"/>
      <c r="F35" s="11"/>
      <c r="G35" s="11"/>
    </row>
    <row r="37" spans="2:7" ht="14.65" thickBot="1" x14ac:dyDescent="0.5"/>
    <row r="38" spans="2:7" x14ac:dyDescent="0.45">
      <c r="B38" s="15" t="s">
        <v>13</v>
      </c>
      <c r="C38" s="16" t="s">
        <v>7</v>
      </c>
      <c r="D38" s="16" t="s">
        <v>10</v>
      </c>
      <c r="E38" s="16" t="s">
        <v>11</v>
      </c>
      <c r="F38" s="16" t="s">
        <v>12</v>
      </c>
    </row>
    <row r="39" spans="2:7" x14ac:dyDescent="0.45">
      <c r="B39" s="7" t="s">
        <v>22</v>
      </c>
      <c r="C39" s="9">
        <v>241.78349999999986</v>
      </c>
      <c r="D39" s="9">
        <v>118.59922856780047</v>
      </c>
      <c r="E39" s="9">
        <v>4.0063630494934728</v>
      </c>
      <c r="F39" s="9">
        <v>479.56063695050625</v>
      </c>
    </row>
    <row r="40" spans="2:7" x14ac:dyDescent="0.45">
      <c r="B40" s="6" t="s">
        <v>23</v>
      </c>
      <c r="C40" s="10">
        <v>503.63905000000017</v>
      </c>
      <c r="D40" s="10">
        <v>53.039187431327179</v>
      </c>
      <c r="E40" s="10">
        <v>397.30188165667869</v>
      </c>
      <c r="F40" s="10">
        <v>609.97621834332165</v>
      </c>
    </row>
    <row r="41" spans="2:7" x14ac:dyDescent="0.45">
      <c r="B41" s="6" t="s">
        <v>8</v>
      </c>
      <c r="C41" s="10">
        <v>718.21365000000026</v>
      </c>
      <c r="D41" s="10">
        <v>53.039187431327413</v>
      </c>
      <c r="E41" s="10">
        <v>611.87648165667827</v>
      </c>
      <c r="F41" s="10">
        <v>824.55081834332225</v>
      </c>
    </row>
    <row r="42" spans="2:7" x14ac:dyDescent="0.45">
      <c r="B42" s="6" t="s">
        <v>24</v>
      </c>
      <c r="C42" s="10">
        <v>911.39399999999978</v>
      </c>
      <c r="D42" s="10">
        <v>59.299614283900247</v>
      </c>
      <c r="E42" s="10">
        <v>792.50543152474654</v>
      </c>
      <c r="F42" s="10">
        <v>1030.2825684752529</v>
      </c>
    </row>
    <row r="43" spans="2:7" ht="14.65" thickBot="1" x14ac:dyDescent="0.5">
      <c r="B43" s="8" t="s">
        <v>9</v>
      </c>
      <c r="C43" s="11">
        <v>1396.0511249999995</v>
      </c>
      <c r="D43" s="11">
        <v>59.299614283900219</v>
      </c>
      <c r="E43" s="11">
        <v>1277.1625565247464</v>
      </c>
      <c r="F43" s="11">
        <v>1514.9396934752526</v>
      </c>
    </row>
    <row r="45" spans="2:7" ht="14.65" thickBot="1" x14ac:dyDescent="0.5"/>
    <row r="46" spans="2:7" x14ac:dyDescent="0.45">
      <c r="B46" s="15" t="s">
        <v>18</v>
      </c>
      <c r="C46" s="16" t="s">
        <v>4</v>
      </c>
      <c r="D46" s="16" t="s">
        <v>20</v>
      </c>
      <c r="E46" s="16" t="s">
        <v>5</v>
      </c>
    </row>
    <row r="47" spans="2:7" x14ac:dyDescent="0.45">
      <c r="B47" s="7" t="s">
        <v>22</v>
      </c>
      <c r="C47" s="9"/>
      <c r="D47" s="9"/>
      <c r="E47" s="9"/>
    </row>
    <row r="48" spans="2:7" x14ac:dyDescent="0.45">
      <c r="B48" s="6" t="s">
        <v>23</v>
      </c>
      <c r="C48" s="10"/>
      <c r="D48" s="10"/>
      <c r="E48" s="10">
        <v>547.77969999999993</v>
      </c>
    </row>
    <row r="49" spans="2:5" x14ac:dyDescent="0.45">
      <c r="B49" s="6" t="s">
        <v>8</v>
      </c>
      <c r="C49" s="10"/>
      <c r="D49" s="10"/>
      <c r="E49" s="10">
        <v>736.63039999999967</v>
      </c>
    </row>
    <row r="50" spans="2:5" x14ac:dyDescent="0.45">
      <c r="B50" s="6" t="s">
        <v>24</v>
      </c>
      <c r="C50" s="10"/>
      <c r="D50" s="10"/>
      <c r="E50" s="10"/>
    </row>
    <row r="51" spans="2:5" ht="14.65" thickBot="1" x14ac:dyDescent="0.5">
      <c r="B51" s="8" t="s">
        <v>9</v>
      </c>
      <c r="C51" s="11"/>
      <c r="D51" s="11"/>
      <c r="E51" s="11"/>
    </row>
    <row r="53" spans="2:5" ht="14.65" thickBot="1" x14ac:dyDescent="0.5"/>
    <row r="54" spans="2:5" x14ac:dyDescent="0.45">
      <c r="B54" s="15" t="s">
        <v>19</v>
      </c>
      <c r="C54" s="16" t="s">
        <v>21</v>
      </c>
      <c r="D54" s="16" t="s">
        <v>3</v>
      </c>
      <c r="E54" s="16" t="s">
        <v>6</v>
      </c>
    </row>
    <row r="55" spans="2:5" x14ac:dyDescent="0.45">
      <c r="B55" s="7" t="s">
        <v>22</v>
      </c>
      <c r="C55" s="9"/>
      <c r="D55" s="9"/>
      <c r="E55" s="9"/>
    </row>
    <row r="56" spans="2:5" x14ac:dyDescent="0.45">
      <c r="B56" s="6" t="s">
        <v>23</v>
      </c>
      <c r="C56" s="10"/>
      <c r="D56" s="10"/>
      <c r="E56" s="10"/>
    </row>
    <row r="57" spans="2:5" x14ac:dyDescent="0.45">
      <c r="B57" s="6" t="s">
        <v>8</v>
      </c>
      <c r="C57" s="10"/>
      <c r="D57" s="10"/>
      <c r="E57" s="10"/>
    </row>
    <row r="58" spans="2:5" x14ac:dyDescent="0.45">
      <c r="B58" s="6" t="s">
        <v>24</v>
      </c>
      <c r="C58" s="10"/>
      <c r="D58" s="10"/>
      <c r="E58" s="10"/>
    </row>
    <row r="59" spans="2:5" ht="14.65" thickBot="1" x14ac:dyDescent="0.5">
      <c r="B59" s="8" t="s">
        <v>9</v>
      </c>
      <c r="C59" s="11"/>
      <c r="D59" s="11"/>
      <c r="E59" s="11"/>
    </row>
  </sheetData>
  <pageMargins left="0.7" right="0.7" top="0.75" bottom="0.75" header="0.3" footer="0.3"/>
  <ignoredErrors>
    <ignoredError sqref="B3:B6 B9:B12 B15:B18 B21:B24 B27:B30 B33:B36 B39:B44 B47:B52 B55:B6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G59"/>
  <sheetViews>
    <sheetView workbookViewId="0"/>
  </sheetViews>
  <sheetFormatPr baseColWidth="10" defaultColWidth="11" defaultRowHeight="14.25" x14ac:dyDescent="0.45"/>
  <sheetData>
    <row r="1" spans="2:7" ht="14.65" thickBot="1" x14ac:dyDescent="0.5"/>
    <row r="2" spans="2:7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7" x14ac:dyDescent="0.45">
      <c r="B3" s="7" t="s">
        <v>4</v>
      </c>
      <c r="C3" s="9">
        <v>0.15034585952721158</v>
      </c>
      <c r="D3" s="9">
        <v>2.7404900361036855E-3</v>
      </c>
      <c r="E3" s="9">
        <v>0.14485150781434522</v>
      </c>
      <c r="F3" s="9">
        <v>0.15584021124007794</v>
      </c>
    </row>
    <row r="4" spans="2:7" x14ac:dyDescent="0.45">
      <c r="B4" s="6" t="s">
        <v>20</v>
      </c>
      <c r="C4" s="10">
        <v>0.1845498920133169</v>
      </c>
      <c r="D4" s="10">
        <v>6.3288906402238186E-3</v>
      </c>
      <c r="E4" s="10">
        <v>0.17186123025153335</v>
      </c>
      <c r="F4" s="10">
        <v>0.19723855377510044</v>
      </c>
    </row>
    <row r="5" spans="2:7" ht="14.65" thickBot="1" x14ac:dyDescent="0.5">
      <c r="B5" s="8" t="s">
        <v>5</v>
      </c>
      <c r="C5" s="11">
        <v>0.16206021121122427</v>
      </c>
      <c r="D5" s="11">
        <v>2.5148461311907499E-3</v>
      </c>
      <c r="E5" s="11">
        <v>0.15701824828982341</v>
      </c>
      <c r="F5" s="11">
        <v>0.16710217413262513</v>
      </c>
    </row>
    <row r="7" spans="2:7" ht="14.65" thickBot="1" x14ac:dyDescent="0.5"/>
    <row r="8" spans="2:7" x14ac:dyDescent="0.45">
      <c r="B8" s="15" t="s">
        <v>14</v>
      </c>
      <c r="C8" s="16" t="s">
        <v>21</v>
      </c>
      <c r="D8" s="16" t="s">
        <v>3</v>
      </c>
      <c r="E8" s="16" t="s">
        <v>6</v>
      </c>
    </row>
    <row r="9" spans="2:7" x14ac:dyDescent="0.45">
      <c r="B9" s="7" t="s">
        <v>4</v>
      </c>
      <c r="C9" s="9"/>
      <c r="D9" s="9"/>
      <c r="E9" s="9"/>
    </row>
    <row r="10" spans="2:7" x14ac:dyDescent="0.45">
      <c r="B10" s="6" t="s">
        <v>20</v>
      </c>
      <c r="C10" s="10"/>
      <c r="D10" s="10"/>
      <c r="E10" s="10"/>
    </row>
    <row r="11" spans="2:7" ht="14.65" thickBot="1" x14ac:dyDescent="0.5">
      <c r="B11" s="8" t="s">
        <v>5</v>
      </c>
      <c r="C11" s="11"/>
      <c r="D11" s="11"/>
      <c r="E11" s="11"/>
    </row>
    <row r="13" spans="2:7" ht="14.65" thickBot="1" x14ac:dyDescent="0.5"/>
    <row r="14" spans="2:7" x14ac:dyDescent="0.45">
      <c r="B14" s="15" t="s">
        <v>15</v>
      </c>
      <c r="C14" s="16" t="s">
        <v>22</v>
      </c>
      <c r="D14" s="16" t="s">
        <v>23</v>
      </c>
      <c r="E14" s="16" t="s">
        <v>8</v>
      </c>
      <c r="F14" s="16" t="s">
        <v>24</v>
      </c>
      <c r="G14" s="16" t="s">
        <v>9</v>
      </c>
    </row>
    <row r="15" spans="2:7" x14ac:dyDescent="0.45">
      <c r="B15" s="7" t="s">
        <v>4</v>
      </c>
      <c r="C15" s="9"/>
      <c r="D15" s="9"/>
      <c r="E15" s="9"/>
      <c r="F15" s="9"/>
      <c r="G15" s="9"/>
    </row>
    <row r="16" spans="2:7" x14ac:dyDescent="0.45">
      <c r="B16" s="6" t="s">
        <v>20</v>
      </c>
      <c r="C16" s="10"/>
      <c r="D16" s="10"/>
      <c r="E16" s="10"/>
      <c r="F16" s="10"/>
      <c r="G16" s="10"/>
    </row>
    <row r="17" spans="2:7" ht="14.65" thickBot="1" x14ac:dyDescent="0.5">
      <c r="B17" s="8" t="s">
        <v>5</v>
      </c>
      <c r="C17" s="11"/>
      <c r="D17" s="11">
        <v>0.15626775918593902</v>
      </c>
      <c r="E17" s="11">
        <v>0.1682905185236071</v>
      </c>
      <c r="F17" s="11"/>
      <c r="G17" s="11"/>
    </row>
    <row r="19" spans="2:7" ht="14.65" thickBot="1" x14ac:dyDescent="0.5"/>
    <row r="20" spans="2:7" x14ac:dyDescent="0.45">
      <c r="B20" s="15" t="s">
        <v>13</v>
      </c>
      <c r="C20" s="16" t="s">
        <v>7</v>
      </c>
      <c r="D20" s="16" t="s">
        <v>10</v>
      </c>
      <c r="E20" s="16" t="s">
        <v>11</v>
      </c>
      <c r="F20" s="16" t="s">
        <v>12</v>
      </c>
    </row>
    <row r="21" spans="2:7" x14ac:dyDescent="0.45">
      <c r="B21" s="7" t="s">
        <v>21</v>
      </c>
      <c r="C21" s="9">
        <v>0.18624827232374366</v>
      </c>
      <c r="D21" s="9">
        <v>4.4752014890903228E-3</v>
      </c>
      <c r="E21" s="9">
        <v>0.17727603354780408</v>
      </c>
      <c r="F21" s="9">
        <v>0.19522051109968325</v>
      </c>
    </row>
    <row r="22" spans="2:7" x14ac:dyDescent="0.45">
      <c r="B22" s="6" t="s">
        <v>3</v>
      </c>
      <c r="C22" s="10">
        <v>0.16453633335861884</v>
      </c>
      <c r="D22" s="10">
        <v>2.7404900361037016E-3</v>
      </c>
      <c r="E22" s="10">
        <v>0.15904198164575245</v>
      </c>
      <c r="F22" s="10">
        <v>0.17003068507148522</v>
      </c>
    </row>
    <row r="23" spans="2:7" ht="14.65" thickBot="1" x14ac:dyDescent="0.5">
      <c r="B23" s="8" t="s">
        <v>6</v>
      </c>
      <c r="C23" s="11">
        <v>0.1430160296130146</v>
      </c>
      <c r="D23" s="11">
        <v>2.7404900361036868E-3</v>
      </c>
      <c r="E23" s="11">
        <v>0.13752167790014824</v>
      </c>
      <c r="F23" s="11">
        <v>0.14851038132588096</v>
      </c>
    </row>
    <row r="25" spans="2:7" ht="14.65" thickBot="1" x14ac:dyDescent="0.5"/>
    <row r="26" spans="2:7" x14ac:dyDescent="0.45">
      <c r="B26" s="15" t="s">
        <v>16</v>
      </c>
      <c r="C26" s="16" t="s">
        <v>4</v>
      </c>
      <c r="D26" s="16" t="s">
        <v>20</v>
      </c>
      <c r="E26" s="16" t="s">
        <v>5</v>
      </c>
    </row>
    <row r="27" spans="2:7" x14ac:dyDescent="0.45">
      <c r="B27" s="7" t="s">
        <v>21</v>
      </c>
      <c r="C27" s="9"/>
      <c r="D27" s="9"/>
      <c r="E27" s="9"/>
    </row>
    <row r="28" spans="2:7" x14ac:dyDescent="0.45">
      <c r="B28" s="6" t="s">
        <v>3</v>
      </c>
      <c r="C28" s="10"/>
      <c r="D28" s="10"/>
      <c r="E28" s="10"/>
    </row>
    <row r="29" spans="2:7" ht="14.65" thickBot="1" x14ac:dyDescent="0.5">
      <c r="B29" s="8" t="s">
        <v>6</v>
      </c>
      <c r="C29" s="11"/>
      <c r="D29" s="11"/>
      <c r="E29" s="11"/>
    </row>
    <row r="31" spans="2:7" ht="14.65" thickBot="1" x14ac:dyDescent="0.5"/>
    <row r="32" spans="2:7" x14ac:dyDescent="0.45">
      <c r="B32" s="15" t="s">
        <v>17</v>
      </c>
      <c r="C32" s="16" t="s">
        <v>22</v>
      </c>
      <c r="D32" s="16" t="s">
        <v>23</v>
      </c>
      <c r="E32" s="16" t="s">
        <v>8</v>
      </c>
      <c r="F32" s="16" t="s">
        <v>24</v>
      </c>
      <c r="G32" s="16" t="s">
        <v>9</v>
      </c>
    </row>
    <row r="33" spans="2:7" x14ac:dyDescent="0.45">
      <c r="B33" s="7" t="s">
        <v>21</v>
      </c>
      <c r="C33" s="9"/>
      <c r="D33" s="9"/>
      <c r="E33" s="9"/>
      <c r="F33" s="9"/>
      <c r="G33" s="9"/>
    </row>
    <row r="34" spans="2:7" x14ac:dyDescent="0.45">
      <c r="B34" s="6" t="s">
        <v>3</v>
      </c>
      <c r="C34" s="10"/>
      <c r="D34" s="10"/>
      <c r="E34" s="10"/>
      <c r="F34" s="10"/>
      <c r="G34" s="10"/>
    </row>
    <row r="35" spans="2:7" ht="14.65" thickBot="1" x14ac:dyDescent="0.5">
      <c r="B35" s="8" t="s">
        <v>6</v>
      </c>
      <c r="C35" s="11"/>
      <c r="D35" s="11"/>
      <c r="E35" s="11"/>
      <c r="F35" s="11"/>
      <c r="G35" s="11"/>
    </row>
    <row r="37" spans="2:7" ht="14.65" thickBot="1" x14ac:dyDescent="0.5"/>
    <row r="38" spans="2:7" x14ac:dyDescent="0.45">
      <c r="B38" s="15" t="s">
        <v>13</v>
      </c>
      <c r="C38" s="16" t="s">
        <v>7</v>
      </c>
      <c r="D38" s="16" t="s">
        <v>10</v>
      </c>
      <c r="E38" s="16" t="s">
        <v>11</v>
      </c>
      <c r="F38" s="16" t="s">
        <v>12</v>
      </c>
    </row>
    <row r="39" spans="2:7" x14ac:dyDescent="0.45">
      <c r="B39" s="7" t="s">
        <v>22</v>
      </c>
      <c r="C39" s="9">
        <v>0.18395932600262974</v>
      </c>
      <c r="D39" s="9">
        <v>7.7512763532123496E-3</v>
      </c>
      <c r="E39" s="9">
        <v>0.16841895258506279</v>
      </c>
      <c r="F39" s="9">
        <v>0.19949969942019669</v>
      </c>
    </row>
    <row r="40" spans="2:7" x14ac:dyDescent="0.45">
      <c r="B40" s="6" t="s">
        <v>23</v>
      </c>
      <c r="C40" s="10">
        <v>0.15660936130134137</v>
      </c>
      <c r="D40" s="10">
        <v>3.4664761676338925E-3</v>
      </c>
      <c r="E40" s="10">
        <v>0.14965949502985929</v>
      </c>
      <c r="F40" s="10">
        <v>0.16355922757282346</v>
      </c>
    </row>
    <row r="41" spans="2:7" x14ac:dyDescent="0.45">
      <c r="B41" s="6" t="s">
        <v>8</v>
      </c>
      <c r="C41" s="10">
        <v>0.15970964375089289</v>
      </c>
      <c r="D41" s="10">
        <v>3.4664761676338899E-3</v>
      </c>
      <c r="E41" s="10">
        <v>0.1527597774794108</v>
      </c>
      <c r="F41" s="10">
        <v>0.16665951002237497</v>
      </c>
    </row>
    <row r="42" spans="2:7" x14ac:dyDescent="0.45">
      <c r="B42" s="6" t="s">
        <v>24</v>
      </c>
      <c r="C42" s="10">
        <v>0.14958561188909539</v>
      </c>
      <c r="D42" s="10">
        <v>3.8756381766061679E-3</v>
      </c>
      <c r="E42" s="10">
        <v>0.14181542518031193</v>
      </c>
      <c r="F42" s="10">
        <v>0.15735579859787885</v>
      </c>
    </row>
    <row r="43" spans="2:7" ht="14.65" thickBot="1" x14ac:dyDescent="0.5">
      <c r="B43" s="8" t="s">
        <v>9</v>
      </c>
      <c r="C43" s="11">
        <v>0.16381673048102899</v>
      </c>
      <c r="D43" s="11">
        <v>3.8756381766061675E-3</v>
      </c>
      <c r="E43" s="11">
        <v>0.15604654377224553</v>
      </c>
      <c r="F43" s="11">
        <v>0.17158691718981245</v>
      </c>
    </row>
    <row r="45" spans="2:7" ht="14.65" thickBot="1" x14ac:dyDescent="0.5"/>
    <row r="46" spans="2:7" x14ac:dyDescent="0.45">
      <c r="B46" s="15" t="s">
        <v>18</v>
      </c>
      <c r="C46" s="16" t="s">
        <v>4</v>
      </c>
      <c r="D46" s="16" t="s">
        <v>20</v>
      </c>
      <c r="E46" s="16" t="s">
        <v>5</v>
      </c>
    </row>
    <row r="47" spans="2:7" x14ac:dyDescent="0.45">
      <c r="B47" s="7" t="s">
        <v>22</v>
      </c>
      <c r="C47" s="9"/>
      <c r="D47" s="9"/>
      <c r="E47" s="9"/>
    </row>
    <row r="48" spans="2:7" x14ac:dyDescent="0.45">
      <c r="B48" s="6" t="s">
        <v>23</v>
      </c>
      <c r="C48" s="10"/>
      <c r="D48" s="10"/>
      <c r="E48" s="10">
        <v>0.15626775918593902</v>
      </c>
    </row>
    <row r="49" spans="2:5" x14ac:dyDescent="0.45">
      <c r="B49" s="6" t="s">
        <v>8</v>
      </c>
      <c r="C49" s="10"/>
      <c r="D49" s="10"/>
      <c r="E49" s="10">
        <v>0.1682905185236071</v>
      </c>
    </row>
    <row r="50" spans="2:5" x14ac:dyDescent="0.45">
      <c r="B50" s="6" t="s">
        <v>24</v>
      </c>
      <c r="C50" s="10"/>
      <c r="D50" s="10"/>
      <c r="E50" s="10"/>
    </row>
    <row r="51" spans="2:5" ht="14.65" thickBot="1" x14ac:dyDescent="0.5">
      <c r="B51" s="8" t="s">
        <v>9</v>
      </c>
      <c r="C51" s="11"/>
      <c r="D51" s="11"/>
      <c r="E51" s="11"/>
    </row>
    <row r="53" spans="2:5" ht="14.65" thickBot="1" x14ac:dyDescent="0.5"/>
    <row r="54" spans="2:5" x14ac:dyDescent="0.45">
      <c r="B54" s="15" t="s">
        <v>19</v>
      </c>
      <c r="C54" s="16" t="s">
        <v>21</v>
      </c>
      <c r="D54" s="16" t="s">
        <v>3</v>
      </c>
      <c r="E54" s="16" t="s">
        <v>6</v>
      </c>
    </row>
    <row r="55" spans="2:5" x14ac:dyDescent="0.45">
      <c r="B55" s="7" t="s">
        <v>22</v>
      </c>
      <c r="C55" s="9"/>
      <c r="D55" s="9"/>
      <c r="E55" s="9"/>
    </row>
    <row r="56" spans="2:5" x14ac:dyDescent="0.45">
      <c r="B56" s="6" t="s">
        <v>23</v>
      </c>
      <c r="C56" s="10"/>
      <c r="D56" s="10"/>
      <c r="E56" s="10"/>
    </row>
    <row r="57" spans="2:5" x14ac:dyDescent="0.45">
      <c r="B57" s="6" t="s">
        <v>8</v>
      </c>
      <c r="C57" s="10"/>
      <c r="D57" s="10"/>
      <c r="E57" s="10"/>
    </row>
    <row r="58" spans="2:5" x14ac:dyDescent="0.45">
      <c r="B58" s="6" t="s">
        <v>24</v>
      </c>
      <c r="C58" s="10"/>
      <c r="D58" s="10"/>
      <c r="E58" s="10"/>
    </row>
    <row r="59" spans="2:5" ht="14.65" thickBot="1" x14ac:dyDescent="0.5">
      <c r="B59" s="8" t="s">
        <v>9</v>
      </c>
      <c r="C59" s="11"/>
      <c r="D59" s="11"/>
      <c r="E59" s="11"/>
    </row>
  </sheetData>
  <pageMargins left="0.7" right="0.7" top="0.75" bottom="0.75" header="0.3" footer="0.3"/>
  <ignoredErrors>
    <ignoredError sqref="B3:B6 B9:B12 B15:B18 B21:B24 B27:B30 B33:B36 B39:B44 B47:B52 B55:B6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G59"/>
  <sheetViews>
    <sheetView workbookViewId="0"/>
  </sheetViews>
  <sheetFormatPr baseColWidth="10" defaultColWidth="11" defaultRowHeight="14.25" x14ac:dyDescent="0.45"/>
  <sheetData>
    <row r="1" spans="2:7" ht="14.65" thickBot="1" x14ac:dyDescent="0.5"/>
    <row r="2" spans="2:7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7" x14ac:dyDescent="0.45">
      <c r="B3" s="7" t="s">
        <v>4</v>
      </c>
      <c r="C3" s="9">
        <v>4.5074162500000003</v>
      </c>
      <c r="D3" s="9">
        <v>0.1542987377230442</v>
      </c>
      <c r="E3" s="9">
        <v>4.1874202534477423</v>
      </c>
      <c r="F3" s="9">
        <v>4.8274122465522584</v>
      </c>
    </row>
    <row r="4" spans="2:7" x14ac:dyDescent="0.45">
      <c r="B4" s="6" t="s">
        <v>20</v>
      </c>
      <c r="C4" s="10">
        <v>5.9858850000000032</v>
      </c>
      <c r="D4" s="10">
        <v>0.25196878358466224</v>
      </c>
      <c r="E4" s="10">
        <v>5.4633337258090382</v>
      </c>
      <c r="F4" s="10">
        <v>6.5084362741909683</v>
      </c>
    </row>
    <row r="5" spans="2:7" ht="14.65" thickBot="1" x14ac:dyDescent="0.5">
      <c r="B5" s="8" t="s">
        <v>5</v>
      </c>
      <c r="C5" s="11">
        <v>5.626107272727273</v>
      </c>
      <c r="D5" s="11">
        <v>0.13158640566127958</v>
      </c>
      <c r="E5" s="11">
        <v>5.3532137699437943</v>
      </c>
      <c r="F5" s="11">
        <v>5.8990007755107516</v>
      </c>
    </row>
    <row r="7" spans="2:7" ht="14.65" thickBot="1" x14ac:dyDescent="0.5"/>
    <row r="8" spans="2:7" x14ac:dyDescent="0.45">
      <c r="B8" s="15" t="s">
        <v>14</v>
      </c>
      <c r="C8" s="16" t="s">
        <v>21</v>
      </c>
      <c r="D8" s="16" t="s">
        <v>3</v>
      </c>
      <c r="E8" s="16" t="s">
        <v>6</v>
      </c>
    </row>
    <row r="9" spans="2:7" x14ac:dyDescent="0.45">
      <c r="B9" s="7" t="s">
        <v>4</v>
      </c>
      <c r="C9" s="9"/>
      <c r="D9" s="9"/>
      <c r="E9" s="9"/>
    </row>
    <row r="10" spans="2:7" x14ac:dyDescent="0.45">
      <c r="B10" s="6" t="s">
        <v>20</v>
      </c>
      <c r="C10" s="10"/>
      <c r="D10" s="10"/>
      <c r="E10" s="10"/>
    </row>
    <row r="11" spans="2:7" ht="14.65" thickBot="1" x14ac:dyDescent="0.5">
      <c r="B11" s="8" t="s">
        <v>5</v>
      </c>
      <c r="C11" s="11"/>
      <c r="D11" s="11"/>
      <c r="E11" s="11"/>
    </row>
    <row r="13" spans="2:7" ht="14.65" thickBot="1" x14ac:dyDescent="0.5"/>
    <row r="14" spans="2:7" x14ac:dyDescent="0.45">
      <c r="B14" s="15" t="s">
        <v>15</v>
      </c>
      <c r="C14" s="16" t="s">
        <v>22</v>
      </c>
      <c r="D14" s="16" t="s">
        <v>23</v>
      </c>
      <c r="E14" s="16" t="s">
        <v>8</v>
      </c>
      <c r="F14" s="16" t="s">
        <v>24</v>
      </c>
      <c r="G14" s="16" t="s">
        <v>9</v>
      </c>
    </row>
    <row r="15" spans="2:7" x14ac:dyDescent="0.45">
      <c r="B15" s="7" t="s">
        <v>4</v>
      </c>
      <c r="C15" s="9"/>
      <c r="D15" s="9"/>
      <c r="E15" s="9"/>
      <c r="F15" s="9"/>
      <c r="G15" s="9"/>
    </row>
    <row r="16" spans="2:7" x14ac:dyDescent="0.45">
      <c r="B16" s="6" t="s">
        <v>20</v>
      </c>
      <c r="C16" s="10"/>
      <c r="D16" s="10"/>
      <c r="E16" s="10"/>
      <c r="F16" s="10"/>
      <c r="G16" s="10"/>
    </row>
    <row r="17" spans="2:7" ht="14.65" thickBot="1" x14ac:dyDescent="0.5">
      <c r="B17" s="8" t="s">
        <v>5</v>
      </c>
      <c r="C17" s="11"/>
      <c r="D17" s="11">
        <v>4.0134766666666684</v>
      </c>
      <c r="E17" s="11">
        <v>6.5642533333333368</v>
      </c>
      <c r="F17" s="11"/>
      <c r="G17" s="11"/>
    </row>
    <row r="19" spans="2:7" ht="14.65" thickBot="1" x14ac:dyDescent="0.5"/>
    <row r="20" spans="2:7" x14ac:dyDescent="0.45">
      <c r="B20" s="15" t="s">
        <v>13</v>
      </c>
      <c r="C20" s="16" t="s">
        <v>7</v>
      </c>
      <c r="D20" s="16" t="s">
        <v>10</v>
      </c>
      <c r="E20" s="16" t="s">
        <v>11</v>
      </c>
      <c r="F20" s="16" t="s">
        <v>12</v>
      </c>
    </row>
    <row r="21" spans="2:7" x14ac:dyDescent="0.45">
      <c r="B21" s="7" t="s">
        <v>21</v>
      </c>
      <c r="C21" s="9">
        <v>6.15058666666667</v>
      </c>
      <c r="D21" s="9">
        <v>0.17816883552004034</v>
      </c>
      <c r="E21" s="9">
        <v>5.7810871171685676</v>
      </c>
      <c r="F21" s="9">
        <v>6.5200862161647724</v>
      </c>
    </row>
    <row r="22" spans="2:7" x14ac:dyDescent="0.45">
      <c r="B22" s="6" t="s">
        <v>3</v>
      </c>
      <c r="C22" s="10">
        <v>4.7400600000000006</v>
      </c>
      <c r="D22" s="10">
        <v>0.15429873772304473</v>
      </c>
      <c r="E22" s="10">
        <v>4.4200640034477416</v>
      </c>
      <c r="F22" s="10">
        <v>5.0600559965522596</v>
      </c>
    </row>
    <row r="23" spans="2:7" ht="14.65" thickBot="1" x14ac:dyDescent="0.5">
      <c r="B23" s="8" t="s">
        <v>6</v>
      </c>
      <c r="C23" s="11">
        <v>5.1350206249999992</v>
      </c>
      <c r="D23" s="11">
        <v>0.1542987377230457</v>
      </c>
      <c r="E23" s="11">
        <v>4.8150246284477376</v>
      </c>
      <c r="F23" s="11">
        <v>5.4550166215522609</v>
      </c>
    </row>
    <row r="25" spans="2:7" ht="14.65" thickBot="1" x14ac:dyDescent="0.5"/>
    <row r="26" spans="2:7" x14ac:dyDescent="0.45">
      <c r="B26" s="15" t="s">
        <v>16</v>
      </c>
      <c r="C26" s="16" t="s">
        <v>4</v>
      </c>
      <c r="D26" s="16" t="s">
        <v>20</v>
      </c>
      <c r="E26" s="16" t="s">
        <v>5</v>
      </c>
    </row>
    <row r="27" spans="2:7" x14ac:dyDescent="0.45">
      <c r="B27" s="7" t="s">
        <v>21</v>
      </c>
      <c r="C27" s="9"/>
      <c r="D27" s="9"/>
      <c r="E27" s="9"/>
    </row>
    <row r="28" spans="2:7" x14ac:dyDescent="0.45">
      <c r="B28" s="6" t="s">
        <v>3</v>
      </c>
      <c r="C28" s="10"/>
      <c r="D28" s="10"/>
      <c r="E28" s="10"/>
    </row>
    <row r="29" spans="2:7" ht="14.65" thickBot="1" x14ac:dyDescent="0.5">
      <c r="B29" s="8" t="s">
        <v>6</v>
      </c>
      <c r="C29" s="11"/>
      <c r="D29" s="11"/>
      <c r="E29" s="11"/>
    </row>
    <row r="31" spans="2:7" ht="14.65" thickBot="1" x14ac:dyDescent="0.5"/>
    <row r="32" spans="2:7" x14ac:dyDescent="0.45">
      <c r="B32" s="15" t="s">
        <v>17</v>
      </c>
      <c r="C32" s="16" t="s">
        <v>22</v>
      </c>
      <c r="D32" s="16" t="s">
        <v>23</v>
      </c>
      <c r="E32" s="16" t="s">
        <v>8</v>
      </c>
      <c r="F32" s="16" t="s">
        <v>24</v>
      </c>
      <c r="G32" s="16" t="s">
        <v>9</v>
      </c>
    </row>
    <row r="33" spans="2:7" x14ac:dyDescent="0.45">
      <c r="B33" s="7" t="s">
        <v>21</v>
      </c>
      <c r="C33" s="9"/>
      <c r="D33" s="9"/>
      <c r="E33" s="9"/>
      <c r="F33" s="9"/>
      <c r="G33" s="9"/>
    </row>
    <row r="34" spans="2:7" x14ac:dyDescent="0.45">
      <c r="B34" s="6" t="s">
        <v>3</v>
      </c>
      <c r="C34" s="10"/>
      <c r="D34" s="10"/>
      <c r="E34" s="10"/>
      <c r="F34" s="10"/>
      <c r="G34" s="10"/>
    </row>
    <row r="35" spans="2:7" ht="14.65" thickBot="1" x14ac:dyDescent="0.5">
      <c r="B35" s="8" t="s">
        <v>6</v>
      </c>
      <c r="C35" s="11"/>
      <c r="D35" s="11"/>
      <c r="E35" s="11"/>
      <c r="F35" s="11"/>
      <c r="G35" s="11"/>
    </row>
    <row r="37" spans="2:7" ht="14.65" thickBot="1" x14ac:dyDescent="0.5"/>
    <row r="38" spans="2:7" x14ac:dyDescent="0.45">
      <c r="B38" s="15" t="s">
        <v>13</v>
      </c>
      <c r="C38" s="16" t="s">
        <v>7</v>
      </c>
      <c r="D38" s="16" t="s">
        <v>10</v>
      </c>
      <c r="E38" s="16" t="s">
        <v>11</v>
      </c>
      <c r="F38" s="16" t="s">
        <v>12</v>
      </c>
    </row>
    <row r="39" spans="2:7" x14ac:dyDescent="0.45">
      <c r="B39" s="7" t="s">
        <v>22</v>
      </c>
      <c r="C39" s="9">
        <v>2.2409250000000003</v>
      </c>
      <c r="D39" s="9">
        <v>0.30859747544609201</v>
      </c>
      <c r="E39" s="9">
        <v>1.6009330068954766</v>
      </c>
      <c r="F39" s="9">
        <v>2.880916993104524</v>
      </c>
    </row>
    <row r="40" spans="2:7" x14ac:dyDescent="0.45">
      <c r="B40" s="6" t="s">
        <v>23</v>
      </c>
      <c r="C40" s="10">
        <v>3.9378166666666674</v>
      </c>
      <c r="D40" s="10">
        <v>0.17816883552003998</v>
      </c>
      <c r="E40" s="10">
        <v>3.5683171171685659</v>
      </c>
      <c r="F40" s="10">
        <v>4.3073162161647689</v>
      </c>
    </row>
    <row r="41" spans="2:7" x14ac:dyDescent="0.45">
      <c r="B41" s="6" t="s">
        <v>8</v>
      </c>
      <c r="C41" s="10">
        <v>6.2520358333333341</v>
      </c>
      <c r="D41" s="10">
        <v>0.17816883552004023</v>
      </c>
      <c r="E41" s="10">
        <v>5.8825362838352317</v>
      </c>
      <c r="F41" s="10">
        <v>6.6215353828314365</v>
      </c>
    </row>
    <row r="42" spans="2:7" x14ac:dyDescent="0.45">
      <c r="B42" s="6" t="s">
        <v>24</v>
      </c>
      <c r="C42" s="10">
        <v>5.4861012500000008</v>
      </c>
      <c r="D42" s="10">
        <v>0.21821136754498011</v>
      </c>
      <c r="E42" s="10">
        <v>5.0335585717706994</v>
      </c>
      <c r="F42" s="10">
        <v>5.9386439282293022</v>
      </c>
    </row>
    <row r="43" spans="2:7" ht="14.65" thickBot="1" x14ac:dyDescent="0.5">
      <c r="B43" s="8" t="s">
        <v>9</v>
      </c>
      <c r="C43" s="11">
        <v>7.0846987500000003</v>
      </c>
      <c r="D43" s="11">
        <v>0.21821136754498066</v>
      </c>
      <c r="E43" s="11">
        <v>6.632156071770698</v>
      </c>
      <c r="F43" s="11">
        <v>7.5372414282293025</v>
      </c>
    </row>
    <row r="45" spans="2:7" ht="14.65" thickBot="1" x14ac:dyDescent="0.5"/>
    <row r="46" spans="2:7" x14ac:dyDescent="0.45">
      <c r="B46" s="15" t="s">
        <v>18</v>
      </c>
      <c r="C46" s="16" t="s">
        <v>4</v>
      </c>
      <c r="D46" s="16" t="s">
        <v>20</v>
      </c>
      <c r="E46" s="16" t="s">
        <v>5</v>
      </c>
    </row>
    <row r="47" spans="2:7" x14ac:dyDescent="0.45">
      <c r="B47" s="7" t="s">
        <v>22</v>
      </c>
      <c r="C47" s="9"/>
      <c r="D47" s="9"/>
      <c r="E47" s="9"/>
    </row>
    <row r="48" spans="2:7" x14ac:dyDescent="0.45">
      <c r="B48" s="6" t="s">
        <v>23</v>
      </c>
      <c r="C48" s="10"/>
      <c r="D48" s="10"/>
      <c r="E48" s="10">
        <v>4.0134766666666684</v>
      </c>
    </row>
    <row r="49" spans="2:5" x14ac:dyDescent="0.45">
      <c r="B49" s="6" t="s">
        <v>8</v>
      </c>
      <c r="C49" s="10"/>
      <c r="D49" s="10"/>
      <c r="E49" s="10">
        <v>6.5642533333333368</v>
      </c>
    </row>
    <row r="50" spans="2:5" x14ac:dyDescent="0.45">
      <c r="B50" s="6" t="s">
        <v>24</v>
      </c>
      <c r="C50" s="10"/>
      <c r="D50" s="10"/>
      <c r="E50" s="10"/>
    </row>
    <row r="51" spans="2:5" ht="14.65" thickBot="1" x14ac:dyDescent="0.5">
      <c r="B51" s="8" t="s">
        <v>9</v>
      </c>
      <c r="C51" s="11"/>
      <c r="D51" s="11"/>
      <c r="E51" s="11"/>
    </row>
    <row r="53" spans="2:5" ht="14.65" thickBot="1" x14ac:dyDescent="0.5"/>
    <row r="54" spans="2:5" x14ac:dyDescent="0.45">
      <c r="B54" s="15" t="s">
        <v>19</v>
      </c>
      <c r="C54" s="16" t="s">
        <v>21</v>
      </c>
      <c r="D54" s="16" t="s">
        <v>3</v>
      </c>
      <c r="E54" s="16" t="s">
        <v>6</v>
      </c>
    </row>
    <row r="55" spans="2:5" x14ac:dyDescent="0.45">
      <c r="B55" s="7" t="s">
        <v>22</v>
      </c>
      <c r="C55" s="9"/>
      <c r="D55" s="9"/>
      <c r="E55" s="9"/>
    </row>
    <row r="56" spans="2:5" x14ac:dyDescent="0.45">
      <c r="B56" s="6" t="s">
        <v>23</v>
      </c>
      <c r="C56" s="10"/>
      <c r="D56" s="10"/>
      <c r="E56" s="10"/>
    </row>
    <row r="57" spans="2:5" x14ac:dyDescent="0.45">
      <c r="B57" s="6" t="s">
        <v>8</v>
      </c>
      <c r="C57" s="10"/>
      <c r="D57" s="10"/>
      <c r="E57" s="10"/>
    </row>
    <row r="58" spans="2:5" x14ac:dyDescent="0.45">
      <c r="B58" s="6" t="s">
        <v>24</v>
      </c>
      <c r="C58" s="10"/>
      <c r="D58" s="10"/>
      <c r="E58" s="10"/>
    </row>
    <row r="59" spans="2:5" ht="14.65" thickBot="1" x14ac:dyDescent="0.5">
      <c r="B59" s="8" t="s">
        <v>9</v>
      </c>
      <c r="C59" s="11"/>
      <c r="D59" s="11"/>
      <c r="E59" s="11"/>
    </row>
  </sheetData>
  <pageMargins left="0.7" right="0.7" top="0.75" bottom="0.75" header="0.3" footer="0.3"/>
  <ignoredErrors>
    <ignoredError sqref="B3:B6 B9:B12 B15:B18 B21:B24 B27:B30 B33:B36 B39:B44 B47:B52 B55:B6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G59"/>
  <sheetViews>
    <sheetView workbookViewId="0"/>
  </sheetViews>
  <sheetFormatPr baseColWidth="10" defaultColWidth="11" defaultRowHeight="14.25" x14ac:dyDescent="0.45"/>
  <sheetData>
    <row r="1" spans="2:7" ht="14.65" thickBot="1" x14ac:dyDescent="0.5"/>
    <row r="2" spans="2:7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7" x14ac:dyDescent="0.45">
      <c r="B3" s="7" t="s">
        <v>4</v>
      </c>
      <c r="C3" s="9">
        <v>5612.4334374999989</v>
      </c>
      <c r="D3" s="9">
        <v>203.50789872893031</v>
      </c>
      <c r="E3" s="9">
        <v>5190.3838872508641</v>
      </c>
      <c r="F3" s="9">
        <v>6034.4829877491338</v>
      </c>
    </row>
    <row r="4" spans="2:7" x14ac:dyDescent="0.45">
      <c r="B4" s="6" t="s">
        <v>20</v>
      </c>
      <c r="C4" s="10">
        <v>2714.3400000000079</v>
      </c>
      <c r="D4" s="10">
        <v>332.32700700791042</v>
      </c>
      <c r="E4" s="10">
        <v>2025.1359704790107</v>
      </c>
      <c r="F4" s="10">
        <v>3403.5440295210051</v>
      </c>
    </row>
    <row r="5" spans="2:7" ht="14.65" thickBot="1" x14ac:dyDescent="0.5">
      <c r="B5" s="8" t="s">
        <v>5</v>
      </c>
      <c r="C5" s="11">
        <v>5296.0618181818218</v>
      </c>
      <c r="D5" s="11">
        <v>173.55211917213006</v>
      </c>
      <c r="E5" s="11">
        <v>4936.1367523791105</v>
      </c>
      <c r="F5" s="11">
        <v>5655.9868839845331</v>
      </c>
    </row>
    <row r="7" spans="2:7" ht="14.65" thickBot="1" x14ac:dyDescent="0.5"/>
    <row r="8" spans="2:7" x14ac:dyDescent="0.45">
      <c r="B8" s="15" t="s">
        <v>14</v>
      </c>
      <c r="C8" s="16" t="s">
        <v>21</v>
      </c>
      <c r="D8" s="16" t="s">
        <v>3</v>
      </c>
      <c r="E8" s="16" t="s">
        <v>6</v>
      </c>
    </row>
    <row r="9" spans="2:7" x14ac:dyDescent="0.45">
      <c r="B9" s="7" t="s">
        <v>4</v>
      </c>
      <c r="C9" s="9"/>
      <c r="D9" s="9"/>
      <c r="E9" s="9"/>
    </row>
    <row r="10" spans="2:7" x14ac:dyDescent="0.45">
      <c r="B10" s="6" t="s">
        <v>20</v>
      </c>
      <c r="C10" s="10"/>
      <c r="D10" s="10"/>
      <c r="E10" s="10"/>
    </row>
    <row r="11" spans="2:7" ht="14.65" thickBot="1" x14ac:dyDescent="0.5">
      <c r="B11" s="8" t="s">
        <v>5</v>
      </c>
      <c r="C11" s="11"/>
      <c r="D11" s="11"/>
      <c r="E11" s="11"/>
    </row>
    <row r="13" spans="2:7" ht="14.65" thickBot="1" x14ac:dyDescent="0.5"/>
    <row r="14" spans="2:7" x14ac:dyDescent="0.45">
      <c r="B14" s="15" t="s">
        <v>15</v>
      </c>
      <c r="C14" s="16" t="s">
        <v>22</v>
      </c>
      <c r="D14" s="16" t="s">
        <v>23</v>
      </c>
      <c r="E14" s="16" t="s">
        <v>8</v>
      </c>
      <c r="F14" s="16" t="s">
        <v>24</v>
      </c>
      <c r="G14" s="16" t="s">
        <v>9</v>
      </c>
    </row>
    <row r="15" spans="2:7" x14ac:dyDescent="0.45">
      <c r="B15" s="7" t="s">
        <v>4</v>
      </c>
      <c r="C15" s="9"/>
      <c r="D15" s="9"/>
      <c r="E15" s="9"/>
      <c r="F15" s="9"/>
      <c r="G15" s="9"/>
    </row>
    <row r="16" spans="2:7" x14ac:dyDescent="0.45">
      <c r="B16" s="6" t="s">
        <v>20</v>
      </c>
      <c r="C16" s="10"/>
      <c r="D16" s="10"/>
      <c r="E16" s="10"/>
      <c r="F16" s="10"/>
      <c r="G16" s="10"/>
    </row>
    <row r="17" spans="2:7" ht="14.65" thickBot="1" x14ac:dyDescent="0.5">
      <c r="B17" s="8" t="s">
        <v>5</v>
      </c>
      <c r="C17" s="11"/>
      <c r="D17" s="11">
        <v>3768.3066666666691</v>
      </c>
      <c r="E17" s="11">
        <v>4542.4016666666739</v>
      </c>
      <c r="F17" s="11"/>
      <c r="G17" s="11"/>
    </row>
    <row r="19" spans="2:7" ht="14.65" thickBot="1" x14ac:dyDescent="0.5"/>
    <row r="20" spans="2:7" x14ac:dyDescent="0.45">
      <c r="B20" s="15" t="s">
        <v>13</v>
      </c>
      <c r="C20" s="16" t="s">
        <v>7</v>
      </c>
      <c r="D20" s="16" t="s">
        <v>10</v>
      </c>
      <c r="E20" s="16" t="s">
        <v>11</v>
      </c>
      <c r="F20" s="16" t="s">
        <v>12</v>
      </c>
    </row>
    <row r="21" spans="2:7" x14ac:dyDescent="0.45">
      <c r="B21" s="7" t="s">
        <v>21</v>
      </c>
      <c r="C21" s="9">
        <v>2889.8066666666746</v>
      </c>
      <c r="D21" s="9">
        <v>234.99068022672273</v>
      </c>
      <c r="E21" s="9">
        <v>2402.4658237712838</v>
      </c>
      <c r="F21" s="9">
        <v>3377.1475095620654</v>
      </c>
    </row>
    <row r="22" spans="2:7" x14ac:dyDescent="0.45">
      <c r="B22" s="6" t="s">
        <v>3</v>
      </c>
      <c r="C22" s="10">
        <v>6326.6606249999995</v>
      </c>
      <c r="D22" s="10">
        <v>203.50789872892869</v>
      </c>
      <c r="E22" s="10">
        <v>5904.6110747508674</v>
      </c>
      <c r="F22" s="10">
        <v>6748.7101752491317</v>
      </c>
    </row>
    <row r="23" spans="2:7" ht="14.65" thickBot="1" x14ac:dyDescent="0.5">
      <c r="B23" s="8" t="s">
        <v>6</v>
      </c>
      <c r="C23" s="11">
        <v>5418.3803125000013</v>
      </c>
      <c r="D23" s="11">
        <v>203.5078987289283</v>
      </c>
      <c r="E23" s="11">
        <v>4996.3307622508701</v>
      </c>
      <c r="F23" s="11">
        <v>5840.4298627491326</v>
      </c>
    </row>
    <row r="25" spans="2:7" ht="14.65" thickBot="1" x14ac:dyDescent="0.5"/>
    <row r="26" spans="2:7" x14ac:dyDescent="0.45">
      <c r="B26" s="15" t="s">
        <v>16</v>
      </c>
      <c r="C26" s="16" t="s">
        <v>4</v>
      </c>
      <c r="D26" s="16" t="s">
        <v>20</v>
      </c>
      <c r="E26" s="16" t="s">
        <v>5</v>
      </c>
    </row>
    <row r="27" spans="2:7" x14ac:dyDescent="0.45">
      <c r="B27" s="7" t="s">
        <v>21</v>
      </c>
      <c r="C27" s="9"/>
      <c r="D27" s="9"/>
      <c r="E27" s="9"/>
    </row>
    <row r="28" spans="2:7" x14ac:dyDescent="0.45">
      <c r="B28" s="6" t="s">
        <v>3</v>
      </c>
      <c r="C28" s="10"/>
      <c r="D28" s="10"/>
      <c r="E28" s="10"/>
    </row>
    <row r="29" spans="2:7" ht="14.65" thickBot="1" x14ac:dyDescent="0.5">
      <c r="B29" s="8" t="s">
        <v>6</v>
      </c>
      <c r="C29" s="11"/>
      <c r="D29" s="11"/>
      <c r="E29" s="11"/>
    </row>
    <row r="31" spans="2:7" ht="14.65" thickBot="1" x14ac:dyDescent="0.5"/>
    <row r="32" spans="2:7" x14ac:dyDescent="0.45">
      <c r="B32" s="15" t="s">
        <v>17</v>
      </c>
      <c r="C32" s="16" t="s">
        <v>22</v>
      </c>
      <c r="D32" s="16" t="s">
        <v>23</v>
      </c>
      <c r="E32" s="16" t="s">
        <v>8</v>
      </c>
      <c r="F32" s="16" t="s">
        <v>24</v>
      </c>
      <c r="G32" s="16" t="s">
        <v>9</v>
      </c>
    </row>
    <row r="33" spans="2:7" x14ac:dyDescent="0.45">
      <c r="B33" s="7" t="s">
        <v>21</v>
      </c>
      <c r="C33" s="9"/>
      <c r="D33" s="9"/>
      <c r="E33" s="9"/>
      <c r="F33" s="9"/>
      <c r="G33" s="9"/>
    </row>
    <row r="34" spans="2:7" x14ac:dyDescent="0.45">
      <c r="B34" s="6" t="s">
        <v>3</v>
      </c>
      <c r="C34" s="10"/>
      <c r="D34" s="10"/>
      <c r="E34" s="10"/>
      <c r="F34" s="10"/>
      <c r="G34" s="10"/>
    </row>
    <row r="35" spans="2:7" ht="14.65" thickBot="1" x14ac:dyDescent="0.5">
      <c r="B35" s="8" t="s">
        <v>6</v>
      </c>
      <c r="C35" s="11"/>
      <c r="D35" s="11"/>
      <c r="E35" s="11"/>
      <c r="F35" s="11"/>
      <c r="G35" s="11"/>
    </row>
    <row r="37" spans="2:7" ht="14.65" thickBot="1" x14ac:dyDescent="0.5"/>
    <row r="38" spans="2:7" x14ac:dyDescent="0.45">
      <c r="B38" s="15" t="s">
        <v>13</v>
      </c>
      <c r="C38" s="16" t="s">
        <v>7</v>
      </c>
      <c r="D38" s="16" t="s">
        <v>10</v>
      </c>
      <c r="E38" s="16" t="s">
        <v>11</v>
      </c>
      <c r="F38" s="16" t="s">
        <v>12</v>
      </c>
    </row>
    <row r="39" spans="2:7" x14ac:dyDescent="0.45">
      <c r="B39" s="7" t="s">
        <v>22</v>
      </c>
      <c r="C39" s="9">
        <v>1310.9300000000114</v>
      </c>
      <c r="D39" s="9">
        <v>407.01579745785432</v>
      </c>
      <c r="E39" s="9">
        <v>466.83089950175395</v>
      </c>
      <c r="F39" s="9">
        <v>2155.0291004982691</v>
      </c>
    </row>
    <row r="40" spans="2:7" x14ac:dyDescent="0.45">
      <c r="B40" s="6" t="s">
        <v>23</v>
      </c>
      <c r="C40" s="10">
        <v>3332.8983333333354</v>
      </c>
      <c r="D40" s="10">
        <v>234.9906802267233</v>
      </c>
      <c r="E40" s="10">
        <v>2845.5574904379437</v>
      </c>
      <c r="F40" s="10">
        <v>3820.239176228727</v>
      </c>
    </row>
    <row r="41" spans="2:7" x14ac:dyDescent="0.45">
      <c r="B41" s="6" t="s">
        <v>8</v>
      </c>
      <c r="C41" s="10">
        <v>4569.6500000000024</v>
      </c>
      <c r="D41" s="10">
        <v>234.99068022672338</v>
      </c>
      <c r="E41" s="10">
        <v>4082.3091571046102</v>
      </c>
      <c r="F41" s="10">
        <v>5056.9908428953941</v>
      </c>
    </row>
    <row r="42" spans="2:7" x14ac:dyDescent="0.45">
      <c r="B42" s="6" t="s">
        <v>24</v>
      </c>
      <c r="C42" s="10">
        <v>6348.1724999999988</v>
      </c>
      <c r="D42" s="10">
        <v>287.80363043250082</v>
      </c>
      <c r="E42" s="10">
        <v>5751.3043020442128</v>
      </c>
      <c r="F42" s="10">
        <v>6945.0406979557847</v>
      </c>
    </row>
    <row r="43" spans="2:7" ht="14.65" thickBot="1" x14ac:dyDescent="0.5">
      <c r="B43" s="8" t="s">
        <v>9</v>
      </c>
      <c r="C43" s="11">
        <v>8967.3318750000017</v>
      </c>
      <c r="D43" s="11">
        <v>287.80363043250048</v>
      </c>
      <c r="E43" s="11">
        <v>8370.4636770442157</v>
      </c>
      <c r="F43" s="11">
        <v>9564.2000729557876</v>
      </c>
    </row>
    <row r="45" spans="2:7" ht="14.65" thickBot="1" x14ac:dyDescent="0.5"/>
    <row r="46" spans="2:7" x14ac:dyDescent="0.45">
      <c r="B46" s="15" t="s">
        <v>18</v>
      </c>
      <c r="C46" s="16" t="s">
        <v>4</v>
      </c>
      <c r="D46" s="16" t="s">
        <v>20</v>
      </c>
      <c r="E46" s="16" t="s">
        <v>5</v>
      </c>
    </row>
    <row r="47" spans="2:7" x14ac:dyDescent="0.45">
      <c r="B47" s="7" t="s">
        <v>22</v>
      </c>
      <c r="C47" s="9"/>
      <c r="D47" s="9"/>
      <c r="E47" s="9"/>
    </row>
    <row r="48" spans="2:7" x14ac:dyDescent="0.45">
      <c r="B48" s="6" t="s">
        <v>23</v>
      </c>
      <c r="C48" s="10"/>
      <c r="D48" s="10"/>
      <c r="E48" s="10">
        <v>3768.3066666666691</v>
      </c>
    </row>
    <row r="49" spans="2:5" x14ac:dyDescent="0.45">
      <c r="B49" s="6" t="s">
        <v>8</v>
      </c>
      <c r="C49" s="10"/>
      <c r="D49" s="10"/>
      <c r="E49" s="10">
        <v>4542.4016666666739</v>
      </c>
    </row>
    <row r="50" spans="2:5" x14ac:dyDescent="0.45">
      <c r="B50" s="6" t="s">
        <v>24</v>
      </c>
      <c r="C50" s="10"/>
      <c r="D50" s="10"/>
      <c r="E50" s="10"/>
    </row>
    <row r="51" spans="2:5" ht="14.65" thickBot="1" x14ac:dyDescent="0.5">
      <c r="B51" s="8" t="s">
        <v>9</v>
      </c>
      <c r="C51" s="11"/>
      <c r="D51" s="11"/>
      <c r="E51" s="11"/>
    </row>
    <row r="53" spans="2:5" ht="14.65" thickBot="1" x14ac:dyDescent="0.5"/>
    <row r="54" spans="2:5" x14ac:dyDescent="0.45">
      <c r="B54" s="15" t="s">
        <v>19</v>
      </c>
      <c r="C54" s="16" t="s">
        <v>21</v>
      </c>
      <c r="D54" s="16" t="s">
        <v>3</v>
      </c>
      <c r="E54" s="16" t="s">
        <v>6</v>
      </c>
    </row>
    <row r="55" spans="2:5" x14ac:dyDescent="0.45">
      <c r="B55" s="7" t="s">
        <v>22</v>
      </c>
      <c r="C55" s="9"/>
      <c r="D55" s="9"/>
      <c r="E55" s="9"/>
    </row>
    <row r="56" spans="2:5" x14ac:dyDescent="0.45">
      <c r="B56" s="6" t="s">
        <v>23</v>
      </c>
      <c r="C56" s="10"/>
      <c r="D56" s="10"/>
      <c r="E56" s="10"/>
    </row>
    <row r="57" spans="2:5" x14ac:dyDescent="0.45">
      <c r="B57" s="6" t="s">
        <v>8</v>
      </c>
      <c r="C57" s="10"/>
      <c r="D57" s="10"/>
      <c r="E57" s="10"/>
    </row>
    <row r="58" spans="2:5" x14ac:dyDescent="0.45">
      <c r="B58" s="6" t="s">
        <v>24</v>
      </c>
      <c r="C58" s="10"/>
      <c r="D58" s="10"/>
      <c r="E58" s="10"/>
    </row>
    <row r="59" spans="2:5" ht="14.65" thickBot="1" x14ac:dyDescent="0.5">
      <c r="B59" s="8" t="s">
        <v>9</v>
      </c>
      <c r="C59" s="11"/>
      <c r="D59" s="11"/>
      <c r="E59" s="11"/>
    </row>
  </sheetData>
  <pageMargins left="0.7" right="0.7" top="0.75" bottom="0.75" header="0.3" footer="0.3"/>
  <ignoredErrors>
    <ignoredError sqref="B3:B6 B9:B12 B15:B18 B21:B24 B27:B30 B33:B36 B39:B44 B47:B52 B55:B6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1:G59"/>
  <sheetViews>
    <sheetView workbookViewId="0"/>
  </sheetViews>
  <sheetFormatPr baseColWidth="10" defaultColWidth="11" defaultRowHeight="14.25" x14ac:dyDescent="0.45"/>
  <sheetData>
    <row r="1" spans="2:7" ht="14.65" thickBot="1" x14ac:dyDescent="0.5"/>
    <row r="2" spans="2:7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7" x14ac:dyDescent="0.45">
      <c r="B3" s="7" t="s">
        <v>4</v>
      </c>
      <c r="C3" s="9">
        <v>851.43899999999951</v>
      </c>
      <c r="D3" s="9">
        <v>30.501519251538365</v>
      </c>
      <c r="E3" s="9">
        <v>788.18272069865418</v>
      </c>
      <c r="F3" s="9">
        <v>914.69527930134484</v>
      </c>
    </row>
    <row r="4" spans="2:7" x14ac:dyDescent="0.45">
      <c r="B4" s="6" t="s">
        <v>20</v>
      </c>
      <c r="C4" s="10">
        <v>506.75633333333457</v>
      </c>
      <c r="D4" s="10">
        <v>49.808772363964216</v>
      </c>
      <c r="E4" s="10">
        <v>403.45926178981989</v>
      </c>
      <c r="F4" s="10">
        <v>610.0534048768493</v>
      </c>
    </row>
    <row r="5" spans="2:7" ht="14.65" thickBot="1" x14ac:dyDescent="0.5">
      <c r="B5" s="8" t="s">
        <v>5</v>
      </c>
      <c r="C5" s="11">
        <v>882.15159090909106</v>
      </c>
      <c r="D5" s="11">
        <v>26.011783017449638</v>
      </c>
      <c r="E5" s="11">
        <v>828.20645466494159</v>
      </c>
      <c r="F5" s="11">
        <v>936.09672715324052</v>
      </c>
    </row>
    <row r="7" spans="2:7" ht="14.65" thickBot="1" x14ac:dyDescent="0.5"/>
    <row r="8" spans="2:7" x14ac:dyDescent="0.45">
      <c r="B8" s="15" t="s">
        <v>14</v>
      </c>
      <c r="C8" s="16" t="s">
        <v>21</v>
      </c>
      <c r="D8" s="16" t="s">
        <v>3</v>
      </c>
      <c r="E8" s="16" t="s">
        <v>6</v>
      </c>
    </row>
    <row r="9" spans="2:7" x14ac:dyDescent="0.45">
      <c r="B9" s="7" t="s">
        <v>4</v>
      </c>
      <c r="C9" s="9"/>
      <c r="D9" s="9"/>
      <c r="E9" s="9"/>
    </row>
    <row r="10" spans="2:7" x14ac:dyDescent="0.45">
      <c r="B10" s="6" t="s">
        <v>20</v>
      </c>
      <c r="C10" s="10"/>
      <c r="D10" s="10"/>
      <c r="E10" s="10"/>
    </row>
    <row r="11" spans="2:7" ht="14.65" thickBot="1" x14ac:dyDescent="0.5">
      <c r="B11" s="8" t="s">
        <v>5</v>
      </c>
      <c r="C11" s="11"/>
      <c r="D11" s="11"/>
      <c r="E11" s="11"/>
    </row>
    <row r="13" spans="2:7" ht="14.65" thickBot="1" x14ac:dyDescent="0.5"/>
    <row r="14" spans="2:7" x14ac:dyDescent="0.45">
      <c r="B14" s="15" t="s">
        <v>15</v>
      </c>
      <c r="C14" s="16" t="s">
        <v>22</v>
      </c>
      <c r="D14" s="16" t="s">
        <v>23</v>
      </c>
      <c r="E14" s="16" t="s">
        <v>8</v>
      </c>
      <c r="F14" s="16" t="s">
        <v>24</v>
      </c>
      <c r="G14" s="16" t="s">
        <v>9</v>
      </c>
    </row>
    <row r="15" spans="2:7" x14ac:dyDescent="0.45">
      <c r="B15" s="7" t="s">
        <v>4</v>
      </c>
      <c r="C15" s="9"/>
      <c r="D15" s="9"/>
      <c r="E15" s="9"/>
      <c r="F15" s="9"/>
      <c r="G15" s="9"/>
    </row>
    <row r="16" spans="2:7" x14ac:dyDescent="0.45">
      <c r="B16" s="6" t="s">
        <v>20</v>
      </c>
      <c r="C16" s="10"/>
      <c r="D16" s="10"/>
      <c r="E16" s="10"/>
      <c r="F16" s="10"/>
      <c r="G16" s="10"/>
    </row>
    <row r="17" spans="2:7" ht="14.65" thickBot="1" x14ac:dyDescent="0.5">
      <c r="B17" s="8" t="s">
        <v>5</v>
      </c>
      <c r="C17" s="11"/>
      <c r="D17" s="11">
        <v>624.88016666666692</v>
      </c>
      <c r="E17" s="11">
        <v>788.03200000000106</v>
      </c>
      <c r="F17" s="11"/>
      <c r="G17" s="11"/>
    </row>
    <row r="19" spans="2:7" ht="14.65" thickBot="1" x14ac:dyDescent="0.5"/>
    <row r="20" spans="2:7" x14ac:dyDescent="0.45">
      <c r="B20" s="15" t="s">
        <v>13</v>
      </c>
      <c r="C20" s="16" t="s">
        <v>7</v>
      </c>
      <c r="D20" s="16" t="s">
        <v>10</v>
      </c>
      <c r="E20" s="16" t="s">
        <v>11</v>
      </c>
      <c r="F20" s="16" t="s">
        <v>12</v>
      </c>
    </row>
    <row r="21" spans="2:7" x14ac:dyDescent="0.45">
      <c r="B21" s="7" t="s">
        <v>21</v>
      </c>
      <c r="C21" s="9">
        <v>543.40783333333445</v>
      </c>
      <c r="D21" s="9">
        <v>35.220120701136224</v>
      </c>
      <c r="E21" s="9">
        <v>470.36577356820322</v>
      </c>
      <c r="F21" s="9">
        <v>616.44989309846574</v>
      </c>
    </row>
    <row r="22" spans="2:7" x14ac:dyDescent="0.45">
      <c r="B22" s="6" t="s">
        <v>3</v>
      </c>
      <c r="C22" s="10">
        <v>1064.5189999999996</v>
      </c>
      <c r="D22" s="10">
        <v>30.50151925153838</v>
      </c>
      <c r="E22" s="10">
        <v>1001.2627206986542</v>
      </c>
      <c r="F22" s="10">
        <v>1127.7752793013449</v>
      </c>
    </row>
    <row r="23" spans="2:7" ht="14.65" thickBot="1" x14ac:dyDescent="0.5">
      <c r="B23" s="8" t="s">
        <v>6</v>
      </c>
      <c r="C23" s="11">
        <v>782.35618749999981</v>
      </c>
      <c r="D23" s="11">
        <v>30.501519251538227</v>
      </c>
      <c r="E23" s="11">
        <v>719.09990819865482</v>
      </c>
      <c r="F23" s="11">
        <v>845.61246680134479</v>
      </c>
    </row>
    <row r="25" spans="2:7" ht="14.65" thickBot="1" x14ac:dyDescent="0.5"/>
    <row r="26" spans="2:7" x14ac:dyDescent="0.45">
      <c r="B26" s="15" t="s">
        <v>16</v>
      </c>
      <c r="C26" s="16" t="s">
        <v>4</v>
      </c>
      <c r="D26" s="16" t="s">
        <v>20</v>
      </c>
      <c r="E26" s="16" t="s">
        <v>5</v>
      </c>
    </row>
    <row r="27" spans="2:7" x14ac:dyDescent="0.45">
      <c r="B27" s="7" t="s">
        <v>21</v>
      </c>
      <c r="C27" s="9"/>
      <c r="D27" s="9"/>
      <c r="E27" s="9"/>
    </row>
    <row r="28" spans="2:7" x14ac:dyDescent="0.45">
      <c r="B28" s="6" t="s">
        <v>3</v>
      </c>
      <c r="C28" s="10"/>
      <c r="D28" s="10"/>
      <c r="E28" s="10"/>
    </row>
    <row r="29" spans="2:7" ht="14.65" thickBot="1" x14ac:dyDescent="0.5">
      <c r="B29" s="8" t="s">
        <v>6</v>
      </c>
      <c r="C29" s="11"/>
      <c r="D29" s="11"/>
      <c r="E29" s="11"/>
    </row>
    <row r="31" spans="2:7" ht="14.65" thickBot="1" x14ac:dyDescent="0.5"/>
    <row r="32" spans="2:7" x14ac:dyDescent="0.45">
      <c r="B32" s="15" t="s">
        <v>17</v>
      </c>
      <c r="C32" s="16" t="s">
        <v>22</v>
      </c>
      <c r="D32" s="16" t="s">
        <v>23</v>
      </c>
      <c r="E32" s="16" t="s">
        <v>8</v>
      </c>
      <c r="F32" s="16" t="s">
        <v>24</v>
      </c>
      <c r="G32" s="16" t="s">
        <v>9</v>
      </c>
    </row>
    <row r="33" spans="2:7" x14ac:dyDescent="0.45">
      <c r="B33" s="7" t="s">
        <v>21</v>
      </c>
      <c r="C33" s="9"/>
      <c r="D33" s="9"/>
      <c r="E33" s="9"/>
      <c r="F33" s="9"/>
      <c r="G33" s="9"/>
    </row>
    <row r="34" spans="2:7" x14ac:dyDescent="0.45">
      <c r="B34" s="6" t="s">
        <v>3</v>
      </c>
      <c r="C34" s="10"/>
      <c r="D34" s="10"/>
      <c r="E34" s="10"/>
      <c r="F34" s="10"/>
      <c r="G34" s="10"/>
    </row>
    <row r="35" spans="2:7" ht="14.65" thickBot="1" x14ac:dyDescent="0.5">
      <c r="B35" s="8" t="s">
        <v>6</v>
      </c>
      <c r="C35" s="11"/>
      <c r="D35" s="11"/>
      <c r="E35" s="11"/>
      <c r="F35" s="11"/>
      <c r="G35" s="11"/>
    </row>
    <row r="37" spans="2:7" ht="14.65" thickBot="1" x14ac:dyDescent="0.5"/>
    <row r="38" spans="2:7" x14ac:dyDescent="0.45">
      <c r="B38" s="15" t="s">
        <v>13</v>
      </c>
      <c r="C38" s="16" t="s">
        <v>7</v>
      </c>
      <c r="D38" s="16" t="s">
        <v>10</v>
      </c>
      <c r="E38" s="16" t="s">
        <v>11</v>
      </c>
      <c r="F38" s="16" t="s">
        <v>12</v>
      </c>
    </row>
    <row r="39" spans="2:7" x14ac:dyDescent="0.45">
      <c r="B39" s="7" t="s">
        <v>22</v>
      </c>
      <c r="C39" s="9">
        <v>241.78350000000097</v>
      </c>
      <c r="D39" s="9">
        <v>61.003038503076304</v>
      </c>
      <c r="E39" s="9">
        <v>115.27094139731128</v>
      </c>
      <c r="F39" s="9">
        <v>368.29605860269066</v>
      </c>
    </row>
    <row r="40" spans="2:7" x14ac:dyDescent="0.45">
      <c r="B40" s="6" t="s">
        <v>23</v>
      </c>
      <c r="C40" s="10">
        <v>546.15250000000003</v>
      </c>
      <c r="D40" s="10">
        <v>35.220120701136224</v>
      </c>
      <c r="E40" s="10">
        <v>473.1104402348688</v>
      </c>
      <c r="F40" s="10">
        <v>619.19455976513132</v>
      </c>
    </row>
    <row r="41" spans="2:7" x14ac:dyDescent="0.45">
      <c r="B41" s="6" t="s">
        <v>8</v>
      </c>
      <c r="C41" s="10">
        <v>761.03166666666687</v>
      </c>
      <c r="D41" s="10">
        <v>35.220120701136317</v>
      </c>
      <c r="E41" s="10">
        <v>687.98960690153547</v>
      </c>
      <c r="F41" s="10">
        <v>834.07372643179826</v>
      </c>
    </row>
    <row r="42" spans="2:7" x14ac:dyDescent="0.45">
      <c r="B42" s="6" t="s">
        <v>24</v>
      </c>
      <c r="C42" s="10">
        <v>892.78149999999926</v>
      </c>
      <c r="D42" s="10">
        <v>43.135662198509394</v>
      </c>
      <c r="E42" s="10">
        <v>803.3236119067767</v>
      </c>
      <c r="F42" s="10">
        <v>982.23938809322181</v>
      </c>
    </row>
    <row r="43" spans="2:7" ht="14.65" thickBot="1" x14ac:dyDescent="0.5">
      <c r="B43" s="8" t="s">
        <v>9</v>
      </c>
      <c r="C43" s="11">
        <v>1534.4126250000002</v>
      </c>
      <c r="D43" s="11">
        <v>43.135662198509415</v>
      </c>
      <c r="E43" s="11">
        <v>1444.9547369067775</v>
      </c>
      <c r="F43" s="11">
        <v>1623.8705130932228</v>
      </c>
    </row>
    <row r="45" spans="2:7" ht="14.65" thickBot="1" x14ac:dyDescent="0.5"/>
    <row r="46" spans="2:7" x14ac:dyDescent="0.45">
      <c r="B46" s="15" t="s">
        <v>18</v>
      </c>
      <c r="C46" s="16" t="s">
        <v>4</v>
      </c>
      <c r="D46" s="16" t="s">
        <v>20</v>
      </c>
      <c r="E46" s="16" t="s">
        <v>5</v>
      </c>
    </row>
    <row r="47" spans="2:7" x14ac:dyDescent="0.45">
      <c r="B47" s="7" t="s">
        <v>22</v>
      </c>
      <c r="C47" s="9"/>
      <c r="D47" s="9"/>
      <c r="E47" s="9"/>
    </row>
    <row r="48" spans="2:7" x14ac:dyDescent="0.45">
      <c r="B48" s="6" t="s">
        <v>23</v>
      </c>
      <c r="C48" s="10"/>
      <c r="D48" s="10"/>
      <c r="E48" s="10">
        <v>624.88016666666692</v>
      </c>
    </row>
    <row r="49" spans="2:5" x14ac:dyDescent="0.45">
      <c r="B49" s="6" t="s">
        <v>8</v>
      </c>
      <c r="C49" s="10"/>
      <c r="D49" s="10"/>
      <c r="E49" s="10">
        <v>788.03200000000106</v>
      </c>
    </row>
    <row r="50" spans="2:5" x14ac:dyDescent="0.45">
      <c r="B50" s="6" t="s">
        <v>24</v>
      </c>
      <c r="C50" s="10"/>
      <c r="D50" s="10"/>
      <c r="E50" s="10"/>
    </row>
    <row r="51" spans="2:5" ht="14.65" thickBot="1" x14ac:dyDescent="0.5">
      <c r="B51" s="8" t="s">
        <v>9</v>
      </c>
      <c r="C51" s="11"/>
      <c r="D51" s="11"/>
      <c r="E51" s="11"/>
    </row>
    <row r="53" spans="2:5" ht="14.65" thickBot="1" x14ac:dyDescent="0.5"/>
    <row r="54" spans="2:5" x14ac:dyDescent="0.45">
      <c r="B54" s="15" t="s">
        <v>19</v>
      </c>
      <c r="C54" s="16" t="s">
        <v>21</v>
      </c>
      <c r="D54" s="16" t="s">
        <v>3</v>
      </c>
      <c r="E54" s="16" t="s">
        <v>6</v>
      </c>
    </row>
    <row r="55" spans="2:5" x14ac:dyDescent="0.45">
      <c r="B55" s="7" t="s">
        <v>22</v>
      </c>
      <c r="C55" s="9"/>
      <c r="D55" s="9"/>
      <c r="E55" s="9"/>
    </row>
    <row r="56" spans="2:5" x14ac:dyDescent="0.45">
      <c r="B56" s="6" t="s">
        <v>23</v>
      </c>
      <c r="C56" s="10"/>
      <c r="D56" s="10"/>
      <c r="E56" s="10"/>
    </row>
    <row r="57" spans="2:5" x14ac:dyDescent="0.45">
      <c r="B57" s="6" t="s">
        <v>8</v>
      </c>
      <c r="C57" s="10"/>
      <c r="D57" s="10"/>
      <c r="E57" s="10"/>
    </row>
    <row r="58" spans="2:5" x14ac:dyDescent="0.45">
      <c r="B58" s="6" t="s">
        <v>24</v>
      </c>
      <c r="C58" s="10"/>
      <c r="D58" s="10"/>
      <c r="E58" s="10"/>
    </row>
    <row r="59" spans="2:5" ht="14.65" thickBot="1" x14ac:dyDescent="0.5">
      <c r="B59" s="8" t="s">
        <v>9</v>
      </c>
      <c r="C59" s="11"/>
      <c r="D59" s="11"/>
      <c r="E59" s="11"/>
    </row>
  </sheetData>
  <pageMargins left="0.7" right="0.7" top="0.75" bottom="0.75" header="0.3" footer="0.3"/>
  <ignoredErrors>
    <ignoredError sqref="B3:B6 B9:B12 B15:B18 B21:B24 B27:B30 B33:B36 B39:B44 B47:B52 B55:B6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0554X765"/>
  <dimension ref="A1:AE47"/>
  <sheetViews>
    <sheetView zoomScale="85" zoomScaleNormal="85" workbookViewId="0">
      <selection activeCell="K9" sqref="K9:K10"/>
    </sheetView>
  </sheetViews>
  <sheetFormatPr baseColWidth="10" defaultColWidth="9" defaultRowHeight="14.25" x14ac:dyDescent="0.45"/>
  <cols>
    <col min="1" max="1" width="14.3984375" customWidth="1"/>
    <col min="2" max="2" width="12.265625" bestFit="1" customWidth="1"/>
    <col min="3" max="3" width="9" style="2"/>
    <col min="4" max="4" width="11.59765625" style="19" customWidth="1"/>
    <col min="5" max="6" width="11.59765625" style="5" customWidth="1"/>
    <col min="7" max="7" width="16.59765625" customWidth="1"/>
    <col min="9" max="25" width="9" style="25"/>
  </cols>
  <sheetData>
    <row r="1" spans="1:31" x14ac:dyDescent="0.45">
      <c r="A1" s="33" t="s">
        <v>39</v>
      </c>
      <c r="B1" s="33" t="s">
        <v>75</v>
      </c>
      <c r="C1" s="1" t="s">
        <v>40</v>
      </c>
      <c r="D1" s="20" t="s">
        <v>71</v>
      </c>
      <c r="E1" s="21" t="s">
        <v>72</v>
      </c>
      <c r="F1" s="21" t="s">
        <v>73</v>
      </c>
      <c r="G1" s="3" t="s">
        <v>74</v>
      </c>
      <c r="S1" s="1"/>
      <c r="T1" s="20"/>
      <c r="U1" s="21"/>
      <c r="V1" s="21"/>
      <c r="W1" s="3"/>
      <c r="X1" s="33"/>
      <c r="Z1" s="25"/>
      <c r="AA1" s="25"/>
      <c r="AB1" s="25"/>
      <c r="AC1" s="25"/>
      <c r="AD1" s="25"/>
      <c r="AE1" s="25"/>
    </row>
    <row r="2" spans="1:31" x14ac:dyDescent="0.45">
      <c r="A2" t="s">
        <v>41</v>
      </c>
      <c r="B2">
        <v>0</v>
      </c>
      <c r="C2" s="2">
        <v>0</v>
      </c>
      <c r="D2" s="4">
        <v>1.4272100000000001</v>
      </c>
      <c r="E2" s="4">
        <v>2070.6999999999998</v>
      </c>
      <c r="F2" s="4">
        <v>270.327</v>
      </c>
      <c r="G2" s="4">
        <f>F2/E2</f>
        <v>0.13054860675134014</v>
      </c>
    </row>
    <row r="3" spans="1:31" x14ac:dyDescent="0.45">
      <c r="A3" t="s">
        <v>41</v>
      </c>
      <c r="B3">
        <v>0</v>
      </c>
      <c r="C3" s="2">
        <v>0</v>
      </c>
      <c r="D3" s="4">
        <v>2.0255800000000002</v>
      </c>
      <c r="E3" s="4">
        <v>1287.33</v>
      </c>
      <c r="F3" s="4">
        <v>152.214</v>
      </c>
      <c r="G3" s="4">
        <f>F3/E3</f>
        <v>0.11824007830160099</v>
      </c>
    </row>
    <row r="4" spans="1:31" ht="15" customHeight="1" x14ac:dyDescent="0.45">
      <c r="A4" t="s">
        <v>44</v>
      </c>
      <c r="B4" t="s">
        <v>46</v>
      </c>
      <c r="C4" s="2">
        <v>7.5</v>
      </c>
      <c r="D4" s="19">
        <v>2.9517600000000002</v>
      </c>
      <c r="E4" s="22">
        <v>2401.25</v>
      </c>
      <c r="F4" s="22">
        <v>344.50700000000001</v>
      </c>
      <c r="G4" s="4">
        <v>0.14346985944820406</v>
      </c>
      <c r="I4" s="26"/>
      <c r="J4" s="45"/>
      <c r="K4" s="45"/>
      <c r="L4" s="45"/>
      <c r="M4" s="45"/>
      <c r="N4" s="45"/>
      <c r="O4" s="45"/>
    </row>
    <row r="5" spans="1:31" x14ac:dyDescent="0.45">
      <c r="A5" t="s">
        <v>44</v>
      </c>
      <c r="B5" t="s">
        <v>46</v>
      </c>
      <c r="C5" s="2">
        <v>7.5</v>
      </c>
      <c r="D5" s="19">
        <v>3.2682199999999999</v>
      </c>
      <c r="E5" s="22">
        <v>3789.87</v>
      </c>
      <c r="F5" s="22">
        <v>564.19600000000003</v>
      </c>
      <c r="G5" s="4">
        <v>0.1488694862884479</v>
      </c>
      <c r="I5" s="26"/>
      <c r="J5" s="45"/>
      <c r="K5" s="45"/>
      <c r="L5" s="26"/>
      <c r="M5" s="45"/>
      <c r="N5" s="45"/>
      <c r="O5" s="26"/>
    </row>
    <row r="6" spans="1:31" x14ac:dyDescent="0.45">
      <c r="A6" t="s">
        <v>44</v>
      </c>
      <c r="B6" t="s">
        <v>46</v>
      </c>
      <c r="C6" s="2">
        <v>10</v>
      </c>
      <c r="D6" s="19">
        <v>4.1211700000000002</v>
      </c>
      <c r="E6" s="22">
        <v>4263.07</v>
      </c>
      <c r="F6" s="22">
        <v>588.60900000000004</v>
      </c>
      <c r="G6" s="4">
        <v>0.13807162443966439</v>
      </c>
      <c r="I6" s="27"/>
      <c r="J6" s="45"/>
      <c r="K6" s="45"/>
      <c r="L6" s="26"/>
      <c r="M6" s="45"/>
      <c r="N6" s="45"/>
      <c r="O6" s="26"/>
    </row>
    <row r="7" spans="1:31" x14ac:dyDescent="0.45">
      <c r="A7" t="s">
        <v>44</v>
      </c>
      <c r="B7" t="s">
        <v>46</v>
      </c>
      <c r="C7" s="2">
        <v>10</v>
      </c>
      <c r="D7" s="19">
        <v>3.7963300000000002</v>
      </c>
      <c r="E7" s="22">
        <v>6407.27</v>
      </c>
      <c r="F7" s="22">
        <v>907.70799999999997</v>
      </c>
      <c r="G7" s="4">
        <v>0.14166844849678567</v>
      </c>
      <c r="I7" s="28"/>
      <c r="J7" s="29"/>
      <c r="K7" s="26"/>
      <c r="L7" s="26"/>
      <c r="M7" s="26"/>
      <c r="N7" s="26"/>
      <c r="O7" s="26"/>
    </row>
    <row r="8" spans="1:31" x14ac:dyDescent="0.45">
      <c r="A8" t="s">
        <v>44</v>
      </c>
      <c r="B8" t="s">
        <v>46</v>
      </c>
      <c r="C8" s="2">
        <v>12.5</v>
      </c>
      <c r="D8" s="19">
        <v>5.0034999999999998</v>
      </c>
      <c r="E8" s="22">
        <v>5701.1</v>
      </c>
      <c r="F8" s="22">
        <v>706.96299999999997</v>
      </c>
      <c r="G8" s="4">
        <v>0.12400466576625561</v>
      </c>
      <c r="I8" s="26"/>
      <c r="J8" s="29"/>
      <c r="K8" s="26"/>
      <c r="L8" s="26"/>
      <c r="M8" s="26"/>
      <c r="N8" s="26"/>
      <c r="O8" s="26"/>
    </row>
    <row r="9" spans="1:31" x14ac:dyDescent="0.45">
      <c r="A9" t="s">
        <v>44</v>
      </c>
      <c r="B9" t="s">
        <v>46</v>
      </c>
      <c r="C9" s="2">
        <v>12.5</v>
      </c>
      <c r="D9" s="19">
        <v>5.6243699999999999</v>
      </c>
      <c r="E9" s="22">
        <v>6407.27</v>
      </c>
      <c r="F9" s="22">
        <v>907.70799999999997</v>
      </c>
      <c r="G9" s="4">
        <v>0.14166844849678567</v>
      </c>
      <c r="I9" s="46"/>
      <c r="J9" s="47"/>
      <c r="K9" s="45"/>
      <c r="L9" s="26"/>
      <c r="M9" s="45"/>
      <c r="N9" s="45"/>
      <c r="O9" s="26"/>
    </row>
    <row r="10" spans="1:31" x14ac:dyDescent="0.45">
      <c r="A10" t="s">
        <v>44</v>
      </c>
      <c r="B10" t="s">
        <v>46</v>
      </c>
      <c r="C10" s="2">
        <v>15</v>
      </c>
      <c r="D10" s="19">
        <v>6.7456399999999999</v>
      </c>
      <c r="E10" s="22">
        <v>8748.74</v>
      </c>
      <c r="F10" s="22">
        <v>1450.88</v>
      </c>
      <c r="G10" s="4">
        <v>0.16583873792111781</v>
      </c>
      <c r="I10" s="46"/>
      <c r="J10" s="47"/>
      <c r="K10" s="45"/>
      <c r="L10" s="26"/>
      <c r="M10" s="45"/>
      <c r="N10" s="45"/>
      <c r="O10" s="26"/>
    </row>
    <row r="11" spans="1:31" x14ac:dyDescent="0.45">
      <c r="A11" t="s">
        <v>44</v>
      </c>
      <c r="B11" t="s">
        <v>46</v>
      </c>
      <c r="C11" s="2">
        <v>15</v>
      </c>
      <c r="D11" s="19">
        <v>6.27644</v>
      </c>
      <c r="E11" s="22">
        <v>7964.4250000000002</v>
      </c>
      <c r="F11" s="22">
        <v>1402.095</v>
      </c>
      <c r="G11" s="4">
        <v>0.1760447238815106</v>
      </c>
      <c r="I11" s="45"/>
      <c r="J11" s="29"/>
      <c r="K11" s="26"/>
      <c r="L11" s="26"/>
      <c r="M11" s="26"/>
      <c r="N11" s="26"/>
      <c r="O11" s="26"/>
    </row>
    <row r="12" spans="1:31" x14ac:dyDescent="0.45">
      <c r="A12" t="s">
        <v>44</v>
      </c>
      <c r="B12" t="s">
        <v>42</v>
      </c>
      <c r="C12" s="2">
        <v>7.5</v>
      </c>
      <c r="D12" s="19">
        <v>2.8807700000000001</v>
      </c>
      <c r="E12" s="22">
        <v>3406.42</v>
      </c>
      <c r="F12" s="22">
        <v>611.70600000000002</v>
      </c>
      <c r="G12" s="4">
        <f t="shared" ref="G12:G25" si="0">F12/E12</f>
        <v>0.17957445059622712</v>
      </c>
      <c r="I12" s="45"/>
      <c r="J12" s="29"/>
      <c r="K12" s="26"/>
      <c r="L12" s="26"/>
      <c r="M12" s="26"/>
      <c r="N12" s="26"/>
      <c r="O12" s="26"/>
    </row>
    <row r="13" spans="1:31" x14ac:dyDescent="0.45">
      <c r="A13" t="s">
        <v>44</v>
      </c>
      <c r="B13" t="s">
        <v>42</v>
      </c>
      <c r="C13" s="2">
        <v>7.5</v>
      </c>
      <c r="D13" s="19">
        <v>2.5116000000000001</v>
      </c>
      <c r="E13" s="22">
        <v>2855.98</v>
      </c>
      <c r="F13" s="22">
        <v>413.53199999999998</v>
      </c>
      <c r="G13" s="4">
        <f t="shared" si="0"/>
        <v>0.14479513161856875</v>
      </c>
      <c r="I13" s="46"/>
      <c r="J13" s="29"/>
      <c r="K13" s="26"/>
      <c r="L13" s="26"/>
      <c r="M13" s="26"/>
      <c r="N13" s="26"/>
      <c r="O13" s="26"/>
    </row>
    <row r="14" spans="1:31" x14ac:dyDescent="0.45">
      <c r="A14" t="s">
        <v>44</v>
      </c>
      <c r="B14" t="s">
        <v>42</v>
      </c>
      <c r="C14" s="2">
        <v>10</v>
      </c>
      <c r="D14" s="19">
        <v>3.8290000000000002</v>
      </c>
      <c r="E14" s="22">
        <v>3865.89</v>
      </c>
      <c r="F14" s="22">
        <v>560.04600000000005</v>
      </c>
      <c r="G14" s="4">
        <f t="shared" si="0"/>
        <v>0.14486858136160111</v>
      </c>
      <c r="I14" s="46"/>
      <c r="J14" s="29"/>
      <c r="K14" s="26"/>
      <c r="L14" s="26"/>
      <c r="M14" s="26"/>
      <c r="N14" s="26"/>
      <c r="O14" s="26"/>
    </row>
    <row r="15" spans="1:31" x14ac:dyDescent="0.45">
      <c r="A15" t="s">
        <v>44</v>
      </c>
      <c r="B15" t="s">
        <v>42</v>
      </c>
      <c r="C15" s="2">
        <v>10</v>
      </c>
      <c r="D15" s="19">
        <v>3.64141</v>
      </c>
      <c r="E15" s="22">
        <v>4293.88</v>
      </c>
      <c r="F15" s="22">
        <v>652.09900000000005</v>
      </c>
      <c r="G15" s="4">
        <f t="shared" si="0"/>
        <v>0.15186707593132553</v>
      </c>
      <c r="I15" s="45"/>
      <c r="J15" s="29"/>
      <c r="K15" s="26"/>
      <c r="L15" s="45"/>
      <c r="M15" s="26"/>
      <c r="N15" s="26"/>
      <c r="O15" s="45"/>
    </row>
    <row r="16" spans="1:31" x14ac:dyDescent="0.45">
      <c r="A16" t="s">
        <v>44</v>
      </c>
      <c r="B16" t="s">
        <v>42</v>
      </c>
      <c r="C16" s="2">
        <v>12.5</v>
      </c>
      <c r="D16" s="19">
        <v>4.9330999999999996</v>
      </c>
      <c r="E16" s="22">
        <v>7097.12</v>
      </c>
      <c r="F16" s="22">
        <v>1006.23</v>
      </c>
      <c r="G16" s="4">
        <f t="shared" si="0"/>
        <v>0.1417800459904863</v>
      </c>
      <c r="I16" s="45"/>
      <c r="J16" s="29"/>
      <c r="K16" s="26"/>
      <c r="L16" s="45"/>
      <c r="M16" s="26"/>
      <c r="N16" s="26"/>
      <c r="O16" s="45"/>
    </row>
    <row r="17" spans="1:15" x14ac:dyDescent="0.45">
      <c r="A17" t="s">
        <v>44</v>
      </c>
      <c r="B17" t="s">
        <v>42</v>
      </c>
      <c r="C17" s="2">
        <v>12.5</v>
      </c>
      <c r="D17" s="19">
        <v>3.90903</v>
      </c>
      <c r="E17" s="22">
        <v>5639.38</v>
      </c>
      <c r="F17" s="22">
        <v>761.38099999999997</v>
      </c>
      <c r="G17" s="4">
        <f t="shared" si="0"/>
        <v>0.13501147289241014</v>
      </c>
      <c r="I17" s="46"/>
      <c r="J17" s="29"/>
      <c r="K17" s="26"/>
      <c r="L17" s="45"/>
      <c r="M17" s="26"/>
      <c r="N17" s="26"/>
      <c r="O17" s="45"/>
    </row>
    <row r="18" spans="1:15" ht="15" customHeight="1" x14ac:dyDescent="0.45">
      <c r="A18" t="s">
        <v>44</v>
      </c>
      <c r="B18" t="s">
        <v>42</v>
      </c>
      <c r="C18" s="2">
        <v>15</v>
      </c>
      <c r="D18" s="19">
        <v>7.1789899999999998</v>
      </c>
      <c r="E18" s="22">
        <v>9851.89</v>
      </c>
      <c r="F18" s="22">
        <v>1557.4739999999999</v>
      </c>
      <c r="G18" s="4">
        <f t="shared" si="0"/>
        <v>0.15808885401684347</v>
      </c>
      <c r="I18" s="46"/>
      <c r="J18" s="29"/>
      <c r="K18" s="26"/>
      <c r="L18" s="45"/>
      <c r="M18" s="26"/>
      <c r="N18" s="26"/>
      <c r="O18" s="45"/>
    </row>
    <row r="19" spans="1:15" x14ac:dyDescent="0.45">
      <c r="A19" t="s">
        <v>44</v>
      </c>
      <c r="B19" t="s">
        <v>42</v>
      </c>
      <c r="C19" s="2">
        <v>15</v>
      </c>
      <c r="D19" s="19">
        <v>5.44733</v>
      </c>
      <c r="E19" s="22">
        <v>7105.38</v>
      </c>
      <c r="F19" s="22">
        <v>1187.8900000000001</v>
      </c>
      <c r="G19" s="4">
        <f t="shared" si="0"/>
        <v>0.16718176930720102</v>
      </c>
    </row>
    <row r="20" spans="1:15" x14ac:dyDescent="0.45">
      <c r="A20" t="s">
        <v>44</v>
      </c>
      <c r="B20" t="s">
        <v>43</v>
      </c>
      <c r="C20" s="2">
        <v>5</v>
      </c>
      <c r="D20" s="19">
        <v>2.0404200000000001</v>
      </c>
      <c r="E20" s="22">
        <v>1148.1400000000001</v>
      </c>
      <c r="F20" s="22">
        <v>208.614</v>
      </c>
      <c r="G20" s="4">
        <f t="shared" si="0"/>
        <v>0.18169735398122178</v>
      </c>
    </row>
    <row r="21" spans="1:15" x14ac:dyDescent="0.45">
      <c r="A21" t="s">
        <v>44</v>
      </c>
      <c r="B21" t="s">
        <v>43</v>
      </c>
      <c r="C21" s="2">
        <v>5</v>
      </c>
      <c r="D21" s="19">
        <v>2.0632999999999999</v>
      </c>
      <c r="E21" s="22">
        <v>1455.2</v>
      </c>
      <c r="F21" s="22">
        <v>265.58999999999997</v>
      </c>
      <c r="G21" s="4">
        <f t="shared" si="0"/>
        <v>0.18251099505222648</v>
      </c>
    </row>
    <row r="22" spans="1:15" x14ac:dyDescent="0.45">
      <c r="A22" t="s">
        <v>44</v>
      </c>
      <c r="B22" t="s">
        <v>43</v>
      </c>
      <c r="C22" s="2">
        <v>7.5</v>
      </c>
      <c r="D22" s="19">
        <v>5.7470699999999999</v>
      </c>
      <c r="E22" s="23">
        <v>2002.15</v>
      </c>
      <c r="F22" s="23">
        <v>357.64499999999998</v>
      </c>
      <c r="G22" s="4">
        <f t="shared" si="0"/>
        <v>0.17863047224233947</v>
      </c>
    </row>
    <row r="23" spans="1:15" x14ac:dyDescent="0.45">
      <c r="A23" t="s">
        <v>44</v>
      </c>
      <c r="B23" t="s">
        <v>43</v>
      </c>
      <c r="C23" s="2">
        <v>7.5</v>
      </c>
      <c r="D23" s="19">
        <v>5.8135199999999996</v>
      </c>
      <c r="E23" s="23">
        <v>2929.27</v>
      </c>
      <c r="F23" s="23">
        <v>512.96299999999997</v>
      </c>
      <c r="G23" s="4">
        <f t="shared" si="0"/>
        <v>0.1751163259105511</v>
      </c>
    </row>
    <row r="24" spans="1:15" x14ac:dyDescent="0.45">
      <c r="A24" t="s">
        <v>44</v>
      </c>
      <c r="B24" t="s">
        <v>43</v>
      </c>
      <c r="C24" s="2">
        <v>10</v>
      </c>
      <c r="D24" s="19">
        <v>10.0161</v>
      </c>
      <c r="E24" s="22">
        <v>4046.91</v>
      </c>
      <c r="F24" s="22">
        <v>836.47299999999996</v>
      </c>
      <c r="G24" s="4">
        <f t="shared" si="0"/>
        <v>0.20669424326214322</v>
      </c>
    </row>
    <row r="25" spans="1:15" x14ac:dyDescent="0.45">
      <c r="A25" t="s">
        <v>44</v>
      </c>
      <c r="B25" t="s">
        <v>43</v>
      </c>
      <c r="C25" s="2">
        <v>10</v>
      </c>
      <c r="D25" s="19">
        <v>10.2349</v>
      </c>
      <c r="E25" s="22">
        <v>4704.37</v>
      </c>
      <c r="F25" s="22">
        <v>859.25300000000004</v>
      </c>
      <c r="G25" s="4">
        <f t="shared" si="0"/>
        <v>0.18264996163141931</v>
      </c>
    </row>
    <row r="26" spans="1:15" x14ac:dyDescent="0.45">
      <c r="A26" t="s">
        <v>45</v>
      </c>
      <c r="B26" t="s">
        <v>46</v>
      </c>
      <c r="C26" s="2">
        <v>7.5</v>
      </c>
      <c r="D26" s="19">
        <v>2.78233</v>
      </c>
      <c r="E26" s="22">
        <v>3045.27</v>
      </c>
      <c r="F26" s="22">
        <v>445.39400000000001</v>
      </c>
      <c r="G26" s="4">
        <v>0.1462576388957301</v>
      </c>
    </row>
    <row r="27" spans="1:15" x14ac:dyDescent="0.45">
      <c r="A27" t="s">
        <v>45</v>
      </c>
      <c r="B27" t="s">
        <v>46</v>
      </c>
      <c r="C27" s="2">
        <v>7.5</v>
      </c>
      <c r="D27" s="19">
        <v>2.9636999999999998</v>
      </c>
      <c r="E27" s="22">
        <v>3422.77</v>
      </c>
      <c r="F27" s="22">
        <v>507.76100000000002</v>
      </c>
      <c r="G27" s="4">
        <v>0.14834797547016015</v>
      </c>
    </row>
    <row r="28" spans="1:15" x14ac:dyDescent="0.45">
      <c r="A28" t="s">
        <v>45</v>
      </c>
      <c r="B28" t="s">
        <v>46</v>
      </c>
      <c r="C28" s="2">
        <v>10</v>
      </c>
      <c r="D28" s="19">
        <v>4.68764</v>
      </c>
      <c r="E28" s="22">
        <v>4897.0600000000004</v>
      </c>
      <c r="F28" s="22">
        <v>718.59199999999998</v>
      </c>
      <c r="G28" s="4">
        <v>0.14673947225478143</v>
      </c>
    </row>
    <row r="29" spans="1:15" x14ac:dyDescent="0.45">
      <c r="A29" t="s">
        <v>45</v>
      </c>
      <c r="B29" t="s">
        <v>46</v>
      </c>
      <c r="C29" s="2">
        <v>10</v>
      </c>
      <c r="D29" s="19">
        <v>4.7153900000000002</v>
      </c>
      <c r="E29" s="22">
        <v>4366.54</v>
      </c>
      <c r="F29" s="22">
        <v>722.91399999999999</v>
      </c>
      <c r="G29" s="4">
        <v>0.16555762686245862</v>
      </c>
    </row>
    <row r="30" spans="1:15" x14ac:dyDescent="0.45">
      <c r="A30" t="s">
        <v>45</v>
      </c>
      <c r="B30" t="s">
        <v>46</v>
      </c>
      <c r="C30" s="2">
        <v>12.5</v>
      </c>
      <c r="D30" s="19">
        <v>6.5722899999999997</v>
      </c>
      <c r="E30" s="22">
        <v>5975.41</v>
      </c>
      <c r="F30" s="22">
        <v>621.61699999999996</v>
      </c>
      <c r="G30" s="4">
        <v>0.10402917958767682</v>
      </c>
    </row>
    <row r="31" spans="1:15" x14ac:dyDescent="0.45">
      <c r="A31" t="s">
        <v>45</v>
      </c>
      <c r="B31" t="s">
        <v>46</v>
      </c>
      <c r="C31" s="2">
        <v>12.5</v>
      </c>
      <c r="D31" s="19">
        <v>5.5502099999999999</v>
      </c>
      <c r="E31" s="22">
        <v>5429.12</v>
      </c>
      <c r="F31" s="22">
        <v>593.84299999999996</v>
      </c>
      <c r="G31" s="4">
        <v>0.10938107833313686</v>
      </c>
    </row>
    <row r="32" spans="1:15" x14ac:dyDescent="0.45">
      <c r="A32" t="s">
        <v>45</v>
      </c>
      <c r="B32" t="s">
        <v>46</v>
      </c>
      <c r="C32" s="2">
        <v>15</v>
      </c>
      <c r="D32" s="19">
        <v>9.7455200000000008</v>
      </c>
      <c r="E32" s="22">
        <v>7691.48</v>
      </c>
      <c r="F32" s="22">
        <v>976.50199999999995</v>
      </c>
      <c r="G32" s="4">
        <v>0.12695892077987592</v>
      </c>
    </row>
    <row r="33" spans="1:7" x14ac:dyDescent="0.45">
      <c r="A33" t="s">
        <v>45</v>
      </c>
      <c r="B33" t="s">
        <v>46</v>
      </c>
      <c r="C33" s="2">
        <v>15</v>
      </c>
      <c r="D33" s="19">
        <v>7.3558199999999996</v>
      </c>
      <c r="E33" s="22">
        <v>6183.44</v>
      </c>
      <c r="F33" s="22">
        <v>1058.4100000000001</v>
      </c>
      <c r="G33" s="4">
        <v>0.1711684757998784</v>
      </c>
    </row>
    <row r="34" spans="1:7" x14ac:dyDescent="0.45">
      <c r="A34" t="s">
        <v>45</v>
      </c>
      <c r="B34" t="s">
        <v>42</v>
      </c>
      <c r="C34" s="2">
        <v>7.5</v>
      </c>
      <c r="D34" s="19">
        <v>3.3023400000000001</v>
      </c>
      <c r="E34" s="22">
        <v>4200.6000000000004</v>
      </c>
      <c r="F34" s="22">
        <v>670.495</v>
      </c>
      <c r="G34" s="4">
        <f t="shared" ref="G34:G47" si="1">F34/E34</f>
        <v>0.15961886397181355</v>
      </c>
    </row>
    <row r="35" spans="1:7" x14ac:dyDescent="0.45">
      <c r="A35" t="s">
        <v>45</v>
      </c>
      <c r="B35" t="s">
        <v>42</v>
      </c>
      <c r="C35" s="2">
        <v>7.5</v>
      </c>
      <c r="D35" s="19">
        <v>3.4726400000000002</v>
      </c>
      <c r="E35" s="22">
        <v>5416.88</v>
      </c>
      <c r="F35" s="22">
        <v>933.87</v>
      </c>
      <c r="G35" s="4">
        <f t="shared" si="1"/>
        <v>0.17239997932389123</v>
      </c>
    </row>
    <row r="36" spans="1:7" x14ac:dyDescent="0.45">
      <c r="A36" t="s">
        <v>45</v>
      </c>
      <c r="B36" t="s">
        <v>42</v>
      </c>
      <c r="C36" s="2">
        <v>10</v>
      </c>
      <c r="D36" s="19">
        <v>4.9453500000000004</v>
      </c>
      <c r="E36" s="22">
        <v>4275.18</v>
      </c>
      <c r="F36" s="22">
        <v>787.22699999999998</v>
      </c>
      <c r="G36" s="4">
        <f t="shared" si="1"/>
        <v>0.18413891344925826</v>
      </c>
    </row>
    <row r="37" spans="1:7" x14ac:dyDescent="0.45">
      <c r="A37" t="s">
        <v>45</v>
      </c>
      <c r="B37" t="s">
        <v>42</v>
      </c>
      <c r="C37" s="2">
        <v>10</v>
      </c>
      <c r="D37" s="19">
        <v>3.5652400000000002</v>
      </c>
      <c r="E37" s="22">
        <v>4488.6899999999996</v>
      </c>
      <c r="F37" s="22">
        <v>703.79399999999998</v>
      </c>
      <c r="G37" s="4">
        <f t="shared" si="1"/>
        <v>0.15679273908423172</v>
      </c>
    </row>
    <row r="38" spans="1:7" x14ac:dyDescent="0.45">
      <c r="A38" t="s">
        <v>45</v>
      </c>
      <c r="B38" t="s">
        <v>42</v>
      </c>
      <c r="C38" s="2">
        <v>12.5</v>
      </c>
      <c r="D38" s="19">
        <v>6.3030499999999998</v>
      </c>
      <c r="E38" s="22">
        <v>7536.77</v>
      </c>
      <c r="F38" s="22">
        <v>1326.49</v>
      </c>
      <c r="G38" s="4">
        <f t="shared" si="1"/>
        <v>0.17600245197876543</v>
      </c>
    </row>
    <row r="39" spans="1:7" x14ac:dyDescent="0.45">
      <c r="A39" t="s">
        <v>45</v>
      </c>
      <c r="B39" t="s">
        <v>42</v>
      </c>
      <c r="C39" s="2">
        <v>12.5</v>
      </c>
      <c r="D39" s="19">
        <v>5.9932600000000003</v>
      </c>
      <c r="E39" s="22">
        <v>6999.21</v>
      </c>
      <c r="F39" s="22">
        <v>1218.02</v>
      </c>
      <c r="G39" s="4">
        <f t="shared" si="1"/>
        <v>0.17402249682464163</v>
      </c>
    </row>
    <row r="40" spans="1:7" x14ac:dyDescent="0.45">
      <c r="A40" t="s">
        <v>45</v>
      </c>
      <c r="B40" t="s">
        <v>42</v>
      </c>
      <c r="C40" s="2">
        <v>15</v>
      </c>
      <c r="D40" s="19">
        <v>7.4712899999999998</v>
      </c>
      <c r="E40" s="22">
        <v>13118.1</v>
      </c>
      <c r="F40" s="22">
        <v>2453.84</v>
      </c>
      <c r="G40" s="4">
        <f t="shared" si="1"/>
        <v>0.18705757693568428</v>
      </c>
    </row>
    <row r="41" spans="1:7" x14ac:dyDescent="0.45">
      <c r="A41" t="s">
        <v>45</v>
      </c>
      <c r="B41" t="s">
        <v>42</v>
      </c>
      <c r="C41" s="2">
        <v>15</v>
      </c>
      <c r="D41" s="19">
        <v>6.4565599999999996</v>
      </c>
      <c r="E41" s="22">
        <v>11075.2</v>
      </c>
      <c r="F41" s="22">
        <v>2188.21</v>
      </c>
      <c r="G41" s="4">
        <f t="shared" si="1"/>
        <v>0.197577470384282</v>
      </c>
    </row>
    <row r="42" spans="1:7" x14ac:dyDescent="0.45">
      <c r="A42" t="s">
        <v>45</v>
      </c>
      <c r="B42" t="s">
        <v>43</v>
      </c>
      <c r="C42" s="2">
        <v>5</v>
      </c>
      <c r="D42" s="19">
        <v>2.3340200000000002</v>
      </c>
      <c r="E42" s="22">
        <v>1440.19</v>
      </c>
      <c r="F42" s="22">
        <v>281.46499999999997</v>
      </c>
      <c r="G42" s="4">
        <f t="shared" si="1"/>
        <v>0.1954360188586228</v>
      </c>
    </row>
    <row r="43" spans="1:7" x14ac:dyDescent="0.45">
      <c r="A43" t="s">
        <v>45</v>
      </c>
      <c r="B43" t="s">
        <v>43</v>
      </c>
      <c r="C43" s="2">
        <v>5</v>
      </c>
      <c r="D43" s="19">
        <v>2.52596</v>
      </c>
      <c r="E43" s="22">
        <v>1200.19</v>
      </c>
      <c r="F43" s="22">
        <v>211.46499999999997</v>
      </c>
      <c r="G43" s="4">
        <f t="shared" si="1"/>
        <v>0.17619293611844788</v>
      </c>
    </row>
    <row r="44" spans="1:7" x14ac:dyDescent="0.45">
      <c r="A44" t="s">
        <v>45</v>
      </c>
      <c r="B44" t="s">
        <v>43</v>
      </c>
      <c r="C44" s="2">
        <v>7.5</v>
      </c>
      <c r="D44" s="19">
        <v>5.8882599999999998</v>
      </c>
      <c r="E44" s="23">
        <v>3139.64</v>
      </c>
      <c r="F44" s="23">
        <v>573.07000000000005</v>
      </c>
      <c r="G44" s="4">
        <f t="shared" si="1"/>
        <v>0.18252729612312241</v>
      </c>
    </row>
    <row r="45" spans="1:7" x14ac:dyDescent="0.45">
      <c r="A45" t="s">
        <v>45</v>
      </c>
      <c r="B45" t="s">
        <v>43</v>
      </c>
      <c r="C45" s="2">
        <v>7.5</v>
      </c>
      <c r="D45" s="19">
        <v>5.6715900000000001</v>
      </c>
      <c r="E45" s="23">
        <v>3384.68</v>
      </c>
      <c r="F45" s="23">
        <v>618.69100000000003</v>
      </c>
      <c r="G45" s="4">
        <f t="shared" si="1"/>
        <v>0.18279157852441</v>
      </c>
    </row>
    <row r="46" spans="1:7" x14ac:dyDescent="0.45">
      <c r="A46" t="s">
        <v>45</v>
      </c>
      <c r="B46" t="s">
        <v>43</v>
      </c>
      <c r="C46" s="2">
        <v>10</v>
      </c>
      <c r="D46" s="19">
        <v>11.396599999999999</v>
      </c>
      <c r="E46" s="22">
        <v>5081.09</v>
      </c>
      <c r="F46" s="22">
        <v>954.82799999999997</v>
      </c>
      <c r="G46" s="4">
        <f t="shared" si="1"/>
        <v>0.18791794673977433</v>
      </c>
    </row>
    <row r="47" spans="1:7" x14ac:dyDescent="0.45">
      <c r="A47" t="s">
        <v>45</v>
      </c>
      <c r="B47" t="s">
        <v>43</v>
      </c>
      <c r="C47" s="2">
        <v>10</v>
      </c>
      <c r="D47" s="19">
        <v>10.0753</v>
      </c>
      <c r="E47" s="22">
        <v>4145.8500000000004</v>
      </c>
      <c r="F47" s="22">
        <v>840.83699999999999</v>
      </c>
      <c r="G47" s="4">
        <f t="shared" si="1"/>
        <v>0.20281413944064544</v>
      </c>
    </row>
  </sheetData>
  <sortState ref="A2:G67">
    <sortCondition ref="A4:A67"/>
  </sortState>
  <mergeCells count="19">
    <mergeCell ref="I15:I16"/>
    <mergeCell ref="L15:L16"/>
    <mergeCell ref="O15:O16"/>
    <mergeCell ref="I17:I18"/>
    <mergeCell ref="L17:L18"/>
    <mergeCell ref="O17:O18"/>
    <mergeCell ref="M9:M10"/>
    <mergeCell ref="N9:N10"/>
    <mergeCell ref="J4:L4"/>
    <mergeCell ref="M4:O4"/>
    <mergeCell ref="J5:J6"/>
    <mergeCell ref="K5:K6"/>
    <mergeCell ref="M5:M6"/>
    <mergeCell ref="N5:N6"/>
    <mergeCell ref="I11:I12"/>
    <mergeCell ref="I13:I14"/>
    <mergeCell ref="I9:I10"/>
    <mergeCell ref="J9:J10"/>
    <mergeCell ref="K9:K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B1:G59"/>
  <sheetViews>
    <sheetView workbookViewId="0"/>
  </sheetViews>
  <sheetFormatPr baseColWidth="10" defaultColWidth="11" defaultRowHeight="14.25" x14ac:dyDescent="0.45"/>
  <sheetData>
    <row r="1" spans="2:7" ht="14.65" thickBot="1" x14ac:dyDescent="0.5"/>
    <row r="2" spans="2:7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7" x14ac:dyDescent="0.45">
      <c r="B3" s="7" t="s">
        <v>4</v>
      </c>
      <c r="C3" s="9">
        <v>0.15017521102833975</v>
      </c>
      <c r="D3" s="9">
        <v>3.0141991263357669E-3</v>
      </c>
      <c r="E3" s="9">
        <v>0.14392414463938438</v>
      </c>
      <c r="F3" s="9">
        <v>0.15642627741729512</v>
      </c>
    </row>
    <row r="4" spans="2:7" x14ac:dyDescent="0.45">
      <c r="B4" s="6" t="s">
        <v>20</v>
      </c>
      <c r="C4" s="10">
        <v>0.18454989201331692</v>
      </c>
      <c r="D4" s="10">
        <v>4.9221665617769344E-3</v>
      </c>
      <c r="E4" s="10">
        <v>0.17434194334584849</v>
      </c>
      <c r="F4" s="10">
        <v>0.19475784068078536</v>
      </c>
    </row>
    <row r="5" spans="2:7" ht="14.65" thickBot="1" x14ac:dyDescent="0.5">
      <c r="B5" s="8" t="s">
        <v>5</v>
      </c>
      <c r="C5" s="11">
        <v>0.16607867162460407</v>
      </c>
      <c r="D5" s="11">
        <v>2.570517651892952E-3</v>
      </c>
      <c r="E5" s="11">
        <v>0.16074774429615704</v>
      </c>
      <c r="F5" s="11">
        <v>0.17140959895305111</v>
      </c>
    </row>
    <row r="7" spans="2:7" ht="14.65" thickBot="1" x14ac:dyDescent="0.5"/>
    <row r="8" spans="2:7" x14ac:dyDescent="0.45">
      <c r="B8" s="15" t="s">
        <v>14</v>
      </c>
      <c r="C8" s="16" t="s">
        <v>21</v>
      </c>
      <c r="D8" s="16" t="s">
        <v>3</v>
      </c>
      <c r="E8" s="16" t="s">
        <v>6</v>
      </c>
    </row>
    <row r="9" spans="2:7" x14ac:dyDescent="0.45">
      <c r="B9" s="7" t="s">
        <v>4</v>
      </c>
      <c r="C9" s="9"/>
      <c r="D9" s="9"/>
      <c r="E9" s="9"/>
    </row>
    <row r="10" spans="2:7" x14ac:dyDescent="0.45">
      <c r="B10" s="6" t="s">
        <v>20</v>
      </c>
      <c r="C10" s="10"/>
      <c r="D10" s="10"/>
      <c r="E10" s="10"/>
    </row>
    <row r="11" spans="2:7" ht="14.65" thickBot="1" x14ac:dyDescent="0.5">
      <c r="B11" s="8" t="s">
        <v>5</v>
      </c>
      <c r="C11" s="11"/>
      <c r="D11" s="11"/>
      <c r="E11" s="11"/>
    </row>
    <row r="13" spans="2:7" ht="14.65" thickBot="1" x14ac:dyDescent="0.5"/>
    <row r="14" spans="2:7" x14ac:dyDescent="0.45">
      <c r="B14" s="15" t="s">
        <v>15</v>
      </c>
      <c r="C14" s="16" t="s">
        <v>22</v>
      </c>
      <c r="D14" s="16" t="s">
        <v>23</v>
      </c>
      <c r="E14" s="16" t="s">
        <v>8</v>
      </c>
      <c r="F14" s="16" t="s">
        <v>24</v>
      </c>
      <c r="G14" s="16" t="s">
        <v>9</v>
      </c>
    </row>
    <row r="15" spans="2:7" x14ac:dyDescent="0.45">
      <c r="B15" s="7" t="s">
        <v>4</v>
      </c>
      <c r="C15" s="9"/>
      <c r="D15" s="9"/>
      <c r="E15" s="9"/>
      <c r="F15" s="9"/>
      <c r="G15" s="9"/>
    </row>
    <row r="16" spans="2:7" x14ac:dyDescent="0.45">
      <c r="B16" s="6" t="s">
        <v>20</v>
      </c>
      <c r="C16" s="10"/>
      <c r="D16" s="10"/>
      <c r="E16" s="10"/>
      <c r="F16" s="10"/>
      <c r="G16" s="10"/>
    </row>
    <row r="17" spans="2:7" ht="14.65" thickBot="1" x14ac:dyDescent="0.5">
      <c r="B17" s="8" t="s">
        <v>5</v>
      </c>
      <c r="C17" s="11"/>
      <c r="D17" s="11">
        <v>0.16532388871818793</v>
      </c>
      <c r="E17" s="11">
        <v>0.1739934729718583</v>
      </c>
      <c r="F17" s="11"/>
      <c r="G17" s="11"/>
    </row>
    <row r="19" spans="2:7" ht="14.65" thickBot="1" x14ac:dyDescent="0.5"/>
    <row r="20" spans="2:7" x14ac:dyDescent="0.45">
      <c r="B20" s="15" t="s">
        <v>13</v>
      </c>
      <c r="C20" s="16" t="s">
        <v>7</v>
      </c>
      <c r="D20" s="16" t="s">
        <v>10</v>
      </c>
      <c r="E20" s="16" t="s">
        <v>11</v>
      </c>
      <c r="F20" s="16" t="s">
        <v>12</v>
      </c>
    </row>
    <row r="21" spans="2:7" x14ac:dyDescent="0.45">
      <c r="B21" s="7" t="s">
        <v>21</v>
      </c>
      <c r="C21" s="9">
        <v>0.18624827232374372</v>
      </c>
      <c r="D21" s="9">
        <v>3.4804973539621421E-3</v>
      </c>
      <c r="E21" s="9">
        <v>0.17903016259897261</v>
      </c>
      <c r="F21" s="9">
        <v>0.19346638204851482</v>
      </c>
    </row>
    <row r="22" spans="2:7" x14ac:dyDescent="0.45">
      <c r="B22" s="6" t="s">
        <v>3</v>
      </c>
      <c r="C22" s="10">
        <v>0.164423617104202</v>
      </c>
      <c r="D22" s="10">
        <v>3.0141991263357443E-3</v>
      </c>
      <c r="E22" s="10">
        <v>0.15817255071524669</v>
      </c>
      <c r="F22" s="10">
        <v>0.17067468349315731</v>
      </c>
    </row>
    <row r="23" spans="2:7" ht="14.65" thickBot="1" x14ac:dyDescent="0.5">
      <c r="B23" s="8" t="s">
        <v>6</v>
      </c>
      <c r="C23" s="11">
        <v>0.14362977267015442</v>
      </c>
      <c r="D23" s="11">
        <v>3.0141991263357422E-3</v>
      </c>
      <c r="E23" s="11">
        <v>0.13737870628119911</v>
      </c>
      <c r="F23" s="11">
        <v>0.14988083905910973</v>
      </c>
    </row>
    <row r="25" spans="2:7" ht="14.65" thickBot="1" x14ac:dyDescent="0.5"/>
    <row r="26" spans="2:7" x14ac:dyDescent="0.45">
      <c r="B26" s="15" t="s">
        <v>16</v>
      </c>
      <c r="C26" s="16" t="s">
        <v>4</v>
      </c>
      <c r="D26" s="16" t="s">
        <v>20</v>
      </c>
      <c r="E26" s="16" t="s">
        <v>5</v>
      </c>
    </row>
    <row r="27" spans="2:7" x14ac:dyDescent="0.45">
      <c r="B27" s="7" t="s">
        <v>21</v>
      </c>
      <c r="C27" s="9"/>
      <c r="D27" s="9"/>
      <c r="E27" s="9"/>
    </row>
    <row r="28" spans="2:7" x14ac:dyDescent="0.45">
      <c r="B28" s="6" t="s">
        <v>3</v>
      </c>
      <c r="C28" s="10"/>
      <c r="D28" s="10"/>
      <c r="E28" s="10"/>
    </row>
    <row r="29" spans="2:7" ht="14.65" thickBot="1" x14ac:dyDescent="0.5">
      <c r="B29" s="8" t="s">
        <v>6</v>
      </c>
      <c r="C29" s="11"/>
      <c r="D29" s="11"/>
      <c r="E29" s="11"/>
    </row>
    <row r="31" spans="2:7" ht="14.65" thickBot="1" x14ac:dyDescent="0.5"/>
    <row r="32" spans="2:7" x14ac:dyDescent="0.45">
      <c r="B32" s="15" t="s">
        <v>17</v>
      </c>
      <c r="C32" s="16" t="s">
        <v>22</v>
      </c>
      <c r="D32" s="16" t="s">
        <v>23</v>
      </c>
      <c r="E32" s="16" t="s">
        <v>8</v>
      </c>
      <c r="F32" s="16" t="s">
        <v>24</v>
      </c>
      <c r="G32" s="16" t="s">
        <v>9</v>
      </c>
    </row>
    <row r="33" spans="2:7" x14ac:dyDescent="0.45">
      <c r="B33" s="7" t="s">
        <v>21</v>
      </c>
      <c r="C33" s="9"/>
      <c r="D33" s="9"/>
      <c r="E33" s="9"/>
      <c r="F33" s="9"/>
      <c r="G33" s="9"/>
    </row>
    <row r="34" spans="2:7" x14ac:dyDescent="0.45">
      <c r="B34" s="6" t="s">
        <v>3</v>
      </c>
      <c r="C34" s="10"/>
      <c r="D34" s="10"/>
      <c r="E34" s="10"/>
      <c r="F34" s="10"/>
      <c r="G34" s="10"/>
    </row>
    <row r="35" spans="2:7" ht="14.65" thickBot="1" x14ac:dyDescent="0.5">
      <c r="B35" s="8" t="s">
        <v>6</v>
      </c>
      <c r="C35" s="11"/>
      <c r="D35" s="11"/>
      <c r="E35" s="11"/>
      <c r="F35" s="11"/>
      <c r="G35" s="11"/>
    </row>
    <row r="37" spans="2:7" ht="14.65" thickBot="1" x14ac:dyDescent="0.5"/>
    <row r="38" spans="2:7" x14ac:dyDescent="0.45">
      <c r="B38" s="15" t="s">
        <v>13</v>
      </c>
      <c r="C38" s="16" t="s">
        <v>7</v>
      </c>
      <c r="D38" s="16" t="s">
        <v>10</v>
      </c>
      <c r="E38" s="16" t="s">
        <v>11</v>
      </c>
      <c r="F38" s="16" t="s">
        <v>12</v>
      </c>
    </row>
    <row r="39" spans="2:7" x14ac:dyDescent="0.45">
      <c r="B39" s="7" t="s">
        <v>22</v>
      </c>
      <c r="C39" s="9">
        <v>0.18395932600262976</v>
      </c>
      <c r="D39" s="9">
        <v>6.0283982526714618E-3</v>
      </c>
      <c r="E39" s="9">
        <v>0.1714571932247192</v>
      </c>
      <c r="F39" s="9">
        <v>0.19646145878054033</v>
      </c>
    </row>
    <row r="40" spans="2:7" x14ac:dyDescent="0.45">
      <c r="B40" s="6" t="s">
        <v>23</v>
      </c>
      <c r="C40" s="10">
        <v>0.16353325486778886</v>
      </c>
      <c r="D40" s="10">
        <v>3.4804973539621499E-3</v>
      </c>
      <c r="E40" s="10">
        <v>0.15631514514301773</v>
      </c>
      <c r="F40" s="10">
        <v>0.17075136459255999</v>
      </c>
    </row>
    <row r="41" spans="2:7" x14ac:dyDescent="0.45">
      <c r="B41" s="6" t="s">
        <v>8</v>
      </c>
      <c r="C41" s="10">
        <v>0.16748173107950745</v>
      </c>
      <c r="D41" s="10">
        <v>3.4804973539621447E-3</v>
      </c>
      <c r="E41" s="10">
        <v>0.16026362135473632</v>
      </c>
      <c r="F41" s="10">
        <v>0.17469984080427858</v>
      </c>
    </row>
    <row r="42" spans="2:7" x14ac:dyDescent="0.45">
      <c r="B42" s="6" t="s">
        <v>24</v>
      </c>
      <c r="C42" s="10">
        <v>0.13823747998376987</v>
      </c>
      <c r="D42" s="10">
        <v>4.2627212841571446E-3</v>
      </c>
      <c r="E42" s="10">
        <v>0.12939713711721465</v>
      </c>
      <c r="F42" s="10">
        <v>0.14707782285032509</v>
      </c>
    </row>
    <row r="43" spans="2:7" ht="14.65" thickBot="1" x14ac:dyDescent="0.5">
      <c r="B43" s="8" t="s">
        <v>9</v>
      </c>
      <c r="C43" s="11">
        <v>0.16873956612829927</v>
      </c>
      <c r="D43" s="11">
        <v>4.2627212841571437E-3</v>
      </c>
      <c r="E43" s="11">
        <v>0.15989922326174405</v>
      </c>
      <c r="F43" s="11">
        <v>0.17757990899485449</v>
      </c>
    </row>
    <row r="45" spans="2:7" ht="14.65" thickBot="1" x14ac:dyDescent="0.5"/>
    <row r="46" spans="2:7" x14ac:dyDescent="0.45">
      <c r="B46" s="15" t="s">
        <v>18</v>
      </c>
      <c r="C46" s="16" t="s">
        <v>4</v>
      </c>
      <c r="D46" s="16" t="s">
        <v>20</v>
      </c>
      <c r="E46" s="16" t="s">
        <v>5</v>
      </c>
    </row>
    <row r="47" spans="2:7" x14ac:dyDescent="0.45">
      <c r="B47" s="7" t="s">
        <v>22</v>
      </c>
      <c r="C47" s="9"/>
      <c r="D47" s="9"/>
      <c r="E47" s="9"/>
    </row>
    <row r="48" spans="2:7" x14ac:dyDescent="0.45">
      <c r="B48" s="6" t="s">
        <v>23</v>
      </c>
      <c r="C48" s="10"/>
      <c r="D48" s="10"/>
      <c r="E48" s="10">
        <v>0.16532388871818793</v>
      </c>
    </row>
    <row r="49" spans="2:5" x14ac:dyDescent="0.45">
      <c r="B49" s="6" t="s">
        <v>8</v>
      </c>
      <c r="C49" s="10"/>
      <c r="D49" s="10"/>
      <c r="E49" s="10">
        <v>0.1739934729718583</v>
      </c>
    </row>
    <row r="50" spans="2:5" x14ac:dyDescent="0.45">
      <c r="B50" s="6" t="s">
        <v>24</v>
      </c>
      <c r="C50" s="10"/>
      <c r="D50" s="10"/>
      <c r="E50" s="10"/>
    </row>
    <row r="51" spans="2:5" ht="14.65" thickBot="1" x14ac:dyDescent="0.5">
      <c r="B51" s="8" t="s">
        <v>9</v>
      </c>
      <c r="C51" s="11"/>
      <c r="D51" s="11"/>
      <c r="E51" s="11"/>
    </row>
    <row r="53" spans="2:5" ht="14.65" thickBot="1" x14ac:dyDescent="0.5"/>
    <row r="54" spans="2:5" x14ac:dyDescent="0.45">
      <c r="B54" s="15" t="s">
        <v>19</v>
      </c>
      <c r="C54" s="16" t="s">
        <v>21</v>
      </c>
      <c r="D54" s="16" t="s">
        <v>3</v>
      </c>
      <c r="E54" s="16" t="s">
        <v>6</v>
      </c>
    </row>
    <row r="55" spans="2:5" x14ac:dyDescent="0.45">
      <c r="B55" s="7" t="s">
        <v>22</v>
      </c>
      <c r="C55" s="9"/>
      <c r="D55" s="9"/>
      <c r="E55" s="9"/>
    </row>
    <row r="56" spans="2:5" x14ac:dyDescent="0.45">
      <c r="B56" s="6" t="s">
        <v>23</v>
      </c>
      <c r="C56" s="10"/>
      <c r="D56" s="10"/>
      <c r="E56" s="10"/>
    </row>
    <row r="57" spans="2:5" x14ac:dyDescent="0.45">
      <c r="B57" s="6" t="s">
        <v>8</v>
      </c>
      <c r="C57" s="10"/>
      <c r="D57" s="10"/>
      <c r="E57" s="10"/>
    </row>
    <row r="58" spans="2:5" x14ac:dyDescent="0.45">
      <c r="B58" s="6" t="s">
        <v>24</v>
      </c>
      <c r="C58" s="10"/>
      <c r="D58" s="10"/>
      <c r="E58" s="10"/>
    </row>
    <row r="59" spans="2:5" ht="14.65" thickBot="1" x14ac:dyDescent="0.5">
      <c r="B59" s="8" t="s">
        <v>9</v>
      </c>
      <c r="C59" s="11"/>
      <c r="D59" s="11"/>
      <c r="E59" s="11"/>
    </row>
  </sheetData>
  <pageMargins left="0.7" right="0.7" top="0.75" bottom="0.75" header="0.3" footer="0.3"/>
  <ignoredErrors>
    <ignoredError sqref="B3:B6 B9:B12 B15:B18 B21:B24 B27:B30 B33:B36 B39:B44 B47:B52 B55:B6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B1:F50"/>
  <sheetViews>
    <sheetView workbookViewId="0"/>
  </sheetViews>
  <sheetFormatPr baseColWidth="10" defaultColWidth="11" defaultRowHeight="14.25" x14ac:dyDescent="0.45"/>
  <sheetData>
    <row r="1" spans="2:6" ht="14.65" thickBot="1" x14ac:dyDescent="0.5"/>
    <row r="2" spans="2:6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6" x14ac:dyDescent="0.45">
      <c r="B3" s="7" t="s">
        <v>4</v>
      </c>
      <c r="C3" s="9">
        <v>4.5074162500000003</v>
      </c>
      <c r="D3" s="9">
        <v>0.17046850450543694</v>
      </c>
      <c r="E3" s="9">
        <v>4.1460391640755967</v>
      </c>
      <c r="F3" s="9">
        <v>4.868793335924404</v>
      </c>
    </row>
    <row r="4" spans="2:6" ht="14.65" thickBot="1" x14ac:dyDescent="0.5">
      <c r="B4" s="8" t="s">
        <v>5</v>
      </c>
      <c r="C4" s="11">
        <v>5.3676643750000013</v>
      </c>
      <c r="D4" s="11">
        <v>0.17046850450543721</v>
      </c>
      <c r="E4" s="11">
        <v>5.0062872890755967</v>
      </c>
      <c r="F4" s="11">
        <v>5.7290414609244058</v>
      </c>
    </row>
    <row r="6" spans="2:6" ht="14.65" thickBot="1" x14ac:dyDescent="0.5"/>
    <row r="7" spans="2:6" x14ac:dyDescent="0.45">
      <c r="B7" s="15" t="s">
        <v>14</v>
      </c>
      <c r="C7" s="16" t="s">
        <v>3</v>
      </c>
      <c r="D7" s="16" t="s">
        <v>6</v>
      </c>
    </row>
    <row r="8" spans="2:6" x14ac:dyDescent="0.45">
      <c r="B8" s="7" t="s">
        <v>4</v>
      </c>
      <c r="C8" s="9">
        <v>4.2914037500000006</v>
      </c>
      <c r="D8" s="9">
        <v>4.7234287500000001</v>
      </c>
    </row>
    <row r="9" spans="2:6" ht="14.65" thickBot="1" x14ac:dyDescent="0.5">
      <c r="B9" s="8" t="s">
        <v>5</v>
      </c>
      <c r="C9" s="11">
        <v>5.1887162500000006</v>
      </c>
      <c r="D9" s="11">
        <v>5.5466125000000011</v>
      </c>
    </row>
    <row r="11" spans="2:6" ht="14.65" thickBot="1" x14ac:dyDescent="0.5"/>
    <row r="12" spans="2:6" x14ac:dyDescent="0.45">
      <c r="B12" s="15" t="s">
        <v>15</v>
      </c>
      <c r="C12" s="16" t="s">
        <v>23</v>
      </c>
      <c r="D12" s="16" t="s">
        <v>8</v>
      </c>
      <c r="E12" s="16" t="s">
        <v>24</v>
      </c>
      <c r="F12" s="16" t="s">
        <v>9</v>
      </c>
    </row>
    <row r="13" spans="2:6" x14ac:dyDescent="0.45">
      <c r="B13" s="7" t="s">
        <v>4</v>
      </c>
      <c r="C13" s="9">
        <v>2.9030875000000016</v>
      </c>
      <c r="D13" s="9">
        <v>3.8469774999999999</v>
      </c>
      <c r="E13" s="9">
        <v>4.8674999999999988</v>
      </c>
      <c r="F13" s="9">
        <v>6.4121000000000024</v>
      </c>
    </row>
    <row r="14" spans="2:6" ht="14.65" thickBot="1" x14ac:dyDescent="0.5">
      <c r="B14" s="8" t="s">
        <v>5</v>
      </c>
      <c r="C14" s="11">
        <v>3.1302525000000014</v>
      </c>
      <c r="D14" s="11">
        <v>4.4784050000000004</v>
      </c>
      <c r="E14" s="11">
        <v>6.104702500000001</v>
      </c>
      <c r="F14" s="11">
        <v>7.7572975000000008</v>
      </c>
    </row>
    <row r="16" spans="2:6" ht="14.65" thickBot="1" x14ac:dyDescent="0.5"/>
    <row r="17" spans="2:6" x14ac:dyDescent="0.45">
      <c r="B17" s="15" t="s">
        <v>13</v>
      </c>
      <c r="C17" s="16" t="s">
        <v>7</v>
      </c>
      <c r="D17" s="16" t="s">
        <v>10</v>
      </c>
      <c r="E17" s="16" t="s">
        <v>11</v>
      </c>
      <c r="F17" s="16" t="s">
        <v>12</v>
      </c>
    </row>
    <row r="18" spans="2:6" x14ac:dyDescent="0.45">
      <c r="B18" s="7" t="s">
        <v>3</v>
      </c>
      <c r="C18" s="9">
        <v>4.7400600000000006</v>
      </c>
      <c r="D18" s="9">
        <v>0.17046850450543799</v>
      </c>
      <c r="E18" s="9">
        <v>4.3786829140755943</v>
      </c>
      <c r="F18" s="9">
        <v>5.1014370859244069</v>
      </c>
    </row>
    <row r="19" spans="2:6" ht="14.65" thickBot="1" x14ac:dyDescent="0.5">
      <c r="B19" s="8" t="s">
        <v>6</v>
      </c>
      <c r="C19" s="11">
        <v>5.135020625000001</v>
      </c>
      <c r="D19" s="11">
        <v>0.17046850450543691</v>
      </c>
      <c r="E19" s="11">
        <v>4.7736435390755974</v>
      </c>
      <c r="F19" s="11">
        <v>5.4963977109244047</v>
      </c>
    </row>
    <row r="21" spans="2:6" ht="14.65" thickBot="1" x14ac:dyDescent="0.5"/>
    <row r="22" spans="2:6" x14ac:dyDescent="0.45">
      <c r="B22" s="15" t="s">
        <v>16</v>
      </c>
      <c r="C22" s="16" t="s">
        <v>4</v>
      </c>
      <c r="D22" s="16" t="s">
        <v>5</v>
      </c>
    </row>
    <row r="23" spans="2:6" x14ac:dyDescent="0.45">
      <c r="B23" s="7" t="s">
        <v>3</v>
      </c>
      <c r="C23" s="9">
        <v>4.2914037500000006</v>
      </c>
      <c r="D23" s="9">
        <v>5.1887162500000006</v>
      </c>
    </row>
    <row r="24" spans="2:6" ht="14.65" thickBot="1" x14ac:dyDescent="0.5">
      <c r="B24" s="8" t="s">
        <v>6</v>
      </c>
      <c r="C24" s="11">
        <v>4.7234287500000001</v>
      </c>
      <c r="D24" s="11">
        <v>5.5466125000000011</v>
      </c>
    </row>
    <row r="26" spans="2:6" ht="14.65" thickBot="1" x14ac:dyDescent="0.5"/>
    <row r="27" spans="2:6" x14ac:dyDescent="0.45">
      <c r="B27" s="15" t="s">
        <v>17</v>
      </c>
      <c r="C27" s="16" t="s">
        <v>23</v>
      </c>
      <c r="D27" s="16" t="s">
        <v>8</v>
      </c>
      <c r="E27" s="16" t="s">
        <v>24</v>
      </c>
      <c r="F27" s="16" t="s">
        <v>9</v>
      </c>
    </row>
    <row r="28" spans="2:6" x14ac:dyDescent="0.45">
      <c r="B28" s="7" t="s">
        <v>3</v>
      </c>
      <c r="C28" s="9">
        <v>3.0418375000000011</v>
      </c>
      <c r="D28" s="9">
        <v>3.9952500000000004</v>
      </c>
      <c r="E28" s="9">
        <v>5.2846099999999989</v>
      </c>
      <c r="F28" s="9">
        <v>6.6385425000000025</v>
      </c>
    </row>
    <row r="29" spans="2:6" ht="14.65" thickBot="1" x14ac:dyDescent="0.5">
      <c r="B29" s="8" t="s">
        <v>6</v>
      </c>
      <c r="C29" s="11">
        <v>2.991502500000002</v>
      </c>
      <c r="D29" s="11">
        <v>4.3301325000000004</v>
      </c>
      <c r="E29" s="11">
        <v>5.6875925000000001</v>
      </c>
      <c r="F29" s="11">
        <v>7.5308550000000007</v>
      </c>
    </row>
    <row r="31" spans="2:6" ht="14.65" thickBot="1" x14ac:dyDescent="0.5"/>
    <row r="32" spans="2:6" x14ac:dyDescent="0.45">
      <c r="B32" s="15" t="s">
        <v>13</v>
      </c>
      <c r="C32" s="16" t="s">
        <v>7</v>
      </c>
      <c r="D32" s="16" t="s">
        <v>10</v>
      </c>
      <c r="E32" s="16" t="s">
        <v>11</v>
      </c>
      <c r="F32" s="16" t="s">
        <v>12</v>
      </c>
    </row>
    <row r="33" spans="2:6" x14ac:dyDescent="0.45">
      <c r="B33" s="7" t="s">
        <v>23</v>
      </c>
      <c r="C33" s="9">
        <v>3.0166700000000017</v>
      </c>
      <c r="D33" s="9">
        <v>0.24107887102904763</v>
      </c>
      <c r="E33" s="9">
        <v>2.505605623954843</v>
      </c>
      <c r="F33" s="9">
        <v>3.5277343760451605</v>
      </c>
    </row>
    <row r="34" spans="2:6" x14ac:dyDescent="0.45">
      <c r="B34" s="6" t="s">
        <v>8</v>
      </c>
      <c r="C34" s="10">
        <v>4.16269125</v>
      </c>
      <c r="D34" s="10">
        <v>0.24107887102904751</v>
      </c>
      <c r="E34" s="10">
        <v>3.6516268739548412</v>
      </c>
      <c r="F34" s="10">
        <v>4.6737556260451587</v>
      </c>
    </row>
    <row r="35" spans="2:6" x14ac:dyDescent="0.45">
      <c r="B35" s="6" t="s">
        <v>24</v>
      </c>
      <c r="C35" s="10">
        <v>5.4861012499999999</v>
      </c>
      <c r="D35" s="10">
        <v>0.2410788710290474</v>
      </c>
      <c r="E35" s="10">
        <v>4.9750368739548421</v>
      </c>
      <c r="F35" s="10">
        <v>5.9971656260451578</v>
      </c>
    </row>
    <row r="36" spans="2:6" ht="14.65" thickBot="1" x14ac:dyDescent="0.5">
      <c r="B36" s="8" t="s">
        <v>9</v>
      </c>
      <c r="C36" s="11">
        <v>7.0846987500000012</v>
      </c>
      <c r="D36" s="11">
        <v>0.24107887102904804</v>
      </c>
      <c r="E36" s="11">
        <v>6.5736343739548415</v>
      </c>
      <c r="F36" s="11">
        <v>7.5957631260451608</v>
      </c>
    </row>
    <row r="38" spans="2:6" ht="14.65" thickBot="1" x14ac:dyDescent="0.5"/>
    <row r="39" spans="2:6" x14ac:dyDescent="0.45">
      <c r="B39" s="15" t="s">
        <v>18</v>
      </c>
      <c r="C39" s="16" t="s">
        <v>4</v>
      </c>
      <c r="D39" s="16" t="s">
        <v>5</v>
      </c>
    </row>
    <row r="40" spans="2:6" x14ac:dyDescent="0.45">
      <c r="B40" s="7" t="s">
        <v>23</v>
      </c>
      <c r="C40" s="9">
        <v>2.9030875000000016</v>
      </c>
      <c r="D40" s="9">
        <v>3.1302525000000014</v>
      </c>
    </row>
    <row r="41" spans="2:6" x14ac:dyDescent="0.45">
      <c r="B41" s="6" t="s">
        <v>8</v>
      </c>
      <c r="C41" s="10">
        <v>3.8469774999999999</v>
      </c>
      <c r="D41" s="10">
        <v>4.4784050000000004</v>
      </c>
    </row>
    <row r="42" spans="2:6" x14ac:dyDescent="0.45">
      <c r="B42" s="6" t="s">
        <v>24</v>
      </c>
      <c r="C42" s="10">
        <v>4.8674999999999988</v>
      </c>
      <c r="D42" s="10">
        <v>6.104702500000001</v>
      </c>
    </row>
    <row r="43" spans="2:6" ht="14.65" thickBot="1" x14ac:dyDescent="0.5">
      <c r="B43" s="8" t="s">
        <v>9</v>
      </c>
      <c r="C43" s="11">
        <v>6.4121000000000024</v>
      </c>
      <c r="D43" s="11">
        <v>7.7572975000000008</v>
      </c>
    </row>
    <row r="45" spans="2:6" ht="14.65" thickBot="1" x14ac:dyDescent="0.5"/>
    <row r="46" spans="2:6" x14ac:dyDescent="0.45">
      <c r="B46" s="15" t="s">
        <v>19</v>
      </c>
      <c r="C46" s="16" t="s">
        <v>3</v>
      </c>
      <c r="D46" s="16" t="s">
        <v>6</v>
      </c>
    </row>
    <row r="47" spans="2:6" x14ac:dyDescent="0.45">
      <c r="B47" s="7" t="s">
        <v>23</v>
      </c>
      <c r="C47" s="9">
        <v>3.0418375000000011</v>
      </c>
      <c r="D47" s="9">
        <v>2.991502500000002</v>
      </c>
    </row>
    <row r="48" spans="2:6" x14ac:dyDescent="0.45">
      <c r="B48" s="6" t="s">
        <v>8</v>
      </c>
      <c r="C48" s="10">
        <v>3.9952500000000004</v>
      </c>
      <c r="D48" s="10">
        <v>4.3301325000000004</v>
      </c>
    </row>
    <row r="49" spans="2:4" x14ac:dyDescent="0.45">
      <c r="B49" s="6" t="s">
        <v>24</v>
      </c>
      <c r="C49" s="10">
        <v>5.2846099999999989</v>
      </c>
      <c r="D49" s="10">
        <v>5.6875925000000001</v>
      </c>
    </row>
    <row r="50" spans="2:4" ht="14.65" thickBot="1" x14ac:dyDescent="0.5">
      <c r="B50" s="8" t="s">
        <v>9</v>
      </c>
      <c r="C50" s="11">
        <v>6.6385425000000025</v>
      </c>
      <c r="D50" s="11">
        <v>7.5308550000000007</v>
      </c>
    </row>
  </sheetData>
  <pageMargins left="0.7" right="0.7" top="0.75" bottom="0.75" header="0.3" footer="0.3"/>
  <ignoredErrors>
    <ignoredError sqref="B3:B5 B8:B10 B13:B15 B18:B20 B23:B25 B28:B30 B33:B37 B40:B44 B47:B51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3"/>
  <dimension ref="B1:F50"/>
  <sheetViews>
    <sheetView workbookViewId="0"/>
  </sheetViews>
  <sheetFormatPr baseColWidth="10" defaultColWidth="11" defaultRowHeight="14.25" x14ac:dyDescent="0.45"/>
  <sheetData>
    <row r="1" spans="2:6" ht="14.65" thickBot="1" x14ac:dyDescent="0.5"/>
    <row r="2" spans="2:6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6" x14ac:dyDescent="0.45">
      <c r="B3" s="7" t="s">
        <v>4</v>
      </c>
      <c r="C3" s="9">
        <v>5612.4334374999999</v>
      </c>
      <c r="D3" s="9">
        <v>228.69397282673341</v>
      </c>
      <c r="E3" s="9">
        <v>5127.623872775016</v>
      </c>
      <c r="F3" s="9">
        <v>6097.2430022249837</v>
      </c>
    </row>
    <row r="4" spans="2:6" ht="14.65" thickBot="1" x14ac:dyDescent="0.5">
      <c r="B4" s="8" t="s">
        <v>5</v>
      </c>
      <c r="C4" s="11">
        <v>6132.607500000001</v>
      </c>
      <c r="D4" s="11">
        <v>228.69397282673532</v>
      </c>
      <c r="E4" s="11">
        <v>5647.7979352750135</v>
      </c>
      <c r="F4" s="11">
        <v>6617.4170647249884</v>
      </c>
    </row>
    <row r="6" spans="2:6" ht="14.65" thickBot="1" x14ac:dyDescent="0.5"/>
    <row r="7" spans="2:6" x14ac:dyDescent="0.45">
      <c r="B7" s="15" t="s">
        <v>14</v>
      </c>
      <c r="C7" s="16" t="s">
        <v>3</v>
      </c>
      <c r="D7" s="16" t="s">
        <v>6</v>
      </c>
    </row>
    <row r="8" spans="2:6" x14ac:dyDescent="0.45">
      <c r="B8" s="7" t="s">
        <v>4</v>
      </c>
      <c r="C8" s="9">
        <v>5514.4924999999994</v>
      </c>
      <c r="D8" s="9">
        <v>5710.3743750000003</v>
      </c>
    </row>
    <row r="9" spans="2:6" ht="14.65" thickBot="1" x14ac:dyDescent="0.5">
      <c r="B9" s="8" t="s">
        <v>5</v>
      </c>
      <c r="C9" s="11">
        <v>7138.8287500000015</v>
      </c>
      <c r="D9" s="11">
        <v>5126.3862500000005</v>
      </c>
    </row>
    <row r="11" spans="2:6" ht="14.65" thickBot="1" x14ac:dyDescent="0.5"/>
    <row r="12" spans="2:6" x14ac:dyDescent="0.45">
      <c r="B12" s="15" t="s">
        <v>15</v>
      </c>
      <c r="C12" s="16" t="s">
        <v>23</v>
      </c>
      <c r="D12" s="16" t="s">
        <v>8</v>
      </c>
      <c r="E12" s="16" t="s">
        <v>24</v>
      </c>
      <c r="F12" s="16" t="s">
        <v>9</v>
      </c>
    </row>
    <row r="13" spans="2:6" x14ac:dyDescent="0.45">
      <c r="B13" s="7" t="s">
        <v>4</v>
      </c>
      <c r="C13" s="9">
        <v>3113.3799999999992</v>
      </c>
      <c r="D13" s="9">
        <v>4707.5274999999983</v>
      </c>
      <c r="E13" s="9">
        <v>6211.2175000000007</v>
      </c>
      <c r="F13" s="9">
        <v>8417.6087500000012</v>
      </c>
    </row>
    <row r="14" spans="2:6" ht="14.65" thickBot="1" x14ac:dyDescent="0.5">
      <c r="B14" s="8" t="s">
        <v>5</v>
      </c>
      <c r="C14" s="11">
        <v>4021.3799999999992</v>
      </c>
      <c r="D14" s="11">
        <v>4506.8675000000003</v>
      </c>
      <c r="E14" s="11">
        <v>6485.1275000000023</v>
      </c>
      <c r="F14" s="11">
        <v>9517.0550000000039</v>
      </c>
    </row>
    <row r="16" spans="2:6" ht="14.65" thickBot="1" x14ac:dyDescent="0.5"/>
    <row r="17" spans="2:6" x14ac:dyDescent="0.45">
      <c r="B17" s="15" t="s">
        <v>13</v>
      </c>
      <c r="C17" s="16" t="s">
        <v>7</v>
      </c>
      <c r="D17" s="16" t="s">
        <v>10</v>
      </c>
      <c r="E17" s="16" t="s">
        <v>11</v>
      </c>
      <c r="F17" s="16" t="s">
        <v>12</v>
      </c>
    </row>
    <row r="18" spans="2:6" x14ac:dyDescent="0.45">
      <c r="B18" s="7" t="s">
        <v>3</v>
      </c>
      <c r="C18" s="9">
        <v>6326.6606250000004</v>
      </c>
      <c r="D18" s="9">
        <v>228.69397282673441</v>
      </c>
      <c r="E18" s="9">
        <v>5841.8510602750148</v>
      </c>
      <c r="F18" s="9">
        <v>6811.4701897249861</v>
      </c>
    </row>
    <row r="19" spans="2:6" ht="14.65" thickBot="1" x14ac:dyDescent="0.5">
      <c r="B19" s="8" t="s">
        <v>6</v>
      </c>
      <c r="C19" s="11">
        <v>5418.3803125000004</v>
      </c>
      <c r="D19" s="11">
        <v>228.69397282673444</v>
      </c>
      <c r="E19" s="11">
        <v>4933.5707477750148</v>
      </c>
      <c r="F19" s="11">
        <v>5903.189877224986</v>
      </c>
    </row>
    <row r="21" spans="2:6" ht="14.65" thickBot="1" x14ac:dyDescent="0.5"/>
    <row r="22" spans="2:6" x14ac:dyDescent="0.45">
      <c r="B22" s="15" t="s">
        <v>16</v>
      </c>
      <c r="C22" s="16" t="s">
        <v>4</v>
      </c>
      <c r="D22" s="16" t="s">
        <v>5</v>
      </c>
    </row>
    <row r="23" spans="2:6" x14ac:dyDescent="0.45">
      <c r="B23" s="7" t="s">
        <v>3</v>
      </c>
      <c r="C23" s="9">
        <v>5514.4924999999994</v>
      </c>
      <c r="D23" s="9">
        <v>7138.8287500000015</v>
      </c>
    </row>
    <row r="24" spans="2:6" ht="14.65" thickBot="1" x14ac:dyDescent="0.5">
      <c r="B24" s="8" t="s">
        <v>6</v>
      </c>
      <c r="C24" s="11">
        <v>5710.3743750000003</v>
      </c>
      <c r="D24" s="11">
        <v>5126.3862500000005</v>
      </c>
    </row>
    <row r="26" spans="2:6" ht="14.65" thickBot="1" x14ac:dyDescent="0.5"/>
    <row r="27" spans="2:6" x14ac:dyDescent="0.45">
      <c r="B27" s="15" t="s">
        <v>17</v>
      </c>
      <c r="C27" s="16" t="s">
        <v>23</v>
      </c>
      <c r="D27" s="16" t="s">
        <v>8</v>
      </c>
      <c r="E27" s="16" t="s">
        <v>24</v>
      </c>
      <c r="F27" s="16" t="s">
        <v>9</v>
      </c>
    </row>
    <row r="28" spans="2:6" x14ac:dyDescent="0.45">
      <c r="B28" s="7" t="s">
        <v>3</v>
      </c>
      <c r="C28" s="9">
        <v>3969.97</v>
      </c>
      <c r="D28" s="9">
        <v>4230.909999999998</v>
      </c>
      <c r="E28" s="9">
        <v>6818.1200000000017</v>
      </c>
      <c r="F28" s="9">
        <v>10287.642500000002</v>
      </c>
    </row>
    <row r="29" spans="2:6" ht="14.65" thickBot="1" x14ac:dyDescent="0.5">
      <c r="B29" s="8" t="s">
        <v>6</v>
      </c>
      <c r="C29" s="11">
        <v>3164.7899999999986</v>
      </c>
      <c r="D29" s="11">
        <v>4983.4849999999997</v>
      </c>
      <c r="E29" s="11">
        <v>5878.2250000000013</v>
      </c>
      <c r="F29" s="11">
        <v>7647.0212500000034</v>
      </c>
    </row>
    <row r="31" spans="2:6" ht="14.65" thickBot="1" x14ac:dyDescent="0.5"/>
    <row r="32" spans="2:6" x14ac:dyDescent="0.45">
      <c r="B32" s="15" t="s">
        <v>13</v>
      </c>
      <c r="C32" s="16" t="s">
        <v>7</v>
      </c>
      <c r="D32" s="16" t="s">
        <v>10</v>
      </c>
      <c r="E32" s="16" t="s">
        <v>11</v>
      </c>
      <c r="F32" s="16" t="s">
        <v>12</v>
      </c>
    </row>
    <row r="33" spans="2:6" x14ac:dyDescent="0.45">
      <c r="B33" s="7" t="s">
        <v>23</v>
      </c>
      <c r="C33" s="9">
        <v>3567.3799999999992</v>
      </c>
      <c r="D33" s="9">
        <v>323.42211800455215</v>
      </c>
      <c r="E33" s="9">
        <v>2881.7557383977273</v>
      </c>
      <c r="F33" s="9">
        <v>4253.0042616022711</v>
      </c>
    </row>
    <row r="34" spans="2:6" x14ac:dyDescent="0.45">
      <c r="B34" s="6" t="s">
        <v>8</v>
      </c>
      <c r="C34" s="10">
        <v>4607.1974999999993</v>
      </c>
      <c r="D34" s="10">
        <v>323.42211800455226</v>
      </c>
      <c r="E34" s="10">
        <v>3921.573238397727</v>
      </c>
      <c r="F34" s="10">
        <v>5292.8217616022712</v>
      </c>
    </row>
    <row r="35" spans="2:6" x14ac:dyDescent="0.45">
      <c r="B35" s="6" t="s">
        <v>24</v>
      </c>
      <c r="C35" s="10">
        <v>6348.1725000000015</v>
      </c>
      <c r="D35" s="10">
        <v>323.42211800455243</v>
      </c>
      <c r="E35" s="10">
        <v>5662.5482383977287</v>
      </c>
      <c r="F35" s="10">
        <v>7033.7967616022743</v>
      </c>
    </row>
    <row r="36" spans="2:6" ht="14.65" thickBot="1" x14ac:dyDescent="0.5">
      <c r="B36" s="8" t="s">
        <v>9</v>
      </c>
      <c r="C36" s="11">
        <v>8967.3318750000017</v>
      </c>
      <c r="D36" s="11">
        <v>323.42211800455232</v>
      </c>
      <c r="E36" s="11">
        <v>8281.7076133977298</v>
      </c>
      <c r="F36" s="11">
        <v>9652.9561366022735</v>
      </c>
    </row>
    <row r="38" spans="2:6" ht="14.65" thickBot="1" x14ac:dyDescent="0.5"/>
    <row r="39" spans="2:6" x14ac:dyDescent="0.45">
      <c r="B39" s="15" t="s">
        <v>18</v>
      </c>
      <c r="C39" s="16" t="s">
        <v>4</v>
      </c>
      <c r="D39" s="16" t="s">
        <v>5</v>
      </c>
    </row>
    <row r="40" spans="2:6" x14ac:dyDescent="0.45">
      <c r="B40" s="7" t="s">
        <v>23</v>
      </c>
      <c r="C40" s="9">
        <v>3113.3799999999992</v>
      </c>
      <c r="D40" s="9">
        <v>4021.3799999999992</v>
      </c>
    </row>
    <row r="41" spans="2:6" x14ac:dyDescent="0.45">
      <c r="B41" s="6" t="s">
        <v>8</v>
      </c>
      <c r="C41" s="10">
        <v>4707.5274999999983</v>
      </c>
      <c r="D41" s="10">
        <v>4506.8675000000003</v>
      </c>
    </row>
    <row r="42" spans="2:6" x14ac:dyDescent="0.45">
      <c r="B42" s="6" t="s">
        <v>24</v>
      </c>
      <c r="C42" s="10">
        <v>6211.2175000000007</v>
      </c>
      <c r="D42" s="10">
        <v>6485.1275000000023</v>
      </c>
    </row>
    <row r="43" spans="2:6" ht="14.65" thickBot="1" x14ac:dyDescent="0.5">
      <c r="B43" s="8" t="s">
        <v>9</v>
      </c>
      <c r="C43" s="11">
        <v>8417.6087500000012</v>
      </c>
      <c r="D43" s="11">
        <v>9517.0550000000039</v>
      </c>
    </row>
    <row r="45" spans="2:6" ht="14.65" thickBot="1" x14ac:dyDescent="0.5"/>
    <row r="46" spans="2:6" x14ac:dyDescent="0.45">
      <c r="B46" s="15" t="s">
        <v>19</v>
      </c>
      <c r="C46" s="16" t="s">
        <v>3</v>
      </c>
      <c r="D46" s="16" t="s">
        <v>6</v>
      </c>
    </row>
    <row r="47" spans="2:6" x14ac:dyDescent="0.45">
      <c r="B47" s="7" t="s">
        <v>23</v>
      </c>
      <c r="C47" s="9">
        <v>3969.97</v>
      </c>
      <c r="D47" s="9">
        <v>3164.7899999999986</v>
      </c>
    </row>
    <row r="48" spans="2:6" x14ac:dyDescent="0.45">
      <c r="B48" s="6" t="s">
        <v>8</v>
      </c>
      <c r="C48" s="10">
        <v>4230.909999999998</v>
      </c>
      <c r="D48" s="10">
        <v>4983.4849999999997</v>
      </c>
    </row>
    <row r="49" spans="2:4" x14ac:dyDescent="0.45">
      <c r="B49" s="6" t="s">
        <v>24</v>
      </c>
      <c r="C49" s="10">
        <v>6818.1200000000017</v>
      </c>
      <c r="D49" s="10">
        <v>5878.2250000000013</v>
      </c>
    </row>
    <row r="50" spans="2:4" ht="14.65" thickBot="1" x14ac:dyDescent="0.5">
      <c r="B50" s="8" t="s">
        <v>9</v>
      </c>
      <c r="C50" s="11">
        <v>10287.642500000002</v>
      </c>
      <c r="D50" s="11">
        <v>7647.0212500000034</v>
      </c>
    </row>
  </sheetData>
  <pageMargins left="0.7" right="0.7" top="0.75" bottom="0.75" header="0.3" footer="0.3"/>
  <ignoredErrors>
    <ignoredError sqref="B3:B5 B8:B10 B13:B15 B18:B20 B23:B25 B28:B30 B33:B37 B40:B44 B47:B51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5"/>
  <dimension ref="B1:F50"/>
  <sheetViews>
    <sheetView workbookViewId="0"/>
  </sheetViews>
  <sheetFormatPr baseColWidth="10" defaultColWidth="11" defaultRowHeight="14.25" x14ac:dyDescent="0.45"/>
  <sheetData>
    <row r="1" spans="2:6" ht="14.65" thickBot="1" x14ac:dyDescent="0.5"/>
    <row r="2" spans="2:6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6" x14ac:dyDescent="0.45">
      <c r="B3" s="7" t="s">
        <v>4</v>
      </c>
      <c r="C3" s="9">
        <v>4.5074162500000003</v>
      </c>
      <c r="D3" s="9">
        <v>0.17046850450543694</v>
      </c>
      <c r="E3" s="9">
        <v>4.1460391640755967</v>
      </c>
      <c r="F3" s="9">
        <v>4.868793335924404</v>
      </c>
    </row>
    <row r="4" spans="2:6" ht="14.65" thickBot="1" x14ac:dyDescent="0.5">
      <c r="B4" s="8" t="s">
        <v>5</v>
      </c>
      <c r="C4" s="11">
        <v>5.3676643750000013</v>
      </c>
      <c r="D4" s="11">
        <v>0.17046850450543721</v>
      </c>
      <c r="E4" s="11">
        <v>5.0062872890755967</v>
      </c>
      <c r="F4" s="11">
        <v>5.7290414609244058</v>
      </c>
    </row>
    <row r="6" spans="2:6" ht="14.65" thickBot="1" x14ac:dyDescent="0.5"/>
    <row r="7" spans="2:6" x14ac:dyDescent="0.45">
      <c r="B7" s="15" t="s">
        <v>14</v>
      </c>
      <c r="C7" s="16" t="s">
        <v>3</v>
      </c>
      <c r="D7" s="16" t="s">
        <v>6</v>
      </c>
    </row>
    <row r="8" spans="2:6" x14ac:dyDescent="0.45">
      <c r="B8" s="7" t="s">
        <v>4</v>
      </c>
      <c r="C8" s="9">
        <v>4.2914037500000006</v>
      </c>
      <c r="D8" s="9">
        <v>4.7234287500000001</v>
      </c>
    </row>
    <row r="9" spans="2:6" ht="14.65" thickBot="1" x14ac:dyDescent="0.5">
      <c r="B9" s="8" t="s">
        <v>5</v>
      </c>
      <c r="C9" s="11">
        <v>5.1887162500000006</v>
      </c>
      <c r="D9" s="11">
        <v>5.5466125000000011</v>
      </c>
    </row>
    <row r="11" spans="2:6" ht="14.65" thickBot="1" x14ac:dyDescent="0.5"/>
    <row r="12" spans="2:6" x14ac:dyDescent="0.45">
      <c r="B12" s="15" t="s">
        <v>15</v>
      </c>
      <c r="C12" s="16" t="s">
        <v>23</v>
      </c>
      <c r="D12" s="16" t="s">
        <v>8</v>
      </c>
      <c r="E12" s="16" t="s">
        <v>24</v>
      </c>
      <c r="F12" s="16" t="s">
        <v>9</v>
      </c>
    </row>
    <row r="13" spans="2:6" x14ac:dyDescent="0.45">
      <c r="B13" s="7" t="s">
        <v>4</v>
      </c>
      <c r="C13" s="9">
        <v>2.9030875000000016</v>
      </c>
      <c r="D13" s="9">
        <v>3.8469774999999999</v>
      </c>
      <c r="E13" s="9">
        <v>4.8674999999999988</v>
      </c>
      <c r="F13" s="9">
        <v>6.4121000000000024</v>
      </c>
    </row>
    <row r="14" spans="2:6" ht="14.65" thickBot="1" x14ac:dyDescent="0.5">
      <c r="B14" s="8" t="s">
        <v>5</v>
      </c>
      <c r="C14" s="11">
        <v>3.1302525000000014</v>
      </c>
      <c r="D14" s="11">
        <v>4.4784050000000004</v>
      </c>
      <c r="E14" s="11">
        <v>6.104702500000001</v>
      </c>
      <c r="F14" s="11">
        <v>7.7572975000000008</v>
      </c>
    </row>
    <row r="16" spans="2:6" ht="14.65" thickBot="1" x14ac:dyDescent="0.5"/>
    <row r="17" spans="2:6" x14ac:dyDescent="0.45">
      <c r="B17" s="15" t="s">
        <v>13</v>
      </c>
      <c r="C17" s="16" t="s">
        <v>7</v>
      </c>
      <c r="D17" s="16" t="s">
        <v>10</v>
      </c>
      <c r="E17" s="16" t="s">
        <v>11</v>
      </c>
      <c r="F17" s="16" t="s">
        <v>12</v>
      </c>
    </row>
    <row r="18" spans="2:6" x14ac:dyDescent="0.45">
      <c r="B18" s="7" t="s">
        <v>3</v>
      </c>
      <c r="C18" s="9">
        <v>4.7400600000000006</v>
      </c>
      <c r="D18" s="9">
        <v>0.17046850450543799</v>
      </c>
      <c r="E18" s="9">
        <v>4.3786829140755943</v>
      </c>
      <c r="F18" s="9">
        <v>5.1014370859244069</v>
      </c>
    </row>
    <row r="19" spans="2:6" ht="14.65" thickBot="1" x14ac:dyDescent="0.5">
      <c r="B19" s="8" t="s">
        <v>6</v>
      </c>
      <c r="C19" s="11">
        <v>5.135020625000001</v>
      </c>
      <c r="D19" s="11">
        <v>0.17046850450543691</v>
      </c>
      <c r="E19" s="11">
        <v>4.7736435390755974</v>
      </c>
      <c r="F19" s="11">
        <v>5.4963977109244047</v>
      </c>
    </row>
    <row r="21" spans="2:6" ht="14.65" thickBot="1" x14ac:dyDescent="0.5"/>
    <row r="22" spans="2:6" x14ac:dyDescent="0.45">
      <c r="B22" s="15" t="s">
        <v>16</v>
      </c>
      <c r="C22" s="16" t="s">
        <v>4</v>
      </c>
      <c r="D22" s="16" t="s">
        <v>5</v>
      </c>
    </row>
    <row r="23" spans="2:6" x14ac:dyDescent="0.45">
      <c r="B23" s="7" t="s">
        <v>3</v>
      </c>
      <c r="C23" s="9">
        <v>4.2914037500000006</v>
      </c>
      <c r="D23" s="9">
        <v>5.1887162500000006</v>
      </c>
    </row>
    <row r="24" spans="2:6" ht="14.65" thickBot="1" x14ac:dyDescent="0.5">
      <c r="B24" s="8" t="s">
        <v>6</v>
      </c>
      <c r="C24" s="11">
        <v>4.7234287500000001</v>
      </c>
      <c r="D24" s="11">
        <v>5.5466125000000011</v>
      </c>
    </row>
    <row r="26" spans="2:6" ht="14.65" thickBot="1" x14ac:dyDescent="0.5"/>
    <row r="27" spans="2:6" x14ac:dyDescent="0.45">
      <c r="B27" s="15" t="s">
        <v>17</v>
      </c>
      <c r="C27" s="16" t="s">
        <v>23</v>
      </c>
      <c r="D27" s="16" t="s">
        <v>8</v>
      </c>
      <c r="E27" s="16" t="s">
        <v>24</v>
      </c>
      <c r="F27" s="16" t="s">
        <v>9</v>
      </c>
    </row>
    <row r="28" spans="2:6" x14ac:dyDescent="0.45">
      <c r="B28" s="7" t="s">
        <v>3</v>
      </c>
      <c r="C28" s="9">
        <v>3.0418375000000011</v>
      </c>
      <c r="D28" s="9">
        <v>3.9952500000000004</v>
      </c>
      <c r="E28" s="9">
        <v>5.2846099999999989</v>
      </c>
      <c r="F28" s="9">
        <v>6.6385425000000025</v>
      </c>
    </row>
    <row r="29" spans="2:6" ht="14.65" thickBot="1" x14ac:dyDescent="0.5">
      <c r="B29" s="8" t="s">
        <v>6</v>
      </c>
      <c r="C29" s="11">
        <v>2.991502500000002</v>
      </c>
      <c r="D29" s="11">
        <v>4.3301325000000004</v>
      </c>
      <c r="E29" s="11">
        <v>5.6875925000000001</v>
      </c>
      <c r="F29" s="11">
        <v>7.5308550000000007</v>
      </c>
    </row>
    <row r="31" spans="2:6" ht="14.65" thickBot="1" x14ac:dyDescent="0.5"/>
    <row r="32" spans="2:6" x14ac:dyDescent="0.45">
      <c r="B32" s="15" t="s">
        <v>13</v>
      </c>
      <c r="C32" s="16" t="s">
        <v>7</v>
      </c>
      <c r="D32" s="16" t="s">
        <v>10</v>
      </c>
      <c r="E32" s="16" t="s">
        <v>11</v>
      </c>
      <c r="F32" s="16" t="s">
        <v>12</v>
      </c>
    </row>
    <row r="33" spans="2:6" x14ac:dyDescent="0.45">
      <c r="B33" s="7" t="s">
        <v>23</v>
      </c>
      <c r="C33" s="9">
        <v>3.0166700000000017</v>
      </c>
      <c r="D33" s="9">
        <v>0.24107887102904763</v>
      </c>
      <c r="E33" s="9">
        <v>2.505605623954843</v>
      </c>
      <c r="F33" s="9">
        <v>3.5277343760451605</v>
      </c>
    </row>
    <row r="34" spans="2:6" x14ac:dyDescent="0.45">
      <c r="B34" s="6" t="s">
        <v>8</v>
      </c>
      <c r="C34" s="10">
        <v>4.16269125</v>
      </c>
      <c r="D34" s="10">
        <v>0.24107887102904751</v>
      </c>
      <c r="E34" s="10">
        <v>3.6516268739548412</v>
      </c>
      <c r="F34" s="10">
        <v>4.6737556260451587</v>
      </c>
    </row>
    <row r="35" spans="2:6" x14ac:dyDescent="0.45">
      <c r="B35" s="6" t="s">
        <v>24</v>
      </c>
      <c r="C35" s="10">
        <v>5.4861012499999999</v>
      </c>
      <c r="D35" s="10">
        <v>0.2410788710290474</v>
      </c>
      <c r="E35" s="10">
        <v>4.9750368739548421</v>
      </c>
      <c r="F35" s="10">
        <v>5.9971656260451578</v>
      </c>
    </row>
    <row r="36" spans="2:6" ht="14.65" thickBot="1" x14ac:dyDescent="0.5">
      <c r="B36" s="8" t="s">
        <v>9</v>
      </c>
      <c r="C36" s="11">
        <v>7.0846987500000012</v>
      </c>
      <c r="D36" s="11">
        <v>0.24107887102904804</v>
      </c>
      <c r="E36" s="11">
        <v>6.5736343739548415</v>
      </c>
      <c r="F36" s="11">
        <v>7.5957631260451608</v>
      </c>
    </row>
    <row r="38" spans="2:6" ht="14.65" thickBot="1" x14ac:dyDescent="0.5"/>
    <row r="39" spans="2:6" x14ac:dyDescent="0.45">
      <c r="B39" s="15" t="s">
        <v>18</v>
      </c>
      <c r="C39" s="16" t="s">
        <v>4</v>
      </c>
      <c r="D39" s="16" t="s">
        <v>5</v>
      </c>
    </row>
    <row r="40" spans="2:6" x14ac:dyDescent="0.45">
      <c r="B40" s="7" t="s">
        <v>23</v>
      </c>
      <c r="C40" s="9">
        <v>2.9030875000000016</v>
      </c>
      <c r="D40" s="9">
        <v>3.1302525000000014</v>
      </c>
    </row>
    <row r="41" spans="2:6" x14ac:dyDescent="0.45">
      <c r="B41" s="6" t="s">
        <v>8</v>
      </c>
      <c r="C41" s="10">
        <v>3.8469774999999999</v>
      </c>
      <c r="D41" s="10">
        <v>4.4784050000000004</v>
      </c>
    </row>
    <row r="42" spans="2:6" x14ac:dyDescent="0.45">
      <c r="B42" s="6" t="s">
        <v>24</v>
      </c>
      <c r="C42" s="10">
        <v>4.8674999999999988</v>
      </c>
      <c r="D42" s="10">
        <v>6.104702500000001</v>
      </c>
    </row>
    <row r="43" spans="2:6" ht="14.65" thickBot="1" x14ac:dyDescent="0.5">
      <c r="B43" s="8" t="s">
        <v>9</v>
      </c>
      <c r="C43" s="11">
        <v>6.4121000000000024</v>
      </c>
      <c r="D43" s="11">
        <v>7.7572975000000008</v>
      </c>
    </row>
    <row r="45" spans="2:6" ht="14.65" thickBot="1" x14ac:dyDescent="0.5"/>
    <row r="46" spans="2:6" x14ac:dyDescent="0.45">
      <c r="B46" s="15" t="s">
        <v>19</v>
      </c>
      <c r="C46" s="16" t="s">
        <v>3</v>
      </c>
      <c r="D46" s="16" t="s">
        <v>6</v>
      </c>
    </row>
    <row r="47" spans="2:6" x14ac:dyDescent="0.45">
      <c r="B47" s="7" t="s">
        <v>23</v>
      </c>
      <c r="C47" s="9">
        <v>3.0418375000000011</v>
      </c>
      <c r="D47" s="9">
        <v>2.991502500000002</v>
      </c>
    </row>
    <row r="48" spans="2:6" x14ac:dyDescent="0.45">
      <c r="B48" s="6" t="s">
        <v>8</v>
      </c>
      <c r="C48" s="10">
        <v>3.9952500000000004</v>
      </c>
      <c r="D48" s="10">
        <v>4.3301325000000004</v>
      </c>
    </row>
    <row r="49" spans="2:4" x14ac:dyDescent="0.45">
      <c r="B49" s="6" t="s">
        <v>24</v>
      </c>
      <c r="C49" s="10">
        <v>5.2846099999999989</v>
      </c>
      <c r="D49" s="10">
        <v>5.6875925000000001</v>
      </c>
    </row>
    <row r="50" spans="2:4" ht="14.65" thickBot="1" x14ac:dyDescent="0.5">
      <c r="B50" s="8" t="s">
        <v>9</v>
      </c>
      <c r="C50" s="11">
        <v>6.6385425000000025</v>
      </c>
      <c r="D50" s="11">
        <v>7.5308550000000007</v>
      </c>
    </row>
  </sheetData>
  <pageMargins left="0.7" right="0.7" top="0.75" bottom="0.75" header="0.3" footer="0.3"/>
  <ignoredErrors>
    <ignoredError sqref="B3:B5 B8:B10 B13:B15 B18:B20 B23:B25 B28:B30 B33:B37 B40:B44 B47:B51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6"/>
  <dimension ref="B1:F50"/>
  <sheetViews>
    <sheetView workbookViewId="0"/>
  </sheetViews>
  <sheetFormatPr baseColWidth="10" defaultColWidth="11" defaultRowHeight="14.25" x14ac:dyDescent="0.45"/>
  <sheetData>
    <row r="1" spans="2:6" ht="14.65" thickBot="1" x14ac:dyDescent="0.5"/>
    <row r="2" spans="2:6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6" x14ac:dyDescent="0.45">
      <c r="B3" s="7" t="s">
        <v>4</v>
      </c>
      <c r="C3" s="9">
        <v>5612.4334374999999</v>
      </c>
      <c r="D3" s="9">
        <v>228.69397282673341</v>
      </c>
      <c r="E3" s="9">
        <v>5127.623872775016</v>
      </c>
      <c r="F3" s="9">
        <v>6097.2430022249837</v>
      </c>
    </row>
    <row r="4" spans="2:6" ht="14.65" thickBot="1" x14ac:dyDescent="0.5">
      <c r="B4" s="8" t="s">
        <v>5</v>
      </c>
      <c r="C4" s="11">
        <v>6132.607500000001</v>
      </c>
      <c r="D4" s="11">
        <v>228.69397282673532</v>
      </c>
      <c r="E4" s="11">
        <v>5647.7979352750135</v>
      </c>
      <c r="F4" s="11">
        <v>6617.4170647249884</v>
      </c>
    </row>
    <row r="6" spans="2:6" ht="14.65" thickBot="1" x14ac:dyDescent="0.5"/>
    <row r="7" spans="2:6" x14ac:dyDescent="0.45">
      <c r="B7" s="15" t="s">
        <v>14</v>
      </c>
      <c r="C7" s="16" t="s">
        <v>3</v>
      </c>
      <c r="D7" s="16" t="s">
        <v>6</v>
      </c>
    </row>
    <row r="8" spans="2:6" x14ac:dyDescent="0.45">
      <c r="B8" s="7" t="s">
        <v>4</v>
      </c>
      <c r="C8" s="9">
        <v>5514.4924999999994</v>
      </c>
      <c r="D8" s="9">
        <v>5710.3743750000003</v>
      </c>
    </row>
    <row r="9" spans="2:6" ht="14.65" thickBot="1" x14ac:dyDescent="0.5">
      <c r="B9" s="8" t="s">
        <v>5</v>
      </c>
      <c r="C9" s="11">
        <v>7138.8287500000015</v>
      </c>
      <c r="D9" s="11">
        <v>5126.3862500000005</v>
      </c>
    </row>
    <row r="11" spans="2:6" ht="14.65" thickBot="1" x14ac:dyDescent="0.5"/>
    <row r="12" spans="2:6" x14ac:dyDescent="0.45">
      <c r="B12" s="15" t="s">
        <v>15</v>
      </c>
      <c r="C12" s="16" t="s">
        <v>23</v>
      </c>
      <c r="D12" s="16" t="s">
        <v>8</v>
      </c>
      <c r="E12" s="16" t="s">
        <v>24</v>
      </c>
      <c r="F12" s="16" t="s">
        <v>9</v>
      </c>
    </row>
    <row r="13" spans="2:6" x14ac:dyDescent="0.45">
      <c r="B13" s="7" t="s">
        <v>4</v>
      </c>
      <c r="C13" s="9">
        <v>3113.3799999999992</v>
      </c>
      <c r="D13" s="9">
        <v>4707.5274999999983</v>
      </c>
      <c r="E13" s="9">
        <v>6211.2175000000007</v>
      </c>
      <c r="F13" s="9">
        <v>8417.6087500000012</v>
      </c>
    </row>
    <row r="14" spans="2:6" ht="14.65" thickBot="1" x14ac:dyDescent="0.5">
      <c r="B14" s="8" t="s">
        <v>5</v>
      </c>
      <c r="C14" s="11">
        <v>4021.3799999999992</v>
      </c>
      <c r="D14" s="11">
        <v>4506.8675000000003</v>
      </c>
      <c r="E14" s="11">
        <v>6485.1275000000023</v>
      </c>
      <c r="F14" s="11">
        <v>9517.0550000000039</v>
      </c>
    </row>
    <row r="16" spans="2:6" ht="14.65" thickBot="1" x14ac:dyDescent="0.5"/>
    <row r="17" spans="2:6" x14ac:dyDescent="0.45">
      <c r="B17" s="15" t="s">
        <v>13</v>
      </c>
      <c r="C17" s="16" t="s">
        <v>7</v>
      </c>
      <c r="D17" s="16" t="s">
        <v>10</v>
      </c>
      <c r="E17" s="16" t="s">
        <v>11</v>
      </c>
      <c r="F17" s="16" t="s">
        <v>12</v>
      </c>
    </row>
    <row r="18" spans="2:6" x14ac:dyDescent="0.45">
      <c r="B18" s="7" t="s">
        <v>3</v>
      </c>
      <c r="C18" s="9">
        <v>6326.6606250000004</v>
      </c>
      <c r="D18" s="9">
        <v>228.69397282673441</v>
      </c>
      <c r="E18" s="9">
        <v>5841.8510602750148</v>
      </c>
      <c r="F18" s="9">
        <v>6811.4701897249861</v>
      </c>
    </row>
    <row r="19" spans="2:6" ht="14.65" thickBot="1" x14ac:dyDescent="0.5">
      <c r="B19" s="8" t="s">
        <v>6</v>
      </c>
      <c r="C19" s="11">
        <v>5418.3803125000004</v>
      </c>
      <c r="D19" s="11">
        <v>228.69397282673444</v>
      </c>
      <c r="E19" s="11">
        <v>4933.5707477750148</v>
      </c>
      <c r="F19" s="11">
        <v>5903.189877224986</v>
      </c>
    </row>
    <row r="21" spans="2:6" ht="14.65" thickBot="1" x14ac:dyDescent="0.5"/>
    <row r="22" spans="2:6" x14ac:dyDescent="0.45">
      <c r="B22" s="15" t="s">
        <v>16</v>
      </c>
      <c r="C22" s="16" t="s">
        <v>4</v>
      </c>
      <c r="D22" s="16" t="s">
        <v>5</v>
      </c>
    </row>
    <row r="23" spans="2:6" x14ac:dyDescent="0.45">
      <c r="B23" s="7" t="s">
        <v>3</v>
      </c>
      <c r="C23" s="9">
        <v>5514.4924999999994</v>
      </c>
      <c r="D23" s="9">
        <v>7138.8287500000015</v>
      </c>
    </row>
    <row r="24" spans="2:6" ht="14.65" thickBot="1" x14ac:dyDescent="0.5">
      <c r="B24" s="8" t="s">
        <v>6</v>
      </c>
      <c r="C24" s="11">
        <v>5710.3743750000003</v>
      </c>
      <c r="D24" s="11">
        <v>5126.3862500000005</v>
      </c>
    </row>
    <row r="26" spans="2:6" ht="14.65" thickBot="1" x14ac:dyDescent="0.5"/>
    <row r="27" spans="2:6" x14ac:dyDescent="0.45">
      <c r="B27" s="15" t="s">
        <v>17</v>
      </c>
      <c r="C27" s="16" t="s">
        <v>23</v>
      </c>
      <c r="D27" s="16" t="s">
        <v>8</v>
      </c>
      <c r="E27" s="16" t="s">
        <v>24</v>
      </c>
      <c r="F27" s="16" t="s">
        <v>9</v>
      </c>
    </row>
    <row r="28" spans="2:6" x14ac:dyDescent="0.45">
      <c r="B28" s="7" t="s">
        <v>3</v>
      </c>
      <c r="C28" s="9">
        <v>3969.97</v>
      </c>
      <c r="D28" s="9">
        <v>4230.909999999998</v>
      </c>
      <c r="E28" s="9">
        <v>6818.1200000000017</v>
      </c>
      <c r="F28" s="9">
        <v>10287.642500000002</v>
      </c>
    </row>
    <row r="29" spans="2:6" ht="14.65" thickBot="1" x14ac:dyDescent="0.5">
      <c r="B29" s="8" t="s">
        <v>6</v>
      </c>
      <c r="C29" s="11">
        <v>3164.7899999999986</v>
      </c>
      <c r="D29" s="11">
        <v>4983.4849999999997</v>
      </c>
      <c r="E29" s="11">
        <v>5878.2250000000013</v>
      </c>
      <c r="F29" s="11">
        <v>7647.0212500000034</v>
      </c>
    </row>
    <row r="31" spans="2:6" ht="14.65" thickBot="1" x14ac:dyDescent="0.5"/>
    <row r="32" spans="2:6" x14ac:dyDescent="0.45">
      <c r="B32" s="15" t="s">
        <v>13</v>
      </c>
      <c r="C32" s="16" t="s">
        <v>7</v>
      </c>
      <c r="D32" s="16" t="s">
        <v>10</v>
      </c>
      <c r="E32" s="16" t="s">
        <v>11</v>
      </c>
      <c r="F32" s="16" t="s">
        <v>12</v>
      </c>
    </row>
    <row r="33" spans="2:6" x14ac:dyDescent="0.45">
      <c r="B33" s="7" t="s">
        <v>23</v>
      </c>
      <c r="C33" s="9">
        <v>3567.3799999999992</v>
      </c>
      <c r="D33" s="9">
        <v>323.42211800455215</v>
      </c>
      <c r="E33" s="9">
        <v>2881.7557383977273</v>
      </c>
      <c r="F33" s="9">
        <v>4253.0042616022711</v>
      </c>
    </row>
    <row r="34" spans="2:6" x14ac:dyDescent="0.45">
      <c r="B34" s="6" t="s">
        <v>8</v>
      </c>
      <c r="C34" s="10">
        <v>4607.1974999999993</v>
      </c>
      <c r="D34" s="10">
        <v>323.42211800455226</v>
      </c>
      <c r="E34" s="10">
        <v>3921.573238397727</v>
      </c>
      <c r="F34" s="10">
        <v>5292.8217616022712</v>
      </c>
    </row>
    <row r="35" spans="2:6" x14ac:dyDescent="0.45">
      <c r="B35" s="6" t="s">
        <v>24</v>
      </c>
      <c r="C35" s="10">
        <v>6348.1725000000015</v>
      </c>
      <c r="D35" s="10">
        <v>323.42211800455243</v>
      </c>
      <c r="E35" s="10">
        <v>5662.5482383977287</v>
      </c>
      <c r="F35" s="10">
        <v>7033.7967616022743</v>
      </c>
    </row>
    <row r="36" spans="2:6" ht="14.65" thickBot="1" x14ac:dyDescent="0.5">
      <c r="B36" s="8" t="s">
        <v>9</v>
      </c>
      <c r="C36" s="11">
        <v>8967.3318750000017</v>
      </c>
      <c r="D36" s="11">
        <v>323.42211800455232</v>
      </c>
      <c r="E36" s="11">
        <v>8281.7076133977298</v>
      </c>
      <c r="F36" s="11">
        <v>9652.9561366022735</v>
      </c>
    </row>
    <row r="38" spans="2:6" ht="14.65" thickBot="1" x14ac:dyDescent="0.5"/>
    <row r="39" spans="2:6" x14ac:dyDescent="0.45">
      <c r="B39" s="15" t="s">
        <v>18</v>
      </c>
      <c r="C39" s="16" t="s">
        <v>4</v>
      </c>
      <c r="D39" s="16" t="s">
        <v>5</v>
      </c>
    </row>
    <row r="40" spans="2:6" x14ac:dyDescent="0.45">
      <c r="B40" s="7" t="s">
        <v>23</v>
      </c>
      <c r="C40" s="9">
        <v>3113.3799999999992</v>
      </c>
      <c r="D40" s="9">
        <v>4021.3799999999992</v>
      </c>
    </row>
    <row r="41" spans="2:6" x14ac:dyDescent="0.45">
      <c r="B41" s="6" t="s">
        <v>8</v>
      </c>
      <c r="C41" s="10">
        <v>4707.5274999999983</v>
      </c>
      <c r="D41" s="10">
        <v>4506.8675000000003</v>
      </c>
    </row>
    <row r="42" spans="2:6" x14ac:dyDescent="0.45">
      <c r="B42" s="6" t="s">
        <v>24</v>
      </c>
      <c r="C42" s="10">
        <v>6211.2175000000007</v>
      </c>
      <c r="D42" s="10">
        <v>6485.1275000000023</v>
      </c>
    </row>
    <row r="43" spans="2:6" ht="14.65" thickBot="1" x14ac:dyDescent="0.5">
      <c r="B43" s="8" t="s">
        <v>9</v>
      </c>
      <c r="C43" s="11">
        <v>8417.6087500000012</v>
      </c>
      <c r="D43" s="11">
        <v>9517.0550000000039</v>
      </c>
    </row>
    <row r="45" spans="2:6" ht="14.65" thickBot="1" x14ac:dyDescent="0.5"/>
    <row r="46" spans="2:6" x14ac:dyDescent="0.45">
      <c r="B46" s="15" t="s">
        <v>19</v>
      </c>
      <c r="C46" s="16" t="s">
        <v>3</v>
      </c>
      <c r="D46" s="16" t="s">
        <v>6</v>
      </c>
    </row>
    <row r="47" spans="2:6" x14ac:dyDescent="0.45">
      <c r="B47" s="7" t="s">
        <v>23</v>
      </c>
      <c r="C47" s="9">
        <v>3969.97</v>
      </c>
      <c r="D47" s="9">
        <v>3164.7899999999986</v>
      </c>
    </row>
    <row r="48" spans="2:6" x14ac:dyDescent="0.45">
      <c r="B48" s="6" t="s">
        <v>8</v>
      </c>
      <c r="C48" s="10">
        <v>4230.909999999998</v>
      </c>
      <c r="D48" s="10">
        <v>4983.4849999999997</v>
      </c>
    </row>
    <row r="49" spans="2:4" x14ac:dyDescent="0.45">
      <c r="B49" s="6" t="s">
        <v>24</v>
      </c>
      <c r="C49" s="10">
        <v>6818.1200000000017</v>
      </c>
      <c r="D49" s="10">
        <v>5878.2250000000013</v>
      </c>
    </row>
    <row r="50" spans="2:4" ht="14.65" thickBot="1" x14ac:dyDescent="0.5">
      <c r="B50" s="8" t="s">
        <v>9</v>
      </c>
      <c r="C50" s="11">
        <v>10287.642500000002</v>
      </c>
      <c r="D50" s="11">
        <v>7647.0212500000034</v>
      </c>
    </row>
  </sheetData>
  <pageMargins left="0.7" right="0.7" top="0.75" bottom="0.75" header="0.3" footer="0.3"/>
  <ignoredErrors>
    <ignoredError sqref="B3:B5 B8:B10 B13:B15 B18:B20 B23:B25 B28:B30 B33:B37 B40:B44 B47:B51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7"/>
  <dimension ref="B1:F50"/>
  <sheetViews>
    <sheetView workbookViewId="0"/>
  </sheetViews>
  <sheetFormatPr baseColWidth="10" defaultColWidth="11" defaultRowHeight="14.25" x14ac:dyDescent="0.45"/>
  <sheetData>
    <row r="1" spans="2:6" ht="14.65" thickBot="1" x14ac:dyDescent="0.5"/>
    <row r="2" spans="2:6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6" x14ac:dyDescent="0.45">
      <c r="B3" s="7" t="s">
        <v>4</v>
      </c>
      <c r="C3" s="9">
        <v>851.43899999999996</v>
      </c>
      <c r="D3" s="9">
        <v>34.434526486331649</v>
      </c>
      <c r="E3" s="9">
        <v>778.44106485110353</v>
      </c>
      <c r="F3" s="9">
        <v>924.4369351488964</v>
      </c>
    </row>
    <row r="4" spans="2:6" ht="14.65" thickBot="1" x14ac:dyDescent="0.5">
      <c r="B4" s="8" t="s">
        <v>5</v>
      </c>
      <c r="C4" s="11">
        <v>995.43618750000007</v>
      </c>
      <c r="D4" s="11">
        <v>34.434526486331791</v>
      </c>
      <c r="E4" s="11">
        <v>922.43825235110342</v>
      </c>
      <c r="F4" s="11">
        <v>1068.4341226488968</v>
      </c>
    </row>
    <row r="6" spans="2:6" ht="14.65" thickBot="1" x14ac:dyDescent="0.5"/>
    <row r="7" spans="2:6" x14ac:dyDescent="0.45">
      <c r="B7" s="15" t="s">
        <v>14</v>
      </c>
      <c r="C7" s="16" t="s">
        <v>3</v>
      </c>
      <c r="D7" s="16" t="s">
        <v>6</v>
      </c>
    </row>
    <row r="8" spans="2:6" x14ac:dyDescent="0.45">
      <c r="B8" s="7" t="s">
        <v>4</v>
      </c>
      <c r="C8" s="9">
        <v>843.79474999999957</v>
      </c>
      <c r="D8" s="9">
        <v>859.08325000000025</v>
      </c>
    </row>
    <row r="9" spans="2:6" ht="14.65" thickBot="1" x14ac:dyDescent="0.5">
      <c r="B9" s="8" t="s">
        <v>5</v>
      </c>
      <c r="C9" s="11">
        <v>1285.24325</v>
      </c>
      <c r="D9" s="11">
        <v>705.62912500000016</v>
      </c>
    </row>
    <row r="11" spans="2:6" ht="14.65" thickBot="1" x14ac:dyDescent="0.5"/>
    <row r="12" spans="2:6" x14ac:dyDescent="0.45">
      <c r="B12" s="15" t="s">
        <v>15</v>
      </c>
      <c r="C12" s="16" t="s">
        <v>23</v>
      </c>
      <c r="D12" s="16" t="s">
        <v>8</v>
      </c>
      <c r="E12" s="16" t="s">
        <v>24</v>
      </c>
      <c r="F12" s="16" t="s">
        <v>9</v>
      </c>
    </row>
    <row r="13" spans="2:6" x14ac:dyDescent="0.45">
      <c r="B13" s="7" t="s">
        <v>4</v>
      </c>
      <c r="C13" s="9">
        <v>483.48524999999984</v>
      </c>
      <c r="D13" s="9">
        <v>677.11549999999988</v>
      </c>
      <c r="E13" s="9">
        <v>845.57049999999992</v>
      </c>
      <c r="F13" s="9">
        <v>1399.5847500000002</v>
      </c>
    </row>
    <row r="14" spans="2:6" ht="14.65" thickBot="1" x14ac:dyDescent="0.5">
      <c r="B14" s="8" t="s">
        <v>5</v>
      </c>
      <c r="C14" s="11">
        <v>639.37999999999977</v>
      </c>
      <c r="D14" s="11">
        <v>733.1317499999999</v>
      </c>
      <c r="E14" s="11">
        <v>939.99250000000018</v>
      </c>
      <c r="F14" s="11">
        <v>1669.2405000000003</v>
      </c>
    </row>
    <row r="16" spans="2:6" ht="14.65" thickBot="1" x14ac:dyDescent="0.5"/>
    <row r="17" spans="2:6" x14ac:dyDescent="0.45">
      <c r="B17" s="15" t="s">
        <v>13</v>
      </c>
      <c r="C17" s="16" t="s">
        <v>7</v>
      </c>
      <c r="D17" s="16" t="s">
        <v>10</v>
      </c>
      <c r="E17" s="16" t="s">
        <v>11</v>
      </c>
      <c r="F17" s="16" t="s">
        <v>12</v>
      </c>
    </row>
    <row r="18" spans="2:6" x14ac:dyDescent="0.45">
      <c r="B18" s="7" t="s">
        <v>3</v>
      </c>
      <c r="C18" s="9">
        <v>1064.5189999999998</v>
      </c>
      <c r="D18" s="9">
        <v>34.434526486331542</v>
      </c>
      <c r="E18" s="9">
        <v>991.52106485110357</v>
      </c>
      <c r="F18" s="9">
        <v>1137.516935148896</v>
      </c>
    </row>
    <row r="19" spans="2:6" ht="14.65" thickBot="1" x14ac:dyDescent="0.5">
      <c r="B19" s="8" t="s">
        <v>6</v>
      </c>
      <c r="C19" s="11">
        <v>782.35618750000026</v>
      </c>
      <c r="D19" s="11">
        <v>34.434526486331698</v>
      </c>
      <c r="E19" s="11">
        <v>709.35825235110372</v>
      </c>
      <c r="F19" s="11">
        <v>855.35412264889681</v>
      </c>
    </row>
    <row r="21" spans="2:6" ht="14.65" thickBot="1" x14ac:dyDescent="0.5"/>
    <row r="22" spans="2:6" x14ac:dyDescent="0.45">
      <c r="B22" s="15" t="s">
        <v>16</v>
      </c>
      <c r="C22" s="16" t="s">
        <v>4</v>
      </c>
      <c r="D22" s="16" t="s">
        <v>5</v>
      </c>
    </row>
    <row r="23" spans="2:6" x14ac:dyDescent="0.45">
      <c r="B23" s="7" t="s">
        <v>3</v>
      </c>
      <c r="C23" s="9">
        <v>843.79474999999957</v>
      </c>
      <c r="D23" s="9">
        <v>1285.24325</v>
      </c>
    </row>
    <row r="24" spans="2:6" ht="14.65" thickBot="1" x14ac:dyDescent="0.5">
      <c r="B24" s="8" t="s">
        <v>6</v>
      </c>
      <c r="C24" s="11">
        <v>859.08325000000025</v>
      </c>
      <c r="D24" s="11">
        <v>705.62912500000016</v>
      </c>
    </row>
    <row r="26" spans="2:6" ht="14.65" thickBot="1" x14ac:dyDescent="0.5"/>
    <row r="27" spans="2:6" x14ac:dyDescent="0.45">
      <c r="B27" s="15" t="s">
        <v>17</v>
      </c>
      <c r="C27" s="16" t="s">
        <v>23</v>
      </c>
      <c r="D27" s="16" t="s">
        <v>8</v>
      </c>
      <c r="E27" s="16" t="s">
        <v>24</v>
      </c>
      <c r="F27" s="16" t="s">
        <v>9</v>
      </c>
    </row>
    <row r="28" spans="2:6" x14ac:dyDescent="0.45">
      <c r="B28" s="7" t="s">
        <v>3</v>
      </c>
      <c r="C28" s="9">
        <v>657.40074999999968</v>
      </c>
      <c r="D28" s="9">
        <v>675.79149999999959</v>
      </c>
      <c r="E28" s="9">
        <v>1078.0302499999998</v>
      </c>
      <c r="F28" s="9">
        <v>1846.8534999999999</v>
      </c>
    </row>
    <row r="29" spans="2:6" ht="14.65" thickBot="1" x14ac:dyDescent="0.5">
      <c r="B29" s="8" t="s">
        <v>6</v>
      </c>
      <c r="C29" s="11">
        <v>465.46449999999993</v>
      </c>
      <c r="D29" s="11">
        <v>734.45575000000008</v>
      </c>
      <c r="E29" s="11">
        <v>707.53275000000019</v>
      </c>
      <c r="F29" s="11">
        <v>1221.9717500000006</v>
      </c>
    </row>
    <row r="31" spans="2:6" ht="14.65" thickBot="1" x14ac:dyDescent="0.5"/>
    <row r="32" spans="2:6" x14ac:dyDescent="0.45">
      <c r="B32" s="15" t="s">
        <v>13</v>
      </c>
      <c r="C32" s="16" t="s">
        <v>7</v>
      </c>
      <c r="D32" s="16" t="s">
        <v>10</v>
      </c>
      <c r="E32" s="16" t="s">
        <v>11</v>
      </c>
      <c r="F32" s="16" t="s">
        <v>12</v>
      </c>
    </row>
    <row r="33" spans="2:6" x14ac:dyDescent="0.45">
      <c r="B33" s="7" t="s">
        <v>23</v>
      </c>
      <c r="C33" s="9">
        <v>561.4326249999998</v>
      </c>
      <c r="D33" s="9">
        <v>48.697774370865964</v>
      </c>
      <c r="E33" s="9">
        <v>458.19795508719847</v>
      </c>
      <c r="F33" s="9">
        <v>664.66729491280114</v>
      </c>
    </row>
    <row r="34" spans="2:6" x14ac:dyDescent="0.45">
      <c r="B34" s="6" t="s">
        <v>8</v>
      </c>
      <c r="C34" s="10">
        <v>705.12362499999983</v>
      </c>
      <c r="D34" s="10">
        <v>48.697774370866107</v>
      </c>
      <c r="E34" s="10">
        <v>601.88895508719816</v>
      </c>
      <c r="F34" s="10">
        <v>808.35829491280151</v>
      </c>
    </row>
    <row r="35" spans="2:6" x14ac:dyDescent="0.45">
      <c r="B35" s="6" t="s">
        <v>24</v>
      </c>
      <c r="C35" s="10">
        <v>892.78150000000005</v>
      </c>
      <c r="D35" s="10">
        <v>48.697774370866114</v>
      </c>
      <c r="E35" s="10">
        <v>789.54683008719837</v>
      </c>
      <c r="F35" s="10">
        <v>996.01616991280173</v>
      </c>
    </row>
    <row r="36" spans="2:6" ht="14.65" thickBot="1" x14ac:dyDescent="0.5">
      <c r="B36" s="8" t="s">
        <v>9</v>
      </c>
      <c r="C36" s="11">
        <v>1534.4126250000004</v>
      </c>
      <c r="D36" s="11">
        <v>48.697774370866028</v>
      </c>
      <c r="E36" s="11">
        <v>1431.1779550871988</v>
      </c>
      <c r="F36" s="11">
        <v>1637.647294912802</v>
      </c>
    </row>
    <row r="38" spans="2:6" ht="14.65" thickBot="1" x14ac:dyDescent="0.5"/>
    <row r="39" spans="2:6" x14ac:dyDescent="0.45">
      <c r="B39" s="15" t="s">
        <v>18</v>
      </c>
      <c r="C39" s="16" t="s">
        <v>4</v>
      </c>
      <c r="D39" s="16" t="s">
        <v>5</v>
      </c>
    </row>
    <row r="40" spans="2:6" x14ac:dyDescent="0.45">
      <c r="B40" s="7" t="s">
        <v>23</v>
      </c>
      <c r="C40" s="9">
        <v>483.48524999999984</v>
      </c>
      <c r="D40" s="9">
        <v>639.37999999999977</v>
      </c>
    </row>
    <row r="41" spans="2:6" x14ac:dyDescent="0.45">
      <c r="B41" s="6" t="s">
        <v>8</v>
      </c>
      <c r="C41" s="10">
        <v>677.11549999999988</v>
      </c>
      <c r="D41" s="10">
        <v>733.1317499999999</v>
      </c>
    </row>
    <row r="42" spans="2:6" x14ac:dyDescent="0.45">
      <c r="B42" s="6" t="s">
        <v>24</v>
      </c>
      <c r="C42" s="10">
        <v>845.57049999999992</v>
      </c>
      <c r="D42" s="10">
        <v>939.99250000000018</v>
      </c>
    </row>
    <row r="43" spans="2:6" ht="14.65" thickBot="1" x14ac:dyDescent="0.5">
      <c r="B43" s="8" t="s">
        <v>9</v>
      </c>
      <c r="C43" s="11">
        <v>1399.5847500000002</v>
      </c>
      <c r="D43" s="11">
        <v>1669.2405000000003</v>
      </c>
    </row>
    <row r="45" spans="2:6" ht="14.65" thickBot="1" x14ac:dyDescent="0.5"/>
    <row r="46" spans="2:6" x14ac:dyDescent="0.45">
      <c r="B46" s="15" t="s">
        <v>19</v>
      </c>
      <c r="C46" s="16" t="s">
        <v>3</v>
      </c>
      <c r="D46" s="16" t="s">
        <v>6</v>
      </c>
    </row>
    <row r="47" spans="2:6" x14ac:dyDescent="0.45">
      <c r="B47" s="7" t="s">
        <v>23</v>
      </c>
      <c r="C47" s="9">
        <v>657.40074999999968</v>
      </c>
      <c r="D47" s="9">
        <v>465.46449999999993</v>
      </c>
    </row>
    <row r="48" spans="2:6" x14ac:dyDescent="0.45">
      <c r="B48" s="6" t="s">
        <v>8</v>
      </c>
      <c r="C48" s="10">
        <v>675.79149999999959</v>
      </c>
      <c r="D48" s="10">
        <v>734.45575000000008</v>
      </c>
    </row>
    <row r="49" spans="2:4" x14ac:dyDescent="0.45">
      <c r="B49" s="6" t="s">
        <v>24</v>
      </c>
      <c r="C49" s="10">
        <v>1078.0302499999998</v>
      </c>
      <c r="D49" s="10">
        <v>707.53275000000019</v>
      </c>
    </row>
    <row r="50" spans="2:4" ht="14.65" thickBot="1" x14ac:dyDescent="0.5">
      <c r="B50" s="8" t="s">
        <v>9</v>
      </c>
      <c r="C50" s="11">
        <v>1846.8534999999999</v>
      </c>
      <c r="D50" s="11">
        <v>1221.9717500000006</v>
      </c>
    </row>
  </sheetData>
  <pageMargins left="0.7" right="0.7" top="0.75" bottom="0.75" header="0.3" footer="0.3"/>
  <ignoredErrors>
    <ignoredError sqref="B3:B5 B8:B10 B13:B15 B18:B20 B23:B25 B28:B30 B33:B37 B40:B44 B47:B51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8"/>
  <dimension ref="B1:F50"/>
  <sheetViews>
    <sheetView workbookViewId="0"/>
  </sheetViews>
  <sheetFormatPr baseColWidth="10" defaultColWidth="11" defaultRowHeight="14.25" x14ac:dyDescent="0.45"/>
  <sheetData>
    <row r="1" spans="2:6" ht="14.65" thickBot="1" x14ac:dyDescent="0.5"/>
    <row r="2" spans="2:6" x14ac:dyDescent="0.45">
      <c r="B2" s="15" t="s">
        <v>13</v>
      </c>
      <c r="C2" s="16" t="s">
        <v>7</v>
      </c>
      <c r="D2" s="16" t="s">
        <v>10</v>
      </c>
      <c r="E2" s="16" t="s">
        <v>11</v>
      </c>
      <c r="F2" s="16" t="s">
        <v>12</v>
      </c>
    </row>
    <row r="3" spans="2:6" x14ac:dyDescent="0.45">
      <c r="B3" s="7" t="s">
        <v>4</v>
      </c>
      <c r="C3" s="9">
        <v>0.15017521102833978</v>
      </c>
      <c r="D3" s="9">
        <v>3.190781918230363E-3</v>
      </c>
      <c r="E3" s="9">
        <v>0.14341105553360092</v>
      </c>
      <c r="F3" s="9">
        <v>0.15693936652307863</v>
      </c>
    </row>
    <row r="4" spans="2:6" ht="14.65" thickBot="1" x14ac:dyDescent="0.5">
      <c r="B4" s="8" t="s">
        <v>5</v>
      </c>
      <c r="C4" s="11">
        <v>0.1578781787460167</v>
      </c>
      <c r="D4" s="11">
        <v>3.1907819182303808E-3</v>
      </c>
      <c r="E4" s="11">
        <v>0.15111402325127779</v>
      </c>
      <c r="F4" s="11">
        <v>0.16464233424075561</v>
      </c>
    </row>
    <row r="6" spans="2:6" ht="14.65" thickBot="1" x14ac:dyDescent="0.5"/>
    <row r="7" spans="2:6" x14ac:dyDescent="0.45">
      <c r="B7" s="15" t="s">
        <v>14</v>
      </c>
      <c r="C7" s="16" t="s">
        <v>3</v>
      </c>
      <c r="D7" s="16" t="s">
        <v>6</v>
      </c>
    </row>
    <row r="8" spans="2:6" x14ac:dyDescent="0.45">
      <c r="B8" s="7" t="s">
        <v>4</v>
      </c>
      <c r="C8" s="9">
        <v>0.152895922714333</v>
      </c>
      <c r="D8" s="9">
        <v>0.14745449934234658</v>
      </c>
    </row>
    <row r="9" spans="2:6" ht="14.65" thickBot="1" x14ac:dyDescent="0.5">
      <c r="B9" s="8" t="s">
        <v>5</v>
      </c>
      <c r="C9" s="11">
        <v>0.17595131149407109</v>
      </c>
      <c r="D9" s="11">
        <v>0.13980504599796234</v>
      </c>
    </row>
    <row r="11" spans="2:6" ht="14.65" thickBot="1" x14ac:dyDescent="0.5"/>
    <row r="12" spans="2:6" x14ac:dyDescent="0.45">
      <c r="B12" s="15" t="s">
        <v>15</v>
      </c>
      <c r="C12" s="16" t="s">
        <v>23</v>
      </c>
      <c r="D12" s="16" t="s">
        <v>8</v>
      </c>
      <c r="E12" s="16" t="s">
        <v>24</v>
      </c>
      <c r="F12" s="16" t="s">
        <v>9</v>
      </c>
    </row>
    <row r="13" spans="2:6" x14ac:dyDescent="0.45">
      <c r="B13" s="7" t="s">
        <v>4</v>
      </c>
      <c r="C13" s="9">
        <v>0.15417723198786204</v>
      </c>
      <c r="D13" s="9">
        <v>0.14411893255734426</v>
      </c>
      <c r="E13" s="9">
        <v>0.13561615828648452</v>
      </c>
      <c r="F13" s="9">
        <v>0.16678852128166838</v>
      </c>
    </row>
    <row r="14" spans="2:6" ht="14.65" thickBot="1" x14ac:dyDescent="0.5">
      <c r="B14" s="8" t="s">
        <v>5</v>
      </c>
      <c r="C14" s="11">
        <v>0.15665611441539884</v>
      </c>
      <c r="D14" s="11">
        <v>0.16330718791268256</v>
      </c>
      <c r="E14" s="11">
        <v>0.14085880168105527</v>
      </c>
      <c r="F14" s="11">
        <v>0.17069061097493016</v>
      </c>
    </row>
    <row r="16" spans="2:6" ht="14.65" thickBot="1" x14ac:dyDescent="0.5"/>
    <row r="17" spans="2:6" x14ac:dyDescent="0.45">
      <c r="B17" s="15" t="s">
        <v>13</v>
      </c>
      <c r="C17" s="16" t="s">
        <v>7</v>
      </c>
      <c r="D17" s="16" t="s">
        <v>10</v>
      </c>
      <c r="E17" s="16" t="s">
        <v>11</v>
      </c>
      <c r="F17" s="16" t="s">
        <v>12</v>
      </c>
    </row>
    <row r="18" spans="2:6" x14ac:dyDescent="0.45">
      <c r="B18" s="7" t="s">
        <v>3</v>
      </c>
      <c r="C18" s="9">
        <v>0.16442361710420203</v>
      </c>
      <c r="D18" s="9">
        <v>3.1907819182303587E-3</v>
      </c>
      <c r="E18" s="9">
        <v>0.15765946160946318</v>
      </c>
      <c r="F18" s="9">
        <v>0.17118777259894088</v>
      </c>
    </row>
    <row r="19" spans="2:6" ht="14.65" thickBot="1" x14ac:dyDescent="0.5">
      <c r="B19" s="8" t="s">
        <v>6</v>
      </c>
      <c r="C19" s="11">
        <v>0.14362977267015445</v>
      </c>
      <c r="D19" s="11">
        <v>3.1907819182303843E-3</v>
      </c>
      <c r="E19" s="11">
        <v>0.13686561717541554</v>
      </c>
      <c r="F19" s="11">
        <v>0.15039392816489336</v>
      </c>
    </row>
    <row r="21" spans="2:6" ht="14.65" thickBot="1" x14ac:dyDescent="0.5"/>
    <row r="22" spans="2:6" x14ac:dyDescent="0.45">
      <c r="B22" s="15" t="s">
        <v>16</v>
      </c>
      <c r="C22" s="16" t="s">
        <v>4</v>
      </c>
      <c r="D22" s="16" t="s">
        <v>5</v>
      </c>
    </row>
    <row r="23" spans="2:6" x14ac:dyDescent="0.45">
      <c r="B23" s="7" t="s">
        <v>3</v>
      </c>
      <c r="C23" s="9">
        <v>0.152895922714333</v>
      </c>
      <c r="D23" s="9">
        <v>0.17595131149407109</v>
      </c>
    </row>
    <row r="24" spans="2:6" ht="14.65" thickBot="1" x14ac:dyDescent="0.5">
      <c r="B24" s="8" t="s">
        <v>6</v>
      </c>
      <c r="C24" s="11">
        <v>0.14745449934234658</v>
      </c>
      <c r="D24" s="11">
        <v>0.13980504599796234</v>
      </c>
    </row>
    <row r="26" spans="2:6" ht="14.65" thickBot="1" x14ac:dyDescent="0.5"/>
    <row r="27" spans="2:6" x14ac:dyDescent="0.45">
      <c r="B27" s="15" t="s">
        <v>17</v>
      </c>
      <c r="C27" s="16" t="s">
        <v>23</v>
      </c>
      <c r="D27" s="16" t="s">
        <v>8</v>
      </c>
      <c r="E27" s="16" t="s">
        <v>24</v>
      </c>
      <c r="F27" s="16" t="s">
        <v>9</v>
      </c>
    </row>
    <row r="28" spans="2:6" x14ac:dyDescent="0.45">
      <c r="B28" s="7" t="s">
        <v>3</v>
      </c>
      <c r="C28" s="9">
        <v>0.16409710637762523</v>
      </c>
      <c r="D28" s="9">
        <v>0.15941682745660421</v>
      </c>
      <c r="E28" s="9">
        <v>0.15670411692157596</v>
      </c>
      <c r="F28" s="9">
        <v>0.17747641766100275</v>
      </c>
    </row>
    <row r="29" spans="2:6" ht="14.65" thickBot="1" x14ac:dyDescent="0.5">
      <c r="B29" s="8" t="s">
        <v>6</v>
      </c>
      <c r="C29" s="11">
        <v>0.14673624002563562</v>
      </c>
      <c r="D29" s="11">
        <v>0.14800929301342261</v>
      </c>
      <c r="E29" s="11">
        <v>0.11977084304596383</v>
      </c>
      <c r="F29" s="11">
        <v>0.16000271459559576</v>
      </c>
    </row>
    <row r="31" spans="2:6" ht="14.65" thickBot="1" x14ac:dyDescent="0.5"/>
    <row r="32" spans="2:6" x14ac:dyDescent="0.45">
      <c r="B32" s="15" t="s">
        <v>13</v>
      </c>
      <c r="C32" s="16" t="s">
        <v>7</v>
      </c>
      <c r="D32" s="16" t="s">
        <v>10</v>
      </c>
      <c r="E32" s="16" t="s">
        <v>11</v>
      </c>
      <c r="F32" s="16" t="s">
        <v>12</v>
      </c>
    </row>
    <row r="33" spans="2:6" x14ac:dyDescent="0.45">
      <c r="B33" s="7" t="s">
        <v>23</v>
      </c>
      <c r="C33" s="9">
        <v>0.15541667320163044</v>
      </c>
      <c r="D33" s="9">
        <v>4.5124470633362643E-3</v>
      </c>
      <c r="E33" s="9">
        <v>0.14585071276297015</v>
      </c>
      <c r="F33" s="9">
        <v>0.16498263364029073</v>
      </c>
    </row>
    <row r="34" spans="2:6" x14ac:dyDescent="0.45">
      <c r="B34" s="6" t="s">
        <v>8</v>
      </c>
      <c r="C34" s="10">
        <v>0.15371306023501341</v>
      </c>
      <c r="D34" s="10">
        <v>4.5124470633362531E-3</v>
      </c>
      <c r="E34" s="10">
        <v>0.14414709979635315</v>
      </c>
      <c r="F34" s="10">
        <v>0.16327902067367367</v>
      </c>
    </row>
    <row r="35" spans="2:6" x14ac:dyDescent="0.45">
      <c r="B35" s="6" t="s">
        <v>24</v>
      </c>
      <c r="C35" s="10">
        <v>0.1382374799837699</v>
      </c>
      <c r="D35" s="10">
        <v>4.5124470633362496E-3</v>
      </c>
      <c r="E35" s="10">
        <v>0.12867151954510964</v>
      </c>
      <c r="F35" s="10">
        <v>0.14780344042243015</v>
      </c>
    </row>
    <row r="36" spans="2:6" ht="14.65" thickBot="1" x14ac:dyDescent="0.5">
      <c r="B36" s="8" t="s">
        <v>9</v>
      </c>
      <c r="C36" s="11">
        <v>0.16873956612829927</v>
      </c>
      <c r="D36" s="11">
        <v>4.5124470633362617E-3</v>
      </c>
      <c r="E36" s="11">
        <v>0.15917360568963898</v>
      </c>
      <c r="F36" s="11">
        <v>0.17830552656695955</v>
      </c>
    </row>
    <row r="38" spans="2:6" ht="14.65" thickBot="1" x14ac:dyDescent="0.5"/>
    <row r="39" spans="2:6" x14ac:dyDescent="0.45">
      <c r="B39" s="15" t="s">
        <v>18</v>
      </c>
      <c r="C39" s="16" t="s">
        <v>4</v>
      </c>
      <c r="D39" s="16" t="s">
        <v>5</v>
      </c>
    </row>
    <row r="40" spans="2:6" x14ac:dyDescent="0.45">
      <c r="B40" s="7" t="s">
        <v>23</v>
      </c>
      <c r="C40" s="9">
        <v>0.15417723198786204</v>
      </c>
      <c r="D40" s="9">
        <v>0.15665611441539884</v>
      </c>
    </row>
    <row r="41" spans="2:6" x14ac:dyDescent="0.45">
      <c r="B41" s="6" t="s">
        <v>8</v>
      </c>
      <c r="C41" s="10">
        <v>0.14411893255734426</v>
      </c>
      <c r="D41" s="10">
        <v>0.16330718791268256</v>
      </c>
    </row>
    <row r="42" spans="2:6" x14ac:dyDescent="0.45">
      <c r="B42" s="6" t="s">
        <v>24</v>
      </c>
      <c r="C42" s="10">
        <v>0.13561615828648452</v>
      </c>
      <c r="D42" s="10">
        <v>0.14085880168105527</v>
      </c>
    </row>
    <row r="43" spans="2:6" ht="14.65" thickBot="1" x14ac:dyDescent="0.5">
      <c r="B43" s="8" t="s">
        <v>9</v>
      </c>
      <c r="C43" s="11">
        <v>0.16678852128166838</v>
      </c>
      <c r="D43" s="11">
        <v>0.17069061097493016</v>
      </c>
    </row>
    <row r="45" spans="2:6" ht="14.65" thickBot="1" x14ac:dyDescent="0.5"/>
    <row r="46" spans="2:6" x14ac:dyDescent="0.45">
      <c r="B46" s="15" t="s">
        <v>19</v>
      </c>
      <c r="C46" s="16" t="s">
        <v>3</v>
      </c>
      <c r="D46" s="16" t="s">
        <v>6</v>
      </c>
    </row>
    <row r="47" spans="2:6" x14ac:dyDescent="0.45">
      <c r="B47" s="7" t="s">
        <v>23</v>
      </c>
      <c r="C47" s="9">
        <v>0.16409710637762523</v>
      </c>
      <c r="D47" s="9">
        <v>0.14673624002563562</v>
      </c>
    </row>
    <row r="48" spans="2:6" x14ac:dyDescent="0.45">
      <c r="B48" s="6" t="s">
        <v>8</v>
      </c>
      <c r="C48" s="10">
        <v>0.15941682745660421</v>
      </c>
      <c r="D48" s="10">
        <v>0.14800929301342261</v>
      </c>
    </row>
    <row r="49" spans="2:4" x14ac:dyDescent="0.45">
      <c r="B49" s="6" t="s">
        <v>24</v>
      </c>
      <c r="C49" s="10">
        <v>0.15670411692157596</v>
      </c>
      <c r="D49" s="10">
        <v>0.11977084304596383</v>
      </c>
    </row>
    <row r="50" spans="2:4" ht="14.65" thickBot="1" x14ac:dyDescent="0.5">
      <c r="B50" s="8" t="s">
        <v>9</v>
      </c>
      <c r="C50" s="11">
        <v>0.17747641766100275</v>
      </c>
      <c r="D50" s="11">
        <v>0.16000271459559576</v>
      </c>
    </row>
  </sheetData>
  <pageMargins left="0.7" right="0.7" top="0.75" bottom="0.75" header="0.3" footer="0.3"/>
  <ignoredErrors>
    <ignoredError sqref="B3:B5 B8:B10 B13:B15 B18:B20 B23:B25 B28:B30 B33:B37 B40:B44 B47:B5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D4FB0-68A3-4F13-82FD-6FA55F819DAA}">
  <dimension ref="A1:AO675"/>
  <sheetViews>
    <sheetView zoomScale="55" zoomScaleNormal="55" workbookViewId="0">
      <selection activeCell="AK2" sqref="AK2:AK61"/>
    </sheetView>
  </sheetViews>
  <sheetFormatPr baseColWidth="10" defaultRowHeight="14.25" x14ac:dyDescent="0.45"/>
  <cols>
    <col min="1" max="1" width="26.1328125" customWidth="1"/>
    <col min="2" max="2" width="26.1328125" style="33" customWidth="1"/>
    <col min="19" max="19" width="26.3984375" customWidth="1"/>
    <col min="20" max="20" width="25.1328125" customWidth="1"/>
    <col min="37" max="37" width="16.1328125" customWidth="1"/>
  </cols>
  <sheetData>
    <row r="1" spans="1:41" x14ac:dyDescent="0.45">
      <c r="A1" s="31" t="s">
        <v>99</v>
      </c>
      <c r="B1" s="33" t="s">
        <v>52</v>
      </c>
      <c r="C1" s="31" t="s">
        <v>53</v>
      </c>
      <c r="D1" s="33" t="s">
        <v>78</v>
      </c>
      <c r="E1" s="33" t="s">
        <v>79</v>
      </c>
      <c r="F1" s="33" t="s">
        <v>80</v>
      </c>
      <c r="G1" s="33" t="s">
        <v>81</v>
      </c>
      <c r="H1" s="33" t="s">
        <v>82</v>
      </c>
      <c r="I1" s="33" t="s">
        <v>83</v>
      </c>
      <c r="J1" s="33" t="s">
        <v>84</v>
      </c>
      <c r="K1" s="33" t="s">
        <v>85</v>
      </c>
      <c r="L1" s="33" t="s">
        <v>86</v>
      </c>
      <c r="M1" s="33" t="s">
        <v>87</v>
      </c>
      <c r="N1" s="33" t="s">
        <v>88</v>
      </c>
      <c r="O1" s="33" t="s">
        <v>89</v>
      </c>
      <c r="P1" s="33"/>
      <c r="S1" s="33" t="s">
        <v>101</v>
      </c>
      <c r="T1" s="33"/>
      <c r="U1" s="33" t="s">
        <v>53</v>
      </c>
      <c r="V1" s="33" t="s">
        <v>103</v>
      </c>
      <c r="W1" s="33" t="s">
        <v>54</v>
      </c>
      <c r="X1" s="33" t="s">
        <v>55</v>
      </c>
      <c r="Y1" s="33" t="s">
        <v>56</v>
      </c>
      <c r="Z1" s="33" t="s">
        <v>57</v>
      </c>
      <c r="AA1" s="33" t="s">
        <v>58</v>
      </c>
      <c r="AB1" s="33" t="s">
        <v>59</v>
      </c>
      <c r="AC1" s="33" t="s">
        <v>60</v>
      </c>
      <c r="AD1" s="33" t="s">
        <v>61</v>
      </c>
      <c r="AE1" s="33" t="s">
        <v>62</v>
      </c>
      <c r="AF1" s="33" t="s">
        <v>63</v>
      </c>
      <c r="AG1" s="33" t="s">
        <v>64</v>
      </c>
      <c r="AK1" t="s">
        <v>101</v>
      </c>
      <c r="AL1" s="33" t="s">
        <v>53</v>
      </c>
      <c r="AM1" s="33"/>
      <c r="AN1" s="33" t="s">
        <v>97</v>
      </c>
      <c r="AO1" s="33" t="s">
        <v>98</v>
      </c>
    </row>
    <row r="2" spans="1:41" x14ac:dyDescent="0.45">
      <c r="A2" s="31" t="s">
        <v>102</v>
      </c>
      <c r="B2" s="33" t="s">
        <v>76</v>
      </c>
      <c r="C2" s="31">
        <v>60</v>
      </c>
      <c r="D2" s="31">
        <v>1</v>
      </c>
      <c r="E2" s="31">
        <v>1</v>
      </c>
      <c r="F2" s="31">
        <v>5</v>
      </c>
      <c r="G2" s="31">
        <v>1</v>
      </c>
      <c r="H2" s="31">
        <v>1</v>
      </c>
      <c r="I2" s="31">
        <v>3</v>
      </c>
      <c r="J2" s="31">
        <v>3</v>
      </c>
      <c r="K2" s="31">
        <v>1</v>
      </c>
      <c r="L2" s="31">
        <v>1</v>
      </c>
      <c r="M2" s="31">
        <v>1</v>
      </c>
      <c r="N2" s="31">
        <v>5</v>
      </c>
      <c r="O2" s="31">
        <v>3</v>
      </c>
      <c r="S2" s="33" t="s">
        <v>100</v>
      </c>
      <c r="T2" s="33" t="s">
        <v>76</v>
      </c>
      <c r="U2" s="33">
        <v>60</v>
      </c>
      <c r="V2" s="33">
        <v>1</v>
      </c>
      <c r="W2" s="33">
        <v>1</v>
      </c>
      <c r="X2" s="33">
        <v>5</v>
      </c>
      <c r="Y2" s="33">
        <v>1</v>
      </c>
      <c r="Z2" s="33">
        <v>1</v>
      </c>
      <c r="AA2" s="33">
        <v>5</v>
      </c>
      <c r="AB2" s="33">
        <v>2</v>
      </c>
      <c r="AC2" s="33">
        <v>3</v>
      </c>
      <c r="AD2" s="33">
        <v>1</v>
      </c>
      <c r="AE2" s="33">
        <v>1</v>
      </c>
      <c r="AF2" s="33">
        <v>5</v>
      </c>
      <c r="AG2" s="33">
        <v>5</v>
      </c>
      <c r="AK2" t="s">
        <v>104</v>
      </c>
      <c r="AL2" s="33">
        <v>60</v>
      </c>
      <c r="AM2" s="33"/>
      <c r="AN2" s="32">
        <v>2000</v>
      </c>
      <c r="AO2" s="33">
        <v>28</v>
      </c>
    </row>
    <row r="3" spans="1:41" x14ac:dyDescent="0.45">
      <c r="A3" s="33" t="s">
        <v>102</v>
      </c>
      <c r="B3" s="33" t="s">
        <v>92</v>
      </c>
      <c r="C3" s="31">
        <v>60</v>
      </c>
      <c r="D3" s="31">
        <v>2.5</v>
      </c>
      <c r="E3" s="31">
        <v>2</v>
      </c>
      <c r="F3" s="31">
        <v>4</v>
      </c>
      <c r="G3" s="31">
        <v>5</v>
      </c>
      <c r="H3" s="31">
        <v>5</v>
      </c>
      <c r="I3" s="31">
        <v>4</v>
      </c>
      <c r="J3" s="31">
        <v>4</v>
      </c>
      <c r="K3" s="31">
        <v>5</v>
      </c>
      <c r="L3" s="31">
        <v>2</v>
      </c>
      <c r="M3" s="31">
        <v>2</v>
      </c>
      <c r="N3" s="31">
        <v>4</v>
      </c>
      <c r="O3" s="31">
        <v>4</v>
      </c>
      <c r="S3" s="33" t="s">
        <v>100</v>
      </c>
      <c r="T3" s="33" t="s">
        <v>93</v>
      </c>
      <c r="U3" s="33">
        <v>60</v>
      </c>
      <c r="V3" s="33">
        <v>3</v>
      </c>
      <c r="W3" s="33">
        <v>3</v>
      </c>
      <c r="X3" s="33">
        <v>4</v>
      </c>
      <c r="Y3" s="33">
        <v>5</v>
      </c>
      <c r="Z3" s="33">
        <v>2</v>
      </c>
      <c r="AA3" s="33">
        <v>4</v>
      </c>
      <c r="AB3" s="33">
        <v>4</v>
      </c>
      <c r="AC3" s="33">
        <v>1</v>
      </c>
      <c r="AD3" s="33">
        <v>2</v>
      </c>
      <c r="AE3" s="33">
        <v>3</v>
      </c>
      <c r="AF3" s="33">
        <v>3</v>
      </c>
      <c r="AG3" s="33">
        <v>4</v>
      </c>
      <c r="AK3" s="33" t="s">
        <v>104</v>
      </c>
      <c r="AL3" s="33">
        <v>17</v>
      </c>
      <c r="AM3" s="33"/>
      <c r="AN3" s="32">
        <v>2000</v>
      </c>
      <c r="AO3" s="33">
        <v>28</v>
      </c>
    </row>
    <row r="4" spans="1:41" x14ac:dyDescent="0.45">
      <c r="A4" s="33" t="s">
        <v>102</v>
      </c>
      <c r="B4" s="33" t="s">
        <v>90</v>
      </c>
      <c r="C4" s="31">
        <v>60</v>
      </c>
      <c r="D4" s="31">
        <v>2.5</v>
      </c>
      <c r="E4" s="31">
        <v>3</v>
      </c>
      <c r="F4" s="31">
        <v>2</v>
      </c>
      <c r="G4" s="31">
        <v>3</v>
      </c>
      <c r="H4" s="31">
        <v>2</v>
      </c>
      <c r="I4" s="31">
        <v>5</v>
      </c>
      <c r="J4" s="31">
        <v>1</v>
      </c>
      <c r="K4" s="31">
        <v>2</v>
      </c>
      <c r="L4" s="31">
        <v>3</v>
      </c>
      <c r="M4" s="31">
        <v>3</v>
      </c>
      <c r="N4" s="31">
        <v>3</v>
      </c>
      <c r="O4" s="31">
        <v>5</v>
      </c>
      <c r="S4" s="33" t="s">
        <v>100</v>
      </c>
      <c r="T4" s="33" t="s">
        <v>95</v>
      </c>
      <c r="U4" s="33">
        <v>60</v>
      </c>
      <c r="V4" s="33">
        <v>2</v>
      </c>
      <c r="W4" s="33">
        <v>2</v>
      </c>
      <c r="X4" s="33">
        <v>2</v>
      </c>
      <c r="Y4" s="33">
        <v>4</v>
      </c>
      <c r="Z4" s="33">
        <v>3</v>
      </c>
      <c r="AA4" s="33">
        <v>3</v>
      </c>
      <c r="AB4" s="33">
        <v>5</v>
      </c>
      <c r="AC4" s="33">
        <v>2</v>
      </c>
      <c r="AD4" s="33">
        <v>3</v>
      </c>
      <c r="AE4" s="33">
        <v>2</v>
      </c>
      <c r="AF4" s="33">
        <v>4</v>
      </c>
      <c r="AG4" s="33">
        <v>3</v>
      </c>
      <c r="AK4" s="33" t="s">
        <v>104</v>
      </c>
      <c r="AL4" s="33">
        <v>44</v>
      </c>
      <c r="AM4" s="33"/>
      <c r="AN4" s="32">
        <v>1000</v>
      </c>
      <c r="AO4" s="33">
        <v>27</v>
      </c>
    </row>
    <row r="5" spans="1:41" x14ac:dyDescent="0.45">
      <c r="A5" s="33" t="s">
        <v>102</v>
      </c>
      <c r="B5" s="33" t="s">
        <v>91</v>
      </c>
      <c r="C5" s="31">
        <v>60</v>
      </c>
      <c r="D5" s="31">
        <v>4</v>
      </c>
      <c r="E5" s="31">
        <v>4</v>
      </c>
      <c r="F5" s="31">
        <v>3</v>
      </c>
      <c r="G5" s="31">
        <v>4</v>
      </c>
      <c r="H5" s="31">
        <v>3.5</v>
      </c>
      <c r="I5" s="31">
        <v>2</v>
      </c>
      <c r="J5" s="31">
        <v>5</v>
      </c>
      <c r="K5" s="31">
        <v>4</v>
      </c>
      <c r="L5" s="31">
        <v>4</v>
      </c>
      <c r="M5" s="31">
        <v>4</v>
      </c>
      <c r="N5" s="31">
        <v>2</v>
      </c>
      <c r="O5" s="31">
        <v>2</v>
      </c>
      <c r="S5" s="33" t="s">
        <v>100</v>
      </c>
      <c r="T5" s="33" t="s">
        <v>94</v>
      </c>
      <c r="U5" s="33">
        <v>60</v>
      </c>
      <c r="V5" s="33">
        <v>5</v>
      </c>
      <c r="W5" s="33">
        <v>5</v>
      </c>
      <c r="X5" s="33">
        <v>3</v>
      </c>
      <c r="Y5" s="33">
        <v>3</v>
      </c>
      <c r="Z5" s="33">
        <v>4</v>
      </c>
      <c r="AA5" s="33">
        <v>1</v>
      </c>
      <c r="AB5" s="33">
        <v>1</v>
      </c>
      <c r="AC5" s="33">
        <v>4</v>
      </c>
      <c r="AD5" s="33">
        <v>4</v>
      </c>
      <c r="AE5" s="33">
        <v>4</v>
      </c>
      <c r="AF5" s="33">
        <v>2</v>
      </c>
      <c r="AG5" s="33">
        <v>2</v>
      </c>
      <c r="AK5" s="33" t="s">
        <v>104</v>
      </c>
      <c r="AL5" s="33">
        <v>41</v>
      </c>
      <c r="AM5" s="33"/>
      <c r="AN5" s="32">
        <v>2000</v>
      </c>
      <c r="AO5" s="33">
        <v>41</v>
      </c>
    </row>
    <row r="6" spans="1:41" x14ac:dyDescent="0.45">
      <c r="A6" s="33" t="s">
        <v>102</v>
      </c>
      <c r="B6" s="33" t="s">
        <v>77</v>
      </c>
      <c r="C6" s="31">
        <v>60</v>
      </c>
      <c r="D6" s="31">
        <v>5</v>
      </c>
      <c r="E6" s="31">
        <v>5</v>
      </c>
      <c r="F6" s="31">
        <v>1</v>
      </c>
      <c r="G6" s="31">
        <v>2</v>
      </c>
      <c r="H6" s="31">
        <v>3.5</v>
      </c>
      <c r="I6" s="31">
        <v>1</v>
      </c>
      <c r="J6" s="31">
        <v>2</v>
      </c>
      <c r="K6" s="31">
        <v>3</v>
      </c>
      <c r="L6" s="31">
        <v>5</v>
      </c>
      <c r="M6" s="31">
        <v>5</v>
      </c>
      <c r="N6" s="31">
        <v>1</v>
      </c>
      <c r="O6" s="31">
        <v>1</v>
      </c>
      <c r="S6" s="33" t="s">
        <v>100</v>
      </c>
      <c r="T6" s="33" t="s">
        <v>96</v>
      </c>
      <c r="U6" s="33">
        <v>60</v>
      </c>
      <c r="V6" s="33">
        <v>4</v>
      </c>
      <c r="W6" s="33">
        <v>4</v>
      </c>
      <c r="X6" s="33">
        <v>1</v>
      </c>
      <c r="Y6" s="33">
        <v>2</v>
      </c>
      <c r="Z6" s="33">
        <v>5</v>
      </c>
      <c r="AA6" s="33">
        <v>2</v>
      </c>
      <c r="AB6" s="33">
        <v>3</v>
      </c>
      <c r="AC6" s="33">
        <v>5</v>
      </c>
      <c r="AD6" s="33">
        <v>5</v>
      </c>
      <c r="AE6" s="33">
        <v>5</v>
      </c>
      <c r="AF6" s="33">
        <v>1</v>
      </c>
      <c r="AG6" s="33">
        <v>1</v>
      </c>
      <c r="AK6" s="33" t="s">
        <v>104</v>
      </c>
      <c r="AL6" s="33">
        <v>49</v>
      </c>
      <c r="AM6" s="33"/>
      <c r="AN6" s="32">
        <v>2000</v>
      </c>
      <c r="AO6" s="33">
        <v>26</v>
      </c>
    </row>
    <row r="7" spans="1:41" x14ac:dyDescent="0.45">
      <c r="A7" s="33" t="s">
        <v>102</v>
      </c>
      <c r="B7" s="33" t="s">
        <v>76</v>
      </c>
      <c r="C7" s="31">
        <v>17</v>
      </c>
      <c r="D7" s="31">
        <v>5</v>
      </c>
      <c r="E7" s="31">
        <v>1</v>
      </c>
      <c r="F7" s="31">
        <v>5</v>
      </c>
      <c r="G7" s="31">
        <v>5</v>
      </c>
      <c r="H7" s="31">
        <v>1</v>
      </c>
      <c r="I7" s="31">
        <v>5</v>
      </c>
      <c r="J7" s="31">
        <v>1</v>
      </c>
      <c r="K7" s="31">
        <v>4</v>
      </c>
      <c r="L7" s="31">
        <v>1</v>
      </c>
      <c r="M7" s="31">
        <v>1</v>
      </c>
      <c r="N7" s="31">
        <v>1</v>
      </c>
      <c r="O7" s="31">
        <v>4</v>
      </c>
      <c r="S7" s="33" t="s">
        <v>100</v>
      </c>
      <c r="T7" s="33" t="s">
        <v>76</v>
      </c>
      <c r="U7" s="33">
        <v>17</v>
      </c>
      <c r="V7" s="33">
        <v>1</v>
      </c>
      <c r="W7" s="33">
        <v>1</v>
      </c>
      <c r="X7" s="33">
        <v>5</v>
      </c>
      <c r="Y7" s="33">
        <v>1</v>
      </c>
      <c r="Z7" s="33">
        <v>1</v>
      </c>
      <c r="AA7" s="33">
        <v>1</v>
      </c>
      <c r="AB7" s="33">
        <v>5</v>
      </c>
      <c r="AC7" s="33">
        <v>1</v>
      </c>
      <c r="AD7" s="33">
        <v>1</v>
      </c>
      <c r="AE7" s="33">
        <v>1</v>
      </c>
      <c r="AF7" s="33">
        <v>1</v>
      </c>
      <c r="AG7" s="33">
        <v>3</v>
      </c>
      <c r="AK7" s="33" t="s">
        <v>104</v>
      </c>
      <c r="AL7" s="33">
        <v>13</v>
      </c>
      <c r="AM7" s="33"/>
      <c r="AN7" s="32">
        <v>2000</v>
      </c>
      <c r="AO7" s="33">
        <v>29</v>
      </c>
    </row>
    <row r="8" spans="1:41" x14ac:dyDescent="0.45">
      <c r="A8" s="33" t="s">
        <v>102</v>
      </c>
      <c r="B8" s="33" t="s">
        <v>92</v>
      </c>
      <c r="C8" s="31">
        <v>17</v>
      </c>
      <c r="D8" s="31">
        <v>4</v>
      </c>
      <c r="E8" s="31">
        <v>2.5</v>
      </c>
      <c r="F8" s="31">
        <v>3.5</v>
      </c>
      <c r="G8" s="31">
        <v>3</v>
      </c>
      <c r="H8" s="31">
        <v>2</v>
      </c>
      <c r="I8" s="31">
        <v>3.5</v>
      </c>
      <c r="J8" s="31">
        <v>2</v>
      </c>
      <c r="K8" s="31">
        <v>3</v>
      </c>
      <c r="L8" s="31">
        <v>2</v>
      </c>
      <c r="M8" s="31">
        <v>2</v>
      </c>
      <c r="N8" s="31">
        <v>5</v>
      </c>
      <c r="O8" s="31">
        <v>5</v>
      </c>
      <c r="S8" s="33" t="s">
        <v>100</v>
      </c>
      <c r="T8" s="33" t="s">
        <v>93</v>
      </c>
      <c r="U8" s="33">
        <v>17</v>
      </c>
      <c r="V8" s="33">
        <v>2.5</v>
      </c>
      <c r="W8" s="33">
        <v>2.5</v>
      </c>
      <c r="X8" s="33">
        <v>3</v>
      </c>
      <c r="Y8" s="33">
        <v>4</v>
      </c>
      <c r="Z8" s="33">
        <v>3</v>
      </c>
      <c r="AA8" s="33">
        <v>3</v>
      </c>
      <c r="AB8" s="33">
        <v>3</v>
      </c>
      <c r="AC8" s="33">
        <v>3</v>
      </c>
      <c r="AD8" s="33">
        <v>2</v>
      </c>
      <c r="AE8" s="33">
        <v>3</v>
      </c>
      <c r="AF8" s="33">
        <v>4</v>
      </c>
      <c r="AG8" s="33">
        <v>5</v>
      </c>
      <c r="AK8" s="33" t="s">
        <v>104</v>
      </c>
      <c r="AL8" s="33">
        <v>55</v>
      </c>
      <c r="AM8" s="33"/>
      <c r="AN8" s="32">
        <v>1000</v>
      </c>
      <c r="AO8" s="33">
        <v>47</v>
      </c>
    </row>
    <row r="9" spans="1:41" x14ac:dyDescent="0.45">
      <c r="A9" s="33" t="s">
        <v>102</v>
      </c>
      <c r="B9" s="33" t="s">
        <v>90</v>
      </c>
      <c r="C9" s="31">
        <v>17</v>
      </c>
      <c r="D9" s="31">
        <v>1.5</v>
      </c>
      <c r="E9" s="31">
        <v>2.5</v>
      </c>
      <c r="F9" s="31">
        <v>3.5</v>
      </c>
      <c r="G9" s="31">
        <v>4</v>
      </c>
      <c r="H9" s="31">
        <v>3</v>
      </c>
      <c r="I9" s="31">
        <v>3.5</v>
      </c>
      <c r="J9" s="31">
        <v>4</v>
      </c>
      <c r="K9" s="31">
        <v>2</v>
      </c>
      <c r="L9" s="31">
        <v>3</v>
      </c>
      <c r="M9" s="31">
        <v>3</v>
      </c>
      <c r="N9" s="31">
        <v>2</v>
      </c>
      <c r="O9" s="31">
        <v>1.5</v>
      </c>
      <c r="S9" s="33" t="s">
        <v>100</v>
      </c>
      <c r="T9" s="33" t="s">
        <v>95</v>
      </c>
      <c r="U9" s="33">
        <v>17</v>
      </c>
      <c r="V9" s="33">
        <v>2.5</v>
      </c>
      <c r="W9" s="33">
        <v>2.5</v>
      </c>
      <c r="X9" s="33">
        <v>4</v>
      </c>
      <c r="Y9" s="33">
        <v>3</v>
      </c>
      <c r="Z9" s="33">
        <v>2</v>
      </c>
      <c r="AA9" s="33">
        <v>4</v>
      </c>
      <c r="AB9" s="33">
        <v>4</v>
      </c>
      <c r="AC9" s="33">
        <v>2</v>
      </c>
      <c r="AD9" s="33">
        <v>3</v>
      </c>
      <c r="AE9" s="33">
        <v>2</v>
      </c>
      <c r="AF9" s="33">
        <v>5</v>
      </c>
      <c r="AG9" s="33">
        <v>2</v>
      </c>
      <c r="AK9" s="33" t="s">
        <v>104</v>
      </c>
      <c r="AL9" s="33">
        <v>22</v>
      </c>
      <c r="AM9" s="33"/>
      <c r="AN9" s="32">
        <v>2000</v>
      </c>
      <c r="AO9" s="33">
        <v>30</v>
      </c>
    </row>
    <row r="10" spans="1:41" x14ac:dyDescent="0.45">
      <c r="A10" s="33" t="s">
        <v>102</v>
      </c>
      <c r="B10" s="33" t="s">
        <v>91</v>
      </c>
      <c r="C10" s="31">
        <v>17</v>
      </c>
      <c r="D10" s="31">
        <v>1.5</v>
      </c>
      <c r="E10" s="31">
        <v>4</v>
      </c>
      <c r="F10" s="31">
        <v>1.5</v>
      </c>
      <c r="G10" s="31">
        <v>1</v>
      </c>
      <c r="H10" s="31">
        <v>4</v>
      </c>
      <c r="I10" s="31">
        <v>1</v>
      </c>
      <c r="J10" s="31">
        <v>5</v>
      </c>
      <c r="K10" s="31">
        <v>1</v>
      </c>
      <c r="L10" s="31">
        <v>4</v>
      </c>
      <c r="M10" s="31">
        <v>4</v>
      </c>
      <c r="N10" s="31">
        <v>4</v>
      </c>
      <c r="O10" s="31">
        <v>1.5</v>
      </c>
      <c r="S10" s="33" t="s">
        <v>100</v>
      </c>
      <c r="T10" s="33" t="s">
        <v>94</v>
      </c>
      <c r="U10" s="33">
        <v>17</v>
      </c>
      <c r="V10" s="33">
        <v>4</v>
      </c>
      <c r="W10" s="33">
        <v>4</v>
      </c>
      <c r="X10" s="33">
        <v>2</v>
      </c>
      <c r="Y10" s="33">
        <v>5</v>
      </c>
      <c r="Z10" s="33">
        <v>5</v>
      </c>
      <c r="AA10" s="33">
        <v>5</v>
      </c>
      <c r="AB10" s="33">
        <v>1</v>
      </c>
      <c r="AC10" s="33">
        <v>4</v>
      </c>
      <c r="AD10" s="33">
        <v>5</v>
      </c>
      <c r="AE10" s="33">
        <v>5</v>
      </c>
      <c r="AF10" s="33">
        <v>2</v>
      </c>
      <c r="AG10" s="33">
        <v>1</v>
      </c>
      <c r="AK10" s="33" t="s">
        <v>104</v>
      </c>
      <c r="AL10" s="33">
        <v>10</v>
      </c>
      <c r="AM10" s="33"/>
      <c r="AN10" s="32">
        <v>1000</v>
      </c>
      <c r="AO10" s="33">
        <v>27</v>
      </c>
    </row>
    <row r="11" spans="1:41" x14ac:dyDescent="0.45">
      <c r="A11" s="33" t="s">
        <v>102</v>
      </c>
      <c r="B11" s="33" t="s">
        <v>77</v>
      </c>
      <c r="C11" s="31">
        <v>17</v>
      </c>
      <c r="D11" s="31">
        <v>3</v>
      </c>
      <c r="E11" s="31">
        <v>5</v>
      </c>
      <c r="F11" s="31">
        <v>1.5</v>
      </c>
      <c r="G11" s="31">
        <v>2</v>
      </c>
      <c r="H11" s="31">
        <v>5</v>
      </c>
      <c r="I11" s="31">
        <v>2</v>
      </c>
      <c r="J11" s="31">
        <v>3</v>
      </c>
      <c r="K11" s="31">
        <v>5</v>
      </c>
      <c r="L11" s="31">
        <v>5</v>
      </c>
      <c r="M11" s="31">
        <v>5</v>
      </c>
      <c r="N11" s="31">
        <v>3</v>
      </c>
      <c r="O11" s="31">
        <v>3</v>
      </c>
      <c r="S11" s="33" t="s">
        <v>100</v>
      </c>
      <c r="T11" s="33" t="s">
        <v>96</v>
      </c>
      <c r="U11" s="33">
        <v>17</v>
      </c>
      <c r="V11" s="33">
        <v>5</v>
      </c>
      <c r="W11" s="33">
        <v>5</v>
      </c>
      <c r="X11" s="33">
        <v>1</v>
      </c>
      <c r="Y11" s="33">
        <v>2</v>
      </c>
      <c r="Z11" s="33">
        <v>4</v>
      </c>
      <c r="AA11" s="33">
        <v>2</v>
      </c>
      <c r="AB11" s="33">
        <v>2</v>
      </c>
      <c r="AC11" s="33">
        <v>5</v>
      </c>
      <c r="AD11" s="33">
        <v>4</v>
      </c>
      <c r="AE11" s="33">
        <v>4</v>
      </c>
      <c r="AF11" s="33">
        <v>3</v>
      </c>
      <c r="AG11" s="33">
        <v>4</v>
      </c>
      <c r="AK11" s="33" t="s">
        <v>104</v>
      </c>
      <c r="AL11" s="33">
        <v>34</v>
      </c>
      <c r="AM11" s="33"/>
      <c r="AN11" s="32">
        <v>2000</v>
      </c>
      <c r="AO11" s="33">
        <v>38</v>
      </c>
    </row>
    <row r="12" spans="1:41" x14ac:dyDescent="0.45">
      <c r="A12" s="33" t="s">
        <v>102</v>
      </c>
      <c r="B12" s="33" t="s">
        <v>76</v>
      </c>
      <c r="C12" s="31">
        <v>44</v>
      </c>
      <c r="D12" s="31">
        <v>5</v>
      </c>
      <c r="E12" s="31">
        <v>5</v>
      </c>
      <c r="F12" s="31">
        <v>5</v>
      </c>
      <c r="G12" s="31">
        <v>1</v>
      </c>
      <c r="H12" s="31">
        <v>1</v>
      </c>
      <c r="I12" s="31">
        <v>5</v>
      </c>
      <c r="J12" s="31">
        <v>1</v>
      </c>
      <c r="K12" s="31">
        <v>2</v>
      </c>
      <c r="L12" s="31">
        <v>5</v>
      </c>
      <c r="M12" s="31">
        <v>1</v>
      </c>
      <c r="N12" s="31">
        <v>2</v>
      </c>
      <c r="O12" s="31">
        <v>1</v>
      </c>
      <c r="S12" s="33" t="s">
        <v>100</v>
      </c>
      <c r="T12" s="33" t="s">
        <v>76</v>
      </c>
      <c r="U12" s="33">
        <v>44</v>
      </c>
      <c r="V12" s="33">
        <v>1</v>
      </c>
      <c r="W12" s="33">
        <v>1</v>
      </c>
      <c r="X12" s="33">
        <v>1</v>
      </c>
      <c r="Y12" s="33">
        <v>5</v>
      </c>
      <c r="Z12" s="33">
        <v>1</v>
      </c>
      <c r="AA12" s="33">
        <v>3</v>
      </c>
      <c r="AB12" s="33">
        <v>2</v>
      </c>
      <c r="AC12" s="33">
        <v>1</v>
      </c>
      <c r="AD12" s="33">
        <v>1</v>
      </c>
      <c r="AE12" s="33">
        <v>1</v>
      </c>
      <c r="AF12" s="33">
        <v>1</v>
      </c>
      <c r="AG12" s="33">
        <v>4</v>
      </c>
      <c r="AK12" s="33" t="s">
        <v>104</v>
      </c>
      <c r="AL12" s="33">
        <v>11</v>
      </c>
      <c r="AM12" s="33"/>
      <c r="AN12" s="32">
        <v>2000</v>
      </c>
      <c r="AO12" s="33">
        <v>22</v>
      </c>
    </row>
    <row r="13" spans="1:41" x14ac:dyDescent="0.45">
      <c r="A13" s="33" t="s">
        <v>102</v>
      </c>
      <c r="B13" s="33" t="s">
        <v>92</v>
      </c>
      <c r="C13" s="31">
        <v>44</v>
      </c>
      <c r="D13" s="31">
        <v>1</v>
      </c>
      <c r="E13" s="31">
        <v>1</v>
      </c>
      <c r="F13" s="31">
        <v>4</v>
      </c>
      <c r="G13" s="31">
        <v>5</v>
      </c>
      <c r="H13" s="31">
        <v>2</v>
      </c>
      <c r="I13" s="31">
        <v>4</v>
      </c>
      <c r="J13" s="31">
        <v>2</v>
      </c>
      <c r="K13" s="31">
        <v>1</v>
      </c>
      <c r="L13" s="31">
        <v>3</v>
      </c>
      <c r="M13" s="31">
        <v>3</v>
      </c>
      <c r="N13" s="31">
        <v>4</v>
      </c>
      <c r="O13" s="31">
        <v>2</v>
      </c>
      <c r="S13" s="33" t="s">
        <v>100</v>
      </c>
      <c r="T13" s="33" t="s">
        <v>93</v>
      </c>
      <c r="U13" s="33">
        <v>44</v>
      </c>
      <c r="V13" s="33">
        <v>3</v>
      </c>
      <c r="W13" s="33">
        <v>3</v>
      </c>
      <c r="X13" s="33">
        <v>2</v>
      </c>
      <c r="Y13" s="33">
        <v>3.5</v>
      </c>
      <c r="Z13" s="33">
        <v>2.5</v>
      </c>
      <c r="AA13" s="33">
        <v>5</v>
      </c>
      <c r="AB13" s="33">
        <v>3</v>
      </c>
      <c r="AC13" s="33">
        <v>3</v>
      </c>
      <c r="AD13" s="33">
        <v>2</v>
      </c>
      <c r="AE13" s="33">
        <v>2</v>
      </c>
      <c r="AF13" s="33">
        <v>2.5</v>
      </c>
      <c r="AG13" s="33">
        <v>5</v>
      </c>
      <c r="AK13" s="33" t="s">
        <v>104</v>
      </c>
      <c r="AL13" s="33">
        <v>21</v>
      </c>
      <c r="AM13" s="33"/>
      <c r="AN13" s="32">
        <v>2000</v>
      </c>
      <c r="AO13" s="33">
        <v>27</v>
      </c>
    </row>
    <row r="14" spans="1:41" x14ac:dyDescent="0.45">
      <c r="A14" s="33" t="s">
        <v>102</v>
      </c>
      <c r="B14" s="33" t="s">
        <v>90</v>
      </c>
      <c r="C14" s="31">
        <v>44</v>
      </c>
      <c r="D14" s="31">
        <v>3</v>
      </c>
      <c r="E14" s="31">
        <v>3</v>
      </c>
      <c r="F14" s="31">
        <v>1</v>
      </c>
      <c r="G14" s="31">
        <v>2</v>
      </c>
      <c r="H14" s="31">
        <v>4</v>
      </c>
      <c r="I14" s="31">
        <v>1</v>
      </c>
      <c r="J14" s="31">
        <v>5</v>
      </c>
      <c r="K14" s="31">
        <v>5</v>
      </c>
      <c r="L14" s="31">
        <v>1</v>
      </c>
      <c r="M14" s="31">
        <v>5</v>
      </c>
      <c r="N14" s="31">
        <v>1</v>
      </c>
      <c r="O14" s="31">
        <v>5</v>
      </c>
      <c r="S14" s="33" t="s">
        <v>100</v>
      </c>
      <c r="T14" s="33" t="s">
        <v>95</v>
      </c>
      <c r="U14" s="33">
        <v>44</v>
      </c>
      <c r="V14" s="33">
        <v>2</v>
      </c>
      <c r="W14" s="33">
        <v>2</v>
      </c>
      <c r="X14" s="33">
        <v>3</v>
      </c>
      <c r="Y14" s="33">
        <v>3.5</v>
      </c>
      <c r="Z14" s="33">
        <v>5</v>
      </c>
      <c r="AA14" s="33">
        <v>1</v>
      </c>
      <c r="AB14" s="33">
        <v>4</v>
      </c>
      <c r="AC14" s="33">
        <v>4.5</v>
      </c>
      <c r="AD14" s="33">
        <v>3</v>
      </c>
      <c r="AE14" s="33">
        <v>3</v>
      </c>
      <c r="AF14" s="33">
        <v>2.5</v>
      </c>
      <c r="AG14" s="33">
        <v>1</v>
      </c>
      <c r="AK14" s="33" t="s">
        <v>104</v>
      </c>
      <c r="AL14" s="33">
        <v>54</v>
      </c>
      <c r="AM14" s="33"/>
      <c r="AN14" s="32">
        <v>1000</v>
      </c>
      <c r="AO14" s="33">
        <v>27</v>
      </c>
    </row>
    <row r="15" spans="1:41" x14ac:dyDescent="0.45">
      <c r="A15" s="33" t="s">
        <v>102</v>
      </c>
      <c r="B15" s="33" t="s">
        <v>91</v>
      </c>
      <c r="C15" s="31">
        <v>44</v>
      </c>
      <c r="D15" s="31">
        <v>4</v>
      </c>
      <c r="E15" s="31">
        <v>4</v>
      </c>
      <c r="F15" s="31">
        <v>3</v>
      </c>
      <c r="G15" s="31">
        <v>4</v>
      </c>
      <c r="H15" s="31">
        <v>3</v>
      </c>
      <c r="I15" s="31">
        <v>2</v>
      </c>
      <c r="J15" s="31">
        <v>4</v>
      </c>
      <c r="K15" s="31">
        <v>3</v>
      </c>
      <c r="L15" s="31">
        <v>4</v>
      </c>
      <c r="M15" s="31">
        <v>2</v>
      </c>
      <c r="N15" s="31">
        <v>5</v>
      </c>
      <c r="O15" s="31">
        <v>3</v>
      </c>
      <c r="S15" s="33" t="s">
        <v>100</v>
      </c>
      <c r="T15" s="33" t="s">
        <v>94</v>
      </c>
      <c r="U15" s="33">
        <v>44</v>
      </c>
      <c r="V15" s="33">
        <v>4.5</v>
      </c>
      <c r="W15" s="33">
        <v>5</v>
      </c>
      <c r="X15" s="33">
        <v>4</v>
      </c>
      <c r="Y15" s="33">
        <v>2</v>
      </c>
      <c r="Z15" s="33">
        <v>2.5</v>
      </c>
      <c r="AA15" s="33">
        <v>4</v>
      </c>
      <c r="AB15" s="33">
        <v>5</v>
      </c>
      <c r="AC15" s="33">
        <v>2</v>
      </c>
      <c r="AD15" s="33">
        <v>4</v>
      </c>
      <c r="AE15" s="33">
        <v>4</v>
      </c>
      <c r="AF15" s="33">
        <v>4</v>
      </c>
      <c r="AG15" s="33">
        <v>3</v>
      </c>
      <c r="AK15" s="33" t="s">
        <v>104</v>
      </c>
      <c r="AL15" s="33">
        <v>16</v>
      </c>
      <c r="AM15" s="33"/>
      <c r="AN15" s="32">
        <v>1000</v>
      </c>
      <c r="AO15" s="33">
        <v>32</v>
      </c>
    </row>
    <row r="16" spans="1:41" x14ac:dyDescent="0.45">
      <c r="A16" s="33" t="s">
        <v>102</v>
      </c>
      <c r="B16" s="33" t="s">
        <v>77</v>
      </c>
      <c r="C16" s="31">
        <v>44</v>
      </c>
      <c r="D16" s="31">
        <v>2</v>
      </c>
      <c r="E16" s="31">
        <v>2</v>
      </c>
      <c r="F16" s="31">
        <v>2</v>
      </c>
      <c r="G16" s="31">
        <v>3</v>
      </c>
      <c r="H16" s="31">
        <v>5</v>
      </c>
      <c r="I16" s="31">
        <v>3</v>
      </c>
      <c r="J16" s="31">
        <v>3</v>
      </c>
      <c r="K16" s="31">
        <v>4</v>
      </c>
      <c r="L16" s="31">
        <v>2</v>
      </c>
      <c r="M16" s="31">
        <v>4</v>
      </c>
      <c r="N16" s="31">
        <v>3</v>
      </c>
      <c r="O16" s="31">
        <v>4</v>
      </c>
      <c r="S16" s="33" t="s">
        <v>100</v>
      </c>
      <c r="T16" s="33" t="s">
        <v>96</v>
      </c>
      <c r="U16" s="33">
        <v>44</v>
      </c>
      <c r="V16" s="33">
        <v>4.5</v>
      </c>
      <c r="W16" s="33">
        <v>4</v>
      </c>
      <c r="X16" s="33">
        <v>5</v>
      </c>
      <c r="Y16" s="33">
        <v>1</v>
      </c>
      <c r="Z16" s="33">
        <v>4</v>
      </c>
      <c r="AA16" s="33">
        <v>2</v>
      </c>
      <c r="AB16" s="33">
        <v>1</v>
      </c>
      <c r="AC16" s="33">
        <v>4.5</v>
      </c>
      <c r="AD16" s="33">
        <v>5</v>
      </c>
      <c r="AE16" s="33">
        <v>5</v>
      </c>
      <c r="AF16" s="33">
        <v>5</v>
      </c>
      <c r="AG16" s="33">
        <v>2</v>
      </c>
      <c r="AK16" s="33" t="s">
        <v>104</v>
      </c>
      <c r="AL16" s="33">
        <v>20</v>
      </c>
      <c r="AM16" s="33"/>
      <c r="AN16" s="32">
        <v>1000</v>
      </c>
      <c r="AO16" s="33">
        <v>26</v>
      </c>
    </row>
    <row r="17" spans="1:41" x14ac:dyDescent="0.45">
      <c r="A17" s="33" t="s">
        <v>102</v>
      </c>
      <c r="B17" s="33" t="s">
        <v>76</v>
      </c>
      <c r="C17" s="31">
        <v>41</v>
      </c>
      <c r="D17" s="31">
        <v>1</v>
      </c>
      <c r="E17" s="31">
        <v>1</v>
      </c>
      <c r="F17" s="31">
        <v>5</v>
      </c>
      <c r="G17" s="31">
        <v>1</v>
      </c>
      <c r="H17" s="31">
        <v>1</v>
      </c>
      <c r="I17" s="31">
        <v>4</v>
      </c>
      <c r="J17" s="31">
        <v>2</v>
      </c>
      <c r="K17" s="31">
        <v>1.5</v>
      </c>
      <c r="L17" s="31">
        <v>1</v>
      </c>
      <c r="M17" s="31">
        <v>1</v>
      </c>
      <c r="N17" s="31">
        <v>1</v>
      </c>
      <c r="O17" s="31">
        <v>2</v>
      </c>
      <c r="S17" s="33" t="s">
        <v>100</v>
      </c>
      <c r="T17" s="33" t="s">
        <v>76</v>
      </c>
      <c r="U17" s="33">
        <v>41</v>
      </c>
      <c r="V17" s="33">
        <v>1</v>
      </c>
      <c r="W17" s="33">
        <v>1</v>
      </c>
      <c r="X17" s="33">
        <v>5</v>
      </c>
      <c r="Y17" s="33">
        <v>5</v>
      </c>
      <c r="Z17" s="33">
        <v>1</v>
      </c>
      <c r="AA17" s="33">
        <v>3</v>
      </c>
      <c r="AB17" s="33">
        <v>2</v>
      </c>
      <c r="AC17" s="33">
        <v>1</v>
      </c>
      <c r="AD17" s="33">
        <v>1</v>
      </c>
      <c r="AE17" s="33">
        <v>1</v>
      </c>
      <c r="AF17" s="33">
        <v>1</v>
      </c>
      <c r="AG17" s="33">
        <v>2</v>
      </c>
      <c r="AK17" s="33" t="s">
        <v>104</v>
      </c>
      <c r="AL17" s="33">
        <v>18</v>
      </c>
      <c r="AM17" s="33"/>
      <c r="AN17" s="32">
        <v>2000</v>
      </c>
      <c r="AO17" s="33">
        <v>29</v>
      </c>
    </row>
    <row r="18" spans="1:41" x14ac:dyDescent="0.45">
      <c r="A18" s="33" t="s">
        <v>102</v>
      </c>
      <c r="B18" s="33" t="s">
        <v>92</v>
      </c>
      <c r="C18" s="31">
        <v>41</v>
      </c>
      <c r="D18" s="31">
        <v>2</v>
      </c>
      <c r="E18" s="31">
        <v>2</v>
      </c>
      <c r="F18" s="31">
        <v>4</v>
      </c>
      <c r="G18" s="31">
        <v>2</v>
      </c>
      <c r="H18" s="31">
        <v>2</v>
      </c>
      <c r="I18" s="31">
        <v>5</v>
      </c>
      <c r="J18" s="31">
        <v>1</v>
      </c>
      <c r="K18" s="31">
        <v>1.5</v>
      </c>
      <c r="L18" s="31">
        <v>2</v>
      </c>
      <c r="M18" s="31">
        <v>2</v>
      </c>
      <c r="N18" s="31">
        <v>2</v>
      </c>
      <c r="O18" s="31">
        <v>4</v>
      </c>
      <c r="S18" s="33" t="s">
        <v>100</v>
      </c>
      <c r="T18" s="33" t="s">
        <v>93</v>
      </c>
      <c r="U18" s="33">
        <v>41</v>
      </c>
      <c r="V18" s="33">
        <v>3</v>
      </c>
      <c r="W18" s="33">
        <v>3</v>
      </c>
      <c r="X18" s="33">
        <v>4</v>
      </c>
      <c r="Y18" s="33">
        <v>3</v>
      </c>
      <c r="Z18" s="33">
        <v>3</v>
      </c>
      <c r="AA18" s="33">
        <v>5</v>
      </c>
      <c r="AB18" s="33">
        <v>5</v>
      </c>
      <c r="AC18" s="33">
        <v>4.5</v>
      </c>
      <c r="AD18" s="33">
        <v>2</v>
      </c>
      <c r="AE18" s="33">
        <v>2</v>
      </c>
      <c r="AF18" s="33">
        <v>5</v>
      </c>
      <c r="AG18" s="33">
        <v>4</v>
      </c>
      <c r="AK18" s="33" t="s">
        <v>104</v>
      </c>
      <c r="AL18" s="33">
        <v>36</v>
      </c>
      <c r="AM18" s="33"/>
      <c r="AN18" s="32">
        <v>1000</v>
      </c>
      <c r="AO18" s="33">
        <v>44</v>
      </c>
    </row>
    <row r="19" spans="1:41" x14ac:dyDescent="0.45">
      <c r="A19" s="33" t="s">
        <v>102</v>
      </c>
      <c r="B19" s="33" t="s">
        <v>90</v>
      </c>
      <c r="C19" s="31">
        <v>41</v>
      </c>
      <c r="D19" s="31">
        <v>5</v>
      </c>
      <c r="E19" s="31">
        <v>4</v>
      </c>
      <c r="F19" s="31">
        <v>3</v>
      </c>
      <c r="G19" s="31">
        <v>3</v>
      </c>
      <c r="H19" s="31">
        <v>3</v>
      </c>
      <c r="I19" s="31">
        <v>2</v>
      </c>
      <c r="J19" s="31">
        <v>3</v>
      </c>
      <c r="K19" s="31">
        <v>4</v>
      </c>
      <c r="L19" s="31">
        <v>3</v>
      </c>
      <c r="M19" s="31">
        <v>3</v>
      </c>
      <c r="N19" s="31">
        <v>5</v>
      </c>
      <c r="O19" s="31">
        <v>3</v>
      </c>
      <c r="S19" s="33" t="s">
        <v>100</v>
      </c>
      <c r="T19" s="33" t="s">
        <v>95</v>
      </c>
      <c r="U19" s="33">
        <v>41</v>
      </c>
      <c r="V19" s="33">
        <v>2</v>
      </c>
      <c r="W19" s="33">
        <v>2</v>
      </c>
      <c r="X19" s="33">
        <v>3</v>
      </c>
      <c r="Y19" s="33">
        <v>4</v>
      </c>
      <c r="Z19" s="33">
        <v>2</v>
      </c>
      <c r="AA19" s="33">
        <v>4</v>
      </c>
      <c r="AB19" s="33">
        <v>3</v>
      </c>
      <c r="AC19" s="33">
        <v>4.5</v>
      </c>
      <c r="AD19" s="33">
        <v>3</v>
      </c>
      <c r="AE19" s="33">
        <v>3</v>
      </c>
      <c r="AF19" s="33">
        <v>2</v>
      </c>
      <c r="AG19" s="33">
        <v>5</v>
      </c>
      <c r="AK19" s="33" t="s">
        <v>104</v>
      </c>
      <c r="AL19" s="33">
        <v>19</v>
      </c>
      <c r="AM19" s="33"/>
      <c r="AN19" s="32">
        <v>2000</v>
      </c>
      <c r="AO19" s="33">
        <v>24</v>
      </c>
    </row>
    <row r="20" spans="1:41" x14ac:dyDescent="0.45">
      <c r="A20" s="33" t="s">
        <v>102</v>
      </c>
      <c r="B20" s="33" t="s">
        <v>91</v>
      </c>
      <c r="C20" s="31">
        <v>41</v>
      </c>
      <c r="D20" s="31">
        <v>4</v>
      </c>
      <c r="E20" s="31">
        <v>3</v>
      </c>
      <c r="F20" s="31">
        <v>2</v>
      </c>
      <c r="G20" s="31">
        <v>5</v>
      </c>
      <c r="H20" s="31">
        <v>4</v>
      </c>
      <c r="I20" s="31">
        <v>3</v>
      </c>
      <c r="J20" s="31">
        <v>4</v>
      </c>
      <c r="K20" s="31">
        <v>4</v>
      </c>
      <c r="L20" s="31">
        <v>4</v>
      </c>
      <c r="M20" s="31">
        <v>4</v>
      </c>
      <c r="N20" s="31">
        <v>4</v>
      </c>
      <c r="O20" s="31">
        <v>5</v>
      </c>
      <c r="S20" s="33" t="s">
        <v>100</v>
      </c>
      <c r="T20" s="33" t="s">
        <v>94</v>
      </c>
      <c r="U20" s="33">
        <v>41</v>
      </c>
      <c r="V20" s="33">
        <v>5</v>
      </c>
      <c r="W20" s="33">
        <v>5</v>
      </c>
      <c r="X20" s="33">
        <v>2</v>
      </c>
      <c r="Y20" s="33">
        <v>2</v>
      </c>
      <c r="Z20" s="33">
        <v>4</v>
      </c>
      <c r="AA20" s="33">
        <v>2</v>
      </c>
      <c r="AB20" s="33">
        <v>4</v>
      </c>
      <c r="AC20" s="33">
        <v>2.5</v>
      </c>
      <c r="AD20" s="33">
        <v>4</v>
      </c>
      <c r="AE20" s="33">
        <v>4</v>
      </c>
      <c r="AF20" s="33">
        <v>4</v>
      </c>
      <c r="AG20" s="33">
        <v>1</v>
      </c>
      <c r="AK20" s="33" t="s">
        <v>104</v>
      </c>
      <c r="AL20" s="33">
        <v>27</v>
      </c>
      <c r="AM20" s="33"/>
      <c r="AN20" s="32">
        <v>2000</v>
      </c>
      <c r="AO20" s="33">
        <v>29</v>
      </c>
    </row>
    <row r="21" spans="1:41" x14ac:dyDescent="0.45">
      <c r="A21" s="33" t="s">
        <v>102</v>
      </c>
      <c r="B21" s="33" t="s">
        <v>77</v>
      </c>
      <c r="C21" s="31">
        <v>41</v>
      </c>
      <c r="D21" s="31">
        <v>3</v>
      </c>
      <c r="E21" s="31">
        <v>5</v>
      </c>
      <c r="F21" s="31">
        <v>1</v>
      </c>
      <c r="G21" s="31">
        <v>4</v>
      </c>
      <c r="H21" s="31">
        <v>5</v>
      </c>
      <c r="I21" s="31">
        <v>1</v>
      </c>
      <c r="J21" s="31">
        <v>5</v>
      </c>
      <c r="K21" s="31">
        <v>4</v>
      </c>
      <c r="L21" s="31">
        <v>5</v>
      </c>
      <c r="M21" s="31">
        <v>5</v>
      </c>
      <c r="N21" s="31">
        <v>3</v>
      </c>
      <c r="O21" s="31">
        <v>1</v>
      </c>
      <c r="S21" s="33" t="s">
        <v>100</v>
      </c>
      <c r="T21" s="33" t="s">
        <v>96</v>
      </c>
      <c r="U21" s="33">
        <v>41</v>
      </c>
      <c r="V21" s="33">
        <v>4</v>
      </c>
      <c r="W21" s="33">
        <v>4</v>
      </c>
      <c r="X21" s="33">
        <v>1</v>
      </c>
      <c r="Y21" s="33">
        <v>1</v>
      </c>
      <c r="Z21" s="33">
        <v>5</v>
      </c>
      <c r="AA21" s="33">
        <v>1</v>
      </c>
      <c r="AB21" s="33">
        <v>1</v>
      </c>
      <c r="AC21" s="33">
        <v>2.5</v>
      </c>
      <c r="AD21" s="33">
        <v>5</v>
      </c>
      <c r="AE21" s="33">
        <v>5</v>
      </c>
      <c r="AF21" s="33">
        <v>3</v>
      </c>
      <c r="AG21" s="33">
        <v>3</v>
      </c>
      <c r="AK21" s="33" t="s">
        <v>104</v>
      </c>
      <c r="AL21" s="33">
        <v>50</v>
      </c>
      <c r="AM21" s="33"/>
      <c r="AN21" s="32">
        <v>2000</v>
      </c>
      <c r="AO21" s="33">
        <v>52</v>
      </c>
    </row>
    <row r="22" spans="1:41" x14ac:dyDescent="0.45">
      <c r="A22" s="33" t="s">
        <v>102</v>
      </c>
      <c r="B22" s="33" t="s">
        <v>76</v>
      </c>
      <c r="C22" s="31">
        <v>49</v>
      </c>
      <c r="D22" s="31">
        <v>5</v>
      </c>
      <c r="E22" s="31">
        <v>5</v>
      </c>
      <c r="F22" s="31">
        <v>5</v>
      </c>
      <c r="G22" s="31">
        <v>1</v>
      </c>
      <c r="H22" s="31">
        <v>1</v>
      </c>
      <c r="I22" s="31">
        <v>5</v>
      </c>
      <c r="J22" s="31">
        <v>4</v>
      </c>
      <c r="K22" s="31">
        <v>1</v>
      </c>
      <c r="L22" s="31">
        <v>1</v>
      </c>
      <c r="M22" s="31">
        <v>1</v>
      </c>
      <c r="N22" s="31">
        <v>5</v>
      </c>
      <c r="O22" s="31">
        <v>4</v>
      </c>
      <c r="S22" s="33" t="s">
        <v>100</v>
      </c>
      <c r="T22" s="33" t="s">
        <v>76</v>
      </c>
      <c r="U22" s="33">
        <v>49</v>
      </c>
      <c r="V22" s="33">
        <v>1</v>
      </c>
      <c r="W22" s="33">
        <v>1</v>
      </c>
      <c r="X22" s="33">
        <v>5</v>
      </c>
      <c r="Y22" s="33">
        <v>1</v>
      </c>
      <c r="Z22" s="33">
        <v>1</v>
      </c>
      <c r="AA22" s="33">
        <v>4</v>
      </c>
      <c r="AB22" s="33">
        <v>1</v>
      </c>
      <c r="AC22" s="33">
        <v>1.5</v>
      </c>
      <c r="AD22" s="33">
        <v>1</v>
      </c>
      <c r="AE22" s="33">
        <v>1</v>
      </c>
      <c r="AF22" s="33">
        <v>5</v>
      </c>
      <c r="AG22" s="33">
        <v>3</v>
      </c>
      <c r="AK22" s="33" t="s">
        <v>104</v>
      </c>
      <c r="AL22" s="33">
        <v>53</v>
      </c>
      <c r="AM22" s="33"/>
      <c r="AN22" s="32">
        <v>2000</v>
      </c>
      <c r="AO22" s="33">
        <v>27</v>
      </c>
    </row>
    <row r="23" spans="1:41" x14ac:dyDescent="0.45">
      <c r="A23" s="33" t="s">
        <v>102</v>
      </c>
      <c r="B23" s="33" t="s">
        <v>92</v>
      </c>
      <c r="C23" s="31">
        <v>49</v>
      </c>
      <c r="D23" s="31">
        <v>4</v>
      </c>
      <c r="E23" s="31">
        <v>4</v>
      </c>
      <c r="F23" s="31">
        <v>4</v>
      </c>
      <c r="G23" s="31">
        <v>2</v>
      </c>
      <c r="H23" s="31">
        <v>3</v>
      </c>
      <c r="I23" s="31">
        <v>3</v>
      </c>
      <c r="J23" s="31">
        <v>5</v>
      </c>
      <c r="K23" s="31">
        <v>2</v>
      </c>
      <c r="L23" s="31">
        <v>2</v>
      </c>
      <c r="M23" s="31">
        <v>2</v>
      </c>
      <c r="N23" s="31">
        <v>4</v>
      </c>
      <c r="O23" s="31">
        <v>5</v>
      </c>
      <c r="S23" s="33" t="s">
        <v>100</v>
      </c>
      <c r="T23" s="33" t="s">
        <v>93</v>
      </c>
      <c r="U23" s="33">
        <v>49</v>
      </c>
      <c r="V23" s="33">
        <v>3</v>
      </c>
      <c r="W23" s="33">
        <v>2.5</v>
      </c>
      <c r="X23" s="33">
        <v>4</v>
      </c>
      <c r="Y23" s="33">
        <v>2</v>
      </c>
      <c r="Z23" s="33">
        <v>2</v>
      </c>
      <c r="AA23" s="33">
        <v>2</v>
      </c>
      <c r="AB23" s="33">
        <v>4</v>
      </c>
      <c r="AC23" s="33">
        <v>5</v>
      </c>
      <c r="AD23" s="33">
        <v>3</v>
      </c>
      <c r="AE23" s="33">
        <v>2</v>
      </c>
      <c r="AF23" s="33">
        <v>4</v>
      </c>
      <c r="AG23" s="33">
        <v>4.5</v>
      </c>
      <c r="AK23" s="33" t="s">
        <v>104</v>
      </c>
      <c r="AL23" s="33">
        <v>30</v>
      </c>
      <c r="AM23" s="33"/>
      <c r="AN23" s="32">
        <v>1000</v>
      </c>
      <c r="AO23" s="33">
        <v>25</v>
      </c>
    </row>
    <row r="24" spans="1:41" x14ac:dyDescent="0.45">
      <c r="A24" s="33" t="s">
        <v>102</v>
      </c>
      <c r="B24" s="33" t="s">
        <v>90</v>
      </c>
      <c r="C24" s="31">
        <v>49</v>
      </c>
      <c r="D24" s="31">
        <v>3</v>
      </c>
      <c r="E24" s="31">
        <v>3</v>
      </c>
      <c r="F24" s="31">
        <v>3</v>
      </c>
      <c r="G24" s="31">
        <v>4</v>
      </c>
      <c r="H24" s="31">
        <v>2</v>
      </c>
      <c r="I24" s="31">
        <v>4</v>
      </c>
      <c r="J24" s="31">
        <v>2</v>
      </c>
      <c r="K24" s="31">
        <v>5</v>
      </c>
      <c r="L24" s="31">
        <v>3</v>
      </c>
      <c r="M24" s="31">
        <v>3</v>
      </c>
      <c r="N24" s="31">
        <v>3</v>
      </c>
      <c r="O24" s="31">
        <v>2</v>
      </c>
      <c r="S24" s="33" t="s">
        <v>100</v>
      </c>
      <c r="T24" s="33" t="s">
        <v>95</v>
      </c>
      <c r="U24" s="33">
        <v>49</v>
      </c>
      <c r="V24" s="33">
        <v>4</v>
      </c>
      <c r="W24" s="33">
        <v>4.5</v>
      </c>
      <c r="X24" s="33">
        <v>2</v>
      </c>
      <c r="Y24" s="33">
        <v>3.5</v>
      </c>
      <c r="Z24" s="33">
        <v>4</v>
      </c>
      <c r="AA24" s="33">
        <v>5</v>
      </c>
      <c r="AB24" s="33">
        <v>2</v>
      </c>
      <c r="AC24" s="33">
        <v>1.5</v>
      </c>
      <c r="AD24" s="33">
        <v>5</v>
      </c>
      <c r="AE24" s="33">
        <v>4</v>
      </c>
      <c r="AF24" s="33">
        <v>2</v>
      </c>
      <c r="AG24" s="33">
        <v>4.5</v>
      </c>
      <c r="AK24" s="33" t="s">
        <v>104</v>
      </c>
      <c r="AL24" s="33">
        <v>56</v>
      </c>
      <c r="AM24" s="33"/>
      <c r="AN24" s="32">
        <v>1000</v>
      </c>
      <c r="AO24" s="33">
        <v>29</v>
      </c>
    </row>
    <row r="25" spans="1:41" x14ac:dyDescent="0.45">
      <c r="A25" s="33" t="s">
        <v>102</v>
      </c>
      <c r="B25" s="33" t="s">
        <v>91</v>
      </c>
      <c r="C25" s="31">
        <v>49</v>
      </c>
      <c r="D25" s="31">
        <v>1</v>
      </c>
      <c r="E25" s="31">
        <v>1.5</v>
      </c>
      <c r="F25" s="31">
        <v>1.5</v>
      </c>
      <c r="G25" s="31">
        <v>5</v>
      </c>
      <c r="H25" s="31">
        <v>5</v>
      </c>
      <c r="I25" s="31">
        <v>1</v>
      </c>
      <c r="J25" s="31">
        <v>1</v>
      </c>
      <c r="K25" s="31">
        <v>3</v>
      </c>
      <c r="L25" s="31">
        <v>4</v>
      </c>
      <c r="M25" s="31">
        <v>4</v>
      </c>
      <c r="N25" s="31">
        <v>2</v>
      </c>
      <c r="O25" s="31">
        <v>3</v>
      </c>
      <c r="S25" s="33" t="s">
        <v>100</v>
      </c>
      <c r="T25" s="33" t="s">
        <v>94</v>
      </c>
      <c r="U25" s="33">
        <v>49</v>
      </c>
      <c r="V25" s="33">
        <v>2</v>
      </c>
      <c r="W25" s="33">
        <v>2.5</v>
      </c>
      <c r="X25" s="33">
        <v>3</v>
      </c>
      <c r="Y25" s="33">
        <v>5</v>
      </c>
      <c r="Z25" s="33">
        <v>5</v>
      </c>
      <c r="AA25" s="33">
        <v>3</v>
      </c>
      <c r="AB25" s="33">
        <v>3</v>
      </c>
      <c r="AC25" s="33">
        <v>3</v>
      </c>
      <c r="AD25" s="33">
        <v>2</v>
      </c>
      <c r="AE25" s="33">
        <v>3</v>
      </c>
      <c r="AF25" s="33">
        <v>3</v>
      </c>
      <c r="AG25" s="33">
        <v>1</v>
      </c>
      <c r="AK25" s="33" t="s">
        <v>104</v>
      </c>
      <c r="AL25" s="33">
        <v>2</v>
      </c>
      <c r="AM25" s="33"/>
      <c r="AN25" s="32">
        <v>1000</v>
      </c>
      <c r="AO25" s="33">
        <v>25</v>
      </c>
    </row>
    <row r="26" spans="1:41" x14ac:dyDescent="0.45">
      <c r="A26" s="33" t="s">
        <v>102</v>
      </c>
      <c r="B26" s="33" t="s">
        <v>77</v>
      </c>
      <c r="C26" s="31">
        <v>49</v>
      </c>
      <c r="D26" s="31">
        <v>2</v>
      </c>
      <c r="E26" s="31">
        <v>1.5</v>
      </c>
      <c r="F26" s="31">
        <v>1.5</v>
      </c>
      <c r="G26" s="31">
        <v>3</v>
      </c>
      <c r="H26" s="31">
        <v>4</v>
      </c>
      <c r="I26" s="31">
        <v>2</v>
      </c>
      <c r="J26" s="31">
        <v>3</v>
      </c>
      <c r="K26" s="31">
        <v>4</v>
      </c>
      <c r="L26" s="31">
        <v>5</v>
      </c>
      <c r="M26" s="31">
        <v>5</v>
      </c>
      <c r="N26" s="31">
        <v>1</v>
      </c>
      <c r="O26" s="31">
        <v>1</v>
      </c>
      <c r="S26" s="33" t="s">
        <v>100</v>
      </c>
      <c r="T26" s="33" t="s">
        <v>96</v>
      </c>
      <c r="U26" s="33">
        <v>49</v>
      </c>
      <c r="V26" s="33">
        <v>5</v>
      </c>
      <c r="W26" s="33">
        <v>4.5</v>
      </c>
      <c r="X26" s="33">
        <v>1</v>
      </c>
      <c r="Y26" s="33">
        <v>3.5</v>
      </c>
      <c r="Z26" s="33">
        <v>3</v>
      </c>
      <c r="AA26" s="33">
        <v>1</v>
      </c>
      <c r="AB26" s="33">
        <v>5</v>
      </c>
      <c r="AC26" s="33">
        <v>4</v>
      </c>
      <c r="AD26" s="33">
        <v>4</v>
      </c>
      <c r="AE26" s="33">
        <v>5</v>
      </c>
      <c r="AF26" s="33">
        <v>1</v>
      </c>
      <c r="AG26" s="33">
        <v>2</v>
      </c>
      <c r="AK26" s="33" t="s">
        <v>104</v>
      </c>
      <c r="AL26" s="33">
        <v>32</v>
      </c>
      <c r="AM26" s="33"/>
      <c r="AN26" s="32">
        <v>2000</v>
      </c>
      <c r="AO26" s="33">
        <v>26</v>
      </c>
    </row>
    <row r="27" spans="1:41" x14ac:dyDescent="0.45">
      <c r="A27" s="33" t="s">
        <v>102</v>
      </c>
      <c r="B27" s="33" t="s">
        <v>76</v>
      </c>
      <c r="C27" s="31">
        <v>13</v>
      </c>
      <c r="D27" s="31">
        <v>1</v>
      </c>
      <c r="E27" s="31">
        <v>1</v>
      </c>
      <c r="F27" s="31">
        <v>5</v>
      </c>
      <c r="G27" s="31">
        <v>5</v>
      </c>
      <c r="H27" s="31">
        <v>1</v>
      </c>
      <c r="I27" s="31">
        <v>5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1">
        <v>1</v>
      </c>
      <c r="S27" s="33" t="s">
        <v>100</v>
      </c>
      <c r="T27" s="33" t="s">
        <v>76</v>
      </c>
      <c r="U27" s="33">
        <v>13</v>
      </c>
      <c r="V27" s="33">
        <v>1</v>
      </c>
      <c r="W27" s="33">
        <v>1</v>
      </c>
      <c r="X27" s="33">
        <v>5</v>
      </c>
      <c r="Y27" s="33">
        <v>4</v>
      </c>
      <c r="Z27" s="33">
        <v>1</v>
      </c>
      <c r="AA27" s="33">
        <v>5</v>
      </c>
      <c r="AB27" s="33">
        <v>1</v>
      </c>
      <c r="AC27" s="33">
        <v>1</v>
      </c>
      <c r="AD27" s="33">
        <v>1</v>
      </c>
      <c r="AE27" s="33">
        <v>1</v>
      </c>
      <c r="AF27" s="33">
        <v>1</v>
      </c>
      <c r="AG27" s="33">
        <v>1</v>
      </c>
      <c r="AK27" s="33" t="s">
        <v>104</v>
      </c>
      <c r="AL27" s="33">
        <v>59</v>
      </c>
      <c r="AM27" s="33"/>
      <c r="AN27" s="32">
        <v>1000</v>
      </c>
      <c r="AO27" s="33">
        <v>29</v>
      </c>
    </row>
    <row r="28" spans="1:41" x14ac:dyDescent="0.45">
      <c r="A28" s="33" t="s">
        <v>102</v>
      </c>
      <c r="B28" s="33" t="s">
        <v>92</v>
      </c>
      <c r="C28" s="31">
        <v>13</v>
      </c>
      <c r="D28" s="31">
        <v>2</v>
      </c>
      <c r="E28" s="31">
        <v>2</v>
      </c>
      <c r="F28" s="31">
        <v>4</v>
      </c>
      <c r="G28" s="31">
        <v>4</v>
      </c>
      <c r="H28" s="31">
        <v>5</v>
      </c>
      <c r="I28" s="31">
        <v>3</v>
      </c>
      <c r="J28" s="31">
        <v>2</v>
      </c>
      <c r="K28" s="31">
        <v>4</v>
      </c>
      <c r="L28" s="31">
        <v>3</v>
      </c>
      <c r="M28" s="31">
        <v>2</v>
      </c>
      <c r="N28" s="31">
        <v>4</v>
      </c>
      <c r="O28" s="31">
        <v>2</v>
      </c>
      <c r="S28" s="33" t="s">
        <v>100</v>
      </c>
      <c r="T28" s="33" t="s">
        <v>93</v>
      </c>
      <c r="U28" s="33">
        <v>13</v>
      </c>
      <c r="V28" s="33">
        <v>3</v>
      </c>
      <c r="W28" s="33">
        <v>3</v>
      </c>
      <c r="X28" s="33">
        <v>3.5</v>
      </c>
      <c r="Y28" s="33">
        <v>1</v>
      </c>
      <c r="Z28" s="33">
        <v>5</v>
      </c>
      <c r="AA28" s="33">
        <v>3.5</v>
      </c>
      <c r="AB28" s="33">
        <v>2</v>
      </c>
      <c r="AC28" s="33">
        <v>3</v>
      </c>
      <c r="AD28" s="33">
        <v>3</v>
      </c>
      <c r="AE28" s="33">
        <v>3</v>
      </c>
      <c r="AF28" s="33">
        <v>4</v>
      </c>
      <c r="AG28" s="33">
        <v>3.5</v>
      </c>
      <c r="AK28" s="33" t="s">
        <v>104</v>
      </c>
      <c r="AL28" s="33">
        <v>28</v>
      </c>
      <c r="AM28" s="33"/>
      <c r="AN28" s="32">
        <v>2000</v>
      </c>
      <c r="AO28" s="33">
        <v>28</v>
      </c>
    </row>
    <row r="29" spans="1:41" x14ac:dyDescent="0.45">
      <c r="A29" s="33" t="s">
        <v>102</v>
      </c>
      <c r="B29" s="33" t="s">
        <v>90</v>
      </c>
      <c r="C29" s="31">
        <v>13</v>
      </c>
      <c r="D29" s="31">
        <v>3.5</v>
      </c>
      <c r="E29" s="31">
        <v>3.5</v>
      </c>
      <c r="F29" s="31">
        <v>3</v>
      </c>
      <c r="G29" s="31">
        <v>1</v>
      </c>
      <c r="H29" s="31">
        <v>4</v>
      </c>
      <c r="I29" s="31">
        <v>4</v>
      </c>
      <c r="J29" s="31">
        <v>4</v>
      </c>
      <c r="K29" s="31">
        <v>2</v>
      </c>
      <c r="L29" s="31">
        <v>2</v>
      </c>
      <c r="M29" s="31">
        <v>4</v>
      </c>
      <c r="N29" s="31">
        <v>3</v>
      </c>
      <c r="O29" s="31">
        <v>3</v>
      </c>
      <c r="S29" s="33" t="s">
        <v>100</v>
      </c>
      <c r="T29" s="33" t="s">
        <v>95</v>
      </c>
      <c r="U29" s="33">
        <v>13</v>
      </c>
      <c r="V29" s="33">
        <v>2</v>
      </c>
      <c r="W29" s="33">
        <v>2</v>
      </c>
      <c r="X29" s="33">
        <v>3.5</v>
      </c>
      <c r="Y29" s="33">
        <v>3</v>
      </c>
      <c r="Z29" s="33">
        <v>3</v>
      </c>
      <c r="AA29" s="33">
        <v>3.5</v>
      </c>
      <c r="AB29" s="33">
        <v>3</v>
      </c>
      <c r="AC29" s="33">
        <v>2</v>
      </c>
      <c r="AD29" s="33">
        <v>2</v>
      </c>
      <c r="AE29" s="33">
        <v>2</v>
      </c>
      <c r="AF29" s="33">
        <v>3</v>
      </c>
      <c r="AG29" s="33">
        <v>3.5</v>
      </c>
      <c r="AK29" s="33" t="s">
        <v>104</v>
      </c>
      <c r="AL29" s="33">
        <v>1</v>
      </c>
      <c r="AM29" s="33"/>
      <c r="AN29" s="32">
        <v>2000</v>
      </c>
      <c r="AO29" s="33">
        <v>26</v>
      </c>
    </row>
    <row r="30" spans="1:41" x14ac:dyDescent="0.45">
      <c r="A30" s="33" t="s">
        <v>102</v>
      </c>
      <c r="B30" s="33" t="s">
        <v>91</v>
      </c>
      <c r="C30" s="31">
        <v>13</v>
      </c>
      <c r="D30" s="31">
        <v>3.5</v>
      </c>
      <c r="E30" s="31">
        <v>3.5</v>
      </c>
      <c r="F30" s="31">
        <v>2</v>
      </c>
      <c r="G30" s="31">
        <v>2.5</v>
      </c>
      <c r="H30" s="31">
        <v>2.5</v>
      </c>
      <c r="I30" s="31">
        <v>1</v>
      </c>
      <c r="J30" s="31">
        <v>5</v>
      </c>
      <c r="K30" s="31">
        <v>3</v>
      </c>
      <c r="L30" s="31">
        <v>4</v>
      </c>
      <c r="M30" s="31">
        <v>3</v>
      </c>
      <c r="N30" s="31">
        <v>5</v>
      </c>
      <c r="O30" s="31">
        <v>5</v>
      </c>
      <c r="S30" s="33" t="s">
        <v>100</v>
      </c>
      <c r="T30" s="33" t="s">
        <v>94</v>
      </c>
      <c r="U30" s="33">
        <v>13</v>
      </c>
      <c r="V30" s="33">
        <v>5</v>
      </c>
      <c r="W30" s="33">
        <v>5</v>
      </c>
      <c r="X30" s="33">
        <v>2</v>
      </c>
      <c r="Y30" s="33">
        <v>2</v>
      </c>
      <c r="Z30" s="33">
        <v>4</v>
      </c>
      <c r="AA30" s="33">
        <v>1</v>
      </c>
      <c r="AB30" s="33">
        <v>5</v>
      </c>
      <c r="AC30" s="33">
        <v>4</v>
      </c>
      <c r="AD30" s="33">
        <v>4</v>
      </c>
      <c r="AE30" s="33">
        <v>4</v>
      </c>
      <c r="AF30" s="33">
        <v>5</v>
      </c>
      <c r="AG30" s="33">
        <v>5</v>
      </c>
      <c r="AK30" s="33" t="s">
        <v>104</v>
      </c>
      <c r="AL30" s="33">
        <v>51</v>
      </c>
      <c r="AM30" s="33"/>
      <c r="AN30" s="32">
        <v>2000</v>
      </c>
      <c r="AO30" s="33">
        <v>62</v>
      </c>
    </row>
    <row r="31" spans="1:41" x14ac:dyDescent="0.45">
      <c r="A31" s="33" t="s">
        <v>102</v>
      </c>
      <c r="B31" s="33" t="s">
        <v>77</v>
      </c>
      <c r="C31" s="31">
        <v>13</v>
      </c>
      <c r="D31" s="31">
        <v>5</v>
      </c>
      <c r="E31" s="31">
        <v>5</v>
      </c>
      <c r="F31" s="31">
        <v>1</v>
      </c>
      <c r="G31" s="31">
        <v>2.5</v>
      </c>
      <c r="H31" s="31">
        <v>2.5</v>
      </c>
      <c r="I31" s="31">
        <v>2</v>
      </c>
      <c r="J31" s="31">
        <v>3</v>
      </c>
      <c r="K31" s="31">
        <v>5</v>
      </c>
      <c r="L31" s="31">
        <v>5</v>
      </c>
      <c r="M31" s="31">
        <v>5</v>
      </c>
      <c r="N31" s="31">
        <v>2</v>
      </c>
      <c r="O31" s="31">
        <v>4</v>
      </c>
      <c r="S31" s="33" t="s">
        <v>100</v>
      </c>
      <c r="T31" s="33" t="s">
        <v>96</v>
      </c>
      <c r="U31" s="33">
        <v>13</v>
      </c>
      <c r="V31" s="33">
        <v>4</v>
      </c>
      <c r="W31" s="33">
        <v>4</v>
      </c>
      <c r="X31" s="33">
        <v>1</v>
      </c>
      <c r="Y31" s="33">
        <v>5</v>
      </c>
      <c r="Z31" s="33">
        <v>2</v>
      </c>
      <c r="AA31" s="33">
        <v>2</v>
      </c>
      <c r="AB31" s="33">
        <v>4</v>
      </c>
      <c r="AC31" s="33">
        <v>5</v>
      </c>
      <c r="AD31" s="33">
        <v>5</v>
      </c>
      <c r="AE31" s="33">
        <v>5</v>
      </c>
      <c r="AF31" s="33">
        <v>2</v>
      </c>
      <c r="AG31" s="33">
        <v>2</v>
      </c>
      <c r="AK31" s="33" t="s">
        <v>104</v>
      </c>
      <c r="AL31" s="33">
        <v>12</v>
      </c>
      <c r="AM31" s="33"/>
      <c r="AN31" s="32">
        <v>1000</v>
      </c>
      <c r="AO31" s="33">
        <v>29</v>
      </c>
    </row>
    <row r="32" spans="1:41" x14ac:dyDescent="0.45">
      <c r="A32" s="33" t="s">
        <v>102</v>
      </c>
      <c r="B32" s="33" t="s">
        <v>76</v>
      </c>
      <c r="C32" s="31">
        <v>55</v>
      </c>
      <c r="D32" s="31">
        <v>3</v>
      </c>
      <c r="E32" s="31">
        <v>3</v>
      </c>
      <c r="F32" s="31">
        <v>5</v>
      </c>
      <c r="G32" s="31">
        <v>1</v>
      </c>
      <c r="H32" s="31">
        <v>5</v>
      </c>
      <c r="I32" s="31">
        <v>4.5</v>
      </c>
      <c r="J32" s="31">
        <v>3</v>
      </c>
      <c r="K32" s="31">
        <v>2</v>
      </c>
      <c r="L32" s="31">
        <v>1</v>
      </c>
      <c r="M32" s="31">
        <v>1</v>
      </c>
      <c r="N32" s="31">
        <v>1</v>
      </c>
      <c r="O32" s="31">
        <v>5</v>
      </c>
      <c r="S32" s="33" t="s">
        <v>100</v>
      </c>
      <c r="T32" s="33" t="s">
        <v>76</v>
      </c>
      <c r="U32" s="33">
        <v>55</v>
      </c>
      <c r="V32" s="33">
        <v>1</v>
      </c>
      <c r="W32" s="33">
        <v>1</v>
      </c>
      <c r="X32" s="33">
        <v>1</v>
      </c>
      <c r="Y32" s="33">
        <v>1</v>
      </c>
      <c r="Z32" s="33">
        <v>1</v>
      </c>
      <c r="AA32" s="33">
        <v>5</v>
      </c>
      <c r="AB32" s="33">
        <v>1</v>
      </c>
      <c r="AC32" s="33">
        <v>1</v>
      </c>
      <c r="AD32" s="33">
        <v>1</v>
      </c>
      <c r="AE32" s="33">
        <v>1</v>
      </c>
      <c r="AF32" s="33">
        <v>5</v>
      </c>
      <c r="AG32" s="33">
        <v>3</v>
      </c>
      <c r="AK32" s="33" t="s">
        <v>104</v>
      </c>
      <c r="AL32" s="33">
        <v>47</v>
      </c>
      <c r="AM32" s="33"/>
      <c r="AN32" s="32">
        <v>2000</v>
      </c>
      <c r="AO32" s="33">
        <v>36</v>
      </c>
    </row>
    <row r="33" spans="1:41" x14ac:dyDescent="0.45">
      <c r="A33" s="33" t="s">
        <v>102</v>
      </c>
      <c r="B33" s="33" t="s">
        <v>92</v>
      </c>
      <c r="C33" s="31">
        <v>55</v>
      </c>
      <c r="D33" s="31">
        <v>3</v>
      </c>
      <c r="E33" s="31">
        <v>3</v>
      </c>
      <c r="F33" s="31">
        <v>4</v>
      </c>
      <c r="G33" s="31">
        <v>3</v>
      </c>
      <c r="H33" s="31">
        <v>3</v>
      </c>
      <c r="I33" s="31">
        <v>3</v>
      </c>
      <c r="J33" s="31">
        <v>3</v>
      </c>
      <c r="K33" s="31">
        <v>1</v>
      </c>
      <c r="L33" s="31">
        <v>3</v>
      </c>
      <c r="M33" s="31">
        <v>3</v>
      </c>
      <c r="N33" s="31">
        <v>3</v>
      </c>
      <c r="O33" s="31">
        <v>3</v>
      </c>
      <c r="S33" s="33" t="s">
        <v>100</v>
      </c>
      <c r="T33" s="33" t="s">
        <v>93</v>
      </c>
      <c r="U33" s="33">
        <v>55</v>
      </c>
      <c r="V33" s="33">
        <v>2</v>
      </c>
      <c r="W33" s="33">
        <v>3</v>
      </c>
      <c r="X33" s="33">
        <v>2</v>
      </c>
      <c r="Y33" s="33">
        <v>3</v>
      </c>
      <c r="Z33" s="33">
        <v>3</v>
      </c>
      <c r="AA33" s="33">
        <v>3</v>
      </c>
      <c r="AB33" s="33">
        <v>3</v>
      </c>
      <c r="AC33" s="33">
        <v>3</v>
      </c>
      <c r="AD33" s="33">
        <v>2</v>
      </c>
      <c r="AE33" s="33">
        <v>2</v>
      </c>
      <c r="AF33" s="33">
        <v>1</v>
      </c>
      <c r="AG33" s="33">
        <v>3</v>
      </c>
      <c r="AK33" s="33" t="s">
        <v>104</v>
      </c>
      <c r="AL33" s="33">
        <v>45</v>
      </c>
      <c r="AM33" s="33"/>
      <c r="AN33" s="32">
        <v>1000</v>
      </c>
      <c r="AO33" s="33">
        <v>30</v>
      </c>
    </row>
    <row r="34" spans="1:41" x14ac:dyDescent="0.45">
      <c r="A34" s="33" t="s">
        <v>102</v>
      </c>
      <c r="B34" s="33" t="s">
        <v>90</v>
      </c>
      <c r="C34" s="31">
        <v>55</v>
      </c>
      <c r="D34" s="31">
        <v>3</v>
      </c>
      <c r="E34" s="31">
        <v>3</v>
      </c>
      <c r="F34" s="31">
        <v>3</v>
      </c>
      <c r="G34" s="31">
        <v>2</v>
      </c>
      <c r="H34" s="31">
        <v>4</v>
      </c>
      <c r="I34" s="31">
        <v>1</v>
      </c>
      <c r="J34" s="31">
        <v>3</v>
      </c>
      <c r="K34" s="31">
        <v>5</v>
      </c>
      <c r="L34" s="31">
        <v>2</v>
      </c>
      <c r="M34" s="31">
        <v>2</v>
      </c>
      <c r="N34" s="31">
        <v>2</v>
      </c>
      <c r="O34" s="31">
        <v>4</v>
      </c>
      <c r="S34" s="33" t="s">
        <v>100</v>
      </c>
      <c r="T34" s="33" t="s">
        <v>95</v>
      </c>
      <c r="U34" s="33">
        <v>55</v>
      </c>
      <c r="V34" s="33">
        <v>3</v>
      </c>
      <c r="W34" s="33">
        <v>2</v>
      </c>
      <c r="X34" s="33">
        <v>3</v>
      </c>
      <c r="Y34" s="33">
        <v>2</v>
      </c>
      <c r="Z34" s="33">
        <v>2</v>
      </c>
      <c r="AA34" s="33">
        <v>4</v>
      </c>
      <c r="AB34" s="33">
        <v>2</v>
      </c>
      <c r="AC34" s="33">
        <v>2</v>
      </c>
      <c r="AD34" s="33">
        <v>3</v>
      </c>
      <c r="AE34" s="33">
        <v>3</v>
      </c>
      <c r="AF34" s="33">
        <v>2</v>
      </c>
      <c r="AG34" s="33">
        <v>3</v>
      </c>
      <c r="AK34" s="33" t="s">
        <v>104</v>
      </c>
      <c r="AL34" s="33">
        <v>61</v>
      </c>
      <c r="AM34" s="33"/>
      <c r="AN34" s="32">
        <v>2000</v>
      </c>
      <c r="AO34" s="33">
        <v>24</v>
      </c>
    </row>
    <row r="35" spans="1:41" x14ac:dyDescent="0.45">
      <c r="A35" s="33" t="s">
        <v>102</v>
      </c>
      <c r="B35" s="33" t="s">
        <v>91</v>
      </c>
      <c r="C35" s="31">
        <v>55</v>
      </c>
      <c r="D35" s="31">
        <v>3</v>
      </c>
      <c r="E35" s="31">
        <v>3</v>
      </c>
      <c r="F35" s="31">
        <v>2</v>
      </c>
      <c r="G35" s="31">
        <v>5</v>
      </c>
      <c r="H35" s="31">
        <v>1</v>
      </c>
      <c r="I35" s="31">
        <v>4.5</v>
      </c>
      <c r="J35" s="31">
        <v>3</v>
      </c>
      <c r="K35" s="31">
        <v>3</v>
      </c>
      <c r="L35" s="31">
        <v>5</v>
      </c>
      <c r="M35" s="31">
        <v>5</v>
      </c>
      <c r="N35" s="31">
        <v>5</v>
      </c>
      <c r="O35" s="31">
        <v>1.5</v>
      </c>
      <c r="S35" s="33" t="s">
        <v>100</v>
      </c>
      <c r="T35" s="33" t="s">
        <v>94</v>
      </c>
      <c r="U35" s="33">
        <v>55</v>
      </c>
      <c r="V35" s="33">
        <v>4.5</v>
      </c>
      <c r="W35" s="33">
        <v>4.5</v>
      </c>
      <c r="X35" s="33">
        <v>4.5</v>
      </c>
      <c r="Y35" s="33">
        <v>4</v>
      </c>
      <c r="Z35" s="33">
        <v>4</v>
      </c>
      <c r="AA35" s="33">
        <v>2</v>
      </c>
      <c r="AB35" s="33">
        <v>4</v>
      </c>
      <c r="AC35" s="33">
        <v>4</v>
      </c>
      <c r="AD35" s="33">
        <v>4.5</v>
      </c>
      <c r="AE35" s="33">
        <v>4</v>
      </c>
      <c r="AF35" s="33">
        <v>3</v>
      </c>
      <c r="AG35" s="33">
        <v>3</v>
      </c>
      <c r="AK35" s="33" t="s">
        <v>104</v>
      </c>
      <c r="AL35" s="33">
        <v>42</v>
      </c>
      <c r="AM35" s="33"/>
      <c r="AN35" s="32">
        <v>2000</v>
      </c>
      <c r="AO35" s="33">
        <v>28</v>
      </c>
    </row>
    <row r="36" spans="1:41" x14ac:dyDescent="0.45">
      <c r="A36" s="33" t="s">
        <v>102</v>
      </c>
      <c r="B36" s="33" t="s">
        <v>77</v>
      </c>
      <c r="C36" s="31">
        <v>55</v>
      </c>
      <c r="D36" s="31">
        <v>3</v>
      </c>
      <c r="E36" s="31">
        <v>3</v>
      </c>
      <c r="F36" s="31">
        <v>1</v>
      </c>
      <c r="G36" s="31">
        <v>4</v>
      </c>
      <c r="H36" s="31">
        <v>2</v>
      </c>
      <c r="I36" s="31">
        <v>2</v>
      </c>
      <c r="J36" s="31">
        <v>3</v>
      </c>
      <c r="K36" s="31">
        <v>4</v>
      </c>
      <c r="L36" s="31">
        <v>4</v>
      </c>
      <c r="M36" s="31">
        <v>4</v>
      </c>
      <c r="N36" s="31">
        <v>4</v>
      </c>
      <c r="O36" s="31">
        <v>1.5</v>
      </c>
      <c r="S36" s="33" t="s">
        <v>100</v>
      </c>
      <c r="T36" s="33" t="s">
        <v>96</v>
      </c>
      <c r="U36" s="33">
        <v>55</v>
      </c>
      <c r="V36" s="33">
        <v>4.5</v>
      </c>
      <c r="W36" s="33">
        <v>4.5</v>
      </c>
      <c r="X36" s="33">
        <v>4.5</v>
      </c>
      <c r="Y36" s="33">
        <v>5</v>
      </c>
      <c r="Z36" s="33">
        <v>5</v>
      </c>
      <c r="AA36" s="33">
        <v>1</v>
      </c>
      <c r="AB36" s="33">
        <v>5</v>
      </c>
      <c r="AC36" s="33">
        <v>5</v>
      </c>
      <c r="AD36" s="33">
        <v>4.5</v>
      </c>
      <c r="AE36" s="33">
        <v>5</v>
      </c>
      <c r="AF36" s="33">
        <v>4</v>
      </c>
      <c r="AG36" s="33">
        <v>3</v>
      </c>
      <c r="AK36" s="33" t="s">
        <v>104</v>
      </c>
      <c r="AL36" s="33">
        <v>39</v>
      </c>
      <c r="AM36" s="33"/>
      <c r="AN36" s="32">
        <v>2000</v>
      </c>
      <c r="AO36" s="33">
        <v>26</v>
      </c>
    </row>
    <row r="37" spans="1:41" x14ac:dyDescent="0.45">
      <c r="A37" s="33" t="s">
        <v>102</v>
      </c>
      <c r="B37" s="33" t="s">
        <v>76</v>
      </c>
      <c r="C37" s="31">
        <v>22</v>
      </c>
      <c r="D37" s="31">
        <v>5</v>
      </c>
      <c r="E37" s="31">
        <v>5</v>
      </c>
      <c r="F37" s="31">
        <v>5</v>
      </c>
      <c r="G37" s="31">
        <v>3</v>
      </c>
      <c r="H37" s="31">
        <v>1</v>
      </c>
      <c r="I37" s="31">
        <v>1.5</v>
      </c>
      <c r="J37" s="31">
        <v>4</v>
      </c>
      <c r="K37" s="31">
        <v>3</v>
      </c>
      <c r="L37" s="31">
        <v>1</v>
      </c>
      <c r="M37" s="31">
        <v>1</v>
      </c>
      <c r="N37" s="31">
        <v>5</v>
      </c>
      <c r="O37" s="31">
        <v>5</v>
      </c>
      <c r="S37" s="33" t="s">
        <v>100</v>
      </c>
      <c r="T37" s="33" t="s">
        <v>76</v>
      </c>
      <c r="U37" s="33">
        <v>22</v>
      </c>
      <c r="V37" s="33">
        <v>1</v>
      </c>
      <c r="W37" s="33">
        <v>1</v>
      </c>
      <c r="X37" s="33">
        <v>5</v>
      </c>
      <c r="Y37" s="33">
        <v>4</v>
      </c>
      <c r="Z37" s="33">
        <v>1</v>
      </c>
      <c r="AA37" s="33">
        <v>3</v>
      </c>
      <c r="AB37" s="33">
        <v>5</v>
      </c>
      <c r="AC37" s="33">
        <v>1</v>
      </c>
      <c r="AD37" s="33">
        <v>1</v>
      </c>
      <c r="AE37" s="33">
        <v>1</v>
      </c>
      <c r="AF37" s="33">
        <v>5</v>
      </c>
      <c r="AG37" s="33">
        <v>5</v>
      </c>
      <c r="AK37" s="33" t="s">
        <v>104</v>
      </c>
      <c r="AL37" s="33">
        <v>38</v>
      </c>
      <c r="AM37" s="33"/>
      <c r="AN37" s="32">
        <v>1000</v>
      </c>
      <c r="AO37" s="33">
        <v>26</v>
      </c>
    </row>
    <row r="38" spans="1:41" x14ac:dyDescent="0.45">
      <c r="A38" s="33" t="s">
        <v>102</v>
      </c>
      <c r="B38" s="33" t="s">
        <v>92</v>
      </c>
      <c r="C38" s="31">
        <v>22</v>
      </c>
      <c r="D38" s="31">
        <v>3.5</v>
      </c>
      <c r="E38" s="31">
        <v>3.5</v>
      </c>
      <c r="F38" s="31">
        <v>3.5</v>
      </c>
      <c r="G38" s="31">
        <v>1</v>
      </c>
      <c r="H38" s="31">
        <v>2</v>
      </c>
      <c r="I38" s="31">
        <v>1.5</v>
      </c>
      <c r="J38" s="31">
        <v>3</v>
      </c>
      <c r="K38" s="31">
        <v>2</v>
      </c>
      <c r="L38" s="31">
        <v>2.5</v>
      </c>
      <c r="M38" s="31">
        <v>2.5</v>
      </c>
      <c r="N38" s="31">
        <v>4</v>
      </c>
      <c r="O38" s="31">
        <v>4</v>
      </c>
      <c r="S38" s="33" t="s">
        <v>100</v>
      </c>
      <c r="T38" s="33" t="s">
        <v>93</v>
      </c>
      <c r="U38" s="33">
        <v>22</v>
      </c>
      <c r="V38" s="33">
        <v>2.5</v>
      </c>
      <c r="W38" s="33">
        <v>2.5</v>
      </c>
      <c r="X38" s="33">
        <v>3.5</v>
      </c>
      <c r="Y38" s="33">
        <v>2</v>
      </c>
      <c r="Z38" s="33">
        <v>3</v>
      </c>
      <c r="AA38" s="33">
        <v>5</v>
      </c>
      <c r="AB38" s="33">
        <v>1</v>
      </c>
      <c r="AC38" s="33">
        <v>3</v>
      </c>
      <c r="AD38" s="33">
        <v>2</v>
      </c>
      <c r="AE38" s="33">
        <v>2</v>
      </c>
      <c r="AF38" s="33">
        <v>4</v>
      </c>
      <c r="AG38" s="33">
        <v>4</v>
      </c>
      <c r="AK38" s="33" t="s">
        <v>104</v>
      </c>
      <c r="AL38" s="33">
        <v>14</v>
      </c>
      <c r="AM38" s="33"/>
      <c r="AN38" s="32">
        <v>2000</v>
      </c>
      <c r="AO38" s="33">
        <v>29</v>
      </c>
    </row>
    <row r="39" spans="1:41" x14ac:dyDescent="0.45">
      <c r="A39" s="33" t="s">
        <v>102</v>
      </c>
      <c r="B39" s="33" t="s">
        <v>90</v>
      </c>
      <c r="C39" s="31">
        <v>22</v>
      </c>
      <c r="D39" s="31">
        <v>3.5</v>
      </c>
      <c r="E39" s="31">
        <v>3.5</v>
      </c>
      <c r="F39" s="31">
        <v>3.5</v>
      </c>
      <c r="G39" s="31">
        <v>5</v>
      </c>
      <c r="H39" s="31">
        <v>3</v>
      </c>
      <c r="I39" s="31">
        <v>3</v>
      </c>
      <c r="J39" s="31">
        <v>5</v>
      </c>
      <c r="K39" s="31">
        <v>1</v>
      </c>
      <c r="L39" s="31">
        <v>2.5</v>
      </c>
      <c r="M39" s="31">
        <v>2.5</v>
      </c>
      <c r="N39" s="31">
        <v>3</v>
      </c>
      <c r="O39" s="31">
        <v>3</v>
      </c>
      <c r="S39" s="33" t="s">
        <v>100</v>
      </c>
      <c r="T39" s="33" t="s">
        <v>95</v>
      </c>
      <c r="U39" s="33">
        <v>22</v>
      </c>
      <c r="V39" s="33">
        <v>2.5</v>
      </c>
      <c r="W39" s="33">
        <v>2.5</v>
      </c>
      <c r="X39" s="33">
        <v>3.5</v>
      </c>
      <c r="Y39" s="33">
        <v>3</v>
      </c>
      <c r="Z39" s="33">
        <v>2</v>
      </c>
      <c r="AA39" s="33">
        <v>4</v>
      </c>
      <c r="AB39" s="33">
        <v>4</v>
      </c>
      <c r="AC39" s="33">
        <v>5</v>
      </c>
      <c r="AD39" s="33">
        <v>3</v>
      </c>
      <c r="AE39" s="33">
        <v>3</v>
      </c>
      <c r="AF39" s="33">
        <v>3</v>
      </c>
      <c r="AG39" s="33">
        <v>3</v>
      </c>
      <c r="AK39" s="33" t="s">
        <v>104</v>
      </c>
      <c r="AL39" s="33">
        <v>23</v>
      </c>
      <c r="AM39" s="33"/>
      <c r="AN39" s="32">
        <v>2000</v>
      </c>
      <c r="AO39" s="33">
        <v>26</v>
      </c>
    </row>
    <row r="40" spans="1:41" x14ac:dyDescent="0.45">
      <c r="A40" s="33" t="s">
        <v>102</v>
      </c>
      <c r="B40" s="33" t="s">
        <v>91</v>
      </c>
      <c r="C40" s="31">
        <v>22</v>
      </c>
      <c r="D40" s="31">
        <v>1.5</v>
      </c>
      <c r="E40" s="31">
        <v>1.5</v>
      </c>
      <c r="F40" s="31">
        <v>2</v>
      </c>
      <c r="G40" s="31">
        <v>2</v>
      </c>
      <c r="H40" s="31">
        <v>4</v>
      </c>
      <c r="I40" s="31">
        <v>4</v>
      </c>
      <c r="J40" s="31">
        <v>1</v>
      </c>
      <c r="K40" s="31">
        <v>5</v>
      </c>
      <c r="L40" s="31">
        <v>4.5</v>
      </c>
      <c r="M40" s="31">
        <v>4</v>
      </c>
      <c r="N40" s="31">
        <v>2</v>
      </c>
      <c r="O40" s="31">
        <v>2</v>
      </c>
      <c r="S40" s="33" t="s">
        <v>100</v>
      </c>
      <c r="T40" s="33" t="s">
        <v>94</v>
      </c>
      <c r="U40" s="33">
        <v>22</v>
      </c>
      <c r="V40" s="33">
        <v>4.5</v>
      </c>
      <c r="W40" s="33">
        <v>4.5</v>
      </c>
      <c r="X40" s="33">
        <v>2</v>
      </c>
      <c r="Y40" s="33">
        <v>5</v>
      </c>
      <c r="Z40" s="33">
        <v>4</v>
      </c>
      <c r="AA40" s="33">
        <v>2</v>
      </c>
      <c r="AB40" s="33">
        <v>2</v>
      </c>
      <c r="AC40" s="33">
        <v>2</v>
      </c>
      <c r="AD40" s="33">
        <v>4.5</v>
      </c>
      <c r="AE40" s="33">
        <v>4</v>
      </c>
      <c r="AF40" s="33">
        <v>2</v>
      </c>
      <c r="AG40" s="33">
        <v>2</v>
      </c>
      <c r="AK40" s="33" t="s">
        <v>104</v>
      </c>
      <c r="AL40" s="33">
        <v>35</v>
      </c>
      <c r="AM40" s="33"/>
      <c r="AN40" s="32">
        <v>1000</v>
      </c>
      <c r="AO40" s="33">
        <v>27</v>
      </c>
    </row>
    <row r="41" spans="1:41" x14ac:dyDescent="0.45">
      <c r="A41" s="33" t="s">
        <v>102</v>
      </c>
      <c r="B41" s="33" t="s">
        <v>77</v>
      </c>
      <c r="C41" s="31">
        <v>22</v>
      </c>
      <c r="D41" s="31">
        <v>1.5</v>
      </c>
      <c r="E41" s="31">
        <v>1.5</v>
      </c>
      <c r="F41" s="31">
        <v>1</v>
      </c>
      <c r="G41" s="31">
        <v>4</v>
      </c>
      <c r="H41" s="31">
        <v>5</v>
      </c>
      <c r="I41" s="31">
        <v>5</v>
      </c>
      <c r="J41" s="31">
        <v>2</v>
      </c>
      <c r="K41" s="31">
        <v>4</v>
      </c>
      <c r="L41" s="31">
        <v>4.5</v>
      </c>
      <c r="M41" s="31">
        <v>5</v>
      </c>
      <c r="N41" s="31">
        <v>1</v>
      </c>
      <c r="O41" s="31">
        <v>1</v>
      </c>
      <c r="S41" s="33" t="s">
        <v>100</v>
      </c>
      <c r="T41" s="33" t="s">
        <v>96</v>
      </c>
      <c r="U41" s="33">
        <v>22</v>
      </c>
      <c r="V41" s="33">
        <v>4.5</v>
      </c>
      <c r="W41" s="33">
        <v>4.5</v>
      </c>
      <c r="X41" s="33">
        <v>1</v>
      </c>
      <c r="Y41" s="33">
        <v>1</v>
      </c>
      <c r="Z41" s="33">
        <v>5</v>
      </c>
      <c r="AA41" s="33">
        <v>1</v>
      </c>
      <c r="AB41" s="33">
        <v>3</v>
      </c>
      <c r="AC41" s="33">
        <v>4</v>
      </c>
      <c r="AD41" s="33">
        <v>4.5</v>
      </c>
      <c r="AE41" s="33">
        <v>5</v>
      </c>
      <c r="AF41" s="33">
        <v>1</v>
      </c>
      <c r="AG41" s="33">
        <v>1</v>
      </c>
      <c r="AK41" s="33" t="s">
        <v>104</v>
      </c>
      <c r="AL41" s="33">
        <v>37</v>
      </c>
      <c r="AM41" s="33"/>
      <c r="AN41" s="32">
        <v>2000</v>
      </c>
      <c r="AO41" s="33">
        <v>26</v>
      </c>
    </row>
    <row r="42" spans="1:41" x14ac:dyDescent="0.45">
      <c r="A42" s="33" t="s">
        <v>102</v>
      </c>
      <c r="B42" s="33" t="s">
        <v>76</v>
      </c>
      <c r="C42" s="31">
        <v>10</v>
      </c>
      <c r="D42" s="31">
        <v>4</v>
      </c>
      <c r="E42" s="31">
        <v>1</v>
      </c>
      <c r="F42" s="31">
        <v>1</v>
      </c>
      <c r="G42" s="31">
        <v>5</v>
      </c>
      <c r="H42" s="31">
        <v>1</v>
      </c>
      <c r="I42" s="31">
        <v>3</v>
      </c>
      <c r="J42" s="31">
        <v>4</v>
      </c>
      <c r="K42" s="31">
        <v>1</v>
      </c>
      <c r="L42" s="31">
        <v>1</v>
      </c>
      <c r="M42" s="31">
        <v>1</v>
      </c>
      <c r="N42" s="31">
        <v>1</v>
      </c>
      <c r="O42" s="31">
        <v>2</v>
      </c>
      <c r="S42" s="33" t="s">
        <v>100</v>
      </c>
      <c r="T42" s="33" t="s">
        <v>76</v>
      </c>
      <c r="U42" s="33">
        <v>10</v>
      </c>
      <c r="V42" s="33">
        <v>1</v>
      </c>
      <c r="W42" s="33">
        <v>1</v>
      </c>
      <c r="X42" s="33">
        <v>5</v>
      </c>
      <c r="Y42" s="33">
        <v>5</v>
      </c>
      <c r="Z42" s="33">
        <v>1</v>
      </c>
      <c r="AA42" s="33">
        <v>4</v>
      </c>
      <c r="AB42" s="33">
        <v>5</v>
      </c>
      <c r="AC42" s="33">
        <v>3</v>
      </c>
      <c r="AD42" s="33">
        <v>1</v>
      </c>
      <c r="AE42" s="33">
        <v>1</v>
      </c>
      <c r="AF42" s="33">
        <v>2</v>
      </c>
      <c r="AG42" s="33">
        <v>2</v>
      </c>
      <c r="AK42" s="33" t="s">
        <v>104</v>
      </c>
      <c r="AL42" s="33">
        <v>48</v>
      </c>
      <c r="AM42" s="33"/>
      <c r="AN42" s="32">
        <v>1000</v>
      </c>
      <c r="AO42" s="33">
        <v>23</v>
      </c>
    </row>
    <row r="43" spans="1:41" x14ac:dyDescent="0.45">
      <c r="A43" s="33" t="s">
        <v>102</v>
      </c>
      <c r="B43" s="33" t="s">
        <v>92</v>
      </c>
      <c r="C43" s="31">
        <v>10</v>
      </c>
      <c r="D43" s="31">
        <v>1</v>
      </c>
      <c r="E43" s="31">
        <v>2.5</v>
      </c>
      <c r="F43" s="31">
        <v>3</v>
      </c>
      <c r="G43" s="31">
        <v>1</v>
      </c>
      <c r="H43" s="31">
        <v>3</v>
      </c>
      <c r="I43" s="31">
        <v>5</v>
      </c>
      <c r="J43" s="31">
        <v>3</v>
      </c>
      <c r="K43" s="31">
        <v>3</v>
      </c>
      <c r="L43" s="31">
        <v>2</v>
      </c>
      <c r="M43" s="31">
        <v>3</v>
      </c>
      <c r="N43" s="31">
        <v>3</v>
      </c>
      <c r="O43" s="31">
        <v>5</v>
      </c>
      <c r="S43" s="33" t="s">
        <v>100</v>
      </c>
      <c r="T43" s="33" t="s">
        <v>76</v>
      </c>
      <c r="U43" s="33">
        <v>10</v>
      </c>
      <c r="V43" s="33">
        <v>2</v>
      </c>
      <c r="W43" s="33">
        <v>2</v>
      </c>
      <c r="X43" s="33">
        <v>4</v>
      </c>
      <c r="Y43" s="33">
        <v>4</v>
      </c>
      <c r="Z43" s="33">
        <v>2</v>
      </c>
      <c r="AA43" s="33">
        <v>5</v>
      </c>
      <c r="AB43" s="33">
        <v>4</v>
      </c>
      <c r="AC43" s="33">
        <v>4</v>
      </c>
      <c r="AD43" s="33">
        <v>2</v>
      </c>
      <c r="AE43" s="33">
        <v>2</v>
      </c>
      <c r="AF43" s="33">
        <v>5</v>
      </c>
      <c r="AG43" s="33">
        <v>5</v>
      </c>
      <c r="AK43" s="33" t="s">
        <v>104</v>
      </c>
      <c r="AL43" s="33">
        <v>29</v>
      </c>
      <c r="AM43" s="33"/>
      <c r="AN43" s="32">
        <v>2000</v>
      </c>
      <c r="AO43" s="33">
        <v>28</v>
      </c>
    </row>
    <row r="44" spans="1:41" x14ac:dyDescent="0.45">
      <c r="A44" s="33" t="s">
        <v>102</v>
      </c>
      <c r="B44" s="33" t="s">
        <v>90</v>
      </c>
      <c r="C44" s="31">
        <v>10</v>
      </c>
      <c r="D44" s="31">
        <v>5</v>
      </c>
      <c r="E44" s="31">
        <v>4</v>
      </c>
      <c r="F44" s="31">
        <v>2</v>
      </c>
      <c r="G44" s="31">
        <v>2</v>
      </c>
      <c r="H44" s="31">
        <v>2</v>
      </c>
      <c r="I44" s="31">
        <v>4</v>
      </c>
      <c r="J44" s="31">
        <v>5</v>
      </c>
      <c r="K44" s="31">
        <v>2</v>
      </c>
      <c r="L44" s="31">
        <v>3</v>
      </c>
      <c r="M44" s="31">
        <v>4</v>
      </c>
      <c r="N44" s="31">
        <v>5</v>
      </c>
      <c r="O44" s="31">
        <v>3</v>
      </c>
      <c r="S44" s="33" t="s">
        <v>100</v>
      </c>
      <c r="T44" s="33" t="s">
        <v>93</v>
      </c>
      <c r="U44" s="33">
        <v>10</v>
      </c>
      <c r="V44" s="33">
        <v>3</v>
      </c>
      <c r="W44" s="33">
        <v>3</v>
      </c>
      <c r="X44" s="33">
        <v>2</v>
      </c>
      <c r="Y44" s="33">
        <v>2</v>
      </c>
      <c r="Z44" s="33">
        <v>3</v>
      </c>
      <c r="AA44" s="33">
        <v>3</v>
      </c>
      <c r="AB44" s="33">
        <v>3</v>
      </c>
      <c r="AC44" s="33">
        <v>5</v>
      </c>
      <c r="AD44" s="33">
        <v>3</v>
      </c>
      <c r="AE44" s="33">
        <v>3</v>
      </c>
      <c r="AF44" s="33">
        <v>3</v>
      </c>
      <c r="AG44" s="33">
        <v>4</v>
      </c>
      <c r="AK44" s="33" t="s">
        <v>104</v>
      </c>
      <c r="AL44" s="33">
        <v>57</v>
      </c>
      <c r="AM44" s="33"/>
      <c r="AN44" s="32">
        <v>1000</v>
      </c>
      <c r="AO44" s="33">
        <v>48</v>
      </c>
    </row>
    <row r="45" spans="1:41" x14ac:dyDescent="0.45">
      <c r="A45" s="33" t="s">
        <v>102</v>
      </c>
      <c r="B45" s="33" t="s">
        <v>91</v>
      </c>
      <c r="C45" s="31">
        <v>10</v>
      </c>
      <c r="D45" s="31">
        <v>2.5</v>
      </c>
      <c r="E45" s="31">
        <v>2.5</v>
      </c>
      <c r="F45" s="31">
        <v>4</v>
      </c>
      <c r="G45" s="31">
        <v>3</v>
      </c>
      <c r="H45" s="31">
        <v>5</v>
      </c>
      <c r="I45" s="31">
        <v>2</v>
      </c>
      <c r="J45" s="31">
        <v>1</v>
      </c>
      <c r="K45" s="31">
        <v>4</v>
      </c>
      <c r="L45" s="31">
        <v>4</v>
      </c>
      <c r="M45" s="31">
        <v>2</v>
      </c>
      <c r="N45" s="31">
        <v>2</v>
      </c>
      <c r="O45" s="31">
        <v>4</v>
      </c>
      <c r="S45" s="33" t="s">
        <v>100</v>
      </c>
      <c r="T45" s="33" t="s">
        <v>95</v>
      </c>
      <c r="U45" s="33">
        <v>10</v>
      </c>
      <c r="V45" s="33">
        <v>5</v>
      </c>
      <c r="W45" s="33">
        <v>4</v>
      </c>
      <c r="X45" s="33">
        <v>3</v>
      </c>
      <c r="Y45" s="33">
        <v>1</v>
      </c>
      <c r="Z45" s="33">
        <v>5</v>
      </c>
      <c r="AA45" s="33">
        <v>1</v>
      </c>
      <c r="AB45" s="33">
        <v>2</v>
      </c>
      <c r="AC45" s="33">
        <v>1</v>
      </c>
      <c r="AD45" s="33">
        <v>4</v>
      </c>
      <c r="AE45" s="33">
        <v>4</v>
      </c>
      <c r="AF45" s="33">
        <v>4</v>
      </c>
      <c r="AG45" s="33">
        <v>3</v>
      </c>
      <c r="AK45" s="33" t="s">
        <v>104</v>
      </c>
      <c r="AL45" s="33">
        <v>52</v>
      </c>
      <c r="AM45" s="33"/>
      <c r="AN45" s="32">
        <v>1000</v>
      </c>
      <c r="AO45" s="33">
        <v>35</v>
      </c>
    </row>
    <row r="46" spans="1:41" x14ac:dyDescent="0.45">
      <c r="A46" s="33" t="s">
        <v>102</v>
      </c>
      <c r="B46" s="33" t="s">
        <v>77</v>
      </c>
      <c r="C46" s="31">
        <v>10</v>
      </c>
      <c r="D46" s="31">
        <v>2.5</v>
      </c>
      <c r="E46" s="31">
        <v>5</v>
      </c>
      <c r="F46" s="31">
        <v>5</v>
      </c>
      <c r="G46" s="31">
        <v>4</v>
      </c>
      <c r="H46" s="31">
        <v>4</v>
      </c>
      <c r="I46" s="31">
        <v>1</v>
      </c>
      <c r="J46" s="31">
        <v>2</v>
      </c>
      <c r="K46" s="31">
        <v>5</v>
      </c>
      <c r="L46" s="31">
        <v>5</v>
      </c>
      <c r="M46" s="31">
        <v>5</v>
      </c>
      <c r="N46" s="31">
        <v>4</v>
      </c>
      <c r="O46" s="31">
        <v>1</v>
      </c>
      <c r="S46" s="33" t="s">
        <v>100</v>
      </c>
      <c r="T46" s="33" t="s">
        <v>94</v>
      </c>
      <c r="U46" s="33">
        <v>10</v>
      </c>
      <c r="V46" s="33">
        <v>4</v>
      </c>
      <c r="W46" s="33">
        <v>5</v>
      </c>
      <c r="X46" s="33">
        <v>1</v>
      </c>
      <c r="Y46" s="33">
        <v>3</v>
      </c>
      <c r="Z46" s="33">
        <v>4</v>
      </c>
      <c r="AA46" s="33">
        <v>2</v>
      </c>
      <c r="AB46" s="33">
        <v>1</v>
      </c>
      <c r="AC46" s="33">
        <v>2</v>
      </c>
      <c r="AD46" s="33">
        <v>5</v>
      </c>
      <c r="AE46" s="33">
        <v>5</v>
      </c>
      <c r="AF46" s="33">
        <v>1</v>
      </c>
      <c r="AG46" s="33">
        <v>1</v>
      </c>
      <c r="AK46" s="33" t="s">
        <v>104</v>
      </c>
      <c r="AL46" s="33">
        <v>43</v>
      </c>
      <c r="AM46" s="33"/>
      <c r="AN46" s="32">
        <v>1000</v>
      </c>
      <c r="AO46" s="33">
        <v>25</v>
      </c>
    </row>
    <row r="47" spans="1:41" x14ac:dyDescent="0.45">
      <c r="A47" s="33" t="s">
        <v>102</v>
      </c>
      <c r="B47" s="33" t="s">
        <v>76</v>
      </c>
      <c r="C47" s="31">
        <v>34</v>
      </c>
      <c r="D47" s="31">
        <v>1</v>
      </c>
      <c r="E47" s="31">
        <v>1</v>
      </c>
      <c r="F47" s="31">
        <v>5</v>
      </c>
      <c r="G47" s="31">
        <v>3</v>
      </c>
      <c r="H47" s="31">
        <v>5</v>
      </c>
      <c r="I47" s="31">
        <v>5</v>
      </c>
      <c r="J47" s="31">
        <v>2</v>
      </c>
      <c r="K47" s="31">
        <v>3</v>
      </c>
      <c r="L47" s="31">
        <v>1</v>
      </c>
      <c r="M47" s="31">
        <v>1</v>
      </c>
      <c r="N47" s="31">
        <v>3</v>
      </c>
      <c r="O47" s="31">
        <v>4</v>
      </c>
      <c r="S47" s="33" t="s">
        <v>100</v>
      </c>
      <c r="T47" s="33" t="s">
        <v>96</v>
      </c>
      <c r="U47" s="33">
        <v>34</v>
      </c>
      <c r="V47" s="33">
        <v>1</v>
      </c>
      <c r="W47" s="33">
        <v>1</v>
      </c>
      <c r="X47" s="33">
        <v>5</v>
      </c>
      <c r="Y47" s="33">
        <v>4</v>
      </c>
      <c r="Z47" s="33">
        <v>1</v>
      </c>
      <c r="AA47" s="33">
        <v>5</v>
      </c>
      <c r="AB47" s="33">
        <v>1</v>
      </c>
      <c r="AC47" s="33">
        <v>1</v>
      </c>
      <c r="AD47" s="33">
        <v>1</v>
      </c>
      <c r="AE47" s="33">
        <v>1</v>
      </c>
      <c r="AF47" s="33">
        <v>5</v>
      </c>
      <c r="AG47" s="33">
        <v>4</v>
      </c>
      <c r="AK47" s="33" t="s">
        <v>104</v>
      </c>
      <c r="AL47" s="33">
        <v>9</v>
      </c>
      <c r="AM47" s="33"/>
      <c r="AN47" s="32">
        <v>2000</v>
      </c>
      <c r="AO47" s="33">
        <v>27</v>
      </c>
    </row>
    <row r="48" spans="1:41" x14ac:dyDescent="0.45">
      <c r="A48" s="33" t="s">
        <v>102</v>
      </c>
      <c r="B48" s="33" t="s">
        <v>92</v>
      </c>
      <c r="C48" s="31">
        <v>34</v>
      </c>
      <c r="D48" s="31">
        <v>3</v>
      </c>
      <c r="E48" s="31">
        <v>2.5</v>
      </c>
      <c r="F48" s="31">
        <v>4</v>
      </c>
      <c r="G48" s="31">
        <v>4</v>
      </c>
      <c r="H48" s="31">
        <v>4</v>
      </c>
      <c r="I48" s="31">
        <v>2</v>
      </c>
      <c r="J48" s="31">
        <v>5</v>
      </c>
      <c r="K48" s="31">
        <v>4</v>
      </c>
      <c r="L48" s="31">
        <v>2</v>
      </c>
      <c r="M48" s="31">
        <v>2</v>
      </c>
      <c r="N48" s="31">
        <v>5</v>
      </c>
      <c r="O48" s="31">
        <v>5</v>
      </c>
      <c r="S48" s="33" t="s">
        <v>100</v>
      </c>
      <c r="T48" s="33" t="s">
        <v>76</v>
      </c>
      <c r="U48" s="33">
        <v>34</v>
      </c>
      <c r="V48" s="33">
        <v>3</v>
      </c>
      <c r="W48" s="33">
        <v>2.5</v>
      </c>
      <c r="X48" s="33">
        <v>3</v>
      </c>
      <c r="Y48" s="33">
        <v>5</v>
      </c>
      <c r="Z48" s="33">
        <v>3</v>
      </c>
      <c r="AA48" s="33">
        <v>4</v>
      </c>
      <c r="AB48" s="33">
        <v>3.5</v>
      </c>
      <c r="AC48" s="33">
        <v>2</v>
      </c>
      <c r="AD48" s="33">
        <v>3</v>
      </c>
      <c r="AE48" s="33">
        <v>2</v>
      </c>
      <c r="AF48" s="33">
        <v>3.5</v>
      </c>
      <c r="AG48" s="33">
        <v>5</v>
      </c>
      <c r="AK48" s="33" t="s">
        <v>104</v>
      </c>
      <c r="AL48" s="33">
        <v>46</v>
      </c>
      <c r="AM48" s="33"/>
      <c r="AN48" s="32">
        <v>2000</v>
      </c>
      <c r="AO48" s="33">
        <v>28</v>
      </c>
    </row>
    <row r="49" spans="1:41" x14ac:dyDescent="0.45">
      <c r="A49" s="33" t="s">
        <v>102</v>
      </c>
      <c r="B49" s="33" t="s">
        <v>90</v>
      </c>
      <c r="C49" s="31">
        <v>34</v>
      </c>
      <c r="D49" s="31">
        <v>2</v>
      </c>
      <c r="E49" s="31">
        <v>2.5</v>
      </c>
      <c r="F49" s="31">
        <v>3</v>
      </c>
      <c r="G49" s="31">
        <v>5</v>
      </c>
      <c r="H49" s="31">
        <v>3</v>
      </c>
      <c r="I49" s="31">
        <v>4</v>
      </c>
      <c r="J49" s="31">
        <v>4</v>
      </c>
      <c r="K49" s="31">
        <v>1</v>
      </c>
      <c r="L49" s="31">
        <v>3</v>
      </c>
      <c r="M49" s="31">
        <v>3</v>
      </c>
      <c r="N49" s="31">
        <v>4</v>
      </c>
      <c r="O49" s="31">
        <v>3</v>
      </c>
      <c r="S49" s="33" t="s">
        <v>100</v>
      </c>
      <c r="T49" s="33" t="s">
        <v>93</v>
      </c>
      <c r="U49" s="33">
        <v>34</v>
      </c>
      <c r="V49" s="33">
        <v>2</v>
      </c>
      <c r="W49" s="33">
        <v>2.5</v>
      </c>
      <c r="X49" s="33">
        <v>4</v>
      </c>
      <c r="Y49" s="33">
        <v>3</v>
      </c>
      <c r="Z49" s="33">
        <v>2</v>
      </c>
      <c r="AA49" s="33">
        <v>1</v>
      </c>
      <c r="AB49" s="33">
        <v>2</v>
      </c>
      <c r="AC49" s="33">
        <v>4</v>
      </c>
      <c r="AD49" s="33">
        <v>2</v>
      </c>
      <c r="AE49" s="33">
        <v>3</v>
      </c>
      <c r="AF49" s="33">
        <v>3.5</v>
      </c>
      <c r="AG49" s="33">
        <v>3</v>
      </c>
      <c r="AK49" s="33" t="s">
        <v>104</v>
      </c>
      <c r="AL49" s="33">
        <v>6</v>
      </c>
      <c r="AM49" s="33"/>
      <c r="AN49" s="32">
        <v>2000</v>
      </c>
      <c r="AO49" s="33">
        <v>26</v>
      </c>
    </row>
    <row r="50" spans="1:41" x14ac:dyDescent="0.45">
      <c r="A50" s="33" t="s">
        <v>102</v>
      </c>
      <c r="B50" s="33" t="s">
        <v>91</v>
      </c>
      <c r="C50" s="31">
        <v>34</v>
      </c>
      <c r="D50" s="31">
        <v>4</v>
      </c>
      <c r="E50" s="31">
        <v>4</v>
      </c>
      <c r="F50" s="31">
        <v>1</v>
      </c>
      <c r="G50" s="31">
        <v>1</v>
      </c>
      <c r="H50" s="31">
        <v>1</v>
      </c>
      <c r="I50" s="31">
        <v>1</v>
      </c>
      <c r="J50" s="31">
        <v>1</v>
      </c>
      <c r="K50" s="31">
        <v>5</v>
      </c>
      <c r="L50" s="31">
        <v>5</v>
      </c>
      <c r="M50" s="31">
        <v>4</v>
      </c>
      <c r="N50" s="31">
        <v>1</v>
      </c>
      <c r="O50" s="31">
        <v>2</v>
      </c>
      <c r="S50" s="33" t="s">
        <v>100</v>
      </c>
      <c r="T50" s="33" t="s">
        <v>95</v>
      </c>
      <c r="U50" s="33">
        <v>34</v>
      </c>
      <c r="V50" s="33">
        <v>5</v>
      </c>
      <c r="W50" s="33">
        <v>5</v>
      </c>
      <c r="X50" s="33">
        <v>2</v>
      </c>
      <c r="Y50" s="33">
        <v>1</v>
      </c>
      <c r="Z50" s="33">
        <v>4</v>
      </c>
      <c r="AA50" s="33">
        <v>2</v>
      </c>
      <c r="AB50" s="33">
        <v>3.5</v>
      </c>
      <c r="AC50" s="33">
        <v>5</v>
      </c>
      <c r="AD50" s="33">
        <v>4</v>
      </c>
      <c r="AE50" s="33">
        <v>4</v>
      </c>
      <c r="AF50" s="33">
        <v>2</v>
      </c>
      <c r="AG50" s="33">
        <v>2</v>
      </c>
      <c r="AK50" s="33" t="s">
        <v>104</v>
      </c>
      <c r="AL50" s="33">
        <v>33</v>
      </c>
      <c r="AM50" s="33"/>
      <c r="AN50" s="32">
        <v>2000</v>
      </c>
      <c r="AO50" s="33">
        <v>26</v>
      </c>
    </row>
    <row r="51" spans="1:41" x14ac:dyDescent="0.45">
      <c r="A51" s="33" t="s">
        <v>102</v>
      </c>
      <c r="B51" s="33" t="s">
        <v>77</v>
      </c>
      <c r="C51" s="31">
        <v>34</v>
      </c>
      <c r="D51" s="31">
        <v>5</v>
      </c>
      <c r="E51" s="31">
        <v>5</v>
      </c>
      <c r="F51" s="31">
        <v>2</v>
      </c>
      <c r="G51" s="31">
        <v>2</v>
      </c>
      <c r="H51" s="31">
        <v>2</v>
      </c>
      <c r="I51" s="31">
        <v>3</v>
      </c>
      <c r="J51" s="31">
        <v>3</v>
      </c>
      <c r="K51" s="31">
        <v>2</v>
      </c>
      <c r="L51" s="31">
        <v>4</v>
      </c>
      <c r="M51" s="31">
        <v>5</v>
      </c>
      <c r="N51" s="31">
        <v>2</v>
      </c>
      <c r="O51" s="31">
        <v>1</v>
      </c>
      <c r="S51" s="33" t="s">
        <v>100</v>
      </c>
      <c r="T51" s="33" t="s">
        <v>94</v>
      </c>
      <c r="U51" s="33">
        <v>34</v>
      </c>
      <c r="V51" s="33">
        <v>4</v>
      </c>
      <c r="W51" s="33">
        <v>4</v>
      </c>
      <c r="X51" s="33">
        <v>1</v>
      </c>
      <c r="Y51" s="33">
        <v>2</v>
      </c>
      <c r="Z51" s="33">
        <v>5</v>
      </c>
      <c r="AA51" s="33">
        <v>3</v>
      </c>
      <c r="AB51" s="33">
        <v>5</v>
      </c>
      <c r="AC51" s="33">
        <v>3</v>
      </c>
      <c r="AD51" s="33">
        <v>5</v>
      </c>
      <c r="AE51" s="33">
        <v>5</v>
      </c>
      <c r="AF51" s="33">
        <v>1</v>
      </c>
      <c r="AG51" s="33">
        <v>1</v>
      </c>
      <c r="AK51" s="33" t="s">
        <v>104</v>
      </c>
      <c r="AL51" s="33">
        <v>40</v>
      </c>
      <c r="AM51" s="33"/>
      <c r="AN51" s="32">
        <v>2000</v>
      </c>
      <c r="AO51" s="33">
        <v>43</v>
      </c>
    </row>
    <row r="52" spans="1:41" x14ac:dyDescent="0.45">
      <c r="A52" s="33" t="s">
        <v>102</v>
      </c>
      <c r="B52" s="33" t="s">
        <v>76</v>
      </c>
      <c r="C52" s="31">
        <v>11</v>
      </c>
      <c r="D52" s="31">
        <v>5</v>
      </c>
      <c r="E52" s="31">
        <v>1</v>
      </c>
      <c r="F52" s="31">
        <v>5</v>
      </c>
      <c r="G52" s="31">
        <v>5</v>
      </c>
      <c r="H52" s="31">
        <v>1</v>
      </c>
      <c r="I52" s="31">
        <v>5</v>
      </c>
      <c r="J52" s="31">
        <v>1</v>
      </c>
      <c r="K52" s="31">
        <v>5</v>
      </c>
      <c r="L52" s="31">
        <v>1</v>
      </c>
      <c r="M52" s="31">
        <v>1</v>
      </c>
      <c r="N52" s="31">
        <v>5</v>
      </c>
      <c r="O52" s="31">
        <v>4</v>
      </c>
      <c r="S52" s="33" t="s">
        <v>100</v>
      </c>
      <c r="T52" s="33" t="s">
        <v>96</v>
      </c>
      <c r="U52" s="33">
        <v>11</v>
      </c>
      <c r="V52" s="33">
        <v>1</v>
      </c>
      <c r="W52" s="33">
        <v>1</v>
      </c>
      <c r="X52" s="33">
        <v>5</v>
      </c>
      <c r="Y52" s="33">
        <v>1</v>
      </c>
      <c r="Z52" s="33">
        <v>1</v>
      </c>
      <c r="AA52" s="33">
        <v>5</v>
      </c>
      <c r="AB52" s="33">
        <v>1</v>
      </c>
      <c r="AC52" s="33">
        <v>1</v>
      </c>
      <c r="AD52" s="33">
        <v>1</v>
      </c>
      <c r="AE52" s="33">
        <v>1</v>
      </c>
      <c r="AF52" s="33">
        <v>5</v>
      </c>
      <c r="AG52" s="33">
        <v>1</v>
      </c>
      <c r="AK52" s="33" t="s">
        <v>104</v>
      </c>
      <c r="AL52" s="33">
        <v>8</v>
      </c>
      <c r="AM52" s="33"/>
      <c r="AN52" s="32">
        <v>2000</v>
      </c>
      <c r="AO52" s="33">
        <v>31</v>
      </c>
    </row>
    <row r="53" spans="1:41" x14ac:dyDescent="0.45">
      <c r="A53" s="33" t="s">
        <v>102</v>
      </c>
      <c r="B53" s="33" t="s">
        <v>92</v>
      </c>
      <c r="C53" s="31">
        <v>11</v>
      </c>
      <c r="D53" s="31">
        <v>3</v>
      </c>
      <c r="E53" s="31">
        <v>4</v>
      </c>
      <c r="F53" s="31">
        <v>4</v>
      </c>
      <c r="G53" s="31">
        <v>4</v>
      </c>
      <c r="H53" s="31">
        <v>2</v>
      </c>
      <c r="I53" s="31">
        <v>4</v>
      </c>
      <c r="J53" s="31">
        <v>2</v>
      </c>
      <c r="K53" s="31">
        <v>3</v>
      </c>
      <c r="L53" s="31">
        <v>2</v>
      </c>
      <c r="M53" s="31">
        <v>2</v>
      </c>
      <c r="N53" s="31">
        <v>4</v>
      </c>
      <c r="O53" s="31">
        <v>5</v>
      </c>
      <c r="S53" s="33" t="s">
        <v>100</v>
      </c>
      <c r="T53" s="33" t="s">
        <v>76</v>
      </c>
      <c r="U53" s="33">
        <v>11</v>
      </c>
      <c r="V53" s="33">
        <v>2</v>
      </c>
      <c r="W53" s="33">
        <v>2</v>
      </c>
      <c r="X53" s="33">
        <v>4</v>
      </c>
      <c r="Y53" s="33">
        <v>2</v>
      </c>
      <c r="Z53" s="33">
        <v>2</v>
      </c>
      <c r="AA53" s="33">
        <v>4</v>
      </c>
      <c r="AB53" s="33">
        <v>3</v>
      </c>
      <c r="AC53" s="33">
        <v>3</v>
      </c>
      <c r="AD53" s="33">
        <v>3</v>
      </c>
      <c r="AE53" s="33">
        <v>3</v>
      </c>
      <c r="AF53" s="33">
        <v>3</v>
      </c>
      <c r="AG53" s="33">
        <v>4</v>
      </c>
      <c r="AK53" s="33" t="s">
        <v>104</v>
      </c>
      <c r="AL53" s="33">
        <v>26</v>
      </c>
      <c r="AM53" s="33"/>
      <c r="AN53" s="32">
        <v>2000</v>
      </c>
      <c r="AO53" s="33">
        <v>25</v>
      </c>
    </row>
    <row r="54" spans="1:41" x14ac:dyDescent="0.45">
      <c r="A54" s="33" t="s">
        <v>102</v>
      </c>
      <c r="B54" s="33" t="s">
        <v>90</v>
      </c>
      <c r="C54" s="31">
        <v>11</v>
      </c>
      <c r="D54" s="31">
        <v>2</v>
      </c>
      <c r="E54" s="31">
        <v>2</v>
      </c>
      <c r="F54" s="31">
        <v>3</v>
      </c>
      <c r="G54" s="31">
        <v>2</v>
      </c>
      <c r="H54" s="31">
        <v>3</v>
      </c>
      <c r="I54" s="31">
        <v>3</v>
      </c>
      <c r="J54" s="31">
        <v>3</v>
      </c>
      <c r="K54" s="31">
        <v>4</v>
      </c>
      <c r="L54" s="31">
        <v>3</v>
      </c>
      <c r="M54" s="31">
        <v>3</v>
      </c>
      <c r="N54" s="31">
        <v>3</v>
      </c>
      <c r="O54" s="31">
        <v>3</v>
      </c>
      <c r="S54" s="33" t="s">
        <v>100</v>
      </c>
      <c r="T54" s="33" t="s">
        <v>93</v>
      </c>
      <c r="U54" s="33">
        <v>11</v>
      </c>
      <c r="V54" s="33">
        <v>3</v>
      </c>
      <c r="W54" s="33">
        <v>3</v>
      </c>
      <c r="X54" s="33">
        <v>2</v>
      </c>
      <c r="Y54" s="33">
        <v>3</v>
      </c>
      <c r="Z54" s="33">
        <v>3</v>
      </c>
      <c r="AA54" s="33">
        <v>3</v>
      </c>
      <c r="AB54" s="33">
        <v>2</v>
      </c>
      <c r="AC54" s="33">
        <v>2</v>
      </c>
      <c r="AD54" s="33">
        <v>2</v>
      </c>
      <c r="AE54" s="33">
        <v>2</v>
      </c>
      <c r="AF54" s="33">
        <v>4</v>
      </c>
      <c r="AG54" s="33">
        <v>5</v>
      </c>
      <c r="AK54" s="33" t="s">
        <v>104</v>
      </c>
      <c r="AL54" s="33">
        <v>24</v>
      </c>
      <c r="AM54" s="33"/>
      <c r="AN54" s="32">
        <v>2000</v>
      </c>
      <c r="AO54" s="33">
        <v>42</v>
      </c>
    </row>
    <row r="55" spans="1:41" x14ac:dyDescent="0.45">
      <c r="A55" s="33" t="s">
        <v>102</v>
      </c>
      <c r="B55" s="33" t="s">
        <v>91</v>
      </c>
      <c r="C55" s="31">
        <v>11</v>
      </c>
      <c r="D55" s="31">
        <v>1</v>
      </c>
      <c r="E55" s="31">
        <v>3</v>
      </c>
      <c r="F55" s="31">
        <v>2</v>
      </c>
      <c r="G55" s="31">
        <v>3</v>
      </c>
      <c r="H55" s="31">
        <v>4</v>
      </c>
      <c r="I55" s="31">
        <v>2</v>
      </c>
      <c r="J55" s="31">
        <v>4</v>
      </c>
      <c r="K55" s="31">
        <v>2</v>
      </c>
      <c r="L55" s="31">
        <v>4</v>
      </c>
      <c r="M55" s="31">
        <v>4</v>
      </c>
      <c r="N55" s="31">
        <v>2</v>
      </c>
      <c r="O55" s="31">
        <v>2</v>
      </c>
      <c r="S55" s="33" t="s">
        <v>100</v>
      </c>
      <c r="T55" s="33" t="s">
        <v>95</v>
      </c>
      <c r="U55" s="33">
        <v>11</v>
      </c>
      <c r="V55" s="33">
        <v>4</v>
      </c>
      <c r="W55" s="33">
        <v>4</v>
      </c>
      <c r="X55" s="33">
        <v>3</v>
      </c>
      <c r="Y55" s="33">
        <v>4</v>
      </c>
      <c r="Z55" s="33">
        <v>4</v>
      </c>
      <c r="AA55" s="33">
        <v>1</v>
      </c>
      <c r="AB55" s="33">
        <v>5</v>
      </c>
      <c r="AC55" s="33">
        <v>5</v>
      </c>
      <c r="AD55" s="33">
        <v>4</v>
      </c>
      <c r="AE55" s="33">
        <v>4</v>
      </c>
      <c r="AF55" s="33">
        <v>2</v>
      </c>
      <c r="AG55" s="33">
        <v>3</v>
      </c>
      <c r="AK55" s="33" t="s">
        <v>104</v>
      </c>
      <c r="AL55" s="33">
        <v>4</v>
      </c>
      <c r="AM55" s="33"/>
      <c r="AN55" s="32">
        <v>2000</v>
      </c>
      <c r="AO55" s="33">
        <v>54</v>
      </c>
    </row>
    <row r="56" spans="1:41" x14ac:dyDescent="0.45">
      <c r="A56" s="33" t="s">
        <v>102</v>
      </c>
      <c r="B56" s="33" t="s">
        <v>77</v>
      </c>
      <c r="C56" s="31">
        <v>11</v>
      </c>
      <c r="D56" s="31">
        <v>4</v>
      </c>
      <c r="E56" s="31">
        <v>5</v>
      </c>
      <c r="F56" s="31">
        <v>1</v>
      </c>
      <c r="G56" s="31">
        <v>1</v>
      </c>
      <c r="H56" s="31">
        <v>5</v>
      </c>
      <c r="I56" s="31">
        <v>1</v>
      </c>
      <c r="J56" s="31">
        <v>5</v>
      </c>
      <c r="K56" s="31">
        <v>1</v>
      </c>
      <c r="L56" s="31">
        <v>5</v>
      </c>
      <c r="M56" s="31">
        <v>5</v>
      </c>
      <c r="N56" s="31">
        <v>1</v>
      </c>
      <c r="O56" s="31">
        <v>1</v>
      </c>
      <c r="S56" s="33" t="s">
        <v>100</v>
      </c>
      <c r="T56" s="33" t="s">
        <v>94</v>
      </c>
      <c r="U56" s="33">
        <v>11</v>
      </c>
      <c r="V56" s="33">
        <v>5</v>
      </c>
      <c r="W56" s="33">
        <v>5</v>
      </c>
      <c r="X56" s="33">
        <v>1</v>
      </c>
      <c r="Y56" s="33">
        <v>5</v>
      </c>
      <c r="Z56" s="33">
        <v>5</v>
      </c>
      <c r="AA56" s="33">
        <v>2</v>
      </c>
      <c r="AB56" s="33">
        <v>4</v>
      </c>
      <c r="AC56" s="33">
        <v>4</v>
      </c>
      <c r="AD56" s="33">
        <v>5</v>
      </c>
      <c r="AE56" s="33">
        <v>5</v>
      </c>
      <c r="AF56" s="33">
        <v>1</v>
      </c>
      <c r="AG56" s="33">
        <v>2</v>
      </c>
      <c r="AK56" s="33" t="s">
        <v>104</v>
      </c>
      <c r="AL56" s="33">
        <v>58</v>
      </c>
      <c r="AM56" s="33"/>
      <c r="AN56" s="32">
        <v>1000</v>
      </c>
      <c r="AO56" s="33">
        <v>24</v>
      </c>
    </row>
    <row r="57" spans="1:41" x14ac:dyDescent="0.45">
      <c r="A57" s="33" t="s">
        <v>102</v>
      </c>
      <c r="B57" s="33" t="s">
        <v>76</v>
      </c>
      <c r="C57" s="31">
        <v>21</v>
      </c>
      <c r="D57" s="31">
        <v>5</v>
      </c>
      <c r="E57" s="31">
        <v>1</v>
      </c>
      <c r="F57" s="31">
        <v>5</v>
      </c>
      <c r="G57" s="31">
        <v>5</v>
      </c>
      <c r="H57" s="31">
        <v>1</v>
      </c>
      <c r="I57" s="31">
        <v>5</v>
      </c>
      <c r="J57" s="31">
        <v>4</v>
      </c>
      <c r="K57" s="31">
        <v>1</v>
      </c>
      <c r="L57" s="31">
        <v>5</v>
      </c>
      <c r="M57" s="31">
        <v>5</v>
      </c>
      <c r="N57" s="31">
        <v>4</v>
      </c>
      <c r="O57" s="31">
        <v>3</v>
      </c>
      <c r="S57" s="33" t="s">
        <v>100</v>
      </c>
      <c r="T57" s="33" t="s">
        <v>96</v>
      </c>
      <c r="U57" s="33">
        <v>21</v>
      </c>
      <c r="V57" s="33">
        <v>1</v>
      </c>
      <c r="W57" s="33">
        <v>1</v>
      </c>
      <c r="X57" s="33">
        <v>5</v>
      </c>
      <c r="Y57" s="33">
        <v>1</v>
      </c>
      <c r="Z57" s="33">
        <v>1</v>
      </c>
      <c r="AA57" s="33">
        <v>5</v>
      </c>
      <c r="AB57" s="33">
        <v>5</v>
      </c>
      <c r="AC57" s="33">
        <v>1</v>
      </c>
      <c r="AD57" s="33">
        <v>1</v>
      </c>
      <c r="AE57" s="33">
        <v>1</v>
      </c>
      <c r="AF57" s="33">
        <v>3</v>
      </c>
      <c r="AG57" s="33">
        <v>1</v>
      </c>
      <c r="AK57" s="33" t="s">
        <v>104</v>
      </c>
      <c r="AL57" s="33">
        <v>31</v>
      </c>
      <c r="AM57" s="33"/>
      <c r="AN57" s="32">
        <v>2000</v>
      </c>
      <c r="AO57" s="33">
        <v>32</v>
      </c>
    </row>
    <row r="58" spans="1:41" x14ac:dyDescent="0.45">
      <c r="A58" s="33" t="s">
        <v>102</v>
      </c>
      <c r="B58" s="33" t="s">
        <v>92</v>
      </c>
      <c r="C58" s="31">
        <v>21</v>
      </c>
      <c r="D58" s="31">
        <v>3</v>
      </c>
      <c r="E58" s="31">
        <v>2</v>
      </c>
      <c r="F58" s="31">
        <v>3.5</v>
      </c>
      <c r="G58" s="31">
        <v>2</v>
      </c>
      <c r="H58" s="31">
        <v>2.5</v>
      </c>
      <c r="I58" s="31">
        <v>4</v>
      </c>
      <c r="J58" s="31">
        <v>1</v>
      </c>
      <c r="K58" s="31">
        <v>4</v>
      </c>
      <c r="L58" s="31">
        <v>3</v>
      </c>
      <c r="M58" s="31">
        <v>4</v>
      </c>
      <c r="N58" s="31">
        <v>5</v>
      </c>
      <c r="O58" s="31">
        <v>5</v>
      </c>
      <c r="S58" s="33" t="s">
        <v>100</v>
      </c>
      <c r="T58" s="33" t="s">
        <v>76</v>
      </c>
      <c r="U58" s="33">
        <v>21</v>
      </c>
      <c r="V58" s="33">
        <v>4</v>
      </c>
      <c r="W58" s="33">
        <v>3</v>
      </c>
      <c r="X58" s="33">
        <v>3</v>
      </c>
      <c r="Y58" s="33">
        <v>5</v>
      </c>
      <c r="Z58" s="33">
        <v>2</v>
      </c>
      <c r="AA58" s="33">
        <v>2</v>
      </c>
      <c r="AB58" s="33">
        <v>4</v>
      </c>
      <c r="AC58" s="33">
        <v>3</v>
      </c>
      <c r="AD58" s="33">
        <v>3</v>
      </c>
      <c r="AE58" s="33">
        <v>2</v>
      </c>
      <c r="AF58" s="33">
        <v>5</v>
      </c>
      <c r="AG58" s="33">
        <v>2</v>
      </c>
      <c r="AK58" s="33" t="s">
        <v>104</v>
      </c>
      <c r="AL58" s="33">
        <v>7</v>
      </c>
      <c r="AM58" s="33"/>
      <c r="AN58" s="32">
        <v>1000</v>
      </c>
      <c r="AO58" s="33">
        <v>25</v>
      </c>
    </row>
    <row r="59" spans="1:41" x14ac:dyDescent="0.45">
      <c r="A59" s="33" t="s">
        <v>102</v>
      </c>
      <c r="B59" s="33" t="s">
        <v>90</v>
      </c>
      <c r="C59" s="31">
        <v>21</v>
      </c>
      <c r="D59" s="31">
        <v>4</v>
      </c>
      <c r="E59" s="31">
        <v>5</v>
      </c>
      <c r="F59" s="31">
        <v>3.5</v>
      </c>
      <c r="G59" s="31">
        <v>1</v>
      </c>
      <c r="H59" s="31">
        <v>2.5</v>
      </c>
      <c r="I59" s="31">
        <v>1.5</v>
      </c>
      <c r="J59" s="31">
        <v>2.5</v>
      </c>
      <c r="K59" s="31">
        <v>2</v>
      </c>
      <c r="L59" s="31">
        <v>4</v>
      </c>
      <c r="M59" s="31">
        <v>1</v>
      </c>
      <c r="N59" s="31">
        <v>2</v>
      </c>
      <c r="O59" s="31">
        <v>4</v>
      </c>
      <c r="S59" s="33" t="s">
        <v>100</v>
      </c>
      <c r="T59" s="33" t="s">
        <v>93</v>
      </c>
      <c r="U59" s="33">
        <v>21</v>
      </c>
      <c r="V59" s="33">
        <v>2</v>
      </c>
      <c r="W59" s="33">
        <v>2</v>
      </c>
      <c r="X59" s="33">
        <v>4</v>
      </c>
      <c r="Y59" s="33">
        <v>3</v>
      </c>
      <c r="Z59" s="33">
        <v>5</v>
      </c>
      <c r="AA59" s="33">
        <v>3</v>
      </c>
      <c r="AB59" s="33">
        <v>2.5</v>
      </c>
      <c r="AC59" s="33">
        <v>5</v>
      </c>
      <c r="AD59" s="33">
        <v>2</v>
      </c>
      <c r="AE59" s="33">
        <v>3</v>
      </c>
      <c r="AF59" s="33">
        <v>2</v>
      </c>
      <c r="AG59" s="33">
        <v>4</v>
      </c>
      <c r="AK59" s="33" t="s">
        <v>104</v>
      </c>
      <c r="AL59" s="33">
        <v>5</v>
      </c>
      <c r="AM59" s="33"/>
      <c r="AN59" s="32">
        <v>2000</v>
      </c>
      <c r="AO59" s="33">
        <v>37</v>
      </c>
    </row>
    <row r="60" spans="1:41" x14ac:dyDescent="0.45">
      <c r="A60" s="33" t="s">
        <v>102</v>
      </c>
      <c r="B60" s="33" t="s">
        <v>91</v>
      </c>
      <c r="C60" s="31">
        <v>21</v>
      </c>
      <c r="D60" s="31">
        <v>1</v>
      </c>
      <c r="E60" s="31">
        <v>3</v>
      </c>
      <c r="F60" s="31">
        <v>2</v>
      </c>
      <c r="G60" s="31">
        <v>3</v>
      </c>
      <c r="H60" s="31">
        <v>4</v>
      </c>
      <c r="I60" s="31">
        <v>3</v>
      </c>
      <c r="J60" s="31">
        <v>2.5</v>
      </c>
      <c r="K60" s="31">
        <v>3</v>
      </c>
      <c r="L60" s="31">
        <v>1</v>
      </c>
      <c r="M60" s="31">
        <v>3</v>
      </c>
      <c r="N60" s="31">
        <v>1</v>
      </c>
      <c r="O60" s="31">
        <v>1</v>
      </c>
      <c r="S60" s="33" t="s">
        <v>100</v>
      </c>
      <c r="T60" s="33" t="s">
        <v>95</v>
      </c>
      <c r="U60" s="33">
        <v>21</v>
      </c>
      <c r="V60" s="33">
        <v>5</v>
      </c>
      <c r="W60" s="33">
        <v>5</v>
      </c>
      <c r="X60" s="33">
        <v>2</v>
      </c>
      <c r="Y60" s="33">
        <v>4</v>
      </c>
      <c r="Z60" s="33">
        <v>3</v>
      </c>
      <c r="AA60" s="33">
        <v>4</v>
      </c>
      <c r="AB60" s="33">
        <v>1</v>
      </c>
      <c r="AC60" s="33">
        <v>2</v>
      </c>
      <c r="AD60" s="33">
        <v>4</v>
      </c>
      <c r="AE60" s="33">
        <v>4</v>
      </c>
      <c r="AF60" s="33">
        <v>4</v>
      </c>
      <c r="AG60" s="33">
        <v>3</v>
      </c>
      <c r="AK60" s="33" t="s">
        <v>104</v>
      </c>
      <c r="AL60" s="33">
        <v>3</v>
      </c>
      <c r="AM60" s="33"/>
      <c r="AN60" s="32">
        <v>1000</v>
      </c>
      <c r="AO60" s="33">
        <v>27</v>
      </c>
    </row>
    <row r="61" spans="1:41" x14ac:dyDescent="0.45">
      <c r="A61" s="33" t="s">
        <v>102</v>
      </c>
      <c r="B61" s="33" t="s">
        <v>77</v>
      </c>
      <c r="C61" s="31">
        <v>21</v>
      </c>
      <c r="D61" s="31">
        <v>2</v>
      </c>
      <c r="E61" s="31">
        <v>4</v>
      </c>
      <c r="F61" s="31">
        <v>1</v>
      </c>
      <c r="G61" s="31">
        <v>4</v>
      </c>
      <c r="H61" s="31">
        <v>5</v>
      </c>
      <c r="I61" s="31">
        <v>1.5</v>
      </c>
      <c r="J61" s="31">
        <v>5</v>
      </c>
      <c r="K61" s="31">
        <v>5</v>
      </c>
      <c r="L61" s="31">
        <v>2</v>
      </c>
      <c r="M61" s="31">
        <v>2</v>
      </c>
      <c r="N61" s="31">
        <v>3</v>
      </c>
      <c r="O61" s="31">
        <v>2</v>
      </c>
      <c r="S61" s="33" t="s">
        <v>100</v>
      </c>
      <c r="T61" s="33" t="s">
        <v>94</v>
      </c>
      <c r="U61" s="33">
        <v>21</v>
      </c>
      <c r="V61" s="33">
        <v>3</v>
      </c>
      <c r="W61" s="33">
        <v>4</v>
      </c>
      <c r="X61" s="33">
        <v>1</v>
      </c>
      <c r="Y61" s="33">
        <v>2</v>
      </c>
      <c r="Z61" s="33">
        <v>4</v>
      </c>
      <c r="AA61" s="33">
        <v>1</v>
      </c>
      <c r="AB61" s="33">
        <v>2.5</v>
      </c>
      <c r="AC61" s="33">
        <v>4</v>
      </c>
      <c r="AD61" s="33">
        <v>5</v>
      </c>
      <c r="AE61" s="33">
        <v>5</v>
      </c>
      <c r="AF61" s="33">
        <v>1</v>
      </c>
      <c r="AG61" s="33">
        <v>5</v>
      </c>
      <c r="AK61" s="33" t="s">
        <v>104</v>
      </c>
      <c r="AL61" s="33">
        <v>25</v>
      </c>
      <c r="AM61" s="33"/>
      <c r="AN61" s="32">
        <v>2000</v>
      </c>
      <c r="AO61" s="33">
        <v>55</v>
      </c>
    </row>
    <row r="62" spans="1:41" x14ac:dyDescent="0.45">
      <c r="A62" s="33" t="s">
        <v>102</v>
      </c>
      <c r="B62" s="33" t="s">
        <v>76</v>
      </c>
      <c r="C62" s="31">
        <v>54</v>
      </c>
      <c r="D62" s="31">
        <v>5</v>
      </c>
      <c r="E62" s="31">
        <v>5</v>
      </c>
      <c r="F62" s="31">
        <v>1</v>
      </c>
      <c r="G62" s="31">
        <v>4</v>
      </c>
      <c r="H62" s="31">
        <v>3</v>
      </c>
      <c r="I62" s="31">
        <v>1</v>
      </c>
      <c r="J62" s="31">
        <v>1</v>
      </c>
      <c r="K62" s="31">
        <v>4</v>
      </c>
      <c r="L62" s="31">
        <v>1</v>
      </c>
      <c r="M62" s="31">
        <v>1</v>
      </c>
      <c r="N62" s="31">
        <v>5</v>
      </c>
      <c r="O62" s="31">
        <v>4</v>
      </c>
      <c r="S62" s="33" t="s">
        <v>100</v>
      </c>
      <c r="T62" s="33" t="s">
        <v>96</v>
      </c>
      <c r="U62" s="33">
        <v>54</v>
      </c>
      <c r="V62" s="33">
        <v>1</v>
      </c>
      <c r="W62" s="33">
        <v>1</v>
      </c>
      <c r="X62" s="33">
        <v>1</v>
      </c>
      <c r="Y62" s="33">
        <v>1</v>
      </c>
      <c r="Z62" s="33">
        <v>1</v>
      </c>
      <c r="AA62" s="33">
        <v>2</v>
      </c>
      <c r="AB62" s="33">
        <v>4</v>
      </c>
      <c r="AC62" s="33">
        <v>5</v>
      </c>
      <c r="AD62" s="33">
        <v>1</v>
      </c>
      <c r="AE62" s="33">
        <v>1</v>
      </c>
      <c r="AF62" s="33">
        <v>5</v>
      </c>
      <c r="AG62" s="33">
        <v>5</v>
      </c>
    </row>
    <row r="63" spans="1:41" x14ac:dyDescent="0.45">
      <c r="A63" s="33" t="s">
        <v>102</v>
      </c>
      <c r="B63" s="33" t="s">
        <v>92</v>
      </c>
      <c r="C63" s="31">
        <v>54</v>
      </c>
      <c r="D63" s="31">
        <v>4</v>
      </c>
      <c r="E63" s="31">
        <v>4</v>
      </c>
      <c r="F63" s="31">
        <v>2</v>
      </c>
      <c r="G63" s="31">
        <v>5</v>
      </c>
      <c r="H63" s="31">
        <v>5</v>
      </c>
      <c r="I63" s="31">
        <v>5</v>
      </c>
      <c r="J63" s="31">
        <v>5</v>
      </c>
      <c r="K63" s="31">
        <v>5</v>
      </c>
      <c r="L63" s="31">
        <v>2</v>
      </c>
      <c r="M63" s="31">
        <v>2</v>
      </c>
      <c r="N63" s="31">
        <v>4</v>
      </c>
      <c r="O63" s="31">
        <v>5</v>
      </c>
      <c r="S63" s="33" t="s">
        <v>100</v>
      </c>
      <c r="T63" s="33" t="s">
        <v>76</v>
      </c>
      <c r="U63" s="33">
        <v>54</v>
      </c>
      <c r="V63" s="33">
        <v>2</v>
      </c>
      <c r="W63" s="33">
        <v>2</v>
      </c>
      <c r="X63" s="33">
        <v>4</v>
      </c>
      <c r="Y63" s="33">
        <v>2</v>
      </c>
      <c r="Z63" s="33">
        <v>3</v>
      </c>
      <c r="AA63" s="33">
        <v>4</v>
      </c>
      <c r="AB63" s="33">
        <v>5</v>
      </c>
      <c r="AC63" s="33">
        <v>2</v>
      </c>
      <c r="AD63" s="33">
        <v>3</v>
      </c>
      <c r="AE63" s="33">
        <v>3</v>
      </c>
      <c r="AF63" s="33">
        <v>1</v>
      </c>
      <c r="AG63" s="33">
        <v>2</v>
      </c>
    </row>
    <row r="64" spans="1:41" x14ac:dyDescent="0.45">
      <c r="A64" s="33" t="s">
        <v>102</v>
      </c>
      <c r="B64" s="33" t="s">
        <v>90</v>
      </c>
      <c r="C64" s="31">
        <v>54</v>
      </c>
      <c r="D64" s="31">
        <v>3</v>
      </c>
      <c r="E64" s="31">
        <v>3</v>
      </c>
      <c r="F64" s="31">
        <v>3</v>
      </c>
      <c r="G64" s="31">
        <v>1</v>
      </c>
      <c r="H64" s="31">
        <v>1</v>
      </c>
      <c r="I64" s="31">
        <v>4</v>
      </c>
      <c r="J64" s="31">
        <v>4</v>
      </c>
      <c r="K64" s="31">
        <v>3</v>
      </c>
      <c r="L64" s="31">
        <v>3</v>
      </c>
      <c r="M64" s="31">
        <v>3</v>
      </c>
      <c r="N64" s="31">
        <v>3</v>
      </c>
      <c r="O64" s="31">
        <v>3</v>
      </c>
      <c r="S64" s="33" t="s">
        <v>100</v>
      </c>
      <c r="T64" s="33" t="s">
        <v>93</v>
      </c>
      <c r="U64" s="33">
        <v>54</v>
      </c>
      <c r="V64" s="33">
        <v>3</v>
      </c>
      <c r="W64" s="33">
        <v>3</v>
      </c>
      <c r="X64" s="33">
        <v>2</v>
      </c>
      <c r="Y64" s="33">
        <v>3</v>
      </c>
      <c r="Z64" s="33">
        <v>2</v>
      </c>
      <c r="AA64" s="33">
        <v>1</v>
      </c>
      <c r="AB64" s="33">
        <v>1</v>
      </c>
      <c r="AC64" s="33">
        <v>1</v>
      </c>
      <c r="AD64" s="33">
        <v>2</v>
      </c>
      <c r="AE64" s="33">
        <v>5</v>
      </c>
      <c r="AF64" s="33">
        <v>3</v>
      </c>
      <c r="AG64" s="33">
        <v>3</v>
      </c>
    </row>
    <row r="65" spans="1:33" x14ac:dyDescent="0.45">
      <c r="A65" s="33" t="s">
        <v>102</v>
      </c>
      <c r="B65" s="33" t="s">
        <v>91</v>
      </c>
      <c r="C65" s="31">
        <v>54</v>
      </c>
      <c r="D65" s="31">
        <v>1</v>
      </c>
      <c r="E65" s="31">
        <v>1</v>
      </c>
      <c r="F65" s="31">
        <v>4</v>
      </c>
      <c r="G65" s="31">
        <v>2</v>
      </c>
      <c r="H65" s="31">
        <v>2</v>
      </c>
      <c r="I65" s="31">
        <v>2</v>
      </c>
      <c r="J65" s="31">
        <v>2</v>
      </c>
      <c r="K65" s="31">
        <v>1</v>
      </c>
      <c r="L65" s="31">
        <v>4</v>
      </c>
      <c r="M65" s="31">
        <v>5</v>
      </c>
      <c r="N65" s="31">
        <v>1</v>
      </c>
      <c r="O65" s="31">
        <v>2</v>
      </c>
      <c r="S65" s="33" t="s">
        <v>100</v>
      </c>
      <c r="T65" s="33" t="s">
        <v>95</v>
      </c>
      <c r="U65" s="33">
        <v>54</v>
      </c>
      <c r="V65" s="33">
        <v>5</v>
      </c>
      <c r="W65" s="33">
        <v>5</v>
      </c>
      <c r="X65" s="33">
        <v>3</v>
      </c>
      <c r="Y65" s="33">
        <v>5</v>
      </c>
      <c r="Z65" s="33">
        <v>4</v>
      </c>
      <c r="AA65" s="33">
        <v>5</v>
      </c>
      <c r="AB65" s="33">
        <v>2</v>
      </c>
      <c r="AC65" s="33">
        <v>4</v>
      </c>
      <c r="AD65" s="33">
        <v>5</v>
      </c>
      <c r="AE65" s="33">
        <v>2</v>
      </c>
      <c r="AF65" s="33">
        <v>4</v>
      </c>
      <c r="AG65" s="33">
        <v>4</v>
      </c>
    </row>
    <row r="66" spans="1:33" x14ac:dyDescent="0.45">
      <c r="A66" s="33" t="s">
        <v>102</v>
      </c>
      <c r="B66" s="33" t="s">
        <v>77</v>
      </c>
      <c r="C66" s="31">
        <v>54</v>
      </c>
      <c r="D66" s="31">
        <v>2</v>
      </c>
      <c r="E66" s="31">
        <v>2</v>
      </c>
      <c r="F66" s="31">
        <v>5</v>
      </c>
      <c r="G66" s="31">
        <v>3</v>
      </c>
      <c r="H66" s="31">
        <v>4</v>
      </c>
      <c r="I66" s="31">
        <v>3</v>
      </c>
      <c r="J66" s="31">
        <v>3</v>
      </c>
      <c r="K66" s="31">
        <v>2</v>
      </c>
      <c r="L66" s="31">
        <v>5</v>
      </c>
      <c r="M66" s="31">
        <v>4</v>
      </c>
      <c r="N66" s="31">
        <v>2</v>
      </c>
      <c r="O66" s="31">
        <v>1</v>
      </c>
      <c r="S66" s="33" t="s">
        <v>100</v>
      </c>
      <c r="T66" s="33" t="s">
        <v>94</v>
      </c>
      <c r="U66" s="33">
        <v>54</v>
      </c>
      <c r="V66" s="33">
        <v>4</v>
      </c>
      <c r="W66" s="33">
        <v>4</v>
      </c>
      <c r="X66" s="33">
        <v>5</v>
      </c>
      <c r="Y66" s="33">
        <v>4</v>
      </c>
      <c r="Z66" s="33">
        <v>5</v>
      </c>
      <c r="AA66" s="33">
        <v>3</v>
      </c>
      <c r="AB66" s="33">
        <v>3</v>
      </c>
      <c r="AC66" s="33">
        <v>3</v>
      </c>
      <c r="AD66" s="33">
        <v>4</v>
      </c>
      <c r="AE66" s="33">
        <v>4</v>
      </c>
      <c r="AF66" s="33">
        <v>2</v>
      </c>
      <c r="AG66" s="33">
        <v>1</v>
      </c>
    </row>
    <row r="67" spans="1:33" x14ac:dyDescent="0.45">
      <c r="A67" s="33" t="s">
        <v>102</v>
      </c>
      <c r="B67" s="33" t="s">
        <v>76</v>
      </c>
      <c r="C67" s="31">
        <v>16</v>
      </c>
      <c r="D67" s="31">
        <v>1</v>
      </c>
      <c r="E67" s="31">
        <v>1</v>
      </c>
      <c r="F67" s="31">
        <v>5</v>
      </c>
      <c r="G67" s="31">
        <v>1</v>
      </c>
      <c r="H67" s="31">
        <v>1</v>
      </c>
      <c r="I67" s="31">
        <v>2</v>
      </c>
      <c r="J67" s="31">
        <v>5</v>
      </c>
      <c r="K67" s="31">
        <v>5</v>
      </c>
      <c r="L67" s="31">
        <v>1</v>
      </c>
      <c r="M67" s="31">
        <v>1</v>
      </c>
      <c r="N67" s="31">
        <v>5</v>
      </c>
      <c r="O67" s="31">
        <v>1</v>
      </c>
      <c r="S67" s="33" t="s">
        <v>100</v>
      </c>
      <c r="T67" s="33" t="s">
        <v>96</v>
      </c>
      <c r="U67" s="33">
        <v>16</v>
      </c>
      <c r="V67" s="33">
        <v>1</v>
      </c>
      <c r="W67" s="33">
        <v>1</v>
      </c>
      <c r="X67" s="33">
        <v>1</v>
      </c>
      <c r="Y67" s="33">
        <v>2</v>
      </c>
      <c r="Z67" s="33">
        <v>1</v>
      </c>
      <c r="AA67" s="33">
        <v>5</v>
      </c>
      <c r="AB67" s="33">
        <v>1</v>
      </c>
      <c r="AC67" s="33">
        <v>1</v>
      </c>
      <c r="AD67" s="33">
        <v>1</v>
      </c>
      <c r="AE67" s="33">
        <v>1</v>
      </c>
      <c r="AF67" s="33">
        <v>5</v>
      </c>
      <c r="AG67" s="33">
        <v>1</v>
      </c>
    </row>
    <row r="68" spans="1:33" x14ac:dyDescent="0.45">
      <c r="A68" s="33" t="s">
        <v>102</v>
      </c>
      <c r="B68" s="33" t="s">
        <v>92</v>
      </c>
      <c r="C68" s="31">
        <v>16</v>
      </c>
      <c r="D68" s="31">
        <v>2</v>
      </c>
      <c r="E68" s="31">
        <v>3</v>
      </c>
      <c r="F68" s="31">
        <v>4</v>
      </c>
      <c r="G68" s="31">
        <v>2</v>
      </c>
      <c r="H68" s="31">
        <v>2</v>
      </c>
      <c r="I68" s="31">
        <v>4.5</v>
      </c>
      <c r="J68" s="31">
        <v>1.5</v>
      </c>
      <c r="K68" s="31">
        <v>1</v>
      </c>
      <c r="L68" s="31">
        <v>3</v>
      </c>
      <c r="M68" s="31">
        <v>2</v>
      </c>
      <c r="N68" s="31">
        <v>4</v>
      </c>
      <c r="O68" s="31">
        <v>5</v>
      </c>
      <c r="S68" s="33" t="s">
        <v>100</v>
      </c>
      <c r="T68" s="33" t="s">
        <v>76</v>
      </c>
      <c r="U68" s="33">
        <v>16</v>
      </c>
      <c r="V68" s="33">
        <v>3</v>
      </c>
      <c r="W68" s="33">
        <v>3</v>
      </c>
      <c r="X68" s="33">
        <v>2.5</v>
      </c>
      <c r="Y68" s="33">
        <v>4</v>
      </c>
      <c r="Z68" s="33">
        <v>2</v>
      </c>
      <c r="AA68" s="33">
        <v>2</v>
      </c>
      <c r="AB68" s="33">
        <v>5</v>
      </c>
      <c r="AC68" s="33">
        <v>4</v>
      </c>
      <c r="AD68" s="33">
        <v>2</v>
      </c>
      <c r="AE68" s="33">
        <v>2</v>
      </c>
      <c r="AF68" s="33">
        <v>4</v>
      </c>
      <c r="AG68" s="33">
        <v>2</v>
      </c>
    </row>
    <row r="69" spans="1:33" x14ac:dyDescent="0.45">
      <c r="A69" s="33" t="s">
        <v>102</v>
      </c>
      <c r="B69" s="33" t="s">
        <v>90</v>
      </c>
      <c r="C69" s="31">
        <v>16</v>
      </c>
      <c r="D69" s="31">
        <v>3</v>
      </c>
      <c r="E69" s="31">
        <v>2</v>
      </c>
      <c r="F69" s="31">
        <v>3</v>
      </c>
      <c r="G69" s="31">
        <v>3</v>
      </c>
      <c r="H69" s="31">
        <v>3</v>
      </c>
      <c r="I69" s="31">
        <v>4.5</v>
      </c>
      <c r="J69" s="31">
        <v>1.5</v>
      </c>
      <c r="K69" s="31">
        <v>2</v>
      </c>
      <c r="L69" s="31">
        <v>2</v>
      </c>
      <c r="M69" s="31">
        <v>3</v>
      </c>
      <c r="N69" s="31">
        <v>3</v>
      </c>
      <c r="O69" s="31">
        <v>4</v>
      </c>
      <c r="S69" s="33" t="s">
        <v>100</v>
      </c>
      <c r="T69" s="33" t="s">
        <v>93</v>
      </c>
      <c r="U69" s="33">
        <v>16</v>
      </c>
      <c r="V69" s="33">
        <v>2</v>
      </c>
      <c r="W69" s="33">
        <v>2</v>
      </c>
      <c r="X69" s="33">
        <v>2.5</v>
      </c>
      <c r="Y69" s="33">
        <v>3</v>
      </c>
      <c r="Z69" s="33">
        <v>3</v>
      </c>
      <c r="AA69" s="33">
        <v>3</v>
      </c>
      <c r="AB69" s="33">
        <v>3.5</v>
      </c>
      <c r="AC69" s="33">
        <v>5</v>
      </c>
      <c r="AD69" s="33">
        <v>3</v>
      </c>
      <c r="AE69" s="33">
        <v>3</v>
      </c>
      <c r="AF69" s="33">
        <v>3</v>
      </c>
      <c r="AG69" s="33">
        <v>3</v>
      </c>
    </row>
    <row r="70" spans="1:33" x14ac:dyDescent="0.45">
      <c r="A70" s="33" t="s">
        <v>102</v>
      </c>
      <c r="B70" s="33" t="s">
        <v>91</v>
      </c>
      <c r="C70" s="31">
        <v>16</v>
      </c>
      <c r="D70" s="31">
        <v>4</v>
      </c>
      <c r="E70" s="31">
        <v>4</v>
      </c>
      <c r="F70" s="31">
        <v>2</v>
      </c>
      <c r="G70" s="31">
        <v>5</v>
      </c>
      <c r="H70" s="31">
        <v>5</v>
      </c>
      <c r="I70" s="31">
        <v>3</v>
      </c>
      <c r="J70" s="31">
        <v>3</v>
      </c>
      <c r="K70" s="31">
        <v>3.5</v>
      </c>
      <c r="L70" s="31">
        <v>4</v>
      </c>
      <c r="M70" s="31">
        <v>4</v>
      </c>
      <c r="N70" s="31">
        <v>2</v>
      </c>
      <c r="O70" s="31">
        <v>3</v>
      </c>
      <c r="S70" s="33" t="s">
        <v>100</v>
      </c>
      <c r="T70" s="33" t="s">
        <v>95</v>
      </c>
      <c r="U70" s="33">
        <v>16</v>
      </c>
      <c r="V70" s="33">
        <v>5</v>
      </c>
      <c r="W70" s="33">
        <v>4</v>
      </c>
      <c r="X70" s="33">
        <v>4</v>
      </c>
      <c r="Y70" s="33">
        <v>1</v>
      </c>
      <c r="Z70" s="33">
        <v>4</v>
      </c>
      <c r="AA70" s="33">
        <v>1</v>
      </c>
      <c r="AB70" s="33">
        <v>3.5</v>
      </c>
      <c r="AC70" s="33">
        <v>3</v>
      </c>
      <c r="AD70" s="33">
        <v>5</v>
      </c>
      <c r="AE70" s="33">
        <v>5</v>
      </c>
      <c r="AF70" s="33">
        <v>2</v>
      </c>
      <c r="AG70" s="33">
        <v>4</v>
      </c>
    </row>
    <row r="71" spans="1:33" x14ac:dyDescent="0.45">
      <c r="A71" s="33" t="s">
        <v>102</v>
      </c>
      <c r="B71" s="33" t="s">
        <v>77</v>
      </c>
      <c r="C71" s="31">
        <v>16</v>
      </c>
      <c r="D71" s="31">
        <v>5</v>
      </c>
      <c r="E71" s="31">
        <v>5</v>
      </c>
      <c r="F71" s="31">
        <v>1</v>
      </c>
      <c r="G71" s="31">
        <v>4</v>
      </c>
      <c r="H71" s="31">
        <v>4</v>
      </c>
      <c r="I71" s="31">
        <v>1</v>
      </c>
      <c r="J71" s="31">
        <v>4</v>
      </c>
      <c r="K71" s="31">
        <v>3.5</v>
      </c>
      <c r="L71" s="31">
        <v>5</v>
      </c>
      <c r="M71" s="31">
        <v>5</v>
      </c>
      <c r="N71" s="31">
        <v>1</v>
      </c>
      <c r="O71" s="31">
        <v>2</v>
      </c>
      <c r="S71" s="33" t="s">
        <v>100</v>
      </c>
      <c r="T71" s="33" t="s">
        <v>94</v>
      </c>
      <c r="U71" s="33">
        <v>16</v>
      </c>
      <c r="V71" s="33">
        <v>4</v>
      </c>
      <c r="W71" s="33">
        <v>5</v>
      </c>
      <c r="X71" s="33">
        <v>5</v>
      </c>
      <c r="Y71" s="33">
        <v>5</v>
      </c>
      <c r="Z71" s="33">
        <v>5</v>
      </c>
      <c r="AA71" s="33">
        <v>4</v>
      </c>
      <c r="AB71" s="33">
        <v>2</v>
      </c>
      <c r="AC71" s="33">
        <v>2</v>
      </c>
      <c r="AD71" s="33">
        <v>4</v>
      </c>
      <c r="AE71" s="33">
        <v>4</v>
      </c>
      <c r="AF71" s="33">
        <v>1</v>
      </c>
      <c r="AG71" s="33">
        <v>5</v>
      </c>
    </row>
    <row r="72" spans="1:33" x14ac:dyDescent="0.45">
      <c r="A72" s="33" t="s">
        <v>102</v>
      </c>
      <c r="B72" s="33" t="s">
        <v>76</v>
      </c>
      <c r="C72" s="31">
        <v>20</v>
      </c>
      <c r="D72" s="31">
        <v>4</v>
      </c>
      <c r="E72" s="31">
        <v>1.5</v>
      </c>
      <c r="F72" s="31">
        <v>1</v>
      </c>
      <c r="G72" s="31">
        <v>1</v>
      </c>
      <c r="H72" s="31">
        <v>1</v>
      </c>
      <c r="I72" s="31">
        <v>1</v>
      </c>
      <c r="J72" s="31">
        <v>1</v>
      </c>
      <c r="K72" s="31">
        <v>4</v>
      </c>
      <c r="L72" s="31">
        <v>1</v>
      </c>
      <c r="M72" s="31">
        <v>1</v>
      </c>
      <c r="N72" s="31">
        <v>1</v>
      </c>
      <c r="O72" s="31">
        <v>1</v>
      </c>
      <c r="S72" s="33" t="s">
        <v>100</v>
      </c>
      <c r="T72" s="33" t="s">
        <v>96</v>
      </c>
      <c r="U72" s="33">
        <v>20</v>
      </c>
      <c r="V72" s="33">
        <v>1</v>
      </c>
      <c r="W72" s="33">
        <v>1</v>
      </c>
      <c r="X72" s="33">
        <v>5</v>
      </c>
      <c r="Y72" s="33">
        <v>1</v>
      </c>
      <c r="Z72" s="33">
        <v>1</v>
      </c>
      <c r="AA72" s="33">
        <v>5</v>
      </c>
      <c r="AB72" s="33">
        <v>1</v>
      </c>
      <c r="AC72" s="33">
        <v>1</v>
      </c>
      <c r="AD72" s="33">
        <v>1</v>
      </c>
      <c r="AE72" s="33">
        <v>1</v>
      </c>
      <c r="AF72" s="33">
        <v>5</v>
      </c>
      <c r="AG72" s="33">
        <v>3</v>
      </c>
    </row>
    <row r="73" spans="1:33" x14ac:dyDescent="0.45">
      <c r="A73" s="33" t="s">
        <v>102</v>
      </c>
      <c r="B73" s="33" t="s">
        <v>92</v>
      </c>
      <c r="C73" s="31">
        <v>20</v>
      </c>
      <c r="D73" s="31">
        <v>3</v>
      </c>
      <c r="E73" s="31">
        <v>1.5</v>
      </c>
      <c r="F73" s="31">
        <v>2</v>
      </c>
      <c r="G73" s="31">
        <v>3</v>
      </c>
      <c r="H73" s="31">
        <v>2</v>
      </c>
      <c r="I73" s="31">
        <v>5</v>
      </c>
      <c r="J73" s="31">
        <v>2</v>
      </c>
      <c r="K73" s="31">
        <v>5</v>
      </c>
      <c r="L73" s="31">
        <v>2</v>
      </c>
      <c r="M73" s="31">
        <v>2</v>
      </c>
      <c r="N73" s="31">
        <v>2</v>
      </c>
      <c r="O73" s="31">
        <v>2</v>
      </c>
      <c r="S73" s="33" t="s">
        <v>100</v>
      </c>
      <c r="T73" s="33" t="s">
        <v>76</v>
      </c>
      <c r="U73" s="33">
        <v>20</v>
      </c>
      <c r="V73" s="33">
        <v>3</v>
      </c>
      <c r="W73" s="33">
        <v>2</v>
      </c>
      <c r="X73" s="33">
        <v>4</v>
      </c>
      <c r="Y73" s="33">
        <v>2</v>
      </c>
      <c r="Z73" s="33">
        <v>3</v>
      </c>
      <c r="AA73" s="33">
        <v>3</v>
      </c>
      <c r="AB73" s="33">
        <v>5</v>
      </c>
      <c r="AC73" s="33">
        <v>2</v>
      </c>
      <c r="AD73" s="33">
        <v>3</v>
      </c>
      <c r="AE73" s="33">
        <v>2</v>
      </c>
      <c r="AF73" s="33">
        <v>4</v>
      </c>
      <c r="AG73" s="33">
        <v>5</v>
      </c>
    </row>
    <row r="74" spans="1:33" x14ac:dyDescent="0.45">
      <c r="A74" s="33" t="s">
        <v>102</v>
      </c>
      <c r="B74" s="33" t="s">
        <v>90</v>
      </c>
      <c r="C74" s="31">
        <v>20</v>
      </c>
      <c r="D74" s="31">
        <v>5</v>
      </c>
      <c r="E74" s="31">
        <v>3</v>
      </c>
      <c r="F74" s="31">
        <v>3</v>
      </c>
      <c r="G74" s="31">
        <v>2</v>
      </c>
      <c r="H74" s="31">
        <v>3</v>
      </c>
      <c r="I74" s="31">
        <v>2</v>
      </c>
      <c r="J74" s="31">
        <v>5</v>
      </c>
      <c r="K74" s="31">
        <v>3</v>
      </c>
      <c r="L74" s="31">
        <v>3</v>
      </c>
      <c r="M74" s="31">
        <v>3</v>
      </c>
      <c r="N74" s="31">
        <v>3</v>
      </c>
      <c r="O74" s="31">
        <v>3</v>
      </c>
      <c r="S74" s="33" t="s">
        <v>100</v>
      </c>
      <c r="T74" s="33" t="s">
        <v>93</v>
      </c>
      <c r="U74" s="33">
        <v>20</v>
      </c>
      <c r="V74" s="33">
        <v>2</v>
      </c>
      <c r="W74" s="33">
        <v>3</v>
      </c>
      <c r="X74" s="33">
        <v>3</v>
      </c>
      <c r="Y74" s="33">
        <v>5</v>
      </c>
      <c r="Z74" s="33">
        <v>2</v>
      </c>
      <c r="AA74" s="33">
        <v>1</v>
      </c>
      <c r="AB74" s="33">
        <v>4</v>
      </c>
      <c r="AC74" s="33">
        <v>3</v>
      </c>
      <c r="AD74" s="33">
        <v>2</v>
      </c>
      <c r="AE74" s="33">
        <v>4</v>
      </c>
      <c r="AF74" s="33">
        <v>3</v>
      </c>
      <c r="AG74" s="33">
        <v>1</v>
      </c>
    </row>
    <row r="75" spans="1:33" x14ac:dyDescent="0.45">
      <c r="A75" s="33" t="s">
        <v>102</v>
      </c>
      <c r="B75" s="33" t="s">
        <v>91</v>
      </c>
      <c r="C75" s="31">
        <v>20</v>
      </c>
      <c r="D75" s="31">
        <v>2</v>
      </c>
      <c r="E75" s="31">
        <v>4.5</v>
      </c>
      <c r="F75" s="31">
        <v>4</v>
      </c>
      <c r="G75" s="31">
        <v>5</v>
      </c>
      <c r="H75" s="31">
        <v>5</v>
      </c>
      <c r="I75" s="31">
        <v>4</v>
      </c>
      <c r="J75" s="31">
        <v>4</v>
      </c>
      <c r="K75" s="31">
        <v>2</v>
      </c>
      <c r="L75" s="31">
        <v>5</v>
      </c>
      <c r="M75" s="31">
        <v>4</v>
      </c>
      <c r="N75" s="31">
        <v>4</v>
      </c>
      <c r="O75" s="31">
        <v>5</v>
      </c>
      <c r="S75" s="33" t="s">
        <v>100</v>
      </c>
      <c r="T75" s="33" t="s">
        <v>95</v>
      </c>
      <c r="U75" s="33">
        <v>20</v>
      </c>
      <c r="V75" s="33">
        <v>5</v>
      </c>
      <c r="W75" s="33">
        <v>5</v>
      </c>
      <c r="X75" s="33">
        <v>2</v>
      </c>
      <c r="Y75" s="33">
        <v>4</v>
      </c>
      <c r="Z75" s="33">
        <v>4</v>
      </c>
      <c r="AA75" s="33">
        <v>2</v>
      </c>
      <c r="AB75" s="33">
        <v>2</v>
      </c>
      <c r="AC75" s="33">
        <v>5</v>
      </c>
      <c r="AD75" s="33">
        <v>4</v>
      </c>
      <c r="AE75" s="33">
        <v>3</v>
      </c>
      <c r="AF75" s="33">
        <v>2</v>
      </c>
      <c r="AG75" s="33">
        <v>4</v>
      </c>
    </row>
    <row r="76" spans="1:33" x14ac:dyDescent="0.45">
      <c r="A76" s="33" t="s">
        <v>102</v>
      </c>
      <c r="B76" s="33" t="s">
        <v>77</v>
      </c>
      <c r="C76" s="31">
        <v>20</v>
      </c>
      <c r="D76" s="31">
        <v>1</v>
      </c>
      <c r="E76" s="31">
        <v>4.5</v>
      </c>
      <c r="F76" s="31">
        <v>5</v>
      </c>
      <c r="G76" s="31">
        <v>4</v>
      </c>
      <c r="H76" s="31">
        <v>4</v>
      </c>
      <c r="I76" s="31">
        <v>3</v>
      </c>
      <c r="J76" s="31">
        <v>3</v>
      </c>
      <c r="K76" s="31">
        <v>1</v>
      </c>
      <c r="L76" s="31">
        <v>4</v>
      </c>
      <c r="M76" s="31">
        <v>5</v>
      </c>
      <c r="N76" s="31">
        <v>5</v>
      </c>
      <c r="O76" s="31">
        <v>4</v>
      </c>
      <c r="S76" s="33" t="s">
        <v>100</v>
      </c>
      <c r="T76" s="33" t="s">
        <v>94</v>
      </c>
      <c r="U76" s="33">
        <v>20</v>
      </c>
      <c r="V76" s="33">
        <v>4</v>
      </c>
      <c r="W76" s="33">
        <v>4</v>
      </c>
      <c r="X76" s="33">
        <v>1</v>
      </c>
      <c r="Y76" s="33">
        <v>3</v>
      </c>
      <c r="Z76" s="33">
        <v>5</v>
      </c>
      <c r="AA76" s="33">
        <v>4</v>
      </c>
      <c r="AB76" s="33">
        <v>3</v>
      </c>
      <c r="AC76" s="33">
        <v>4</v>
      </c>
      <c r="AD76" s="33">
        <v>5</v>
      </c>
      <c r="AE76" s="33">
        <v>5</v>
      </c>
      <c r="AF76" s="33">
        <v>1</v>
      </c>
      <c r="AG76" s="33">
        <v>2</v>
      </c>
    </row>
    <row r="77" spans="1:33" x14ac:dyDescent="0.45">
      <c r="A77" s="33" t="s">
        <v>102</v>
      </c>
      <c r="B77" s="33" t="s">
        <v>76</v>
      </c>
      <c r="C77" s="31">
        <v>18</v>
      </c>
      <c r="D77" s="31">
        <v>5</v>
      </c>
      <c r="E77" s="31">
        <v>5</v>
      </c>
      <c r="F77" s="31">
        <v>5</v>
      </c>
      <c r="G77" s="31">
        <v>5</v>
      </c>
      <c r="H77" s="31">
        <v>2</v>
      </c>
      <c r="I77" s="31">
        <v>5</v>
      </c>
      <c r="J77" s="31">
        <v>4</v>
      </c>
      <c r="K77" s="31">
        <v>4</v>
      </c>
      <c r="L77" s="31">
        <v>5</v>
      </c>
      <c r="M77" s="31">
        <v>1</v>
      </c>
      <c r="N77" s="31">
        <v>5</v>
      </c>
      <c r="O77" s="31">
        <v>3</v>
      </c>
      <c r="S77" s="33" t="s">
        <v>100</v>
      </c>
      <c r="T77" s="33" t="s">
        <v>96</v>
      </c>
      <c r="U77" s="33">
        <v>18</v>
      </c>
      <c r="V77" s="33">
        <v>1</v>
      </c>
      <c r="W77" s="33">
        <v>1</v>
      </c>
      <c r="X77" s="33">
        <v>1</v>
      </c>
      <c r="Y77" s="33">
        <v>2</v>
      </c>
      <c r="Z77" s="33">
        <v>1</v>
      </c>
      <c r="AA77" s="33">
        <v>5</v>
      </c>
      <c r="AB77" s="33">
        <v>2</v>
      </c>
      <c r="AC77" s="33">
        <v>5</v>
      </c>
      <c r="AD77" s="33">
        <v>5</v>
      </c>
      <c r="AE77" s="33">
        <v>5</v>
      </c>
      <c r="AF77" s="33">
        <v>5</v>
      </c>
      <c r="AG77" s="33">
        <v>3</v>
      </c>
    </row>
    <row r="78" spans="1:33" x14ac:dyDescent="0.45">
      <c r="A78" s="33" t="s">
        <v>102</v>
      </c>
      <c r="B78" s="33" t="s">
        <v>92</v>
      </c>
      <c r="C78" s="31">
        <v>18</v>
      </c>
      <c r="D78" s="31">
        <v>3.5</v>
      </c>
      <c r="E78" s="31">
        <v>1</v>
      </c>
      <c r="F78" s="31">
        <v>4</v>
      </c>
      <c r="G78" s="31">
        <v>3</v>
      </c>
      <c r="H78" s="31">
        <v>3</v>
      </c>
      <c r="I78" s="31">
        <v>4</v>
      </c>
      <c r="J78" s="31">
        <v>3</v>
      </c>
      <c r="K78" s="31">
        <v>2</v>
      </c>
      <c r="L78" s="31">
        <v>3.5</v>
      </c>
      <c r="M78" s="31">
        <v>2</v>
      </c>
      <c r="N78" s="31">
        <v>4</v>
      </c>
      <c r="O78" s="31">
        <v>5</v>
      </c>
      <c r="S78" s="33" t="s">
        <v>100</v>
      </c>
      <c r="T78" s="33" t="s">
        <v>76</v>
      </c>
      <c r="U78" s="33">
        <v>18</v>
      </c>
      <c r="V78" s="33">
        <v>2.5</v>
      </c>
      <c r="W78" s="33">
        <v>2.5</v>
      </c>
      <c r="X78" s="33">
        <v>2</v>
      </c>
      <c r="Y78" s="33">
        <v>3</v>
      </c>
      <c r="Z78" s="33">
        <v>3</v>
      </c>
      <c r="AA78" s="33">
        <v>4</v>
      </c>
      <c r="AB78" s="33">
        <v>5</v>
      </c>
      <c r="AC78" s="33">
        <v>1.5</v>
      </c>
      <c r="AD78" s="33">
        <v>4</v>
      </c>
      <c r="AE78" s="33">
        <v>4</v>
      </c>
      <c r="AF78" s="33">
        <v>3</v>
      </c>
      <c r="AG78" s="33">
        <v>5</v>
      </c>
    </row>
    <row r="79" spans="1:33" x14ac:dyDescent="0.45">
      <c r="A79" s="33" t="s">
        <v>102</v>
      </c>
      <c r="B79" s="33" t="s">
        <v>90</v>
      </c>
      <c r="C79" s="31">
        <v>18</v>
      </c>
      <c r="D79" s="31">
        <v>3.5</v>
      </c>
      <c r="E79" s="31">
        <v>2</v>
      </c>
      <c r="F79" s="31">
        <v>3</v>
      </c>
      <c r="G79" s="31">
        <v>4</v>
      </c>
      <c r="H79" s="31">
        <v>1</v>
      </c>
      <c r="I79" s="31">
        <v>3</v>
      </c>
      <c r="J79" s="31">
        <v>5</v>
      </c>
      <c r="K79" s="31">
        <v>5</v>
      </c>
      <c r="L79" s="31">
        <v>3.5</v>
      </c>
      <c r="M79" s="31">
        <v>5</v>
      </c>
      <c r="N79" s="31">
        <v>2</v>
      </c>
      <c r="O79" s="31">
        <v>4</v>
      </c>
      <c r="S79" s="33" t="s">
        <v>100</v>
      </c>
      <c r="T79" s="33" t="s">
        <v>93</v>
      </c>
      <c r="U79" s="33">
        <v>18</v>
      </c>
      <c r="V79" s="33">
        <v>2.5</v>
      </c>
      <c r="W79" s="33">
        <v>2.5</v>
      </c>
      <c r="X79" s="33">
        <v>3</v>
      </c>
      <c r="Y79" s="33">
        <v>1</v>
      </c>
      <c r="Z79" s="33">
        <v>3</v>
      </c>
      <c r="AA79" s="33">
        <v>3</v>
      </c>
      <c r="AB79" s="33">
        <v>3</v>
      </c>
      <c r="AC79" s="33">
        <v>1.5</v>
      </c>
      <c r="AD79" s="33">
        <v>3</v>
      </c>
      <c r="AE79" s="33">
        <v>2</v>
      </c>
      <c r="AF79" s="33">
        <v>4</v>
      </c>
      <c r="AG79" s="33">
        <v>4</v>
      </c>
    </row>
    <row r="80" spans="1:33" x14ac:dyDescent="0.45">
      <c r="A80" s="33" t="s">
        <v>102</v>
      </c>
      <c r="B80" s="33" t="s">
        <v>91</v>
      </c>
      <c r="C80" s="31">
        <v>18</v>
      </c>
      <c r="D80" s="31">
        <v>1</v>
      </c>
      <c r="E80" s="31">
        <v>3</v>
      </c>
      <c r="F80" s="31">
        <v>2</v>
      </c>
      <c r="G80" s="31">
        <v>1</v>
      </c>
      <c r="H80" s="31">
        <v>5</v>
      </c>
      <c r="I80" s="31">
        <v>2</v>
      </c>
      <c r="J80" s="31">
        <v>2</v>
      </c>
      <c r="K80" s="31">
        <v>2</v>
      </c>
      <c r="L80" s="31">
        <v>2</v>
      </c>
      <c r="M80" s="31">
        <v>3.5</v>
      </c>
      <c r="N80" s="31">
        <v>2</v>
      </c>
      <c r="O80" s="31">
        <v>2</v>
      </c>
      <c r="S80" s="33" t="s">
        <v>100</v>
      </c>
      <c r="T80" s="33" t="s">
        <v>95</v>
      </c>
      <c r="U80" s="33">
        <v>18</v>
      </c>
      <c r="V80" s="33">
        <v>5</v>
      </c>
      <c r="W80" s="33">
        <v>5</v>
      </c>
      <c r="X80" s="33">
        <v>4</v>
      </c>
      <c r="Y80" s="33">
        <v>4</v>
      </c>
      <c r="Z80" s="33">
        <v>3</v>
      </c>
      <c r="AA80" s="33">
        <v>2</v>
      </c>
      <c r="AB80" s="33">
        <v>1</v>
      </c>
      <c r="AC80" s="33">
        <v>3.5</v>
      </c>
      <c r="AD80" s="33">
        <v>2</v>
      </c>
      <c r="AE80" s="33">
        <v>3</v>
      </c>
      <c r="AF80" s="33">
        <v>2</v>
      </c>
      <c r="AG80" s="33">
        <v>2</v>
      </c>
    </row>
    <row r="81" spans="1:33" x14ac:dyDescent="0.45">
      <c r="A81" s="33" t="s">
        <v>102</v>
      </c>
      <c r="B81" s="33" t="s">
        <v>77</v>
      </c>
      <c r="C81" s="31">
        <v>18</v>
      </c>
      <c r="D81" s="31">
        <v>2</v>
      </c>
      <c r="E81" s="31">
        <v>4</v>
      </c>
      <c r="F81" s="31">
        <v>1</v>
      </c>
      <c r="G81" s="31">
        <v>2</v>
      </c>
      <c r="H81" s="31">
        <v>4</v>
      </c>
      <c r="I81" s="31">
        <v>1</v>
      </c>
      <c r="J81" s="31">
        <v>1</v>
      </c>
      <c r="K81" s="31">
        <v>2</v>
      </c>
      <c r="L81" s="31">
        <v>1</v>
      </c>
      <c r="M81" s="31">
        <v>3.5</v>
      </c>
      <c r="N81" s="31">
        <v>2</v>
      </c>
      <c r="O81" s="31">
        <v>1</v>
      </c>
      <c r="S81" s="33" t="s">
        <v>100</v>
      </c>
      <c r="T81" s="33" t="s">
        <v>94</v>
      </c>
      <c r="U81" s="33">
        <v>18</v>
      </c>
      <c r="V81" s="33">
        <v>4</v>
      </c>
      <c r="W81" s="33">
        <v>4</v>
      </c>
      <c r="X81" s="33">
        <v>5</v>
      </c>
      <c r="Y81" s="33">
        <v>5</v>
      </c>
      <c r="Z81" s="33">
        <v>5</v>
      </c>
      <c r="AA81" s="33">
        <v>1</v>
      </c>
      <c r="AB81" s="33">
        <v>4</v>
      </c>
      <c r="AC81" s="33">
        <v>3.5</v>
      </c>
      <c r="AD81" s="33">
        <v>1</v>
      </c>
      <c r="AE81" s="33">
        <v>1</v>
      </c>
      <c r="AF81" s="33">
        <v>1</v>
      </c>
      <c r="AG81" s="33">
        <v>1</v>
      </c>
    </row>
    <row r="82" spans="1:33" x14ac:dyDescent="0.45">
      <c r="A82" s="33" t="s">
        <v>102</v>
      </c>
      <c r="B82" s="33" t="s">
        <v>76</v>
      </c>
      <c r="C82" s="31">
        <v>36</v>
      </c>
      <c r="D82" s="31">
        <v>5</v>
      </c>
      <c r="E82" s="31">
        <v>1</v>
      </c>
      <c r="F82" s="31">
        <v>5</v>
      </c>
      <c r="G82" s="31">
        <v>5</v>
      </c>
      <c r="H82" s="31">
        <v>1</v>
      </c>
      <c r="I82" s="31">
        <v>5</v>
      </c>
      <c r="J82" s="31">
        <v>5</v>
      </c>
      <c r="K82" s="31">
        <v>3</v>
      </c>
      <c r="L82" s="31">
        <v>1</v>
      </c>
      <c r="M82" s="31">
        <v>1</v>
      </c>
      <c r="N82" s="31">
        <v>1</v>
      </c>
      <c r="O82" s="31">
        <v>4.5</v>
      </c>
      <c r="S82" s="33" t="s">
        <v>100</v>
      </c>
      <c r="T82" s="33" t="s">
        <v>96</v>
      </c>
      <c r="U82" s="33">
        <v>36</v>
      </c>
      <c r="V82" s="33">
        <v>1</v>
      </c>
      <c r="W82" s="33">
        <v>1</v>
      </c>
      <c r="X82" s="33">
        <v>5</v>
      </c>
      <c r="Y82" s="33">
        <v>3</v>
      </c>
      <c r="Z82" s="33">
        <v>3</v>
      </c>
      <c r="AA82" s="33">
        <v>1</v>
      </c>
      <c r="AB82" s="33">
        <v>1</v>
      </c>
      <c r="AC82" s="33">
        <v>1</v>
      </c>
      <c r="AD82" s="33">
        <v>1</v>
      </c>
      <c r="AE82" s="33">
        <v>1</v>
      </c>
      <c r="AF82" s="33">
        <v>5</v>
      </c>
      <c r="AG82" s="33">
        <v>4</v>
      </c>
    </row>
    <row r="83" spans="1:33" x14ac:dyDescent="0.45">
      <c r="A83" s="33" t="s">
        <v>102</v>
      </c>
      <c r="B83" s="33" t="s">
        <v>92</v>
      </c>
      <c r="C83" s="31">
        <v>36</v>
      </c>
      <c r="D83" s="31">
        <v>3.5</v>
      </c>
      <c r="E83" s="31">
        <v>2.5</v>
      </c>
      <c r="F83" s="31">
        <v>3.5</v>
      </c>
      <c r="G83" s="31">
        <v>3.5</v>
      </c>
      <c r="H83" s="31">
        <v>2</v>
      </c>
      <c r="I83" s="31">
        <v>3.5</v>
      </c>
      <c r="J83" s="31">
        <v>3.5</v>
      </c>
      <c r="K83" s="31">
        <v>4.5</v>
      </c>
      <c r="L83" s="31">
        <v>2</v>
      </c>
      <c r="M83" s="31">
        <v>2</v>
      </c>
      <c r="N83" s="31">
        <v>5</v>
      </c>
      <c r="O83" s="31">
        <v>4.5</v>
      </c>
      <c r="S83" s="33" t="s">
        <v>100</v>
      </c>
      <c r="T83" s="33" t="s">
        <v>76</v>
      </c>
      <c r="U83" s="33">
        <v>36</v>
      </c>
      <c r="V83" s="33">
        <v>3</v>
      </c>
      <c r="W83" s="33">
        <v>3</v>
      </c>
      <c r="X83" s="33">
        <v>4</v>
      </c>
      <c r="Y83" s="33">
        <v>4</v>
      </c>
      <c r="Z83" s="33">
        <v>4</v>
      </c>
      <c r="AA83" s="33">
        <v>4</v>
      </c>
      <c r="AB83" s="33">
        <v>2</v>
      </c>
      <c r="AC83" s="33">
        <v>3</v>
      </c>
      <c r="AD83" s="33">
        <v>3</v>
      </c>
      <c r="AE83" s="33">
        <v>2</v>
      </c>
      <c r="AF83" s="33">
        <v>4</v>
      </c>
      <c r="AG83" s="33">
        <v>5</v>
      </c>
    </row>
    <row r="84" spans="1:33" x14ac:dyDescent="0.45">
      <c r="A84" s="33" t="s">
        <v>102</v>
      </c>
      <c r="B84" s="33" t="s">
        <v>90</v>
      </c>
      <c r="C84" s="31">
        <v>36</v>
      </c>
      <c r="D84" s="31">
        <v>1.5</v>
      </c>
      <c r="E84" s="31">
        <v>4.5</v>
      </c>
      <c r="F84" s="31">
        <v>2</v>
      </c>
      <c r="G84" s="31">
        <v>2</v>
      </c>
      <c r="H84" s="31">
        <v>5</v>
      </c>
      <c r="I84" s="31">
        <v>1.5</v>
      </c>
      <c r="J84" s="31">
        <v>1.5</v>
      </c>
      <c r="K84" s="31">
        <v>2</v>
      </c>
      <c r="L84" s="31">
        <v>4</v>
      </c>
      <c r="M84" s="31">
        <v>4</v>
      </c>
      <c r="N84" s="31">
        <v>3</v>
      </c>
      <c r="O84" s="31">
        <v>2</v>
      </c>
      <c r="S84" s="33" t="s">
        <v>100</v>
      </c>
      <c r="T84" s="33" t="s">
        <v>76</v>
      </c>
      <c r="U84" s="33">
        <v>36</v>
      </c>
      <c r="V84" s="33">
        <v>2</v>
      </c>
      <c r="W84" s="33">
        <v>2</v>
      </c>
      <c r="X84" s="33">
        <v>2</v>
      </c>
      <c r="Y84" s="33">
        <v>2</v>
      </c>
      <c r="Z84" s="33">
        <v>5</v>
      </c>
      <c r="AA84" s="33">
        <v>2</v>
      </c>
      <c r="AB84" s="33">
        <v>3</v>
      </c>
      <c r="AC84" s="33">
        <v>4</v>
      </c>
      <c r="AD84" s="33">
        <v>2</v>
      </c>
      <c r="AE84" s="33">
        <v>5</v>
      </c>
      <c r="AF84" s="33">
        <v>1</v>
      </c>
      <c r="AG84" s="33">
        <v>2</v>
      </c>
    </row>
    <row r="85" spans="1:33" x14ac:dyDescent="0.45">
      <c r="A85" s="33" t="s">
        <v>102</v>
      </c>
      <c r="B85" s="33" t="s">
        <v>91</v>
      </c>
      <c r="C85" s="31">
        <v>36</v>
      </c>
      <c r="D85" s="31">
        <v>3.5</v>
      </c>
      <c r="E85" s="31">
        <v>2.5</v>
      </c>
      <c r="F85" s="31">
        <v>3.5</v>
      </c>
      <c r="G85" s="31">
        <v>3.5</v>
      </c>
      <c r="H85" s="31">
        <v>3</v>
      </c>
      <c r="I85" s="31">
        <v>3.5</v>
      </c>
      <c r="J85" s="31">
        <v>3.5</v>
      </c>
      <c r="K85" s="31">
        <v>4.5</v>
      </c>
      <c r="L85" s="31">
        <v>3</v>
      </c>
      <c r="M85" s="31">
        <v>3</v>
      </c>
      <c r="N85" s="31">
        <v>4</v>
      </c>
      <c r="O85" s="31">
        <v>3</v>
      </c>
      <c r="S85" s="33" t="s">
        <v>100</v>
      </c>
      <c r="T85" s="33" t="s">
        <v>93</v>
      </c>
      <c r="U85" s="33">
        <v>36</v>
      </c>
      <c r="V85" s="33">
        <v>5</v>
      </c>
      <c r="W85" s="33">
        <v>5</v>
      </c>
      <c r="X85" s="33">
        <v>3</v>
      </c>
      <c r="Y85" s="33">
        <v>1</v>
      </c>
      <c r="Z85" s="33">
        <v>1</v>
      </c>
      <c r="AA85" s="33">
        <v>5</v>
      </c>
      <c r="AB85" s="33">
        <v>5</v>
      </c>
      <c r="AC85" s="33">
        <v>2</v>
      </c>
      <c r="AD85" s="33">
        <v>4</v>
      </c>
      <c r="AE85" s="33">
        <v>3</v>
      </c>
      <c r="AF85" s="33">
        <v>3</v>
      </c>
      <c r="AG85" s="33">
        <v>1</v>
      </c>
    </row>
    <row r="86" spans="1:33" x14ac:dyDescent="0.45">
      <c r="A86" s="33" t="s">
        <v>102</v>
      </c>
      <c r="B86" s="33" t="s">
        <v>77</v>
      </c>
      <c r="C86" s="31">
        <v>36</v>
      </c>
      <c r="D86" s="31">
        <v>1.5</v>
      </c>
      <c r="E86" s="31">
        <v>4.5</v>
      </c>
      <c r="F86" s="31">
        <v>1</v>
      </c>
      <c r="G86" s="31">
        <v>1</v>
      </c>
      <c r="H86" s="31">
        <v>4</v>
      </c>
      <c r="I86" s="31">
        <v>1.5</v>
      </c>
      <c r="J86" s="31">
        <v>1.5</v>
      </c>
      <c r="K86" s="31">
        <v>1</v>
      </c>
      <c r="L86" s="31">
        <v>5</v>
      </c>
      <c r="M86" s="31">
        <v>5</v>
      </c>
      <c r="N86" s="31">
        <v>2</v>
      </c>
      <c r="O86" s="31">
        <v>1</v>
      </c>
      <c r="S86" s="33" t="s">
        <v>100</v>
      </c>
      <c r="T86" s="33" t="s">
        <v>95</v>
      </c>
      <c r="U86" s="33">
        <v>36</v>
      </c>
      <c r="V86" s="33">
        <v>4</v>
      </c>
      <c r="W86" s="33">
        <v>4</v>
      </c>
      <c r="X86" s="33">
        <v>1</v>
      </c>
      <c r="Y86" s="33">
        <v>5</v>
      </c>
      <c r="Z86" s="33">
        <v>2</v>
      </c>
      <c r="AA86" s="33">
        <v>3</v>
      </c>
      <c r="AB86" s="33">
        <v>4</v>
      </c>
      <c r="AC86" s="33">
        <v>5</v>
      </c>
      <c r="AD86" s="33">
        <v>5</v>
      </c>
      <c r="AE86" s="33">
        <v>4</v>
      </c>
      <c r="AF86" s="33">
        <v>2</v>
      </c>
      <c r="AG86" s="33">
        <v>3</v>
      </c>
    </row>
    <row r="87" spans="1:33" x14ac:dyDescent="0.45">
      <c r="A87" s="33" t="s">
        <v>102</v>
      </c>
      <c r="B87" s="33" t="s">
        <v>76</v>
      </c>
      <c r="C87" s="31">
        <v>19</v>
      </c>
      <c r="D87" s="31">
        <v>5</v>
      </c>
      <c r="E87" s="31">
        <v>5</v>
      </c>
      <c r="F87" s="31">
        <v>5</v>
      </c>
      <c r="G87" s="31">
        <v>5</v>
      </c>
      <c r="H87" s="31">
        <v>1</v>
      </c>
      <c r="I87" s="31">
        <v>1</v>
      </c>
      <c r="J87" s="31">
        <v>5</v>
      </c>
      <c r="K87" s="31">
        <v>1</v>
      </c>
      <c r="L87" s="31">
        <v>1</v>
      </c>
      <c r="M87" s="31">
        <v>1</v>
      </c>
      <c r="N87" s="31">
        <v>5</v>
      </c>
      <c r="O87" s="31">
        <v>5</v>
      </c>
      <c r="S87" s="33" t="s">
        <v>100</v>
      </c>
      <c r="T87" s="33" t="s">
        <v>94</v>
      </c>
      <c r="U87" s="33">
        <v>19</v>
      </c>
      <c r="V87" s="33">
        <v>1</v>
      </c>
      <c r="W87" s="33">
        <v>1</v>
      </c>
      <c r="X87" s="33">
        <v>5</v>
      </c>
      <c r="Y87" s="33">
        <v>5</v>
      </c>
      <c r="Z87" s="33">
        <v>1</v>
      </c>
      <c r="AA87" s="33">
        <v>1</v>
      </c>
      <c r="AB87" s="33">
        <v>5</v>
      </c>
      <c r="AC87" s="33">
        <v>1</v>
      </c>
      <c r="AD87" s="33">
        <v>1</v>
      </c>
      <c r="AE87" s="33">
        <v>1</v>
      </c>
      <c r="AF87" s="33">
        <v>5</v>
      </c>
      <c r="AG87" s="33">
        <v>5</v>
      </c>
    </row>
    <row r="88" spans="1:33" x14ac:dyDescent="0.45">
      <c r="A88" s="33" t="s">
        <v>102</v>
      </c>
      <c r="B88" s="33" t="s">
        <v>92</v>
      </c>
      <c r="C88" s="31">
        <v>19</v>
      </c>
      <c r="D88" s="31">
        <v>1.5</v>
      </c>
      <c r="E88" s="31">
        <v>1.5</v>
      </c>
      <c r="F88" s="31">
        <v>3</v>
      </c>
      <c r="G88" s="31">
        <v>3.5</v>
      </c>
      <c r="H88" s="31">
        <v>2.5</v>
      </c>
      <c r="I88" s="31">
        <v>4</v>
      </c>
      <c r="J88" s="31">
        <v>4</v>
      </c>
      <c r="K88" s="31">
        <v>2</v>
      </c>
      <c r="L88" s="31">
        <v>2.5</v>
      </c>
      <c r="M88" s="31">
        <v>2.5</v>
      </c>
      <c r="N88" s="31">
        <v>4</v>
      </c>
      <c r="O88" s="31">
        <v>1</v>
      </c>
      <c r="S88" s="33" t="s">
        <v>100</v>
      </c>
      <c r="T88" s="33" t="s">
        <v>96</v>
      </c>
      <c r="U88" s="33">
        <v>19</v>
      </c>
      <c r="V88" s="33">
        <v>2.5</v>
      </c>
      <c r="W88" s="33">
        <v>2.5</v>
      </c>
      <c r="X88" s="33">
        <v>3.5</v>
      </c>
      <c r="Y88" s="33">
        <v>3.5</v>
      </c>
      <c r="Z88" s="33">
        <v>5</v>
      </c>
      <c r="AA88" s="33">
        <v>2.5</v>
      </c>
      <c r="AB88" s="33">
        <v>1.5</v>
      </c>
      <c r="AC88" s="33">
        <v>2</v>
      </c>
      <c r="AD88" s="33">
        <v>2</v>
      </c>
      <c r="AE88" s="33">
        <v>2</v>
      </c>
      <c r="AF88" s="33">
        <v>4</v>
      </c>
      <c r="AG88" s="33">
        <v>3</v>
      </c>
    </row>
    <row r="89" spans="1:33" x14ac:dyDescent="0.45">
      <c r="A89" s="33" t="s">
        <v>102</v>
      </c>
      <c r="B89" s="33" t="s">
        <v>90</v>
      </c>
      <c r="C89" s="31">
        <v>19</v>
      </c>
      <c r="D89" s="31">
        <v>1.5</v>
      </c>
      <c r="E89" s="31">
        <v>1.5</v>
      </c>
      <c r="F89" s="31">
        <v>4</v>
      </c>
      <c r="G89" s="31">
        <v>3.5</v>
      </c>
      <c r="H89" s="31">
        <v>2.5</v>
      </c>
      <c r="I89" s="31">
        <v>5</v>
      </c>
      <c r="J89" s="31">
        <v>3</v>
      </c>
      <c r="K89" s="31">
        <v>5</v>
      </c>
      <c r="L89" s="31">
        <v>2.5</v>
      </c>
      <c r="M89" s="31">
        <v>2.5</v>
      </c>
      <c r="N89" s="31">
        <v>2</v>
      </c>
      <c r="O89" s="31">
        <v>2</v>
      </c>
      <c r="S89" s="33" t="s">
        <v>100</v>
      </c>
      <c r="T89" s="33" t="s">
        <v>76</v>
      </c>
      <c r="U89" s="33">
        <v>19</v>
      </c>
      <c r="V89" s="33">
        <v>2.5</v>
      </c>
      <c r="W89" s="33">
        <v>2.5</v>
      </c>
      <c r="X89" s="33">
        <v>3.5</v>
      </c>
      <c r="Y89" s="33">
        <v>3.5</v>
      </c>
      <c r="Z89" s="33">
        <v>4</v>
      </c>
      <c r="AA89" s="33">
        <v>2.5</v>
      </c>
      <c r="AB89" s="33">
        <v>1.5</v>
      </c>
      <c r="AC89" s="33">
        <v>3</v>
      </c>
      <c r="AD89" s="33">
        <v>3</v>
      </c>
      <c r="AE89" s="33">
        <v>3</v>
      </c>
      <c r="AF89" s="33">
        <v>3</v>
      </c>
      <c r="AG89" s="33">
        <v>4</v>
      </c>
    </row>
    <row r="90" spans="1:33" x14ac:dyDescent="0.45">
      <c r="A90" s="33" t="s">
        <v>102</v>
      </c>
      <c r="B90" s="33" t="s">
        <v>91</v>
      </c>
      <c r="C90" s="31">
        <v>19</v>
      </c>
      <c r="D90" s="31">
        <v>3.5</v>
      </c>
      <c r="E90" s="31">
        <v>3.5</v>
      </c>
      <c r="F90" s="31">
        <v>2</v>
      </c>
      <c r="G90" s="31">
        <v>1.5</v>
      </c>
      <c r="H90" s="31">
        <v>5</v>
      </c>
      <c r="I90" s="31">
        <v>2.5</v>
      </c>
      <c r="J90" s="31">
        <v>1.5</v>
      </c>
      <c r="K90" s="31">
        <v>4</v>
      </c>
      <c r="L90" s="31">
        <v>4.5</v>
      </c>
      <c r="M90" s="31">
        <v>4.5</v>
      </c>
      <c r="N90" s="31">
        <v>3</v>
      </c>
      <c r="O90" s="31">
        <v>4</v>
      </c>
      <c r="S90" s="33" t="s">
        <v>100</v>
      </c>
      <c r="T90" s="33" t="s">
        <v>93</v>
      </c>
      <c r="U90" s="33">
        <v>19</v>
      </c>
      <c r="V90" s="33">
        <v>5</v>
      </c>
      <c r="W90" s="33">
        <v>5</v>
      </c>
      <c r="X90" s="33">
        <v>1.5</v>
      </c>
      <c r="Y90" s="33">
        <v>1</v>
      </c>
      <c r="Z90" s="33">
        <v>2.5</v>
      </c>
      <c r="AA90" s="33">
        <v>4.5</v>
      </c>
      <c r="AB90" s="33">
        <v>3.5</v>
      </c>
      <c r="AC90" s="33">
        <v>4</v>
      </c>
      <c r="AD90" s="33">
        <v>5</v>
      </c>
      <c r="AE90" s="33">
        <v>5</v>
      </c>
      <c r="AF90" s="33">
        <v>1</v>
      </c>
      <c r="AG90" s="33">
        <v>1</v>
      </c>
    </row>
    <row r="91" spans="1:33" x14ac:dyDescent="0.45">
      <c r="A91" s="33" t="s">
        <v>102</v>
      </c>
      <c r="B91" s="33" t="s">
        <v>77</v>
      </c>
      <c r="C91" s="31">
        <v>19</v>
      </c>
      <c r="D91" s="31">
        <v>3.5</v>
      </c>
      <c r="E91" s="31">
        <v>3.5</v>
      </c>
      <c r="F91" s="31">
        <v>1</v>
      </c>
      <c r="G91" s="31">
        <v>1.5</v>
      </c>
      <c r="H91" s="31">
        <v>4</v>
      </c>
      <c r="I91" s="31">
        <v>2.5</v>
      </c>
      <c r="J91" s="31">
        <v>1.5</v>
      </c>
      <c r="K91" s="31">
        <v>3</v>
      </c>
      <c r="L91" s="31">
        <v>4.5</v>
      </c>
      <c r="M91" s="31">
        <v>4.5</v>
      </c>
      <c r="N91" s="31">
        <v>1</v>
      </c>
      <c r="O91" s="31">
        <v>3</v>
      </c>
      <c r="S91" s="33" t="s">
        <v>100</v>
      </c>
      <c r="T91" s="33" t="s">
        <v>95</v>
      </c>
      <c r="U91" s="33">
        <v>19</v>
      </c>
      <c r="V91" s="33">
        <v>4</v>
      </c>
      <c r="W91" s="33">
        <v>4</v>
      </c>
      <c r="X91" s="33">
        <v>1.5</v>
      </c>
      <c r="Y91" s="33">
        <v>2</v>
      </c>
      <c r="Z91" s="33">
        <v>2.5</v>
      </c>
      <c r="AA91" s="33">
        <v>4.5</v>
      </c>
      <c r="AB91" s="33">
        <v>3.5</v>
      </c>
      <c r="AC91" s="33">
        <v>5</v>
      </c>
      <c r="AD91" s="33">
        <v>4</v>
      </c>
      <c r="AE91" s="33">
        <v>4</v>
      </c>
      <c r="AF91" s="33">
        <v>2</v>
      </c>
      <c r="AG91" s="33">
        <v>2</v>
      </c>
    </row>
    <row r="92" spans="1:33" x14ac:dyDescent="0.45">
      <c r="A92" s="33" t="s">
        <v>102</v>
      </c>
      <c r="B92" s="33" t="s">
        <v>76</v>
      </c>
      <c r="C92" s="31">
        <v>27</v>
      </c>
      <c r="D92" s="31">
        <v>5</v>
      </c>
      <c r="E92" s="31">
        <v>1</v>
      </c>
      <c r="F92" s="31">
        <v>5</v>
      </c>
      <c r="G92" s="31">
        <v>5</v>
      </c>
      <c r="H92" s="31">
        <v>1</v>
      </c>
      <c r="I92" s="31">
        <v>5</v>
      </c>
      <c r="J92" s="31">
        <v>1</v>
      </c>
      <c r="K92" s="31">
        <v>5</v>
      </c>
      <c r="L92" s="31">
        <v>1</v>
      </c>
      <c r="M92" s="31">
        <v>1</v>
      </c>
      <c r="N92" s="31">
        <v>1</v>
      </c>
      <c r="O92" s="31">
        <v>4</v>
      </c>
      <c r="S92" s="33" t="s">
        <v>100</v>
      </c>
      <c r="T92" s="33" t="s">
        <v>94</v>
      </c>
      <c r="U92" s="33">
        <v>27</v>
      </c>
      <c r="V92" s="33">
        <v>1</v>
      </c>
      <c r="W92" s="33">
        <v>1</v>
      </c>
      <c r="X92" s="33">
        <v>5</v>
      </c>
      <c r="Y92" s="33">
        <v>5</v>
      </c>
      <c r="Z92" s="33">
        <v>1</v>
      </c>
      <c r="AA92" s="33">
        <v>5</v>
      </c>
      <c r="AB92" s="33">
        <v>1</v>
      </c>
      <c r="AC92" s="33">
        <v>5</v>
      </c>
      <c r="AD92" s="33">
        <v>1</v>
      </c>
      <c r="AE92" s="33">
        <v>1</v>
      </c>
      <c r="AF92" s="33">
        <v>3</v>
      </c>
      <c r="AG92" s="33">
        <v>5</v>
      </c>
    </row>
    <row r="93" spans="1:33" x14ac:dyDescent="0.45">
      <c r="A93" s="33" t="s">
        <v>102</v>
      </c>
      <c r="B93" s="33" t="s">
        <v>92</v>
      </c>
      <c r="C93" s="31">
        <v>27</v>
      </c>
      <c r="D93" s="31">
        <v>3</v>
      </c>
      <c r="E93" s="31">
        <v>3</v>
      </c>
      <c r="F93" s="31">
        <v>4</v>
      </c>
      <c r="G93" s="31">
        <v>4</v>
      </c>
      <c r="H93" s="31">
        <v>3</v>
      </c>
      <c r="I93" s="31">
        <v>3</v>
      </c>
      <c r="J93" s="31">
        <v>2</v>
      </c>
      <c r="K93" s="31">
        <v>2</v>
      </c>
      <c r="L93" s="31">
        <v>2</v>
      </c>
      <c r="M93" s="31">
        <v>2</v>
      </c>
      <c r="N93" s="31">
        <v>2</v>
      </c>
      <c r="O93" s="31">
        <v>5</v>
      </c>
      <c r="S93" s="33" t="s">
        <v>100</v>
      </c>
      <c r="T93" s="33" t="s">
        <v>96</v>
      </c>
      <c r="U93" s="33">
        <v>27</v>
      </c>
      <c r="V93" s="33">
        <v>2.5</v>
      </c>
      <c r="W93" s="33">
        <v>3</v>
      </c>
      <c r="X93" s="33">
        <v>3.5</v>
      </c>
      <c r="Y93" s="33">
        <v>4</v>
      </c>
      <c r="Z93" s="33">
        <v>2.5</v>
      </c>
      <c r="AA93" s="33">
        <v>4</v>
      </c>
      <c r="AB93" s="33">
        <v>2.5</v>
      </c>
      <c r="AC93" s="33">
        <v>1.5</v>
      </c>
      <c r="AD93" s="33">
        <v>2.5</v>
      </c>
      <c r="AE93" s="33">
        <v>2</v>
      </c>
      <c r="AF93" s="33">
        <v>4.5</v>
      </c>
      <c r="AG93" s="33">
        <v>4</v>
      </c>
    </row>
    <row r="94" spans="1:33" x14ac:dyDescent="0.45">
      <c r="A94" s="33" t="s">
        <v>102</v>
      </c>
      <c r="B94" s="33" t="s">
        <v>90</v>
      </c>
      <c r="C94" s="31">
        <v>27</v>
      </c>
      <c r="D94" s="31">
        <v>4</v>
      </c>
      <c r="E94" s="31">
        <v>2</v>
      </c>
      <c r="F94" s="31">
        <v>3</v>
      </c>
      <c r="G94" s="31">
        <v>3</v>
      </c>
      <c r="H94" s="31">
        <v>2</v>
      </c>
      <c r="I94" s="31">
        <v>2</v>
      </c>
      <c r="J94" s="31">
        <v>5</v>
      </c>
      <c r="K94" s="31">
        <v>3.5</v>
      </c>
      <c r="L94" s="31">
        <v>3</v>
      </c>
      <c r="M94" s="31">
        <v>4</v>
      </c>
      <c r="N94" s="31">
        <v>3</v>
      </c>
      <c r="O94" s="31">
        <v>2</v>
      </c>
      <c r="S94" s="33" t="s">
        <v>100</v>
      </c>
      <c r="T94" s="33" t="s">
        <v>76</v>
      </c>
      <c r="U94" s="33">
        <v>27</v>
      </c>
      <c r="V94" s="33">
        <v>2.5</v>
      </c>
      <c r="W94" s="33">
        <v>2</v>
      </c>
      <c r="X94" s="33">
        <v>3.5</v>
      </c>
      <c r="Y94" s="33">
        <v>3</v>
      </c>
      <c r="Z94" s="33">
        <v>2.5</v>
      </c>
      <c r="AA94" s="33">
        <v>2</v>
      </c>
      <c r="AB94" s="33">
        <v>2.5</v>
      </c>
      <c r="AC94" s="33">
        <v>1.5</v>
      </c>
      <c r="AD94" s="33">
        <v>2.5</v>
      </c>
      <c r="AE94" s="33">
        <v>3</v>
      </c>
      <c r="AF94" s="33">
        <v>4.5</v>
      </c>
      <c r="AG94" s="33">
        <v>3</v>
      </c>
    </row>
    <row r="95" spans="1:33" x14ac:dyDescent="0.45">
      <c r="A95" s="33" t="s">
        <v>102</v>
      </c>
      <c r="B95" s="33" t="s">
        <v>91</v>
      </c>
      <c r="C95" s="31">
        <v>27</v>
      </c>
      <c r="D95" s="31">
        <v>1</v>
      </c>
      <c r="E95" s="31">
        <v>4</v>
      </c>
      <c r="F95" s="31">
        <v>2</v>
      </c>
      <c r="G95" s="31">
        <v>1.5</v>
      </c>
      <c r="H95" s="31">
        <v>5</v>
      </c>
      <c r="I95" s="31">
        <v>1</v>
      </c>
      <c r="J95" s="31">
        <v>3</v>
      </c>
      <c r="K95" s="31">
        <v>3.5</v>
      </c>
      <c r="L95" s="31">
        <v>4.5</v>
      </c>
      <c r="M95" s="31">
        <v>3</v>
      </c>
      <c r="N95" s="31">
        <v>4.5</v>
      </c>
      <c r="O95" s="31">
        <v>3</v>
      </c>
      <c r="S95" s="33" t="s">
        <v>100</v>
      </c>
      <c r="T95" s="33" t="s">
        <v>93</v>
      </c>
      <c r="U95" s="33">
        <v>27</v>
      </c>
      <c r="V95" s="33">
        <v>5</v>
      </c>
      <c r="W95" s="33">
        <v>5</v>
      </c>
      <c r="X95" s="33">
        <v>2</v>
      </c>
      <c r="Y95" s="33">
        <v>1.5</v>
      </c>
      <c r="Z95" s="33">
        <v>5</v>
      </c>
      <c r="AA95" s="33">
        <v>1</v>
      </c>
      <c r="AB95" s="33">
        <v>4.5</v>
      </c>
      <c r="AC95" s="33">
        <v>3</v>
      </c>
      <c r="AD95" s="33">
        <v>4</v>
      </c>
      <c r="AE95" s="33">
        <v>5</v>
      </c>
      <c r="AF95" s="33">
        <v>1</v>
      </c>
      <c r="AG95" s="33">
        <v>1</v>
      </c>
    </row>
    <row r="96" spans="1:33" x14ac:dyDescent="0.45">
      <c r="A96" s="33" t="s">
        <v>102</v>
      </c>
      <c r="B96" s="33" t="s">
        <v>77</v>
      </c>
      <c r="C96" s="31">
        <v>27</v>
      </c>
      <c r="D96" s="31">
        <v>2</v>
      </c>
      <c r="E96" s="31">
        <v>5</v>
      </c>
      <c r="F96" s="31">
        <v>1</v>
      </c>
      <c r="G96" s="31">
        <v>1.5</v>
      </c>
      <c r="H96" s="31">
        <v>4</v>
      </c>
      <c r="I96" s="31">
        <v>4</v>
      </c>
      <c r="J96" s="31">
        <v>4</v>
      </c>
      <c r="K96" s="31">
        <v>1</v>
      </c>
      <c r="L96" s="31">
        <v>4.5</v>
      </c>
      <c r="M96" s="31">
        <v>5</v>
      </c>
      <c r="N96" s="31">
        <v>4.5</v>
      </c>
      <c r="O96" s="31">
        <v>1</v>
      </c>
      <c r="S96" s="33" t="s">
        <v>100</v>
      </c>
      <c r="T96" s="33" t="s">
        <v>95</v>
      </c>
      <c r="U96" s="33">
        <v>27</v>
      </c>
      <c r="V96" s="33">
        <v>4</v>
      </c>
      <c r="W96" s="33">
        <v>4</v>
      </c>
      <c r="X96" s="33">
        <v>1</v>
      </c>
      <c r="Y96" s="33">
        <v>1.5</v>
      </c>
      <c r="Z96" s="33">
        <v>4</v>
      </c>
      <c r="AA96" s="33">
        <v>3</v>
      </c>
      <c r="AB96" s="33">
        <v>4.5</v>
      </c>
      <c r="AC96" s="33">
        <v>4</v>
      </c>
      <c r="AD96" s="33">
        <v>5</v>
      </c>
      <c r="AE96" s="33">
        <v>4</v>
      </c>
      <c r="AF96" s="33">
        <v>2</v>
      </c>
      <c r="AG96" s="33">
        <v>2</v>
      </c>
    </row>
    <row r="97" spans="1:33" x14ac:dyDescent="0.45">
      <c r="A97" s="33" t="s">
        <v>102</v>
      </c>
      <c r="B97" s="33" t="s">
        <v>76</v>
      </c>
      <c r="C97" s="31">
        <v>50</v>
      </c>
      <c r="D97" s="31">
        <v>5</v>
      </c>
      <c r="E97" s="31">
        <v>1</v>
      </c>
      <c r="F97" s="31">
        <v>5</v>
      </c>
      <c r="G97" s="31">
        <v>5</v>
      </c>
      <c r="H97" s="31">
        <v>1</v>
      </c>
      <c r="I97" s="31">
        <v>5</v>
      </c>
      <c r="J97" s="31">
        <v>1</v>
      </c>
      <c r="K97" s="31">
        <v>5</v>
      </c>
      <c r="L97" s="31">
        <v>1</v>
      </c>
      <c r="M97" s="31">
        <v>1</v>
      </c>
      <c r="N97" s="31">
        <v>5</v>
      </c>
      <c r="O97" s="31">
        <v>1</v>
      </c>
      <c r="S97" s="33" t="s">
        <v>100</v>
      </c>
      <c r="T97" s="33" t="s">
        <v>94</v>
      </c>
      <c r="U97" s="33">
        <v>50</v>
      </c>
      <c r="V97" s="33">
        <v>1</v>
      </c>
      <c r="W97" s="33">
        <v>1</v>
      </c>
      <c r="X97" s="33">
        <v>5</v>
      </c>
      <c r="Y97" s="33">
        <v>1</v>
      </c>
      <c r="Z97" s="33">
        <v>1</v>
      </c>
      <c r="AA97" s="33">
        <v>5</v>
      </c>
      <c r="AB97" s="33">
        <v>1</v>
      </c>
      <c r="AC97" s="33">
        <v>1</v>
      </c>
      <c r="AD97" s="33">
        <v>1</v>
      </c>
      <c r="AE97" s="33">
        <v>1</v>
      </c>
      <c r="AF97" s="33">
        <v>5</v>
      </c>
      <c r="AG97" s="33">
        <v>5</v>
      </c>
    </row>
    <row r="98" spans="1:33" x14ac:dyDescent="0.45">
      <c r="A98" s="33" t="s">
        <v>102</v>
      </c>
      <c r="B98" s="33" t="s">
        <v>92</v>
      </c>
      <c r="C98" s="31">
        <v>50</v>
      </c>
      <c r="D98" s="31">
        <v>4</v>
      </c>
      <c r="E98" s="31">
        <v>3</v>
      </c>
      <c r="F98" s="31">
        <v>4</v>
      </c>
      <c r="G98" s="31">
        <v>4</v>
      </c>
      <c r="H98" s="31">
        <v>2</v>
      </c>
      <c r="I98" s="31">
        <v>2</v>
      </c>
      <c r="J98" s="31">
        <v>4</v>
      </c>
      <c r="K98" s="31">
        <v>2</v>
      </c>
      <c r="L98" s="31">
        <v>2.5</v>
      </c>
      <c r="M98" s="31">
        <v>2</v>
      </c>
      <c r="N98" s="31">
        <v>4</v>
      </c>
      <c r="O98" s="31">
        <v>4.5</v>
      </c>
      <c r="S98" s="33" t="s">
        <v>100</v>
      </c>
      <c r="T98" s="33" t="s">
        <v>96</v>
      </c>
      <c r="U98" s="33">
        <v>50</v>
      </c>
      <c r="V98" s="33">
        <v>2.5</v>
      </c>
      <c r="W98" s="33">
        <v>2.5</v>
      </c>
      <c r="X98" s="33">
        <v>3.5</v>
      </c>
      <c r="Y98" s="33">
        <v>5</v>
      </c>
      <c r="Z98" s="33">
        <v>2</v>
      </c>
      <c r="AA98" s="33">
        <v>2</v>
      </c>
      <c r="AB98" s="33">
        <v>3</v>
      </c>
      <c r="AC98" s="33">
        <v>3</v>
      </c>
      <c r="AD98" s="33">
        <v>2.5</v>
      </c>
      <c r="AE98" s="33">
        <v>2</v>
      </c>
      <c r="AF98" s="33">
        <v>3.5</v>
      </c>
      <c r="AG98" s="33">
        <v>4</v>
      </c>
    </row>
    <row r="99" spans="1:33" x14ac:dyDescent="0.45">
      <c r="A99" s="33" t="s">
        <v>102</v>
      </c>
      <c r="B99" s="33" t="s">
        <v>90</v>
      </c>
      <c r="C99" s="31">
        <v>50</v>
      </c>
      <c r="D99" s="31">
        <v>3</v>
      </c>
      <c r="E99" s="31">
        <v>2</v>
      </c>
      <c r="F99" s="31">
        <v>3</v>
      </c>
      <c r="G99" s="31">
        <v>3</v>
      </c>
      <c r="H99" s="31">
        <v>3</v>
      </c>
      <c r="I99" s="31">
        <v>1</v>
      </c>
      <c r="J99" s="31">
        <v>5</v>
      </c>
      <c r="K99" s="31">
        <v>1</v>
      </c>
      <c r="L99" s="31">
        <v>2.5</v>
      </c>
      <c r="M99" s="31">
        <v>3</v>
      </c>
      <c r="N99" s="31">
        <v>3</v>
      </c>
      <c r="O99" s="31">
        <v>4.5</v>
      </c>
      <c r="S99" s="33" t="s">
        <v>100</v>
      </c>
      <c r="T99" s="33" t="s">
        <v>76</v>
      </c>
      <c r="U99" s="33">
        <v>50</v>
      </c>
      <c r="V99" s="33">
        <v>2.5</v>
      </c>
      <c r="W99" s="33">
        <v>2.5</v>
      </c>
      <c r="X99" s="33">
        <v>3.5</v>
      </c>
      <c r="Y99" s="33">
        <v>3</v>
      </c>
      <c r="Z99" s="33">
        <v>3</v>
      </c>
      <c r="AA99" s="33">
        <v>1</v>
      </c>
      <c r="AB99" s="33">
        <v>2</v>
      </c>
      <c r="AC99" s="33">
        <v>2</v>
      </c>
      <c r="AD99" s="33">
        <v>2.5</v>
      </c>
      <c r="AE99" s="33">
        <v>4</v>
      </c>
      <c r="AF99" s="33">
        <v>3.5</v>
      </c>
      <c r="AG99" s="33">
        <v>2</v>
      </c>
    </row>
    <row r="100" spans="1:33" x14ac:dyDescent="0.45">
      <c r="A100" s="33" t="s">
        <v>102</v>
      </c>
      <c r="B100" s="33" t="s">
        <v>91</v>
      </c>
      <c r="C100" s="31">
        <v>50</v>
      </c>
      <c r="D100" s="31">
        <v>1</v>
      </c>
      <c r="E100" s="31">
        <v>4</v>
      </c>
      <c r="F100" s="31">
        <v>2</v>
      </c>
      <c r="G100" s="31">
        <v>1</v>
      </c>
      <c r="H100" s="31">
        <v>5</v>
      </c>
      <c r="I100" s="31">
        <v>3</v>
      </c>
      <c r="J100" s="31">
        <v>3</v>
      </c>
      <c r="K100" s="31">
        <v>3</v>
      </c>
      <c r="L100" s="31">
        <v>4.5</v>
      </c>
      <c r="M100" s="31">
        <v>5</v>
      </c>
      <c r="N100" s="31">
        <v>1</v>
      </c>
      <c r="O100" s="31">
        <v>2.5</v>
      </c>
      <c r="S100" s="33" t="s">
        <v>100</v>
      </c>
      <c r="T100" s="33" t="s">
        <v>93</v>
      </c>
      <c r="U100" s="33">
        <v>50</v>
      </c>
      <c r="V100" s="33">
        <v>4.5</v>
      </c>
      <c r="W100" s="33">
        <v>4.5</v>
      </c>
      <c r="X100" s="33">
        <v>1.5</v>
      </c>
      <c r="Y100" s="33">
        <v>4</v>
      </c>
      <c r="Z100" s="33">
        <v>5</v>
      </c>
      <c r="AA100" s="33">
        <v>4</v>
      </c>
      <c r="AB100" s="33">
        <v>5</v>
      </c>
      <c r="AC100" s="33">
        <v>5</v>
      </c>
      <c r="AD100" s="33">
        <v>4.5</v>
      </c>
      <c r="AE100" s="33">
        <v>3</v>
      </c>
      <c r="AF100" s="33">
        <v>1.5</v>
      </c>
      <c r="AG100" s="33">
        <v>3</v>
      </c>
    </row>
    <row r="101" spans="1:33" x14ac:dyDescent="0.45">
      <c r="A101" s="33" t="s">
        <v>102</v>
      </c>
      <c r="B101" s="33" t="s">
        <v>77</v>
      </c>
      <c r="C101" s="31">
        <v>50</v>
      </c>
      <c r="D101" s="31">
        <v>2</v>
      </c>
      <c r="E101" s="31">
        <v>5</v>
      </c>
      <c r="F101" s="31">
        <v>1</v>
      </c>
      <c r="G101" s="31">
        <v>2</v>
      </c>
      <c r="H101" s="31">
        <v>4</v>
      </c>
      <c r="I101" s="31">
        <v>4</v>
      </c>
      <c r="J101" s="31">
        <v>2</v>
      </c>
      <c r="K101" s="31">
        <v>4</v>
      </c>
      <c r="L101" s="31">
        <v>4.5</v>
      </c>
      <c r="M101" s="31">
        <v>4</v>
      </c>
      <c r="N101" s="31">
        <v>2</v>
      </c>
      <c r="O101" s="31">
        <v>2.5</v>
      </c>
      <c r="S101" s="33" t="s">
        <v>100</v>
      </c>
      <c r="T101" s="33" t="s">
        <v>95</v>
      </c>
      <c r="U101" s="33">
        <v>50</v>
      </c>
      <c r="V101" s="33">
        <v>4.5</v>
      </c>
      <c r="W101" s="33">
        <v>4.5</v>
      </c>
      <c r="X101" s="33">
        <v>1.5</v>
      </c>
      <c r="Y101" s="33">
        <v>2</v>
      </c>
      <c r="Z101" s="33">
        <v>4</v>
      </c>
      <c r="AA101" s="33">
        <v>3</v>
      </c>
      <c r="AB101" s="33">
        <v>4</v>
      </c>
      <c r="AC101" s="33">
        <v>4</v>
      </c>
      <c r="AD101" s="33">
        <v>4.5</v>
      </c>
      <c r="AE101" s="33">
        <v>5</v>
      </c>
      <c r="AF101" s="33">
        <v>1.5</v>
      </c>
      <c r="AG101" s="33">
        <v>1</v>
      </c>
    </row>
    <row r="102" spans="1:33" x14ac:dyDescent="0.45">
      <c r="A102" s="33" t="s">
        <v>102</v>
      </c>
      <c r="B102" s="33" t="s">
        <v>76</v>
      </c>
      <c r="C102" s="31">
        <v>53</v>
      </c>
      <c r="D102" s="31">
        <v>5</v>
      </c>
      <c r="E102" s="31">
        <v>1</v>
      </c>
      <c r="F102" s="31">
        <v>5</v>
      </c>
      <c r="G102" s="31">
        <v>3</v>
      </c>
      <c r="H102" s="31">
        <v>1</v>
      </c>
      <c r="I102" s="31">
        <v>5</v>
      </c>
      <c r="J102" s="31">
        <v>5</v>
      </c>
      <c r="K102" s="31">
        <v>5</v>
      </c>
      <c r="L102" s="31">
        <v>1</v>
      </c>
      <c r="M102" s="31">
        <v>1</v>
      </c>
      <c r="N102" s="31">
        <v>1</v>
      </c>
      <c r="O102" s="31">
        <v>3</v>
      </c>
      <c r="S102" s="33" t="s">
        <v>100</v>
      </c>
      <c r="T102" s="33" t="s">
        <v>94</v>
      </c>
      <c r="U102" s="33">
        <v>53</v>
      </c>
      <c r="V102" s="33">
        <v>1</v>
      </c>
      <c r="W102" s="33">
        <v>1</v>
      </c>
      <c r="X102" s="33">
        <v>5</v>
      </c>
      <c r="Y102" s="33">
        <v>5</v>
      </c>
      <c r="Z102" s="33">
        <v>5</v>
      </c>
      <c r="AA102" s="33">
        <v>5</v>
      </c>
      <c r="AB102" s="33">
        <v>5</v>
      </c>
      <c r="AC102" s="33">
        <v>1</v>
      </c>
      <c r="AD102" s="33">
        <v>1</v>
      </c>
      <c r="AE102" s="33">
        <v>1</v>
      </c>
      <c r="AF102" s="33">
        <v>5</v>
      </c>
      <c r="AG102" s="33">
        <v>3</v>
      </c>
    </row>
    <row r="103" spans="1:33" x14ac:dyDescent="0.45">
      <c r="A103" s="33" t="s">
        <v>102</v>
      </c>
      <c r="B103" s="33" t="s">
        <v>92</v>
      </c>
      <c r="C103" s="31">
        <v>53</v>
      </c>
      <c r="D103" s="31">
        <v>4</v>
      </c>
      <c r="E103" s="31">
        <v>2</v>
      </c>
      <c r="F103" s="31">
        <v>4</v>
      </c>
      <c r="G103" s="31">
        <v>1</v>
      </c>
      <c r="H103" s="31">
        <v>2</v>
      </c>
      <c r="I103" s="31">
        <v>4</v>
      </c>
      <c r="J103" s="31">
        <v>4</v>
      </c>
      <c r="K103" s="31">
        <v>2</v>
      </c>
      <c r="L103" s="31">
        <v>2</v>
      </c>
      <c r="M103" s="31">
        <v>2</v>
      </c>
      <c r="N103" s="31">
        <v>5</v>
      </c>
      <c r="O103" s="31">
        <v>2</v>
      </c>
      <c r="S103" s="33" t="s">
        <v>100</v>
      </c>
      <c r="T103" s="33" t="s">
        <v>96</v>
      </c>
      <c r="U103" s="33">
        <v>53</v>
      </c>
      <c r="V103" s="33">
        <v>3</v>
      </c>
      <c r="W103" s="33">
        <v>3</v>
      </c>
      <c r="X103" s="33">
        <v>3</v>
      </c>
      <c r="Y103" s="33">
        <v>3</v>
      </c>
      <c r="Z103" s="33">
        <v>3</v>
      </c>
      <c r="AA103" s="33">
        <v>4</v>
      </c>
      <c r="AB103" s="33">
        <v>3</v>
      </c>
      <c r="AC103" s="33">
        <v>4</v>
      </c>
      <c r="AD103" s="33">
        <v>2</v>
      </c>
      <c r="AE103" s="33">
        <v>3</v>
      </c>
      <c r="AF103" s="33">
        <v>1</v>
      </c>
      <c r="AG103" s="33">
        <v>2</v>
      </c>
    </row>
    <row r="104" spans="1:33" x14ac:dyDescent="0.45">
      <c r="A104" s="33" t="s">
        <v>102</v>
      </c>
      <c r="B104" s="33" t="s">
        <v>90</v>
      </c>
      <c r="C104" s="31">
        <v>53</v>
      </c>
      <c r="D104" s="31">
        <v>3</v>
      </c>
      <c r="E104" s="31">
        <v>3</v>
      </c>
      <c r="F104" s="31">
        <v>3</v>
      </c>
      <c r="G104" s="31">
        <v>2</v>
      </c>
      <c r="H104" s="31">
        <v>3</v>
      </c>
      <c r="I104" s="31">
        <v>3</v>
      </c>
      <c r="J104" s="31">
        <v>3</v>
      </c>
      <c r="K104" s="31">
        <v>1</v>
      </c>
      <c r="L104" s="31">
        <v>3</v>
      </c>
      <c r="M104" s="31">
        <v>3</v>
      </c>
      <c r="N104" s="31">
        <v>4</v>
      </c>
      <c r="O104" s="31">
        <v>1</v>
      </c>
      <c r="S104" s="33" t="s">
        <v>100</v>
      </c>
      <c r="T104" s="33" t="s">
        <v>76</v>
      </c>
      <c r="U104" s="33">
        <v>53</v>
      </c>
      <c r="V104" s="33">
        <v>2</v>
      </c>
      <c r="W104" s="33">
        <v>2</v>
      </c>
      <c r="X104" s="33">
        <v>4</v>
      </c>
      <c r="Y104" s="33">
        <v>4</v>
      </c>
      <c r="Z104" s="33">
        <v>4</v>
      </c>
      <c r="AA104" s="33">
        <v>2</v>
      </c>
      <c r="AB104" s="33">
        <v>4</v>
      </c>
      <c r="AC104" s="33">
        <v>5</v>
      </c>
      <c r="AD104" s="33">
        <v>3</v>
      </c>
      <c r="AE104" s="33">
        <v>2</v>
      </c>
      <c r="AF104" s="33">
        <v>2</v>
      </c>
      <c r="AG104" s="33">
        <v>1</v>
      </c>
    </row>
    <row r="105" spans="1:33" x14ac:dyDescent="0.45">
      <c r="A105" s="33" t="s">
        <v>102</v>
      </c>
      <c r="B105" s="33" t="s">
        <v>91</v>
      </c>
      <c r="C105" s="31">
        <v>53</v>
      </c>
      <c r="D105" s="31">
        <v>1</v>
      </c>
      <c r="E105" s="31">
        <v>5</v>
      </c>
      <c r="F105" s="31">
        <v>1</v>
      </c>
      <c r="G105" s="31">
        <v>5</v>
      </c>
      <c r="H105" s="31">
        <v>5</v>
      </c>
      <c r="I105" s="31">
        <v>1</v>
      </c>
      <c r="J105" s="31">
        <v>1</v>
      </c>
      <c r="K105" s="31">
        <v>3</v>
      </c>
      <c r="L105" s="31">
        <v>5</v>
      </c>
      <c r="M105" s="31">
        <v>5</v>
      </c>
      <c r="N105" s="31">
        <v>3</v>
      </c>
      <c r="O105" s="31">
        <v>5</v>
      </c>
      <c r="S105" s="33" t="s">
        <v>100</v>
      </c>
      <c r="T105" s="33" t="s">
        <v>93</v>
      </c>
      <c r="U105" s="33">
        <v>53</v>
      </c>
      <c r="V105" s="33">
        <v>5</v>
      </c>
      <c r="W105" s="33">
        <v>5</v>
      </c>
      <c r="X105" s="33">
        <v>1</v>
      </c>
      <c r="Y105" s="33">
        <v>1</v>
      </c>
      <c r="Z105" s="33">
        <v>1</v>
      </c>
      <c r="AA105" s="33">
        <v>3</v>
      </c>
      <c r="AB105" s="33">
        <v>2</v>
      </c>
      <c r="AC105" s="33">
        <v>3</v>
      </c>
      <c r="AD105" s="33">
        <v>4</v>
      </c>
      <c r="AE105" s="33">
        <v>4</v>
      </c>
      <c r="AF105" s="33">
        <v>3</v>
      </c>
      <c r="AG105" s="33">
        <v>5</v>
      </c>
    </row>
    <row r="106" spans="1:33" x14ac:dyDescent="0.45">
      <c r="A106" s="33" t="s">
        <v>102</v>
      </c>
      <c r="B106" s="33" t="s">
        <v>77</v>
      </c>
      <c r="C106" s="31">
        <v>53</v>
      </c>
      <c r="D106" s="31">
        <v>2</v>
      </c>
      <c r="E106" s="31">
        <v>4</v>
      </c>
      <c r="F106" s="31">
        <v>2</v>
      </c>
      <c r="G106" s="31">
        <v>4</v>
      </c>
      <c r="H106" s="31">
        <v>4</v>
      </c>
      <c r="I106" s="31">
        <v>2</v>
      </c>
      <c r="J106" s="31">
        <v>2</v>
      </c>
      <c r="K106" s="31">
        <v>4</v>
      </c>
      <c r="L106" s="31">
        <v>4</v>
      </c>
      <c r="M106" s="31">
        <v>4</v>
      </c>
      <c r="N106" s="31">
        <v>2</v>
      </c>
      <c r="O106" s="31">
        <v>4</v>
      </c>
      <c r="S106" s="33" t="s">
        <v>100</v>
      </c>
      <c r="T106" s="33" t="s">
        <v>95</v>
      </c>
      <c r="U106" s="33">
        <v>53</v>
      </c>
      <c r="V106" s="33">
        <v>4</v>
      </c>
      <c r="W106" s="33">
        <v>4</v>
      </c>
      <c r="X106" s="33">
        <v>2</v>
      </c>
      <c r="Y106" s="33">
        <v>2</v>
      </c>
      <c r="Z106" s="33">
        <v>2</v>
      </c>
      <c r="AA106" s="33">
        <v>1</v>
      </c>
      <c r="AB106" s="33">
        <v>1</v>
      </c>
      <c r="AC106" s="33">
        <v>2</v>
      </c>
      <c r="AD106" s="33">
        <v>5</v>
      </c>
      <c r="AE106" s="33">
        <v>5</v>
      </c>
      <c r="AF106" s="33">
        <v>4</v>
      </c>
      <c r="AG106" s="33">
        <v>4</v>
      </c>
    </row>
    <row r="107" spans="1:33" x14ac:dyDescent="0.45">
      <c r="A107" s="33" t="s">
        <v>102</v>
      </c>
      <c r="B107" s="33" t="s">
        <v>76</v>
      </c>
      <c r="C107" s="31">
        <v>30</v>
      </c>
      <c r="D107" s="31">
        <v>5</v>
      </c>
      <c r="E107" s="31">
        <v>1</v>
      </c>
      <c r="F107" s="31">
        <v>5</v>
      </c>
      <c r="G107" s="31">
        <v>4</v>
      </c>
      <c r="H107" s="31">
        <v>2</v>
      </c>
      <c r="I107" s="31">
        <v>5</v>
      </c>
      <c r="J107" s="31">
        <v>5</v>
      </c>
      <c r="K107" s="31">
        <v>1.5</v>
      </c>
      <c r="L107" s="31">
        <v>1</v>
      </c>
      <c r="M107" s="31">
        <v>1</v>
      </c>
      <c r="N107" s="31">
        <v>5</v>
      </c>
      <c r="O107" s="31">
        <v>5</v>
      </c>
      <c r="S107" s="33" t="s">
        <v>100</v>
      </c>
      <c r="T107" s="33" t="s">
        <v>94</v>
      </c>
      <c r="U107" s="33">
        <v>30</v>
      </c>
      <c r="V107" s="33">
        <v>1</v>
      </c>
      <c r="W107" s="33">
        <v>1</v>
      </c>
      <c r="X107" s="33">
        <v>5</v>
      </c>
      <c r="Y107" s="33">
        <v>4</v>
      </c>
      <c r="Z107" s="33">
        <v>1</v>
      </c>
      <c r="AA107" s="33">
        <v>4.5</v>
      </c>
      <c r="AB107" s="33">
        <v>1.5</v>
      </c>
      <c r="AC107" s="33">
        <v>1</v>
      </c>
      <c r="AD107" s="33">
        <v>1</v>
      </c>
      <c r="AE107" s="33">
        <v>1</v>
      </c>
      <c r="AF107" s="33">
        <v>5</v>
      </c>
      <c r="AG107" s="33">
        <v>3.5</v>
      </c>
    </row>
    <row r="108" spans="1:33" x14ac:dyDescent="0.45">
      <c r="A108" s="33" t="s">
        <v>102</v>
      </c>
      <c r="B108" s="33" t="s">
        <v>92</v>
      </c>
      <c r="C108" s="31">
        <v>30</v>
      </c>
      <c r="D108" s="31">
        <v>3</v>
      </c>
      <c r="E108" s="31">
        <v>2.5</v>
      </c>
      <c r="F108" s="31">
        <v>3.5</v>
      </c>
      <c r="G108" s="31">
        <v>3</v>
      </c>
      <c r="H108" s="31">
        <v>3</v>
      </c>
      <c r="I108" s="31">
        <v>3.5</v>
      </c>
      <c r="J108" s="31">
        <v>3.5</v>
      </c>
      <c r="K108" s="31">
        <v>3</v>
      </c>
      <c r="L108" s="31">
        <v>2</v>
      </c>
      <c r="M108" s="31">
        <v>2</v>
      </c>
      <c r="N108" s="31">
        <v>4</v>
      </c>
      <c r="O108" s="31">
        <v>4</v>
      </c>
      <c r="S108" s="33" t="s">
        <v>100</v>
      </c>
      <c r="T108" s="33" t="s">
        <v>96</v>
      </c>
      <c r="U108" s="33">
        <v>30</v>
      </c>
      <c r="V108" s="33">
        <v>3</v>
      </c>
      <c r="W108" s="33">
        <v>3</v>
      </c>
      <c r="X108" s="33">
        <v>3.5</v>
      </c>
      <c r="Y108" s="33">
        <v>3</v>
      </c>
      <c r="Z108" s="33">
        <v>2.5</v>
      </c>
      <c r="AA108" s="33">
        <v>4.5</v>
      </c>
      <c r="AB108" s="33">
        <v>1.5</v>
      </c>
      <c r="AC108" s="33">
        <v>4</v>
      </c>
      <c r="AD108" s="33">
        <v>2.5</v>
      </c>
      <c r="AE108" s="33">
        <v>2.5</v>
      </c>
      <c r="AF108" s="33">
        <v>3.5</v>
      </c>
      <c r="AG108" s="33">
        <v>3.5</v>
      </c>
    </row>
    <row r="109" spans="1:33" x14ac:dyDescent="0.45">
      <c r="A109" s="33" t="s">
        <v>102</v>
      </c>
      <c r="B109" s="33" t="s">
        <v>90</v>
      </c>
      <c r="C109" s="31">
        <v>30</v>
      </c>
      <c r="D109" s="31">
        <v>1</v>
      </c>
      <c r="E109" s="31">
        <v>2.5</v>
      </c>
      <c r="F109" s="31">
        <v>3.5</v>
      </c>
      <c r="G109" s="31">
        <v>5</v>
      </c>
      <c r="H109" s="31">
        <v>1</v>
      </c>
      <c r="I109" s="31">
        <v>1</v>
      </c>
      <c r="J109" s="31">
        <v>1</v>
      </c>
      <c r="K109" s="31">
        <v>1.5</v>
      </c>
      <c r="L109" s="31">
        <v>3</v>
      </c>
      <c r="M109" s="31">
        <v>3</v>
      </c>
      <c r="N109" s="31">
        <v>3</v>
      </c>
      <c r="O109" s="31">
        <v>3</v>
      </c>
      <c r="S109" s="33" t="s">
        <v>100</v>
      </c>
      <c r="T109" s="33" t="s">
        <v>76</v>
      </c>
      <c r="U109" s="33">
        <v>30</v>
      </c>
      <c r="V109" s="33">
        <v>2</v>
      </c>
      <c r="W109" s="33">
        <v>2</v>
      </c>
      <c r="X109" s="33">
        <v>3.5</v>
      </c>
      <c r="Y109" s="33">
        <v>1</v>
      </c>
      <c r="Z109" s="33">
        <v>2.5</v>
      </c>
      <c r="AA109" s="33">
        <v>3</v>
      </c>
      <c r="AB109" s="33">
        <v>3</v>
      </c>
      <c r="AC109" s="33">
        <v>2</v>
      </c>
      <c r="AD109" s="33">
        <v>2.5</v>
      </c>
      <c r="AE109" s="33">
        <v>2.5</v>
      </c>
      <c r="AF109" s="33">
        <v>3.5</v>
      </c>
      <c r="AG109" s="33">
        <v>1</v>
      </c>
    </row>
    <row r="110" spans="1:33" x14ac:dyDescent="0.45">
      <c r="A110" s="33" t="s">
        <v>102</v>
      </c>
      <c r="B110" s="33" t="s">
        <v>91</v>
      </c>
      <c r="C110" s="31">
        <v>30</v>
      </c>
      <c r="D110" s="31">
        <v>3</v>
      </c>
      <c r="E110" s="31">
        <v>4.5</v>
      </c>
      <c r="F110" s="31">
        <v>2</v>
      </c>
      <c r="G110" s="31">
        <v>1.5</v>
      </c>
      <c r="H110" s="31">
        <v>4.5</v>
      </c>
      <c r="I110" s="31">
        <v>2</v>
      </c>
      <c r="J110" s="31">
        <v>2</v>
      </c>
      <c r="K110" s="31">
        <v>5</v>
      </c>
      <c r="L110" s="31">
        <v>4.5</v>
      </c>
      <c r="M110" s="31">
        <v>4.5</v>
      </c>
      <c r="N110" s="31">
        <v>2</v>
      </c>
      <c r="O110" s="31">
        <v>1.5</v>
      </c>
      <c r="S110" s="33" t="s">
        <v>100</v>
      </c>
      <c r="T110" s="33" t="s">
        <v>93</v>
      </c>
      <c r="U110" s="33">
        <v>30</v>
      </c>
      <c r="V110" s="33">
        <v>4</v>
      </c>
      <c r="W110" s="33">
        <v>4</v>
      </c>
      <c r="X110" s="33">
        <v>1.5</v>
      </c>
      <c r="Y110" s="33">
        <v>2</v>
      </c>
      <c r="Z110" s="33">
        <v>4</v>
      </c>
      <c r="AA110" s="33">
        <v>1.5</v>
      </c>
      <c r="AB110" s="33">
        <v>4.5</v>
      </c>
      <c r="AC110" s="33">
        <v>4</v>
      </c>
      <c r="AD110" s="33">
        <v>4.5</v>
      </c>
      <c r="AE110" s="33">
        <v>4.5</v>
      </c>
      <c r="AF110" s="33">
        <v>1.5</v>
      </c>
      <c r="AG110" s="33">
        <v>2</v>
      </c>
    </row>
    <row r="111" spans="1:33" x14ac:dyDescent="0.45">
      <c r="A111" s="33" t="s">
        <v>102</v>
      </c>
      <c r="B111" s="33" t="s">
        <v>77</v>
      </c>
      <c r="C111" s="31">
        <v>30</v>
      </c>
      <c r="D111" s="31">
        <v>3</v>
      </c>
      <c r="E111" s="31">
        <v>4.5</v>
      </c>
      <c r="F111" s="31">
        <v>1</v>
      </c>
      <c r="G111" s="31">
        <v>1.5</v>
      </c>
      <c r="H111" s="31">
        <v>4.5</v>
      </c>
      <c r="I111" s="31">
        <v>3.5</v>
      </c>
      <c r="J111" s="31">
        <v>3.5</v>
      </c>
      <c r="K111" s="31">
        <v>4</v>
      </c>
      <c r="L111" s="31">
        <v>4.5</v>
      </c>
      <c r="M111" s="31">
        <v>4.5</v>
      </c>
      <c r="N111" s="31">
        <v>1</v>
      </c>
      <c r="O111" s="31">
        <v>1.5</v>
      </c>
      <c r="S111" s="33" t="s">
        <v>100</v>
      </c>
      <c r="T111" s="33" t="s">
        <v>95</v>
      </c>
      <c r="U111" s="33">
        <v>30</v>
      </c>
      <c r="V111" s="33">
        <v>5</v>
      </c>
      <c r="W111" s="33">
        <v>5</v>
      </c>
      <c r="X111" s="33">
        <v>1.5</v>
      </c>
      <c r="Y111" s="33">
        <v>5</v>
      </c>
      <c r="Z111" s="33">
        <v>5</v>
      </c>
      <c r="AA111" s="33">
        <v>1.5</v>
      </c>
      <c r="AB111" s="33">
        <v>4.5</v>
      </c>
      <c r="AC111" s="33">
        <v>4</v>
      </c>
      <c r="AD111" s="33">
        <v>4.5</v>
      </c>
      <c r="AE111" s="33">
        <v>4.5</v>
      </c>
      <c r="AF111" s="33">
        <v>1.5</v>
      </c>
      <c r="AG111" s="33">
        <v>5</v>
      </c>
    </row>
    <row r="112" spans="1:33" x14ac:dyDescent="0.45">
      <c r="A112" s="33" t="s">
        <v>102</v>
      </c>
      <c r="B112" s="33" t="s">
        <v>76</v>
      </c>
      <c r="C112" s="31">
        <v>25</v>
      </c>
      <c r="D112" s="31">
        <v>5</v>
      </c>
      <c r="E112" s="31">
        <v>1</v>
      </c>
      <c r="F112" s="31">
        <v>5</v>
      </c>
      <c r="G112" s="31">
        <v>5</v>
      </c>
      <c r="H112" s="31">
        <v>1</v>
      </c>
      <c r="I112" s="31">
        <v>5</v>
      </c>
      <c r="J112" s="31">
        <v>1</v>
      </c>
      <c r="K112" s="31">
        <v>4</v>
      </c>
      <c r="L112" s="31">
        <v>1</v>
      </c>
      <c r="M112" s="31">
        <v>1</v>
      </c>
      <c r="N112" s="31">
        <v>4</v>
      </c>
      <c r="O112" s="31">
        <v>2</v>
      </c>
      <c r="S112" s="33" t="s">
        <v>100</v>
      </c>
      <c r="T112" s="33" t="s">
        <v>94</v>
      </c>
      <c r="U112" s="33">
        <v>25</v>
      </c>
      <c r="V112" s="33">
        <v>1</v>
      </c>
      <c r="W112" s="33">
        <v>1</v>
      </c>
      <c r="X112" s="33">
        <v>5</v>
      </c>
      <c r="Y112" s="33">
        <v>5</v>
      </c>
      <c r="Z112" s="33">
        <v>1</v>
      </c>
      <c r="AA112" s="33">
        <v>5</v>
      </c>
      <c r="AB112" s="33">
        <v>3</v>
      </c>
      <c r="AC112" s="33">
        <v>1</v>
      </c>
      <c r="AD112" s="33">
        <v>1</v>
      </c>
      <c r="AE112" s="33">
        <v>1</v>
      </c>
      <c r="AF112" s="33">
        <v>5</v>
      </c>
      <c r="AG112" s="33">
        <v>5</v>
      </c>
    </row>
    <row r="113" spans="1:33" x14ac:dyDescent="0.45">
      <c r="A113" s="33" t="s">
        <v>102</v>
      </c>
      <c r="B113" s="33" t="s">
        <v>92</v>
      </c>
      <c r="C113" s="31">
        <v>25</v>
      </c>
      <c r="D113" s="31">
        <v>3</v>
      </c>
      <c r="E113" s="31">
        <v>2.5</v>
      </c>
      <c r="F113" s="31">
        <v>3</v>
      </c>
      <c r="G113" s="31">
        <v>3</v>
      </c>
      <c r="H113" s="31">
        <v>2</v>
      </c>
      <c r="I113" s="31">
        <v>4</v>
      </c>
      <c r="J113" s="31">
        <v>3</v>
      </c>
      <c r="K113" s="31">
        <v>5</v>
      </c>
      <c r="L113" s="31">
        <v>2</v>
      </c>
      <c r="M113" s="31">
        <v>2</v>
      </c>
      <c r="N113" s="31">
        <v>5</v>
      </c>
      <c r="O113" s="31">
        <v>4</v>
      </c>
      <c r="S113" s="33" t="s">
        <v>100</v>
      </c>
      <c r="T113" s="33" t="s">
        <v>96</v>
      </c>
      <c r="U113" s="33">
        <v>25</v>
      </c>
      <c r="V113" s="33">
        <v>3</v>
      </c>
      <c r="W113" s="33">
        <v>3</v>
      </c>
      <c r="X113" s="33">
        <v>3</v>
      </c>
      <c r="Y113" s="33">
        <v>4</v>
      </c>
      <c r="Z113" s="33">
        <v>3</v>
      </c>
      <c r="AA113" s="33">
        <v>3.5</v>
      </c>
      <c r="AB113" s="33">
        <v>3</v>
      </c>
      <c r="AC113" s="33">
        <v>3</v>
      </c>
      <c r="AD113" s="33">
        <v>3</v>
      </c>
      <c r="AE113" s="33">
        <v>2</v>
      </c>
      <c r="AF113" s="33">
        <v>3</v>
      </c>
      <c r="AG113" s="33">
        <v>3.5</v>
      </c>
    </row>
    <row r="114" spans="1:33" x14ac:dyDescent="0.45">
      <c r="A114" s="33" t="s">
        <v>102</v>
      </c>
      <c r="B114" s="33" t="s">
        <v>90</v>
      </c>
      <c r="C114" s="31">
        <v>25</v>
      </c>
      <c r="D114" s="31">
        <v>4</v>
      </c>
      <c r="E114" s="31">
        <v>4.5</v>
      </c>
      <c r="F114" s="31">
        <v>4</v>
      </c>
      <c r="G114" s="31">
        <v>4</v>
      </c>
      <c r="H114" s="31">
        <v>3</v>
      </c>
      <c r="I114" s="31">
        <v>3</v>
      </c>
      <c r="J114" s="31">
        <v>2</v>
      </c>
      <c r="K114" s="31">
        <v>3</v>
      </c>
      <c r="L114" s="31">
        <v>3</v>
      </c>
      <c r="M114" s="31">
        <v>3</v>
      </c>
      <c r="N114" s="31">
        <v>3</v>
      </c>
      <c r="O114" s="31">
        <v>5</v>
      </c>
      <c r="S114" s="33" t="s">
        <v>100</v>
      </c>
      <c r="T114" s="33" t="s">
        <v>76</v>
      </c>
      <c r="U114" s="33">
        <v>25</v>
      </c>
      <c r="V114" s="33">
        <v>2</v>
      </c>
      <c r="W114" s="33">
        <v>2</v>
      </c>
      <c r="X114" s="33">
        <v>4</v>
      </c>
      <c r="Y114" s="33">
        <v>3</v>
      </c>
      <c r="Z114" s="33">
        <v>2</v>
      </c>
      <c r="AA114" s="33">
        <v>3.5</v>
      </c>
      <c r="AB114" s="33">
        <v>3</v>
      </c>
      <c r="AC114" s="33">
        <v>3</v>
      </c>
      <c r="AD114" s="33">
        <v>2</v>
      </c>
      <c r="AE114" s="33">
        <v>3</v>
      </c>
      <c r="AF114" s="33">
        <v>4</v>
      </c>
      <c r="AG114" s="33">
        <v>3.5</v>
      </c>
    </row>
    <row r="115" spans="1:33" x14ac:dyDescent="0.45">
      <c r="A115" s="33" t="s">
        <v>102</v>
      </c>
      <c r="B115" s="33" t="s">
        <v>91</v>
      </c>
      <c r="C115" s="31">
        <v>25</v>
      </c>
      <c r="D115" s="31">
        <v>1</v>
      </c>
      <c r="E115" s="31">
        <v>2.5</v>
      </c>
      <c r="F115" s="31">
        <v>2</v>
      </c>
      <c r="G115" s="31">
        <v>2</v>
      </c>
      <c r="H115" s="31">
        <v>4</v>
      </c>
      <c r="I115" s="31">
        <v>1</v>
      </c>
      <c r="J115" s="31">
        <v>5</v>
      </c>
      <c r="K115" s="31">
        <v>1</v>
      </c>
      <c r="L115" s="31">
        <v>4.5</v>
      </c>
      <c r="M115" s="31">
        <v>4</v>
      </c>
      <c r="N115" s="31">
        <v>2</v>
      </c>
      <c r="O115" s="31">
        <v>1</v>
      </c>
      <c r="S115" s="33" t="s">
        <v>100</v>
      </c>
      <c r="T115" s="33" t="s">
        <v>93</v>
      </c>
      <c r="U115" s="33">
        <v>25</v>
      </c>
      <c r="V115" s="33">
        <v>4.5</v>
      </c>
      <c r="W115" s="33">
        <v>4.5</v>
      </c>
      <c r="X115" s="33">
        <v>1</v>
      </c>
      <c r="Y115" s="33">
        <v>1</v>
      </c>
      <c r="Z115" s="33">
        <v>4</v>
      </c>
      <c r="AA115" s="33">
        <v>1</v>
      </c>
      <c r="AB115" s="33">
        <v>3</v>
      </c>
      <c r="AC115" s="33">
        <v>3</v>
      </c>
      <c r="AD115" s="33">
        <v>4</v>
      </c>
      <c r="AE115" s="33">
        <v>5</v>
      </c>
      <c r="AF115" s="33">
        <v>2</v>
      </c>
      <c r="AG115" s="33">
        <v>2</v>
      </c>
    </row>
    <row r="116" spans="1:33" x14ac:dyDescent="0.45">
      <c r="A116" s="33" t="s">
        <v>102</v>
      </c>
      <c r="B116" s="33" t="s">
        <v>77</v>
      </c>
      <c r="C116" s="31">
        <v>25</v>
      </c>
      <c r="D116" s="31">
        <v>2</v>
      </c>
      <c r="E116" s="31">
        <v>4.5</v>
      </c>
      <c r="F116" s="31">
        <v>1</v>
      </c>
      <c r="G116" s="31">
        <v>1</v>
      </c>
      <c r="H116" s="31">
        <v>5</v>
      </c>
      <c r="I116" s="31">
        <v>2</v>
      </c>
      <c r="J116" s="31">
        <v>4</v>
      </c>
      <c r="K116" s="31">
        <v>2</v>
      </c>
      <c r="L116" s="31">
        <v>4.5</v>
      </c>
      <c r="M116" s="31">
        <v>5</v>
      </c>
      <c r="N116" s="31">
        <v>1</v>
      </c>
      <c r="O116" s="31">
        <v>3</v>
      </c>
      <c r="S116" s="33" t="s">
        <v>100</v>
      </c>
      <c r="T116" s="33" t="s">
        <v>95</v>
      </c>
      <c r="U116" s="33">
        <v>25</v>
      </c>
      <c r="V116" s="33">
        <v>4.5</v>
      </c>
      <c r="W116" s="33">
        <v>4.5</v>
      </c>
      <c r="X116" s="33">
        <v>2</v>
      </c>
      <c r="Y116" s="33">
        <v>2</v>
      </c>
      <c r="Z116" s="33">
        <v>5</v>
      </c>
      <c r="AA116" s="33">
        <v>2</v>
      </c>
      <c r="AB116" s="33">
        <v>3</v>
      </c>
      <c r="AC116" s="33">
        <v>5</v>
      </c>
      <c r="AD116" s="33">
        <v>5</v>
      </c>
      <c r="AE116" s="33">
        <v>4</v>
      </c>
      <c r="AF116" s="33">
        <v>1</v>
      </c>
      <c r="AG116" s="33">
        <v>1</v>
      </c>
    </row>
    <row r="117" spans="1:33" x14ac:dyDescent="0.45">
      <c r="A117" s="33" t="s">
        <v>102</v>
      </c>
      <c r="B117" s="33" t="s">
        <v>76</v>
      </c>
      <c r="C117" s="31">
        <v>56</v>
      </c>
      <c r="D117" s="31">
        <v>5</v>
      </c>
      <c r="E117" s="31">
        <v>1</v>
      </c>
      <c r="F117" s="31">
        <v>5</v>
      </c>
      <c r="G117" s="31">
        <v>5</v>
      </c>
      <c r="H117" s="31">
        <v>1</v>
      </c>
      <c r="I117" s="31">
        <v>5</v>
      </c>
      <c r="J117" s="31">
        <v>1</v>
      </c>
      <c r="K117" s="31">
        <v>5</v>
      </c>
      <c r="L117" s="31">
        <v>1</v>
      </c>
      <c r="M117" s="31">
        <v>1</v>
      </c>
      <c r="N117" s="31">
        <v>1</v>
      </c>
      <c r="O117" s="31">
        <v>5</v>
      </c>
      <c r="S117" s="33" t="s">
        <v>100</v>
      </c>
      <c r="T117" s="33" t="s">
        <v>94</v>
      </c>
      <c r="U117" s="33">
        <v>56</v>
      </c>
      <c r="V117" s="33">
        <v>1</v>
      </c>
      <c r="W117" s="33">
        <v>1</v>
      </c>
      <c r="X117" s="33">
        <v>5</v>
      </c>
      <c r="Y117" s="33">
        <v>5</v>
      </c>
      <c r="Z117" s="33">
        <v>1</v>
      </c>
      <c r="AA117" s="33">
        <v>5</v>
      </c>
      <c r="AB117" s="33">
        <v>1</v>
      </c>
      <c r="AC117" s="33">
        <v>5</v>
      </c>
      <c r="AD117" s="33">
        <v>1</v>
      </c>
      <c r="AE117" s="33">
        <v>1</v>
      </c>
      <c r="AF117" s="33">
        <v>1</v>
      </c>
      <c r="AG117" s="33">
        <v>5</v>
      </c>
    </row>
    <row r="118" spans="1:33" x14ac:dyDescent="0.45">
      <c r="A118" s="33" t="s">
        <v>102</v>
      </c>
      <c r="B118" s="33" t="s">
        <v>92</v>
      </c>
      <c r="C118" s="31">
        <v>56</v>
      </c>
      <c r="D118" s="31">
        <v>4</v>
      </c>
      <c r="E118" s="31">
        <v>3</v>
      </c>
      <c r="F118" s="31">
        <v>4</v>
      </c>
      <c r="G118" s="31">
        <v>4</v>
      </c>
      <c r="H118" s="31">
        <v>3</v>
      </c>
      <c r="I118" s="31">
        <v>4</v>
      </c>
      <c r="J118" s="31">
        <v>5</v>
      </c>
      <c r="K118" s="31">
        <v>4</v>
      </c>
      <c r="L118" s="31">
        <v>3</v>
      </c>
      <c r="M118" s="31">
        <v>2</v>
      </c>
      <c r="N118" s="31">
        <v>2</v>
      </c>
      <c r="O118" s="31">
        <v>4</v>
      </c>
      <c r="S118" s="33" t="s">
        <v>100</v>
      </c>
      <c r="T118" s="33" t="s">
        <v>96</v>
      </c>
      <c r="U118" s="33">
        <v>56</v>
      </c>
      <c r="V118" s="33">
        <v>3</v>
      </c>
      <c r="W118" s="33">
        <v>3</v>
      </c>
      <c r="X118" s="33">
        <v>3</v>
      </c>
      <c r="Y118" s="33">
        <v>1</v>
      </c>
      <c r="Z118" s="33">
        <v>5</v>
      </c>
      <c r="AA118" s="33">
        <v>1</v>
      </c>
      <c r="AB118" s="33">
        <v>5</v>
      </c>
      <c r="AC118" s="33">
        <v>1</v>
      </c>
      <c r="AD118" s="33">
        <v>3</v>
      </c>
      <c r="AE118" s="33">
        <v>3</v>
      </c>
      <c r="AF118" s="33">
        <v>3</v>
      </c>
      <c r="AG118" s="33">
        <v>4</v>
      </c>
    </row>
    <row r="119" spans="1:33" x14ac:dyDescent="0.45">
      <c r="A119" s="33" t="s">
        <v>102</v>
      </c>
      <c r="B119" s="33" t="s">
        <v>90</v>
      </c>
      <c r="C119" s="31">
        <v>56</v>
      </c>
      <c r="D119" s="31">
        <v>3</v>
      </c>
      <c r="E119" s="31">
        <v>2</v>
      </c>
      <c r="F119" s="31">
        <v>3</v>
      </c>
      <c r="G119" s="31">
        <v>3</v>
      </c>
      <c r="H119" s="31">
        <v>2</v>
      </c>
      <c r="I119" s="31">
        <v>3</v>
      </c>
      <c r="J119" s="31">
        <v>4</v>
      </c>
      <c r="K119" s="31">
        <v>3</v>
      </c>
      <c r="L119" s="31">
        <v>2</v>
      </c>
      <c r="M119" s="31">
        <v>3</v>
      </c>
      <c r="N119" s="31">
        <v>3</v>
      </c>
      <c r="O119" s="31">
        <v>3</v>
      </c>
      <c r="S119" s="33" t="s">
        <v>100</v>
      </c>
      <c r="T119" s="33" t="s">
        <v>76</v>
      </c>
      <c r="U119" s="33">
        <v>56</v>
      </c>
      <c r="V119" s="33">
        <v>2</v>
      </c>
      <c r="W119" s="33">
        <v>2</v>
      </c>
      <c r="X119" s="33">
        <v>4</v>
      </c>
      <c r="Y119" s="33">
        <v>2</v>
      </c>
      <c r="Z119" s="33">
        <v>4</v>
      </c>
      <c r="AA119" s="33">
        <v>2</v>
      </c>
      <c r="AB119" s="33">
        <v>4</v>
      </c>
      <c r="AC119" s="33">
        <v>2</v>
      </c>
      <c r="AD119" s="33">
        <v>2</v>
      </c>
      <c r="AE119" s="33">
        <v>2</v>
      </c>
      <c r="AF119" s="33">
        <v>2</v>
      </c>
      <c r="AG119" s="33">
        <v>2.5</v>
      </c>
    </row>
    <row r="120" spans="1:33" x14ac:dyDescent="0.45">
      <c r="A120" s="33" t="s">
        <v>102</v>
      </c>
      <c r="B120" s="33" t="s">
        <v>91</v>
      </c>
      <c r="C120" s="31">
        <v>56</v>
      </c>
      <c r="D120" s="31">
        <v>1.5</v>
      </c>
      <c r="E120" s="31">
        <v>4</v>
      </c>
      <c r="F120" s="31">
        <v>2</v>
      </c>
      <c r="G120" s="31">
        <v>2</v>
      </c>
      <c r="H120" s="31">
        <v>4</v>
      </c>
      <c r="I120" s="31">
        <v>2</v>
      </c>
      <c r="J120" s="31">
        <v>3</v>
      </c>
      <c r="K120" s="31">
        <v>2</v>
      </c>
      <c r="L120" s="31">
        <v>5</v>
      </c>
      <c r="M120" s="31">
        <v>4</v>
      </c>
      <c r="N120" s="31">
        <v>4</v>
      </c>
      <c r="O120" s="31">
        <v>2</v>
      </c>
      <c r="S120" s="33" t="s">
        <v>100</v>
      </c>
      <c r="T120" s="33" t="s">
        <v>93</v>
      </c>
      <c r="U120" s="33">
        <v>56</v>
      </c>
      <c r="V120" s="33">
        <v>5</v>
      </c>
      <c r="W120" s="33">
        <v>5</v>
      </c>
      <c r="X120" s="33">
        <v>1</v>
      </c>
      <c r="Y120" s="33">
        <v>4</v>
      </c>
      <c r="Z120" s="33">
        <v>2</v>
      </c>
      <c r="AA120" s="33">
        <v>4</v>
      </c>
      <c r="AB120" s="33">
        <v>2</v>
      </c>
      <c r="AC120" s="33">
        <v>4</v>
      </c>
      <c r="AD120" s="33">
        <v>5</v>
      </c>
      <c r="AE120" s="33">
        <v>5</v>
      </c>
      <c r="AF120" s="33">
        <v>5</v>
      </c>
      <c r="AG120" s="33">
        <v>1</v>
      </c>
    </row>
    <row r="121" spans="1:33" x14ac:dyDescent="0.45">
      <c r="A121" s="33" t="s">
        <v>102</v>
      </c>
      <c r="B121" s="33" t="s">
        <v>77</v>
      </c>
      <c r="C121" s="31">
        <v>56</v>
      </c>
      <c r="D121" s="31">
        <v>1.5</v>
      </c>
      <c r="E121" s="31">
        <v>5</v>
      </c>
      <c r="F121" s="31">
        <v>1</v>
      </c>
      <c r="G121" s="31">
        <v>1</v>
      </c>
      <c r="H121" s="31">
        <v>5</v>
      </c>
      <c r="I121" s="31">
        <v>1</v>
      </c>
      <c r="J121" s="31">
        <v>2</v>
      </c>
      <c r="K121" s="31">
        <v>1</v>
      </c>
      <c r="L121" s="31">
        <v>4</v>
      </c>
      <c r="M121" s="31">
        <v>5</v>
      </c>
      <c r="N121" s="31">
        <v>5</v>
      </c>
      <c r="O121" s="31">
        <v>1</v>
      </c>
      <c r="S121" s="33" t="s">
        <v>100</v>
      </c>
      <c r="T121" s="33" t="s">
        <v>95</v>
      </c>
      <c r="U121" s="33">
        <v>56</v>
      </c>
      <c r="V121" s="33">
        <v>4</v>
      </c>
      <c r="W121" s="33">
        <v>4</v>
      </c>
      <c r="X121" s="33">
        <v>2</v>
      </c>
      <c r="Y121" s="33">
        <v>3</v>
      </c>
      <c r="Z121" s="33">
        <v>3</v>
      </c>
      <c r="AA121" s="33">
        <v>3</v>
      </c>
      <c r="AB121" s="33">
        <v>3</v>
      </c>
      <c r="AC121" s="33">
        <v>3</v>
      </c>
      <c r="AD121" s="33">
        <v>4</v>
      </c>
      <c r="AE121" s="33">
        <v>4</v>
      </c>
      <c r="AF121" s="33">
        <v>4</v>
      </c>
      <c r="AG121" s="33">
        <v>2.5</v>
      </c>
    </row>
    <row r="122" spans="1:33" x14ac:dyDescent="0.45">
      <c r="A122" s="33" t="s">
        <v>102</v>
      </c>
      <c r="B122" s="33" t="s">
        <v>76</v>
      </c>
      <c r="C122" s="31">
        <v>2</v>
      </c>
      <c r="D122" s="31">
        <v>5</v>
      </c>
      <c r="E122" s="31">
        <v>1</v>
      </c>
      <c r="F122" s="31">
        <v>1</v>
      </c>
      <c r="G122" s="31">
        <v>5</v>
      </c>
      <c r="H122" s="31">
        <v>1</v>
      </c>
      <c r="I122" s="31">
        <v>5</v>
      </c>
      <c r="J122" s="31">
        <v>5</v>
      </c>
      <c r="K122" s="31">
        <v>1</v>
      </c>
      <c r="L122" s="31">
        <v>1</v>
      </c>
      <c r="M122" s="31">
        <v>1</v>
      </c>
      <c r="N122" s="31">
        <v>1</v>
      </c>
      <c r="O122" s="31">
        <v>2</v>
      </c>
      <c r="S122" s="33" t="s">
        <v>100</v>
      </c>
      <c r="T122" s="33" t="s">
        <v>94</v>
      </c>
      <c r="U122" s="33">
        <v>2</v>
      </c>
      <c r="V122" s="33">
        <v>1</v>
      </c>
      <c r="W122" s="33">
        <v>1</v>
      </c>
      <c r="X122" s="33">
        <v>1</v>
      </c>
      <c r="Y122" s="33">
        <v>1</v>
      </c>
      <c r="Z122" s="33">
        <v>1</v>
      </c>
      <c r="AA122" s="33">
        <v>5</v>
      </c>
      <c r="AB122" s="33">
        <v>5</v>
      </c>
      <c r="AC122" s="33">
        <v>1</v>
      </c>
      <c r="AD122" s="33">
        <v>1</v>
      </c>
      <c r="AE122" s="33">
        <v>1</v>
      </c>
      <c r="AF122" s="33">
        <v>3</v>
      </c>
      <c r="AG122" s="33">
        <v>3</v>
      </c>
    </row>
    <row r="123" spans="1:33" x14ac:dyDescent="0.45">
      <c r="A123" s="33" t="s">
        <v>102</v>
      </c>
      <c r="B123" s="33" t="s">
        <v>92</v>
      </c>
      <c r="C123" s="31">
        <v>2</v>
      </c>
      <c r="D123" s="31">
        <v>3.5</v>
      </c>
      <c r="E123" s="31">
        <v>4.5</v>
      </c>
      <c r="F123" s="31">
        <v>2</v>
      </c>
      <c r="G123" s="31">
        <v>3</v>
      </c>
      <c r="H123" s="31">
        <v>3</v>
      </c>
      <c r="I123" s="31">
        <v>4</v>
      </c>
      <c r="J123" s="31">
        <v>4</v>
      </c>
      <c r="K123" s="31">
        <v>2.5</v>
      </c>
      <c r="L123" s="31">
        <v>2</v>
      </c>
      <c r="M123" s="31">
        <v>2</v>
      </c>
      <c r="N123" s="31">
        <v>3</v>
      </c>
      <c r="O123" s="31">
        <v>1</v>
      </c>
      <c r="S123" s="33" t="s">
        <v>100</v>
      </c>
      <c r="T123" s="33" t="s">
        <v>96</v>
      </c>
      <c r="U123" s="33">
        <v>2</v>
      </c>
      <c r="V123" s="33">
        <v>3</v>
      </c>
      <c r="W123" s="33">
        <v>3</v>
      </c>
      <c r="X123" s="33">
        <v>2</v>
      </c>
      <c r="Y123" s="33">
        <v>3</v>
      </c>
      <c r="Z123" s="33">
        <v>3</v>
      </c>
      <c r="AA123" s="33">
        <v>4</v>
      </c>
      <c r="AB123" s="33">
        <v>4</v>
      </c>
      <c r="AC123" s="33">
        <v>4</v>
      </c>
      <c r="AD123" s="33">
        <v>3</v>
      </c>
      <c r="AE123" s="33">
        <v>2</v>
      </c>
      <c r="AF123" s="33">
        <v>4</v>
      </c>
      <c r="AG123" s="33">
        <v>1</v>
      </c>
    </row>
    <row r="124" spans="1:33" x14ac:dyDescent="0.45">
      <c r="A124" s="33" t="s">
        <v>102</v>
      </c>
      <c r="B124" s="33" t="s">
        <v>90</v>
      </c>
      <c r="C124" s="31">
        <v>2</v>
      </c>
      <c r="D124" s="31">
        <v>3.5</v>
      </c>
      <c r="E124" s="31">
        <v>4.5</v>
      </c>
      <c r="F124" s="31">
        <v>3</v>
      </c>
      <c r="G124" s="31">
        <v>4</v>
      </c>
      <c r="H124" s="31">
        <v>2</v>
      </c>
      <c r="I124" s="31">
        <v>1</v>
      </c>
      <c r="J124" s="31">
        <v>1</v>
      </c>
      <c r="K124" s="31">
        <v>2.5</v>
      </c>
      <c r="L124" s="31">
        <v>3</v>
      </c>
      <c r="M124" s="31">
        <v>4</v>
      </c>
      <c r="N124" s="31">
        <v>2</v>
      </c>
      <c r="O124" s="31">
        <v>3</v>
      </c>
      <c r="S124" s="33" t="s">
        <v>100</v>
      </c>
      <c r="T124" s="33" t="s">
        <v>76</v>
      </c>
      <c r="U124" s="33">
        <v>2</v>
      </c>
      <c r="V124" s="33">
        <v>2</v>
      </c>
      <c r="W124" s="33">
        <v>2</v>
      </c>
      <c r="X124" s="33">
        <v>4</v>
      </c>
      <c r="Y124" s="33">
        <v>2</v>
      </c>
      <c r="Z124" s="33">
        <v>2</v>
      </c>
      <c r="AA124" s="33">
        <v>1</v>
      </c>
      <c r="AB124" s="33">
        <v>3</v>
      </c>
      <c r="AC124" s="33">
        <v>2</v>
      </c>
      <c r="AD124" s="33">
        <v>2</v>
      </c>
      <c r="AE124" s="33">
        <v>4</v>
      </c>
      <c r="AF124" s="33">
        <v>2</v>
      </c>
      <c r="AG124" s="33">
        <v>4</v>
      </c>
    </row>
    <row r="125" spans="1:33" x14ac:dyDescent="0.45">
      <c r="A125" s="33" t="s">
        <v>102</v>
      </c>
      <c r="B125" s="33" t="s">
        <v>91</v>
      </c>
      <c r="C125" s="31">
        <v>2</v>
      </c>
      <c r="D125" s="31">
        <v>1.5</v>
      </c>
      <c r="E125" s="31">
        <v>2.5</v>
      </c>
      <c r="F125" s="31">
        <v>4.5</v>
      </c>
      <c r="G125" s="31">
        <v>2</v>
      </c>
      <c r="H125" s="31">
        <v>4</v>
      </c>
      <c r="I125" s="31">
        <v>2</v>
      </c>
      <c r="J125" s="31">
        <v>2</v>
      </c>
      <c r="K125" s="31">
        <v>4.5</v>
      </c>
      <c r="L125" s="31">
        <v>4.5</v>
      </c>
      <c r="M125" s="31">
        <v>3</v>
      </c>
      <c r="N125" s="31">
        <v>4</v>
      </c>
      <c r="O125" s="31">
        <v>4</v>
      </c>
      <c r="S125" s="33" t="s">
        <v>100</v>
      </c>
      <c r="T125" s="33" t="s">
        <v>76</v>
      </c>
      <c r="U125" s="33">
        <v>2</v>
      </c>
      <c r="V125" s="33">
        <v>5</v>
      </c>
      <c r="W125" s="33">
        <v>5</v>
      </c>
      <c r="X125" s="33">
        <v>3</v>
      </c>
      <c r="Y125" s="33">
        <v>5</v>
      </c>
      <c r="Z125" s="33">
        <v>5</v>
      </c>
      <c r="AA125" s="33">
        <v>2</v>
      </c>
      <c r="AB125" s="33">
        <v>1</v>
      </c>
      <c r="AC125" s="33">
        <v>3</v>
      </c>
      <c r="AD125" s="33">
        <v>4</v>
      </c>
      <c r="AE125" s="33">
        <v>3</v>
      </c>
      <c r="AF125" s="33">
        <v>5</v>
      </c>
      <c r="AG125" s="33">
        <v>2</v>
      </c>
    </row>
    <row r="126" spans="1:33" x14ac:dyDescent="0.45">
      <c r="A126" s="33" t="s">
        <v>102</v>
      </c>
      <c r="B126" s="33" t="s">
        <v>77</v>
      </c>
      <c r="C126" s="31">
        <v>2</v>
      </c>
      <c r="D126" s="31">
        <v>1.5</v>
      </c>
      <c r="E126" s="31">
        <v>2.5</v>
      </c>
      <c r="F126" s="31">
        <v>4.5</v>
      </c>
      <c r="G126" s="31">
        <v>1</v>
      </c>
      <c r="H126" s="31">
        <v>5</v>
      </c>
      <c r="I126" s="31">
        <v>3</v>
      </c>
      <c r="J126" s="31">
        <v>3</v>
      </c>
      <c r="K126" s="31">
        <v>4.5</v>
      </c>
      <c r="L126" s="31">
        <v>4.5</v>
      </c>
      <c r="M126" s="31">
        <v>5</v>
      </c>
      <c r="N126" s="31">
        <v>5</v>
      </c>
      <c r="O126" s="31">
        <v>5</v>
      </c>
      <c r="S126" s="33" t="s">
        <v>100</v>
      </c>
      <c r="T126" s="33" t="s">
        <v>93</v>
      </c>
      <c r="U126" s="33">
        <v>2</v>
      </c>
      <c r="V126" s="33">
        <v>4</v>
      </c>
      <c r="W126" s="33">
        <v>4</v>
      </c>
      <c r="X126" s="33">
        <v>5</v>
      </c>
      <c r="Y126" s="33">
        <v>4</v>
      </c>
      <c r="Z126" s="33">
        <v>4</v>
      </c>
      <c r="AA126" s="33">
        <v>3</v>
      </c>
      <c r="AB126" s="33">
        <v>2</v>
      </c>
      <c r="AC126" s="33">
        <v>5</v>
      </c>
      <c r="AD126" s="33">
        <v>5</v>
      </c>
      <c r="AE126" s="33">
        <v>5</v>
      </c>
      <c r="AF126" s="33">
        <v>1</v>
      </c>
      <c r="AG126" s="33">
        <v>5</v>
      </c>
    </row>
    <row r="127" spans="1:33" x14ac:dyDescent="0.45">
      <c r="A127" s="33" t="s">
        <v>102</v>
      </c>
      <c r="B127" s="33" t="s">
        <v>76</v>
      </c>
      <c r="C127" s="31">
        <v>32</v>
      </c>
      <c r="D127" s="31">
        <v>1.5</v>
      </c>
      <c r="E127" s="31">
        <v>1.5</v>
      </c>
      <c r="F127" s="31">
        <v>5</v>
      </c>
      <c r="G127" s="31">
        <v>5</v>
      </c>
      <c r="H127" s="31">
        <v>1</v>
      </c>
      <c r="I127" s="31">
        <v>5</v>
      </c>
      <c r="J127" s="31">
        <v>1</v>
      </c>
      <c r="K127" s="31">
        <v>3</v>
      </c>
      <c r="L127" s="31">
        <v>1</v>
      </c>
      <c r="M127" s="31">
        <v>1</v>
      </c>
      <c r="N127" s="31">
        <v>4</v>
      </c>
      <c r="O127" s="31">
        <v>1</v>
      </c>
      <c r="S127" s="33" t="s">
        <v>100</v>
      </c>
      <c r="T127" s="33" t="s">
        <v>95</v>
      </c>
      <c r="U127" s="33">
        <v>32</v>
      </c>
      <c r="V127" s="33">
        <v>1</v>
      </c>
      <c r="W127" s="33">
        <v>1</v>
      </c>
      <c r="X127" s="33">
        <v>5</v>
      </c>
      <c r="Y127" s="33">
        <v>4.5</v>
      </c>
      <c r="Z127" s="33">
        <v>5</v>
      </c>
      <c r="AA127" s="33">
        <v>1</v>
      </c>
      <c r="AB127" s="33">
        <v>5</v>
      </c>
      <c r="AC127" s="33">
        <v>1.5</v>
      </c>
      <c r="AD127" s="33">
        <v>1</v>
      </c>
      <c r="AE127" s="33">
        <v>1</v>
      </c>
      <c r="AF127" s="33">
        <v>4</v>
      </c>
      <c r="AG127" s="33">
        <v>1</v>
      </c>
    </row>
    <row r="128" spans="1:33" x14ac:dyDescent="0.45">
      <c r="A128" s="33" t="s">
        <v>102</v>
      </c>
      <c r="B128" s="33" t="s">
        <v>92</v>
      </c>
      <c r="C128" s="31">
        <v>32</v>
      </c>
      <c r="D128" s="31">
        <v>3.5</v>
      </c>
      <c r="E128" s="31">
        <v>1.5</v>
      </c>
      <c r="F128" s="31">
        <v>4</v>
      </c>
      <c r="G128" s="31">
        <v>3</v>
      </c>
      <c r="H128" s="31">
        <v>2</v>
      </c>
      <c r="I128" s="31">
        <v>4</v>
      </c>
      <c r="J128" s="31">
        <v>3</v>
      </c>
      <c r="K128" s="31">
        <v>2</v>
      </c>
      <c r="L128" s="31">
        <v>2</v>
      </c>
      <c r="M128" s="31">
        <v>2</v>
      </c>
      <c r="N128" s="31">
        <v>5</v>
      </c>
      <c r="O128" s="31">
        <v>2</v>
      </c>
      <c r="S128" s="33" t="s">
        <v>100</v>
      </c>
      <c r="T128" s="33" t="s">
        <v>94</v>
      </c>
      <c r="U128" s="33">
        <v>32</v>
      </c>
      <c r="V128" s="33">
        <v>3</v>
      </c>
      <c r="W128" s="33">
        <v>2.5</v>
      </c>
      <c r="X128" s="33">
        <v>4</v>
      </c>
      <c r="Y128" s="33">
        <v>4.5</v>
      </c>
      <c r="Z128" s="33">
        <v>3.5</v>
      </c>
      <c r="AA128" s="33">
        <v>2</v>
      </c>
      <c r="AB128" s="33">
        <v>1</v>
      </c>
      <c r="AC128" s="33">
        <v>1.5</v>
      </c>
      <c r="AD128" s="33">
        <v>2</v>
      </c>
      <c r="AE128" s="33">
        <v>2</v>
      </c>
      <c r="AF128" s="33">
        <v>5</v>
      </c>
      <c r="AG128" s="33">
        <v>4</v>
      </c>
    </row>
    <row r="129" spans="1:33" x14ac:dyDescent="0.45">
      <c r="A129" s="33" t="s">
        <v>102</v>
      </c>
      <c r="B129" s="33" t="s">
        <v>90</v>
      </c>
      <c r="C129" s="31">
        <v>32</v>
      </c>
      <c r="D129" s="31">
        <v>5</v>
      </c>
      <c r="E129" s="31">
        <v>3</v>
      </c>
      <c r="F129" s="31">
        <v>3</v>
      </c>
      <c r="G129" s="31">
        <v>2</v>
      </c>
      <c r="H129" s="31">
        <v>5</v>
      </c>
      <c r="I129" s="31">
        <v>3</v>
      </c>
      <c r="J129" s="31">
        <v>2</v>
      </c>
      <c r="K129" s="31">
        <v>1</v>
      </c>
      <c r="L129" s="31">
        <v>3</v>
      </c>
      <c r="M129" s="31">
        <v>3</v>
      </c>
      <c r="N129" s="31">
        <v>3</v>
      </c>
      <c r="O129" s="31">
        <v>5</v>
      </c>
      <c r="S129" s="33" t="s">
        <v>100</v>
      </c>
      <c r="T129" s="33" t="s">
        <v>96</v>
      </c>
      <c r="U129" s="33">
        <v>32</v>
      </c>
      <c r="V129" s="33">
        <v>2</v>
      </c>
      <c r="W129" s="33">
        <v>2.5</v>
      </c>
      <c r="X129" s="33">
        <v>3</v>
      </c>
      <c r="Y129" s="33">
        <v>3</v>
      </c>
      <c r="Z129" s="33">
        <v>3.5</v>
      </c>
      <c r="AA129" s="33">
        <v>3</v>
      </c>
      <c r="AB129" s="33">
        <v>2</v>
      </c>
      <c r="AC129" s="33">
        <v>5</v>
      </c>
      <c r="AD129" s="33">
        <v>3</v>
      </c>
      <c r="AE129" s="33">
        <v>3</v>
      </c>
      <c r="AF129" s="33">
        <v>3</v>
      </c>
      <c r="AG129" s="33">
        <v>2</v>
      </c>
    </row>
    <row r="130" spans="1:33" x14ac:dyDescent="0.45">
      <c r="A130" s="33" t="s">
        <v>102</v>
      </c>
      <c r="B130" s="33" t="s">
        <v>91</v>
      </c>
      <c r="C130" s="31">
        <v>32</v>
      </c>
      <c r="D130" s="31">
        <v>3.5</v>
      </c>
      <c r="E130" s="31">
        <v>4.5</v>
      </c>
      <c r="F130" s="31">
        <v>1.5</v>
      </c>
      <c r="G130" s="31">
        <v>4</v>
      </c>
      <c r="H130" s="31">
        <v>3</v>
      </c>
      <c r="I130" s="31">
        <v>2</v>
      </c>
      <c r="J130" s="31">
        <v>4</v>
      </c>
      <c r="K130" s="31">
        <v>5</v>
      </c>
      <c r="L130" s="31">
        <v>4.5</v>
      </c>
      <c r="M130" s="31">
        <v>4</v>
      </c>
      <c r="N130" s="31">
        <v>2</v>
      </c>
      <c r="O130" s="31">
        <v>3</v>
      </c>
      <c r="S130" s="33" t="s">
        <v>100</v>
      </c>
      <c r="T130" s="33" t="s">
        <v>76</v>
      </c>
      <c r="U130" s="33">
        <v>32</v>
      </c>
      <c r="V130" s="33">
        <v>4.5</v>
      </c>
      <c r="W130" s="33">
        <v>4.5</v>
      </c>
      <c r="X130" s="33">
        <v>2</v>
      </c>
      <c r="Y130" s="33">
        <v>2</v>
      </c>
      <c r="Z130" s="33">
        <v>1.5</v>
      </c>
      <c r="AA130" s="33">
        <v>4</v>
      </c>
      <c r="AB130" s="33">
        <v>4</v>
      </c>
      <c r="AC130" s="33">
        <v>3.5</v>
      </c>
      <c r="AD130" s="33">
        <v>4</v>
      </c>
      <c r="AE130" s="33">
        <v>4</v>
      </c>
      <c r="AF130" s="33">
        <v>2</v>
      </c>
      <c r="AG130" s="33">
        <v>5</v>
      </c>
    </row>
    <row r="131" spans="1:33" x14ac:dyDescent="0.45">
      <c r="A131" s="33" t="s">
        <v>102</v>
      </c>
      <c r="B131" s="33" t="s">
        <v>77</v>
      </c>
      <c r="C131" s="31">
        <v>32</v>
      </c>
      <c r="D131" s="31">
        <v>1.5</v>
      </c>
      <c r="E131" s="31">
        <v>4.5</v>
      </c>
      <c r="F131" s="31">
        <v>1.5</v>
      </c>
      <c r="G131" s="31">
        <v>1</v>
      </c>
      <c r="H131" s="31">
        <v>4</v>
      </c>
      <c r="I131" s="31">
        <v>1</v>
      </c>
      <c r="J131" s="31">
        <v>5</v>
      </c>
      <c r="K131" s="31">
        <v>4</v>
      </c>
      <c r="L131" s="31">
        <v>4.5</v>
      </c>
      <c r="M131" s="31">
        <v>5</v>
      </c>
      <c r="N131" s="31">
        <v>1</v>
      </c>
      <c r="O131" s="31">
        <v>4</v>
      </c>
      <c r="S131" s="33" t="s">
        <v>100</v>
      </c>
      <c r="T131" s="33" t="s">
        <v>93</v>
      </c>
      <c r="U131" s="33">
        <v>32</v>
      </c>
      <c r="V131" s="33">
        <v>4.5</v>
      </c>
      <c r="W131" s="33">
        <v>4.5</v>
      </c>
      <c r="X131" s="33">
        <v>1</v>
      </c>
      <c r="Y131" s="33">
        <v>1</v>
      </c>
      <c r="Z131" s="33">
        <v>1.5</v>
      </c>
      <c r="AA131" s="33">
        <v>5</v>
      </c>
      <c r="AB131" s="33">
        <v>3</v>
      </c>
      <c r="AC131" s="33">
        <v>3.5</v>
      </c>
      <c r="AD131" s="33">
        <v>5</v>
      </c>
      <c r="AE131" s="33">
        <v>5</v>
      </c>
      <c r="AF131" s="33">
        <v>1</v>
      </c>
      <c r="AG131" s="33">
        <v>3</v>
      </c>
    </row>
    <row r="132" spans="1:33" x14ac:dyDescent="0.45">
      <c r="A132" s="33" t="s">
        <v>102</v>
      </c>
      <c r="B132" s="33" t="s">
        <v>76</v>
      </c>
      <c r="C132" s="31">
        <v>59</v>
      </c>
      <c r="D132" s="31">
        <v>1</v>
      </c>
      <c r="E132" s="31">
        <v>1</v>
      </c>
      <c r="F132" s="31">
        <v>5</v>
      </c>
      <c r="G132" s="31">
        <v>4</v>
      </c>
      <c r="H132" s="31">
        <v>1</v>
      </c>
      <c r="I132" s="31">
        <v>5</v>
      </c>
      <c r="J132" s="31">
        <v>1</v>
      </c>
      <c r="K132" s="31">
        <v>1</v>
      </c>
      <c r="L132" s="31">
        <v>1</v>
      </c>
      <c r="M132" s="31">
        <v>1</v>
      </c>
      <c r="N132" s="31">
        <v>1</v>
      </c>
      <c r="O132" s="31">
        <v>2</v>
      </c>
      <c r="S132" s="33" t="s">
        <v>100</v>
      </c>
      <c r="T132" s="33" t="s">
        <v>95</v>
      </c>
      <c r="U132" s="33">
        <v>59</v>
      </c>
      <c r="V132" s="33">
        <v>1</v>
      </c>
      <c r="W132" s="33">
        <v>1</v>
      </c>
      <c r="X132" s="33">
        <v>1</v>
      </c>
      <c r="Y132" s="33">
        <v>1</v>
      </c>
      <c r="Z132" s="33">
        <v>1</v>
      </c>
      <c r="AA132" s="33">
        <v>5</v>
      </c>
      <c r="AB132" s="33">
        <v>1</v>
      </c>
      <c r="AC132" s="33">
        <v>1</v>
      </c>
      <c r="AD132" s="33">
        <v>1</v>
      </c>
      <c r="AE132" s="33">
        <v>1</v>
      </c>
      <c r="AF132" s="33">
        <v>1</v>
      </c>
      <c r="AG132" s="33">
        <v>3</v>
      </c>
    </row>
    <row r="133" spans="1:33" x14ac:dyDescent="0.45">
      <c r="A133" s="33" t="s">
        <v>102</v>
      </c>
      <c r="B133" s="33" t="s">
        <v>92</v>
      </c>
      <c r="C133" s="31">
        <v>59</v>
      </c>
      <c r="D133" s="31">
        <v>3</v>
      </c>
      <c r="E133" s="31">
        <v>2</v>
      </c>
      <c r="F133" s="31">
        <v>4</v>
      </c>
      <c r="G133" s="31">
        <v>5</v>
      </c>
      <c r="H133" s="31">
        <v>2</v>
      </c>
      <c r="I133" s="31">
        <v>2</v>
      </c>
      <c r="J133" s="31">
        <v>3</v>
      </c>
      <c r="K133" s="31">
        <v>3</v>
      </c>
      <c r="L133" s="31">
        <v>2</v>
      </c>
      <c r="M133" s="31">
        <v>2</v>
      </c>
      <c r="N133" s="31">
        <v>5</v>
      </c>
      <c r="O133" s="31">
        <v>4</v>
      </c>
      <c r="S133" s="33" t="s">
        <v>100</v>
      </c>
      <c r="T133" s="33" t="s">
        <v>94</v>
      </c>
      <c r="U133" s="33">
        <v>59</v>
      </c>
      <c r="V133" s="33">
        <v>3</v>
      </c>
      <c r="W133" s="33">
        <v>3</v>
      </c>
      <c r="X133" s="33">
        <v>3</v>
      </c>
      <c r="Y133" s="33">
        <v>5</v>
      </c>
      <c r="Z133" s="33">
        <v>3</v>
      </c>
      <c r="AA133" s="33">
        <v>4</v>
      </c>
      <c r="AB133" s="33">
        <v>4</v>
      </c>
      <c r="AC133" s="33">
        <v>4</v>
      </c>
      <c r="AD133" s="33">
        <v>3</v>
      </c>
      <c r="AE133" s="33">
        <v>2</v>
      </c>
      <c r="AF133" s="33">
        <v>4</v>
      </c>
      <c r="AG133" s="33">
        <v>5</v>
      </c>
    </row>
    <row r="134" spans="1:33" x14ac:dyDescent="0.45">
      <c r="A134" s="33" t="s">
        <v>102</v>
      </c>
      <c r="B134" s="33" t="s">
        <v>90</v>
      </c>
      <c r="C134" s="31">
        <v>59</v>
      </c>
      <c r="D134" s="31">
        <v>2</v>
      </c>
      <c r="E134" s="31">
        <v>3</v>
      </c>
      <c r="F134" s="31">
        <v>3</v>
      </c>
      <c r="G134" s="31">
        <v>3</v>
      </c>
      <c r="H134" s="31">
        <v>3</v>
      </c>
      <c r="I134" s="31">
        <v>4</v>
      </c>
      <c r="J134" s="31">
        <v>2</v>
      </c>
      <c r="K134" s="31">
        <v>2</v>
      </c>
      <c r="L134" s="31">
        <v>3</v>
      </c>
      <c r="M134" s="31">
        <v>3</v>
      </c>
      <c r="N134" s="31">
        <v>4</v>
      </c>
      <c r="O134" s="31">
        <v>5</v>
      </c>
      <c r="S134" s="33" t="s">
        <v>100</v>
      </c>
      <c r="T134" s="33" t="s">
        <v>96</v>
      </c>
      <c r="U134" s="33">
        <v>59</v>
      </c>
      <c r="V134" s="33">
        <v>2</v>
      </c>
      <c r="W134" s="33">
        <v>2</v>
      </c>
      <c r="X134" s="33">
        <v>2</v>
      </c>
      <c r="Y134" s="33">
        <v>4</v>
      </c>
      <c r="Z134" s="33">
        <v>2</v>
      </c>
      <c r="AA134" s="33">
        <v>3</v>
      </c>
      <c r="AB134" s="33">
        <v>5</v>
      </c>
      <c r="AC134" s="33">
        <v>3</v>
      </c>
      <c r="AD134" s="33">
        <v>2</v>
      </c>
      <c r="AE134" s="33">
        <v>3</v>
      </c>
      <c r="AF134" s="33">
        <v>5</v>
      </c>
      <c r="AG134" s="33">
        <v>4</v>
      </c>
    </row>
    <row r="135" spans="1:33" x14ac:dyDescent="0.45">
      <c r="A135" s="33" t="s">
        <v>102</v>
      </c>
      <c r="B135" s="33" t="s">
        <v>91</v>
      </c>
      <c r="C135" s="31">
        <v>59</v>
      </c>
      <c r="D135" s="31">
        <v>5</v>
      </c>
      <c r="E135" s="31">
        <v>4</v>
      </c>
      <c r="F135" s="31">
        <v>1</v>
      </c>
      <c r="G135" s="31">
        <v>2</v>
      </c>
      <c r="H135" s="31">
        <v>4</v>
      </c>
      <c r="I135" s="31">
        <v>3</v>
      </c>
      <c r="J135" s="31">
        <v>5</v>
      </c>
      <c r="K135" s="31">
        <v>4</v>
      </c>
      <c r="L135" s="31">
        <v>4</v>
      </c>
      <c r="M135" s="31">
        <v>4</v>
      </c>
      <c r="N135" s="31">
        <v>3</v>
      </c>
      <c r="O135" s="31">
        <v>1</v>
      </c>
      <c r="S135" s="33" t="s">
        <v>100</v>
      </c>
      <c r="T135" s="33" t="s">
        <v>76</v>
      </c>
      <c r="U135" s="33">
        <v>59</v>
      </c>
      <c r="V135" s="33">
        <v>5</v>
      </c>
      <c r="W135" s="33">
        <v>5</v>
      </c>
      <c r="X135" s="33">
        <v>4</v>
      </c>
      <c r="Y135" s="33">
        <v>2</v>
      </c>
      <c r="Z135" s="33">
        <v>5</v>
      </c>
      <c r="AA135" s="33">
        <v>1</v>
      </c>
      <c r="AB135" s="33">
        <v>2</v>
      </c>
      <c r="AC135" s="33">
        <v>2</v>
      </c>
      <c r="AD135" s="33">
        <v>5</v>
      </c>
      <c r="AE135" s="33">
        <v>5</v>
      </c>
      <c r="AF135" s="33">
        <v>2</v>
      </c>
      <c r="AG135" s="33">
        <v>1</v>
      </c>
    </row>
    <row r="136" spans="1:33" x14ac:dyDescent="0.45">
      <c r="A136" s="33" t="s">
        <v>102</v>
      </c>
      <c r="B136" s="33" t="s">
        <v>77</v>
      </c>
      <c r="C136" s="31">
        <v>59</v>
      </c>
      <c r="D136" s="31">
        <v>4</v>
      </c>
      <c r="E136" s="31">
        <v>5</v>
      </c>
      <c r="F136" s="31">
        <v>2</v>
      </c>
      <c r="G136" s="31">
        <v>1</v>
      </c>
      <c r="H136" s="31">
        <v>5</v>
      </c>
      <c r="I136" s="31">
        <v>1</v>
      </c>
      <c r="J136" s="31">
        <v>4</v>
      </c>
      <c r="K136" s="31">
        <v>5</v>
      </c>
      <c r="L136" s="31">
        <v>5</v>
      </c>
      <c r="M136" s="31">
        <v>5</v>
      </c>
      <c r="N136" s="31">
        <v>2</v>
      </c>
      <c r="O136" s="31">
        <v>3</v>
      </c>
      <c r="S136" s="33" t="s">
        <v>100</v>
      </c>
      <c r="T136" s="33" t="s">
        <v>93</v>
      </c>
      <c r="U136" s="33">
        <v>59</v>
      </c>
      <c r="V136" s="33">
        <v>4</v>
      </c>
      <c r="W136" s="33">
        <v>4</v>
      </c>
      <c r="X136" s="33">
        <v>5</v>
      </c>
      <c r="Y136" s="33">
        <v>3</v>
      </c>
      <c r="Z136" s="33">
        <v>4</v>
      </c>
      <c r="AA136" s="33">
        <v>2</v>
      </c>
      <c r="AB136" s="33">
        <v>3</v>
      </c>
      <c r="AC136" s="33">
        <v>5</v>
      </c>
      <c r="AD136" s="33">
        <v>4</v>
      </c>
      <c r="AE136" s="33">
        <v>4</v>
      </c>
      <c r="AF136" s="33">
        <v>3</v>
      </c>
      <c r="AG136" s="33">
        <v>2</v>
      </c>
    </row>
    <row r="137" spans="1:33" x14ac:dyDescent="0.45">
      <c r="A137" s="33" t="s">
        <v>102</v>
      </c>
      <c r="B137" s="33" t="s">
        <v>76</v>
      </c>
      <c r="C137" s="31">
        <v>28</v>
      </c>
      <c r="D137" s="31">
        <v>5</v>
      </c>
      <c r="E137" s="31">
        <v>1</v>
      </c>
      <c r="F137" s="31">
        <v>5</v>
      </c>
      <c r="G137" s="31">
        <v>5</v>
      </c>
      <c r="H137" s="31">
        <v>1</v>
      </c>
      <c r="I137" s="31">
        <v>5</v>
      </c>
      <c r="J137" s="31">
        <v>1</v>
      </c>
      <c r="K137" s="31">
        <v>3</v>
      </c>
      <c r="L137" s="31">
        <v>1</v>
      </c>
      <c r="M137" s="31">
        <v>1</v>
      </c>
      <c r="N137" s="31">
        <v>1</v>
      </c>
      <c r="O137" s="31">
        <v>4</v>
      </c>
      <c r="S137" s="33" t="s">
        <v>100</v>
      </c>
      <c r="T137" s="33" t="s">
        <v>95</v>
      </c>
      <c r="U137" s="33">
        <v>28</v>
      </c>
      <c r="V137" s="33">
        <v>1</v>
      </c>
      <c r="W137" s="33">
        <v>1</v>
      </c>
      <c r="X137" s="33">
        <v>5</v>
      </c>
      <c r="Y137" s="33">
        <v>5</v>
      </c>
      <c r="Z137" s="33">
        <v>1</v>
      </c>
      <c r="AA137" s="33">
        <v>5</v>
      </c>
      <c r="AB137" s="33">
        <v>1</v>
      </c>
      <c r="AC137" s="33">
        <v>1</v>
      </c>
      <c r="AD137" s="33">
        <v>1</v>
      </c>
      <c r="AE137" s="33">
        <v>1</v>
      </c>
      <c r="AF137" s="33">
        <v>5</v>
      </c>
      <c r="AG137" s="33">
        <v>4</v>
      </c>
    </row>
    <row r="138" spans="1:33" x14ac:dyDescent="0.45">
      <c r="A138" s="33" t="s">
        <v>102</v>
      </c>
      <c r="B138" s="33" t="s">
        <v>92</v>
      </c>
      <c r="C138" s="31">
        <v>28</v>
      </c>
      <c r="D138" s="31">
        <v>1</v>
      </c>
      <c r="E138" s="31">
        <v>2</v>
      </c>
      <c r="F138" s="31">
        <v>4</v>
      </c>
      <c r="G138" s="31">
        <v>4</v>
      </c>
      <c r="H138" s="31">
        <v>2</v>
      </c>
      <c r="I138" s="31">
        <v>4</v>
      </c>
      <c r="J138" s="31">
        <v>2</v>
      </c>
      <c r="K138" s="31">
        <v>3</v>
      </c>
      <c r="L138" s="31">
        <v>2</v>
      </c>
      <c r="M138" s="31">
        <v>2</v>
      </c>
      <c r="N138" s="31">
        <v>5</v>
      </c>
      <c r="O138" s="31">
        <v>5</v>
      </c>
      <c r="S138" s="33" t="s">
        <v>100</v>
      </c>
      <c r="T138" s="33" t="s">
        <v>94</v>
      </c>
      <c r="U138" s="33">
        <v>28</v>
      </c>
      <c r="V138" s="33">
        <v>3</v>
      </c>
      <c r="W138" s="33">
        <v>3</v>
      </c>
      <c r="X138" s="33">
        <v>3</v>
      </c>
      <c r="Y138" s="33">
        <v>1</v>
      </c>
      <c r="Z138" s="33">
        <v>2</v>
      </c>
      <c r="AA138" s="33">
        <v>3.5</v>
      </c>
      <c r="AB138" s="33">
        <v>2</v>
      </c>
      <c r="AC138" s="33">
        <v>2</v>
      </c>
      <c r="AD138" s="33">
        <v>2</v>
      </c>
      <c r="AE138" s="33">
        <v>2</v>
      </c>
      <c r="AF138" s="33">
        <v>4</v>
      </c>
      <c r="AG138" s="33">
        <v>5</v>
      </c>
    </row>
    <row r="139" spans="1:33" x14ac:dyDescent="0.45">
      <c r="A139" s="33" t="s">
        <v>102</v>
      </c>
      <c r="B139" s="33" t="s">
        <v>90</v>
      </c>
      <c r="C139" s="31">
        <v>28</v>
      </c>
      <c r="D139" s="31">
        <v>2</v>
      </c>
      <c r="E139" s="31">
        <v>3</v>
      </c>
      <c r="F139" s="31">
        <v>3</v>
      </c>
      <c r="G139" s="31">
        <v>3</v>
      </c>
      <c r="H139" s="31">
        <v>3</v>
      </c>
      <c r="I139" s="31">
        <v>2</v>
      </c>
      <c r="J139" s="31">
        <v>4</v>
      </c>
      <c r="K139" s="31">
        <v>3</v>
      </c>
      <c r="L139" s="31">
        <v>3</v>
      </c>
      <c r="M139" s="31">
        <v>3</v>
      </c>
      <c r="N139" s="31">
        <v>4</v>
      </c>
      <c r="O139" s="31">
        <v>3</v>
      </c>
      <c r="S139" s="33" t="s">
        <v>100</v>
      </c>
      <c r="T139" s="33" t="s">
        <v>96</v>
      </c>
      <c r="U139" s="33">
        <v>28</v>
      </c>
      <c r="V139" s="33">
        <v>2</v>
      </c>
      <c r="W139" s="33">
        <v>2</v>
      </c>
      <c r="X139" s="33">
        <v>4</v>
      </c>
      <c r="Y139" s="33">
        <v>4</v>
      </c>
      <c r="Z139" s="33">
        <v>3</v>
      </c>
      <c r="AA139" s="33">
        <v>3.5</v>
      </c>
      <c r="AB139" s="33">
        <v>3</v>
      </c>
      <c r="AC139" s="33">
        <v>3</v>
      </c>
      <c r="AD139" s="33">
        <v>3</v>
      </c>
      <c r="AE139" s="33">
        <v>3</v>
      </c>
      <c r="AF139" s="33">
        <v>3</v>
      </c>
      <c r="AG139" s="33">
        <v>3</v>
      </c>
    </row>
    <row r="140" spans="1:33" x14ac:dyDescent="0.45">
      <c r="A140" s="33" t="s">
        <v>102</v>
      </c>
      <c r="B140" s="33" t="s">
        <v>91</v>
      </c>
      <c r="C140" s="31">
        <v>28</v>
      </c>
      <c r="D140" s="31">
        <v>3</v>
      </c>
      <c r="E140" s="31">
        <v>5</v>
      </c>
      <c r="F140" s="31">
        <v>1</v>
      </c>
      <c r="G140" s="31">
        <v>1</v>
      </c>
      <c r="H140" s="31">
        <v>5</v>
      </c>
      <c r="I140" s="31">
        <v>3</v>
      </c>
      <c r="J140" s="31">
        <v>3</v>
      </c>
      <c r="K140" s="31">
        <v>3</v>
      </c>
      <c r="L140" s="31">
        <v>4</v>
      </c>
      <c r="M140" s="31">
        <v>4</v>
      </c>
      <c r="N140" s="31">
        <v>2</v>
      </c>
      <c r="O140" s="31">
        <v>2</v>
      </c>
      <c r="S140" s="33" t="s">
        <v>100</v>
      </c>
      <c r="T140" s="33" t="s">
        <v>76</v>
      </c>
      <c r="U140" s="33">
        <v>28</v>
      </c>
      <c r="V140" s="33">
        <v>5</v>
      </c>
      <c r="W140" s="33">
        <v>5</v>
      </c>
      <c r="X140" s="33">
        <v>1</v>
      </c>
      <c r="Y140" s="33">
        <v>3</v>
      </c>
      <c r="Z140" s="33">
        <v>4.5</v>
      </c>
      <c r="AA140" s="33">
        <v>1.5</v>
      </c>
      <c r="AB140" s="33">
        <v>5</v>
      </c>
      <c r="AC140" s="33">
        <v>4</v>
      </c>
      <c r="AD140" s="33">
        <v>4</v>
      </c>
      <c r="AE140" s="33">
        <v>4</v>
      </c>
      <c r="AF140" s="33">
        <v>2</v>
      </c>
      <c r="AG140" s="33">
        <v>2</v>
      </c>
    </row>
    <row r="141" spans="1:33" x14ac:dyDescent="0.45">
      <c r="A141" s="33" t="s">
        <v>102</v>
      </c>
      <c r="B141" s="33" t="s">
        <v>77</v>
      </c>
      <c r="C141" s="31">
        <v>28</v>
      </c>
      <c r="D141" s="31">
        <v>4</v>
      </c>
      <c r="E141" s="31">
        <v>4</v>
      </c>
      <c r="F141" s="31">
        <v>2</v>
      </c>
      <c r="G141" s="31">
        <v>2</v>
      </c>
      <c r="H141" s="31">
        <v>4</v>
      </c>
      <c r="I141" s="31">
        <v>1</v>
      </c>
      <c r="J141" s="31">
        <v>5</v>
      </c>
      <c r="K141" s="31">
        <v>3</v>
      </c>
      <c r="L141" s="31">
        <v>5</v>
      </c>
      <c r="M141" s="31">
        <v>5</v>
      </c>
      <c r="N141" s="31">
        <v>3</v>
      </c>
      <c r="O141" s="31">
        <v>1</v>
      </c>
      <c r="S141" s="33" t="s">
        <v>100</v>
      </c>
      <c r="T141" s="33" t="s">
        <v>93</v>
      </c>
      <c r="U141" s="33">
        <v>28</v>
      </c>
      <c r="V141" s="33">
        <v>4</v>
      </c>
      <c r="W141" s="33">
        <v>4</v>
      </c>
      <c r="X141" s="33">
        <v>2</v>
      </c>
      <c r="Y141" s="33">
        <v>2</v>
      </c>
      <c r="Z141" s="33">
        <v>4.5</v>
      </c>
      <c r="AA141" s="33">
        <v>1.5</v>
      </c>
      <c r="AB141" s="33">
        <v>4</v>
      </c>
      <c r="AC141" s="33">
        <v>5</v>
      </c>
      <c r="AD141" s="33">
        <v>5</v>
      </c>
      <c r="AE141" s="33">
        <v>5</v>
      </c>
      <c r="AF141" s="33">
        <v>1</v>
      </c>
      <c r="AG141" s="33">
        <v>1</v>
      </c>
    </row>
    <row r="142" spans="1:33" x14ac:dyDescent="0.45">
      <c r="A142" s="33" t="s">
        <v>102</v>
      </c>
      <c r="B142" s="33" t="s">
        <v>76</v>
      </c>
      <c r="C142" s="31">
        <v>1</v>
      </c>
      <c r="D142" s="31">
        <v>1</v>
      </c>
      <c r="E142" s="31">
        <v>1</v>
      </c>
      <c r="F142" s="31">
        <v>5</v>
      </c>
      <c r="G142" s="31">
        <v>5</v>
      </c>
      <c r="H142" s="31">
        <v>1</v>
      </c>
      <c r="I142" s="31">
        <v>5</v>
      </c>
      <c r="J142" s="31">
        <v>1</v>
      </c>
      <c r="K142" s="31">
        <v>1</v>
      </c>
      <c r="L142" s="31">
        <v>1</v>
      </c>
      <c r="M142" s="31">
        <v>1</v>
      </c>
      <c r="N142" s="31">
        <v>5</v>
      </c>
      <c r="O142" s="31">
        <v>3</v>
      </c>
      <c r="S142" s="33" t="s">
        <v>100</v>
      </c>
      <c r="T142" s="33" t="s">
        <v>95</v>
      </c>
      <c r="U142" s="33">
        <v>1</v>
      </c>
      <c r="V142" s="33">
        <v>1</v>
      </c>
      <c r="W142" s="33">
        <v>1</v>
      </c>
      <c r="X142" s="33">
        <v>5</v>
      </c>
      <c r="Y142" s="33">
        <v>5</v>
      </c>
      <c r="Z142" s="33">
        <v>1</v>
      </c>
      <c r="AA142" s="33">
        <v>5</v>
      </c>
      <c r="AB142" s="33">
        <v>5</v>
      </c>
      <c r="AC142" s="33">
        <v>1</v>
      </c>
      <c r="AD142" s="33">
        <v>1</v>
      </c>
      <c r="AE142" s="33">
        <v>1</v>
      </c>
      <c r="AF142" s="33">
        <v>5</v>
      </c>
      <c r="AG142" s="33">
        <v>4</v>
      </c>
    </row>
    <row r="143" spans="1:33" x14ac:dyDescent="0.45">
      <c r="A143" s="33" t="s">
        <v>102</v>
      </c>
      <c r="B143" s="33" t="s">
        <v>92</v>
      </c>
      <c r="C143" s="31">
        <v>1</v>
      </c>
      <c r="D143" s="31">
        <v>4</v>
      </c>
      <c r="E143" s="31">
        <v>3</v>
      </c>
      <c r="F143" s="31">
        <v>4</v>
      </c>
      <c r="G143" s="31">
        <v>4</v>
      </c>
      <c r="H143" s="31">
        <v>2</v>
      </c>
      <c r="I143" s="31">
        <v>4</v>
      </c>
      <c r="J143" s="31">
        <v>2</v>
      </c>
      <c r="K143" s="31">
        <v>2</v>
      </c>
      <c r="L143" s="31">
        <v>2</v>
      </c>
      <c r="M143" s="31">
        <v>2</v>
      </c>
      <c r="N143" s="31">
        <v>4</v>
      </c>
      <c r="O143" s="31">
        <v>4</v>
      </c>
      <c r="S143" s="33" t="s">
        <v>100</v>
      </c>
      <c r="T143" s="33" t="s">
        <v>94</v>
      </c>
      <c r="U143" s="33">
        <v>1</v>
      </c>
      <c r="V143" s="33">
        <v>2.5</v>
      </c>
      <c r="W143" s="33">
        <v>2.5</v>
      </c>
      <c r="X143" s="33">
        <v>3.5</v>
      </c>
      <c r="Y143" s="33">
        <v>4</v>
      </c>
      <c r="Z143" s="33">
        <v>2.5</v>
      </c>
      <c r="AA143" s="33">
        <v>3</v>
      </c>
      <c r="AB143" s="33">
        <v>3</v>
      </c>
      <c r="AC143" s="33">
        <v>3</v>
      </c>
      <c r="AD143" s="33">
        <v>2</v>
      </c>
      <c r="AE143" s="33">
        <v>2</v>
      </c>
      <c r="AF143" s="33">
        <v>4</v>
      </c>
      <c r="AG143" s="33">
        <v>5</v>
      </c>
    </row>
    <row r="144" spans="1:33" x14ac:dyDescent="0.45">
      <c r="A144" s="33" t="s">
        <v>102</v>
      </c>
      <c r="B144" s="33" t="s">
        <v>90</v>
      </c>
      <c r="C144" s="31">
        <v>1</v>
      </c>
      <c r="D144" s="31">
        <v>2</v>
      </c>
      <c r="E144" s="31">
        <v>2</v>
      </c>
      <c r="F144" s="31">
        <v>3</v>
      </c>
      <c r="G144" s="31">
        <v>3</v>
      </c>
      <c r="H144" s="31">
        <v>3</v>
      </c>
      <c r="I144" s="31">
        <v>3</v>
      </c>
      <c r="J144" s="31">
        <v>3</v>
      </c>
      <c r="K144" s="31">
        <v>3</v>
      </c>
      <c r="L144" s="31">
        <v>3</v>
      </c>
      <c r="M144" s="31">
        <v>3</v>
      </c>
      <c r="N144" s="31">
        <v>3</v>
      </c>
      <c r="O144" s="31">
        <v>5</v>
      </c>
      <c r="S144" s="33" t="s">
        <v>100</v>
      </c>
      <c r="T144" s="33" t="s">
        <v>96</v>
      </c>
      <c r="U144" s="33">
        <v>1</v>
      </c>
      <c r="V144" s="33">
        <v>2.5</v>
      </c>
      <c r="W144" s="33">
        <v>2.5</v>
      </c>
      <c r="X144" s="33">
        <v>3.5</v>
      </c>
      <c r="Y144" s="33">
        <v>3</v>
      </c>
      <c r="Z144" s="33">
        <v>2.5</v>
      </c>
      <c r="AA144" s="33">
        <v>4</v>
      </c>
      <c r="AB144" s="33">
        <v>4</v>
      </c>
      <c r="AC144" s="33">
        <v>2</v>
      </c>
      <c r="AD144" s="33">
        <v>3</v>
      </c>
      <c r="AE144" s="33">
        <v>3</v>
      </c>
      <c r="AF144" s="33">
        <v>2</v>
      </c>
      <c r="AG144" s="33">
        <v>2</v>
      </c>
    </row>
    <row r="145" spans="1:33" x14ac:dyDescent="0.45">
      <c r="A145" s="33" t="s">
        <v>102</v>
      </c>
      <c r="B145" s="33" t="s">
        <v>91</v>
      </c>
      <c r="C145" s="31">
        <v>1</v>
      </c>
      <c r="D145" s="31">
        <v>3</v>
      </c>
      <c r="E145" s="31">
        <v>5</v>
      </c>
      <c r="F145" s="31">
        <v>2</v>
      </c>
      <c r="G145" s="31">
        <v>2</v>
      </c>
      <c r="H145" s="31">
        <v>5</v>
      </c>
      <c r="I145" s="31">
        <v>1</v>
      </c>
      <c r="J145" s="31">
        <v>5</v>
      </c>
      <c r="K145" s="31">
        <v>5</v>
      </c>
      <c r="L145" s="31">
        <v>5</v>
      </c>
      <c r="M145" s="31">
        <v>5</v>
      </c>
      <c r="N145" s="31">
        <v>1</v>
      </c>
      <c r="O145" s="31">
        <v>1</v>
      </c>
      <c r="S145" s="33" t="s">
        <v>100</v>
      </c>
      <c r="T145" s="33" t="s">
        <v>76</v>
      </c>
      <c r="U145" s="33">
        <v>1</v>
      </c>
      <c r="V145" s="33">
        <v>4.5</v>
      </c>
      <c r="W145" s="33">
        <v>4.5</v>
      </c>
      <c r="X145" s="33">
        <v>2</v>
      </c>
      <c r="Y145" s="33">
        <v>2</v>
      </c>
      <c r="Z145" s="33">
        <v>5</v>
      </c>
      <c r="AA145" s="33">
        <v>1</v>
      </c>
      <c r="AB145" s="33">
        <v>1</v>
      </c>
      <c r="AC145" s="33">
        <v>5</v>
      </c>
      <c r="AD145" s="33">
        <v>4</v>
      </c>
      <c r="AE145" s="33">
        <v>4</v>
      </c>
      <c r="AF145" s="33">
        <v>3</v>
      </c>
      <c r="AG145" s="33">
        <v>3</v>
      </c>
    </row>
    <row r="146" spans="1:33" x14ac:dyDescent="0.45">
      <c r="A146" s="33" t="s">
        <v>102</v>
      </c>
      <c r="B146" s="33" t="s">
        <v>77</v>
      </c>
      <c r="C146" s="31">
        <v>1</v>
      </c>
      <c r="D146" s="31">
        <v>5</v>
      </c>
      <c r="E146" s="31">
        <v>4</v>
      </c>
      <c r="F146" s="31">
        <v>1</v>
      </c>
      <c r="G146" s="31">
        <v>1</v>
      </c>
      <c r="H146" s="31">
        <v>4</v>
      </c>
      <c r="I146" s="31">
        <v>2</v>
      </c>
      <c r="J146" s="31">
        <v>4</v>
      </c>
      <c r="K146" s="31">
        <v>4</v>
      </c>
      <c r="L146" s="31">
        <v>4</v>
      </c>
      <c r="M146" s="31">
        <v>4</v>
      </c>
      <c r="N146" s="31">
        <v>2</v>
      </c>
      <c r="O146" s="31">
        <v>2</v>
      </c>
      <c r="S146" s="33" t="s">
        <v>100</v>
      </c>
      <c r="T146" s="33" t="s">
        <v>93</v>
      </c>
      <c r="U146" s="33">
        <v>1</v>
      </c>
      <c r="V146" s="33">
        <v>4.5</v>
      </c>
      <c r="W146" s="33">
        <v>4.5</v>
      </c>
      <c r="X146" s="33">
        <v>1</v>
      </c>
      <c r="Y146" s="33">
        <v>1</v>
      </c>
      <c r="Z146" s="33">
        <v>4</v>
      </c>
      <c r="AA146" s="33">
        <v>2</v>
      </c>
      <c r="AB146" s="33">
        <v>2</v>
      </c>
      <c r="AC146" s="33">
        <v>4</v>
      </c>
      <c r="AD146" s="33">
        <v>5</v>
      </c>
      <c r="AE146" s="33">
        <v>5</v>
      </c>
      <c r="AF146" s="33">
        <v>1</v>
      </c>
      <c r="AG146" s="33">
        <v>1</v>
      </c>
    </row>
    <row r="147" spans="1:33" x14ac:dyDescent="0.45">
      <c r="A147" s="33" t="s">
        <v>102</v>
      </c>
      <c r="B147" s="33" t="s">
        <v>76</v>
      </c>
      <c r="C147" s="31">
        <v>51</v>
      </c>
      <c r="D147" s="31">
        <v>5</v>
      </c>
      <c r="E147" s="31">
        <v>1</v>
      </c>
      <c r="F147" s="31">
        <v>5</v>
      </c>
      <c r="G147" s="31">
        <v>1</v>
      </c>
      <c r="H147" s="31">
        <v>1</v>
      </c>
      <c r="I147" s="31">
        <v>1</v>
      </c>
      <c r="J147" s="31">
        <v>1</v>
      </c>
      <c r="K147" s="31">
        <v>1</v>
      </c>
      <c r="L147" s="31">
        <v>1</v>
      </c>
      <c r="M147" s="31">
        <v>1</v>
      </c>
      <c r="N147" s="31">
        <v>5</v>
      </c>
      <c r="O147" s="31">
        <v>2</v>
      </c>
      <c r="S147" s="33" t="s">
        <v>100</v>
      </c>
      <c r="T147" s="33" t="s">
        <v>95</v>
      </c>
      <c r="U147" s="33">
        <v>51</v>
      </c>
      <c r="V147" s="33">
        <v>1</v>
      </c>
      <c r="W147" s="33">
        <v>1</v>
      </c>
      <c r="X147" s="33">
        <v>5</v>
      </c>
      <c r="Y147" s="33">
        <v>1</v>
      </c>
      <c r="Z147" s="33">
        <v>1</v>
      </c>
      <c r="AA147" s="33">
        <v>5</v>
      </c>
      <c r="AB147" s="33">
        <v>1</v>
      </c>
      <c r="AC147" s="33">
        <v>1</v>
      </c>
      <c r="AD147" s="33">
        <v>1</v>
      </c>
      <c r="AE147" s="33">
        <v>1</v>
      </c>
      <c r="AF147" s="33">
        <v>5</v>
      </c>
      <c r="AG147" s="33">
        <v>3</v>
      </c>
    </row>
    <row r="148" spans="1:33" x14ac:dyDescent="0.45">
      <c r="A148" s="33" t="s">
        <v>102</v>
      </c>
      <c r="B148" s="33" t="s">
        <v>92</v>
      </c>
      <c r="C148" s="31">
        <v>51</v>
      </c>
      <c r="D148" s="31">
        <v>4</v>
      </c>
      <c r="E148" s="31">
        <v>2</v>
      </c>
      <c r="F148" s="31">
        <v>3</v>
      </c>
      <c r="G148" s="31">
        <v>2</v>
      </c>
      <c r="H148" s="31">
        <v>3</v>
      </c>
      <c r="I148" s="31">
        <v>3.5</v>
      </c>
      <c r="J148" s="31">
        <v>4</v>
      </c>
      <c r="K148" s="31">
        <v>2.5</v>
      </c>
      <c r="L148" s="31">
        <v>2</v>
      </c>
      <c r="M148" s="31">
        <v>2</v>
      </c>
      <c r="N148" s="31">
        <v>4</v>
      </c>
      <c r="O148" s="31">
        <v>3</v>
      </c>
      <c r="S148" s="33" t="s">
        <v>100</v>
      </c>
      <c r="T148" s="33" t="s">
        <v>94</v>
      </c>
      <c r="U148" s="33">
        <v>51</v>
      </c>
      <c r="V148" s="33">
        <v>3</v>
      </c>
      <c r="W148" s="33">
        <v>3</v>
      </c>
      <c r="X148" s="33">
        <v>3</v>
      </c>
      <c r="Y148" s="33">
        <v>2.5</v>
      </c>
      <c r="Z148" s="33">
        <v>3</v>
      </c>
      <c r="AA148" s="33">
        <v>4</v>
      </c>
      <c r="AB148" s="33">
        <v>2</v>
      </c>
      <c r="AC148" s="33">
        <v>5</v>
      </c>
      <c r="AD148" s="33">
        <v>2</v>
      </c>
      <c r="AE148" s="33">
        <v>2</v>
      </c>
      <c r="AF148" s="33">
        <v>4</v>
      </c>
      <c r="AG148" s="33">
        <v>5</v>
      </c>
    </row>
    <row r="149" spans="1:33" x14ac:dyDescent="0.45">
      <c r="A149" s="33" t="s">
        <v>102</v>
      </c>
      <c r="B149" s="33" t="s">
        <v>90</v>
      </c>
      <c r="C149" s="31">
        <v>51</v>
      </c>
      <c r="D149" s="31">
        <v>3</v>
      </c>
      <c r="E149" s="31">
        <v>3</v>
      </c>
      <c r="F149" s="31">
        <v>4</v>
      </c>
      <c r="G149" s="31">
        <v>3</v>
      </c>
      <c r="H149" s="31">
        <v>2</v>
      </c>
      <c r="I149" s="31">
        <v>2</v>
      </c>
      <c r="J149" s="31">
        <v>2</v>
      </c>
      <c r="K149" s="31">
        <v>5</v>
      </c>
      <c r="L149" s="31">
        <v>3</v>
      </c>
      <c r="M149" s="31">
        <v>4</v>
      </c>
      <c r="N149" s="31">
        <v>2.5</v>
      </c>
      <c r="O149" s="31">
        <v>4.5</v>
      </c>
      <c r="S149" s="33" t="s">
        <v>100</v>
      </c>
      <c r="T149" s="33" t="s">
        <v>96</v>
      </c>
      <c r="U149" s="33">
        <v>51</v>
      </c>
      <c r="V149" s="33">
        <v>2</v>
      </c>
      <c r="W149" s="33">
        <v>2</v>
      </c>
      <c r="X149" s="33">
        <v>4</v>
      </c>
      <c r="Y149" s="33">
        <v>4</v>
      </c>
      <c r="Z149" s="33">
        <v>2</v>
      </c>
      <c r="AA149" s="33">
        <v>2</v>
      </c>
      <c r="AB149" s="33">
        <v>3</v>
      </c>
      <c r="AC149" s="33">
        <v>2</v>
      </c>
      <c r="AD149" s="33">
        <v>3</v>
      </c>
      <c r="AE149" s="33">
        <v>4</v>
      </c>
      <c r="AF149" s="33">
        <v>2</v>
      </c>
      <c r="AG149" s="33">
        <v>1</v>
      </c>
    </row>
    <row r="150" spans="1:33" x14ac:dyDescent="0.45">
      <c r="A150" s="33" t="s">
        <v>102</v>
      </c>
      <c r="B150" s="33" t="s">
        <v>91</v>
      </c>
      <c r="C150" s="31">
        <v>51</v>
      </c>
      <c r="D150" s="31">
        <v>1</v>
      </c>
      <c r="E150" s="31">
        <v>4.5</v>
      </c>
      <c r="F150" s="31">
        <v>1.5</v>
      </c>
      <c r="G150" s="31">
        <v>4</v>
      </c>
      <c r="H150" s="31">
        <v>4</v>
      </c>
      <c r="I150" s="31">
        <v>3.5</v>
      </c>
      <c r="J150" s="31">
        <v>5</v>
      </c>
      <c r="K150" s="31">
        <v>2.5</v>
      </c>
      <c r="L150" s="31">
        <v>5</v>
      </c>
      <c r="M150" s="31">
        <v>3</v>
      </c>
      <c r="N150" s="31">
        <v>2.5</v>
      </c>
      <c r="O150" s="31">
        <v>4.5</v>
      </c>
      <c r="S150" s="33" t="s">
        <v>100</v>
      </c>
      <c r="T150" s="33" t="s">
        <v>76</v>
      </c>
      <c r="U150" s="33">
        <v>51</v>
      </c>
      <c r="V150" s="33">
        <v>5</v>
      </c>
      <c r="W150" s="33">
        <v>4.5</v>
      </c>
      <c r="X150" s="33">
        <v>1</v>
      </c>
      <c r="Y150" s="33">
        <v>2.5</v>
      </c>
      <c r="Z150" s="33">
        <v>5</v>
      </c>
      <c r="AA150" s="33">
        <v>3</v>
      </c>
      <c r="AB150" s="33">
        <v>4</v>
      </c>
      <c r="AC150" s="33">
        <v>3</v>
      </c>
      <c r="AD150" s="33">
        <v>4</v>
      </c>
      <c r="AE150" s="33">
        <v>3</v>
      </c>
      <c r="AF150" s="33">
        <v>3</v>
      </c>
      <c r="AG150" s="33">
        <v>2</v>
      </c>
    </row>
    <row r="151" spans="1:33" x14ac:dyDescent="0.45">
      <c r="A151" s="33" t="s">
        <v>102</v>
      </c>
      <c r="B151" s="33" t="s">
        <v>77</v>
      </c>
      <c r="C151" s="31">
        <v>51</v>
      </c>
      <c r="D151" s="31">
        <v>2</v>
      </c>
      <c r="E151" s="31">
        <v>4.5</v>
      </c>
      <c r="F151" s="31">
        <v>1.5</v>
      </c>
      <c r="G151" s="31">
        <v>5</v>
      </c>
      <c r="H151" s="31">
        <v>5</v>
      </c>
      <c r="I151" s="31">
        <v>5</v>
      </c>
      <c r="J151" s="31">
        <v>3</v>
      </c>
      <c r="K151" s="31">
        <v>4</v>
      </c>
      <c r="L151" s="31">
        <v>4</v>
      </c>
      <c r="M151" s="31">
        <v>5</v>
      </c>
      <c r="N151" s="31">
        <v>1</v>
      </c>
      <c r="O151" s="31">
        <v>1</v>
      </c>
      <c r="S151" s="33" t="s">
        <v>100</v>
      </c>
      <c r="T151" s="33" t="s">
        <v>93</v>
      </c>
      <c r="U151" s="33">
        <v>51</v>
      </c>
      <c r="V151" s="33">
        <v>4</v>
      </c>
      <c r="W151" s="33">
        <v>4.5</v>
      </c>
      <c r="X151" s="33">
        <v>2</v>
      </c>
      <c r="Y151" s="33">
        <v>5</v>
      </c>
      <c r="Z151" s="33">
        <v>4</v>
      </c>
      <c r="AA151" s="33">
        <v>1</v>
      </c>
      <c r="AB151" s="33">
        <v>5</v>
      </c>
      <c r="AC151" s="33">
        <v>4</v>
      </c>
      <c r="AD151" s="33">
        <v>5</v>
      </c>
      <c r="AE151" s="33">
        <v>5</v>
      </c>
      <c r="AF151" s="33">
        <v>1</v>
      </c>
      <c r="AG151" s="33">
        <v>4</v>
      </c>
    </row>
    <row r="152" spans="1:33" x14ac:dyDescent="0.45">
      <c r="A152" s="33" t="s">
        <v>102</v>
      </c>
      <c r="B152" s="33" t="s">
        <v>76</v>
      </c>
      <c r="C152" s="31">
        <v>12</v>
      </c>
      <c r="D152" s="31">
        <v>5</v>
      </c>
      <c r="E152" s="31">
        <v>1</v>
      </c>
      <c r="F152" s="31">
        <v>5</v>
      </c>
      <c r="G152" s="31">
        <v>5</v>
      </c>
      <c r="H152" s="31">
        <v>1</v>
      </c>
      <c r="I152" s="31">
        <v>5</v>
      </c>
      <c r="J152" s="31">
        <v>1</v>
      </c>
      <c r="K152" s="31">
        <v>1</v>
      </c>
      <c r="L152" s="31">
        <v>1</v>
      </c>
      <c r="M152" s="31">
        <v>1</v>
      </c>
      <c r="N152" s="31">
        <v>3</v>
      </c>
      <c r="O152" s="31">
        <v>1.5</v>
      </c>
      <c r="S152" s="33" t="s">
        <v>100</v>
      </c>
      <c r="T152" s="33" t="s">
        <v>95</v>
      </c>
      <c r="U152" s="33">
        <v>12</v>
      </c>
      <c r="V152" s="33">
        <v>1</v>
      </c>
      <c r="W152" s="33">
        <v>1</v>
      </c>
      <c r="X152" s="33">
        <v>5</v>
      </c>
      <c r="Y152" s="33">
        <v>5</v>
      </c>
      <c r="Z152" s="33">
        <v>1</v>
      </c>
      <c r="AA152" s="33">
        <v>5</v>
      </c>
      <c r="AB152" s="33">
        <v>1</v>
      </c>
      <c r="AC152" s="33">
        <v>1</v>
      </c>
      <c r="AD152" s="33">
        <v>1</v>
      </c>
      <c r="AE152" s="33">
        <v>1</v>
      </c>
      <c r="AF152" s="33">
        <v>3</v>
      </c>
      <c r="AG152" s="33">
        <v>2</v>
      </c>
    </row>
    <row r="153" spans="1:33" x14ac:dyDescent="0.45">
      <c r="A153" s="33" t="s">
        <v>102</v>
      </c>
      <c r="B153" s="33" t="s">
        <v>92</v>
      </c>
      <c r="C153" s="31">
        <v>12</v>
      </c>
      <c r="D153" s="31">
        <v>4</v>
      </c>
      <c r="E153" s="31">
        <v>3</v>
      </c>
      <c r="F153" s="31">
        <v>3</v>
      </c>
      <c r="G153" s="31">
        <v>4</v>
      </c>
      <c r="H153" s="31">
        <v>2.5</v>
      </c>
      <c r="I153" s="31">
        <v>4</v>
      </c>
      <c r="J153" s="31">
        <v>2.5</v>
      </c>
      <c r="K153" s="31">
        <v>2.5</v>
      </c>
      <c r="L153" s="31">
        <v>2</v>
      </c>
      <c r="M153" s="31">
        <v>2</v>
      </c>
      <c r="N153" s="31">
        <v>3</v>
      </c>
      <c r="O153" s="31">
        <v>3.5</v>
      </c>
      <c r="S153" s="33" t="s">
        <v>100</v>
      </c>
      <c r="T153" s="33" t="s">
        <v>94</v>
      </c>
      <c r="U153" s="33">
        <v>12</v>
      </c>
      <c r="V153" s="33">
        <v>3</v>
      </c>
      <c r="W153" s="33">
        <v>3</v>
      </c>
      <c r="X153" s="33">
        <v>3.5</v>
      </c>
      <c r="Y153" s="33">
        <v>3.5</v>
      </c>
      <c r="Z153" s="33">
        <v>2.5</v>
      </c>
      <c r="AA153" s="33">
        <v>2.5</v>
      </c>
      <c r="AB153" s="33">
        <v>4</v>
      </c>
      <c r="AC153" s="33">
        <v>2.5</v>
      </c>
      <c r="AD153" s="33">
        <v>3</v>
      </c>
      <c r="AE153" s="33">
        <v>2.5</v>
      </c>
      <c r="AF153" s="33">
        <v>3</v>
      </c>
      <c r="AG153" s="33">
        <v>4</v>
      </c>
    </row>
    <row r="154" spans="1:33" x14ac:dyDescent="0.45">
      <c r="A154" s="33" t="s">
        <v>102</v>
      </c>
      <c r="B154" s="33" t="s">
        <v>90</v>
      </c>
      <c r="C154" s="31">
        <v>12</v>
      </c>
      <c r="D154" s="31">
        <v>2.5</v>
      </c>
      <c r="E154" s="31">
        <v>3</v>
      </c>
      <c r="F154" s="31">
        <v>4</v>
      </c>
      <c r="G154" s="31">
        <v>2.5</v>
      </c>
      <c r="H154" s="31">
        <v>2.5</v>
      </c>
      <c r="I154" s="31">
        <v>2</v>
      </c>
      <c r="J154" s="31">
        <v>2.5</v>
      </c>
      <c r="K154" s="31">
        <v>2.5</v>
      </c>
      <c r="L154" s="31">
        <v>3</v>
      </c>
      <c r="M154" s="31">
        <v>3</v>
      </c>
      <c r="N154" s="31">
        <v>3</v>
      </c>
      <c r="O154" s="31">
        <v>1.5</v>
      </c>
      <c r="S154" s="33" t="s">
        <v>100</v>
      </c>
      <c r="T154" s="33" t="s">
        <v>96</v>
      </c>
      <c r="U154" s="33">
        <v>12</v>
      </c>
      <c r="V154" s="33">
        <v>2</v>
      </c>
      <c r="W154" s="33">
        <v>2</v>
      </c>
      <c r="X154" s="33">
        <v>3.5</v>
      </c>
      <c r="Y154" s="33">
        <v>3.5</v>
      </c>
      <c r="Z154" s="33">
        <v>2.5</v>
      </c>
      <c r="AA154" s="33">
        <v>2.5</v>
      </c>
      <c r="AB154" s="33">
        <v>2</v>
      </c>
      <c r="AC154" s="33">
        <v>2.5</v>
      </c>
      <c r="AD154" s="33">
        <v>2</v>
      </c>
      <c r="AE154" s="33">
        <v>4</v>
      </c>
      <c r="AF154" s="33">
        <v>3</v>
      </c>
      <c r="AG154" s="33">
        <v>2</v>
      </c>
    </row>
    <row r="155" spans="1:33" x14ac:dyDescent="0.45">
      <c r="A155" s="33" t="s">
        <v>102</v>
      </c>
      <c r="B155" s="33" t="s">
        <v>91</v>
      </c>
      <c r="C155" s="31">
        <v>12</v>
      </c>
      <c r="D155" s="31">
        <v>2.5</v>
      </c>
      <c r="E155" s="31">
        <v>3</v>
      </c>
      <c r="F155" s="31">
        <v>2</v>
      </c>
      <c r="G155" s="31">
        <v>2.5</v>
      </c>
      <c r="H155" s="31">
        <v>5</v>
      </c>
      <c r="I155" s="31">
        <v>2</v>
      </c>
      <c r="J155" s="31">
        <v>4.5</v>
      </c>
      <c r="K155" s="31">
        <v>5</v>
      </c>
      <c r="L155" s="31">
        <v>4</v>
      </c>
      <c r="M155" s="31">
        <v>4</v>
      </c>
      <c r="N155" s="31">
        <v>3</v>
      </c>
      <c r="O155" s="31">
        <v>5</v>
      </c>
      <c r="S155" s="33" t="s">
        <v>100</v>
      </c>
      <c r="T155" s="33" t="s">
        <v>76</v>
      </c>
      <c r="U155" s="33">
        <v>12</v>
      </c>
      <c r="V155" s="33">
        <v>4.5</v>
      </c>
      <c r="W155" s="33">
        <v>5</v>
      </c>
      <c r="X155" s="33">
        <v>2</v>
      </c>
      <c r="Y155" s="33">
        <v>2</v>
      </c>
      <c r="Z155" s="33">
        <v>5</v>
      </c>
      <c r="AA155" s="33">
        <v>2.5</v>
      </c>
      <c r="AB155" s="33">
        <v>4</v>
      </c>
      <c r="AC155" s="33">
        <v>4</v>
      </c>
      <c r="AD155" s="33">
        <v>5</v>
      </c>
      <c r="AE155" s="33">
        <v>2.5</v>
      </c>
      <c r="AF155" s="33">
        <v>3</v>
      </c>
      <c r="AG155" s="33">
        <v>5</v>
      </c>
    </row>
    <row r="156" spans="1:33" x14ac:dyDescent="0.45">
      <c r="A156" s="33" t="s">
        <v>102</v>
      </c>
      <c r="B156" s="33" t="s">
        <v>77</v>
      </c>
      <c r="C156" s="31">
        <v>12</v>
      </c>
      <c r="D156" s="31">
        <v>1</v>
      </c>
      <c r="E156" s="31">
        <v>5</v>
      </c>
      <c r="F156" s="31">
        <v>1</v>
      </c>
      <c r="G156" s="31">
        <v>1</v>
      </c>
      <c r="H156" s="31">
        <v>4</v>
      </c>
      <c r="I156" s="31">
        <v>2</v>
      </c>
      <c r="J156" s="31">
        <v>4.5</v>
      </c>
      <c r="K156" s="31">
        <v>4</v>
      </c>
      <c r="L156" s="31">
        <v>5</v>
      </c>
      <c r="M156" s="31">
        <v>5</v>
      </c>
      <c r="N156" s="31">
        <v>3</v>
      </c>
      <c r="O156" s="31">
        <v>3.5</v>
      </c>
      <c r="S156" s="33" t="s">
        <v>100</v>
      </c>
      <c r="T156" s="33" t="s">
        <v>93</v>
      </c>
      <c r="U156" s="33">
        <v>12</v>
      </c>
      <c r="V156" s="33">
        <v>4.5</v>
      </c>
      <c r="W156" s="33">
        <v>4</v>
      </c>
      <c r="X156" s="33">
        <v>1</v>
      </c>
      <c r="Y156" s="33">
        <v>1</v>
      </c>
      <c r="Z156" s="33">
        <v>4</v>
      </c>
      <c r="AA156" s="33">
        <v>2.5</v>
      </c>
      <c r="AB156" s="33">
        <v>4</v>
      </c>
      <c r="AC156" s="33">
        <v>5</v>
      </c>
      <c r="AD156" s="33">
        <v>4</v>
      </c>
      <c r="AE156" s="33">
        <v>5</v>
      </c>
      <c r="AF156" s="33">
        <v>3</v>
      </c>
      <c r="AG156" s="33">
        <v>2</v>
      </c>
    </row>
    <row r="157" spans="1:33" x14ac:dyDescent="0.45">
      <c r="A157" s="33" t="s">
        <v>102</v>
      </c>
      <c r="B157" s="33" t="s">
        <v>76</v>
      </c>
      <c r="C157" s="31">
        <v>47</v>
      </c>
      <c r="D157" s="31">
        <v>4</v>
      </c>
      <c r="E157" s="31">
        <v>2</v>
      </c>
      <c r="F157" s="31">
        <v>4</v>
      </c>
      <c r="G157" s="31">
        <v>4</v>
      </c>
      <c r="H157" s="31">
        <v>4</v>
      </c>
      <c r="I157" s="31">
        <v>4</v>
      </c>
      <c r="J157" s="31">
        <v>2</v>
      </c>
      <c r="K157" s="31">
        <v>1</v>
      </c>
      <c r="L157" s="31">
        <v>2</v>
      </c>
      <c r="M157" s="31">
        <v>2</v>
      </c>
      <c r="N157" s="31">
        <v>2</v>
      </c>
      <c r="O157" s="31">
        <v>4</v>
      </c>
      <c r="S157" s="33" t="s">
        <v>100</v>
      </c>
      <c r="T157" s="33" t="s">
        <v>95</v>
      </c>
      <c r="U157" s="33">
        <v>47</v>
      </c>
      <c r="V157" s="33">
        <v>1</v>
      </c>
      <c r="W157" s="33">
        <v>1</v>
      </c>
      <c r="X157" s="33">
        <v>5</v>
      </c>
      <c r="Y157" s="33">
        <v>1</v>
      </c>
      <c r="Z157" s="33">
        <v>1</v>
      </c>
      <c r="AA157" s="33">
        <v>5</v>
      </c>
      <c r="AB157" s="33">
        <v>1</v>
      </c>
      <c r="AC157" s="33">
        <v>2</v>
      </c>
      <c r="AD157" s="33">
        <v>1</v>
      </c>
      <c r="AE157" s="33">
        <v>1</v>
      </c>
      <c r="AF157" s="33">
        <v>5</v>
      </c>
      <c r="AG157" s="33">
        <v>1</v>
      </c>
    </row>
    <row r="158" spans="1:33" x14ac:dyDescent="0.45">
      <c r="A158" s="33" t="s">
        <v>102</v>
      </c>
      <c r="B158" s="33" t="s">
        <v>92</v>
      </c>
      <c r="C158" s="31">
        <v>47</v>
      </c>
      <c r="D158" s="31">
        <v>5</v>
      </c>
      <c r="E158" s="31">
        <v>1</v>
      </c>
      <c r="F158" s="31">
        <v>5</v>
      </c>
      <c r="G158" s="31">
        <v>1</v>
      </c>
      <c r="H158" s="31">
        <v>2</v>
      </c>
      <c r="I158" s="31">
        <v>5</v>
      </c>
      <c r="J158" s="31">
        <v>1</v>
      </c>
      <c r="K158" s="31">
        <v>3</v>
      </c>
      <c r="L158" s="31">
        <v>1</v>
      </c>
      <c r="M158" s="31">
        <v>1</v>
      </c>
      <c r="N158" s="31">
        <v>3</v>
      </c>
      <c r="O158" s="31">
        <v>3</v>
      </c>
      <c r="S158" s="33" t="s">
        <v>100</v>
      </c>
      <c r="T158" s="33" t="s">
        <v>94</v>
      </c>
      <c r="U158" s="33">
        <v>47</v>
      </c>
      <c r="V158" s="33">
        <v>5</v>
      </c>
      <c r="W158" s="33">
        <v>5</v>
      </c>
      <c r="X158" s="33">
        <v>2</v>
      </c>
      <c r="Y158" s="33">
        <v>2</v>
      </c>
      <c r="Z158" s="33">
        <v>4</v>
      </c>
      <c r="AA158" s="33">
        <v>3</v>
      </c>
      <c r="AB158" s="33">
        <v>4</v>
      </c>
      <c r="AC158" s="33">
        <v>4</v>
      </c>
      <c r="AD158" s="33">
        <v>5</v>
      </c>
      <c r="AE158" s="33">
        <v>5</v>
      </c>
      <c r="AF158" s="33">
        <v>2</v>
      </c>
      <c r="AG158" s="33">
        <v>3</v>
      </c>
    </row>
    <row r="159" spans="1:33" x14ac:dyDescent="0.45">
      <c r="A159" s="33" t="s">
        <v>102</v>
      </c>
      <c r="B159" s="33" t="s">
        <v>90</v>
      </c>
      <c r="C159" s="31">
        <v>47</v>
      </c>
      <c r="D159" s="31">
        <v>3</v>
      </c>
      <c r="E159" s="31">
        <v>3</v>
      </c>
      <c r="F159" s="31">
        <v>3</v>
      </c>
      <c r="G159" s="31">
        <v>2</v>
      </c>
      <c r="H159" s="31">
        <v>1</v>
      </c>
      <c r="I159" s="31">
        <v>3</v>
      </c>
      <c r="J159" s="31">
        <v>3</v>
      </c>
      <c r="K159" s="31">
        <v>2</v>
      </c>
      <c r="L159" s="31">
        <v>3</v>
      </c>
      <c r="M159" s="31">
        <v>3</v>
      </c>
      <c r="N159" s="31">
        <v>1</v>
      </c>
      <c r="O159" s="31">
        <v>5</v>
      </c>
      <c r="S159" s="33" t="s">
        <v>100</v>
      </c>
      <c r="T159" s="33" t="s">
        <v>96</v>
      </c>
      <c r="U159" s="33">
        <v>47</v>
      </c>
      <c r="V159" s="33">
        <v>2</v>
      </c>
      <c r="W159" s="33">
        <v>2</v>
      </c>
      <c r="X159" s="33">
        <v>3</v>
      </c>
      <c r="Y159" s="33">
        <v>3</v>
      </c>
      <c r="Z159" s="33">
        <v>5</v>
      </c>
      <c r="AA159" s="33">
        <v>1</v>
      </c>
      <c r="AB159" s="33">
        <v>3</v>
      </c>
      <c r="AC159" s="33">
        <v>3</v>
      </c>
      <c r="AD159" s="33">
        <v>3</v>
      </c>
      <c r="AE159" s="33">
        <v>2</v>
      </c>
      <c r="AF159" s="33">
        <v>4</v>
      </c>
      <c r="AG159" s="33">
        <v>5</v>
      </c>
    </row>
    <row r="160" spans="1:33" x14ac:dyDescent="0.45">
      <c r="A160" s="33" t="s">
        <v>102</v>
      </c>
      <c r="B160" s="33" t="s">
        <v>91</v>
      </c>
      <c r="C160" s="31">
        <v>47</v>
      </c>
      <c r="D160" s="31">
        <v>2</v>
      </c>
      <c r="E160" s="31">
        <v>4</v>
      </c>
      <c r="F160" s="31">
        <v>2</v>
      </c>
      <c r="G160" s="31">
        <v>3</v>
      </c>
      <c r="H160" s="31">
        <v>3</v>
      </c>
      <c r="I160" s="31">
        <v>1</v>
      </c>
      <c r="J160" s="31">
        <v>5</v>
      </c>
      <c r="K160" s="31">
        <v>5</v>
      </c>
      <c r="L160" s="31">
        <v>5</v>
      </c>
      <c r="M160" s="31">
        <v>4</v>
      </c>
      <c r="N160" s="31">
        <v>4</v>
      </c>
      <c r="O160" s="31">
        <v>1</v>
      </c>
      <c r="S160" s="33" t="s">
        <v>100</v>
      </c>
      <c r="T160" s="33" t="s">
        <v>76</v>
      </c>
      <c r="U160" s="33">
        <v>47</v>
      </c>
      <c r="V160" s="33">
        <v>4</v>
      </c>
      <c r="W160" s="33">
        <v>4</v>
      </c>
      <c r="X160" s="33">
        <v>1</v>
      </c>
      <c r="Y160" s="33">
        <v>4</v>
      </c>
      <c r="Z160" s="33">
        <v>3</v>
      </c>
      <c r="AA160" s="33">
        <v>2</v>
      </c>
      <c r="AB160" s="33">
        <v>5</v>
      </c>
      <c r="AC160" s="33">
        <v>5</v>
      </c>
      <c r="AD160" s="33">
        <v>4</v>
      </c>
      <c r="AE160" s="33">
        <v>4</v>
      </c>
      <c r="AF160" s="33">
        <v>1</v>
      </c>
      <c r="AG160" s="33">
        <v>2</v>
      </c>
    </row>
    <row r="161" spans="1:33" x14ac:dyDescent="0.45">
      <c r="A161" s="33" t="s">
        <v>102</v>
      </c>
      <c r="B161" s="33" t="s">
        <v>77</v>
      </c>
      <c r="C161" s="31">
        <v>47</v>
      </c>
      <c r="D161" s="31">
        <v>1</v>
      </c>
      <c r="E161" s="31">
        <v>5</v>
      </c>
      <c r="F161" s="31">
        <v>1</v>
      </c>
      <c r="G161" s="31">
        <v>5</v>
      </c>
      <c r="H161" s="31">
        <v>5</v>
      </c>
      <c r="I161" s="31">
        <v>2</v>
      </c>
      <c r="J161" s="31">
        <v>4</v>
      </c>
      <c r="K161" s="31">
        <v>4</v>
      </c>
      <c r="L161" s="31">
        <v>4</v>
      </c>
      <c r="M161" s="31">
        <v>5</v>
      </c>
      <c r="N161" s="31">
        <v>5</v>
      </c>
      <c r="O161" s="31">
        <v>2</v>
      </c>
      <c r="S161" s="33" t="s">
        <v>100</v>
      </c>
      <c r="T161" s="33" t="s">
        <v>93</v>
      </c>
      <c r="U161" s="33">
        <v>47</v>
      </c>
      <c r="V161" s="33">
        <v>3</v>
      </c>
      <c r="W161" s="33">
        <v>3</v>
      </c>
      <c r="X161" s="33">
        <v>4</v>
      </c>
      <c r="Y161" s="33">
        <v>5</v>
      </c>
      <c r="Z161" s="33">
        <v>2</v>
      </c>
      <c r="AA161" s="33">
        <v>4</v>
      </c>
      <c r="AB161" s="33">
        <v>2</v>
      </c>
      <c r="AC161" s="33">
        <v>1</v>
      </c>
      <c r="AD161" s="33">
        <v>2</v>
      </c>
      <c r="AE161" s="33">
        <v>3</v>
      </c>
      <c r="AF161" s="33">
        <v>3</v>
      </c>
      <c r="AG161" s="33">
        <v>4</v>
      </c>
    </row>
    <row r="162" spans="1:33" x14ac:dyDescent="0.45">
      <c r="A162" s="33" t="s">
        <v>102</v>
      </c>
      <c r="B162" s="33" t="s">
        <v>76</v>
      </c>
      <c r="C162" s="31">
        <v>45</v>
      </c>
      <c r="D162" s="31">
        <v>1</v>
      </c>
      <c r="E162" s="31">
        <v>1</v>
      </c>
      <c r="F162" s="31">
        <v>1</v>
      </c>
      <c r="G162" s="31">
        <v>1</v>
      </c>
      <c r="H162" s="31">
        <v>1</v>
      </c>
      <c r="I162" s="31">
        <v>5</v>
      </c>
      <c r="J162" s="31">
        <v>1</v>
      </c>
      <c r="K162" s="31">
        <v>1</v>
      </c>
      <c r="L162" s="31">
        <v>1</v>
      </c>
      <c r="M162" s="31">
        <v>1</v>
      </c>
      <c r="N162" s="31">
        <v>1</v>
      </c>
      <c r="O162" s="31">
        <v>4</v>
      </c>
      <c r="S162" s="33" t="s">
        <v>100</v>
      </c>
      <c r="T162" s="33" t="s">
        <v>95</v>
      </c>
      <c r="U162" s="33">
        <v>45</v>
      </c>
      <c r="V162" s="33">
        <v>1</v>
      </c>
      <c r="W162" s="33">
        <v>1</v>
      </c>
      <c r="X162" s="33">
        <v>1</v>
      </c>
      <c r="Y162" s="33">
        <v>3</v>
      </c>
      <c r="Z162" s="33">
        <v>1</v>
      </c>
      <c r="AA162" s="33">
        <v>5</v>
      </c>
      <c r="AB162" s="33">
        <v>5</v>
      </c>
      <c r="AC162" s="33">
        <v>1</v>
      </c>
      <c r="AD162" s="33">
        <v>1</v>
      </c>
      <c r="AE162" s="33">
        <v>1</v>
      </c>
      <c r="AF162" s="33">
        <v>4</v>
      </c>
      <c r="AG162" s="33">
        <v>4</v>
      </c>
    </row>
    <row r="163" spans="1:33" x14ac:dyDescent="0.45">
      <c r="A163" s="33" t="s">
        <v>102</v>
      </c>
      <c r="B163" s="33" t="s">
        <v>92</v>
      </c>
      <c r="C163" s="31">
        <v>45</v>
      </c>
      <c r="D163" s="31">
        <v>2.5</v>
      </c>
      <c r="E163" s="31">
        <v>2.5</v>
      </c>
      <c r="F163" s="31">
        <v>2</v>
      </c>
      <c r="G163" s="31">
        <v>3</v>
      </c>
      <c r="H163" s="31">
        <v>3</v>
      </c>
      <c r="I163" s="31">
        <v>4</v>
      </c>
      <c r="J163" s="31">
        <v>4</v>
      </c>
      <c r="K163" s="31">
        <v>5</v>
      </c>
      <c r="L163" s="31">
        <v>3</v>
      </c>
      <c r="M163" s="31">
        <v>2</v>
      </c>
      <c r="N163" s="31">
        <v>5</v>
      </c>
      <c r="O163" s="31">
        <v>5</v>
      </c>
      <c r="S163" s="33" t="s">
        <v>100</v>
      </c>
      <c r="T163" s="33" t="s">
        <v>94</v>
      </c>
      <c r="U163" s="33">
        <v>45</v>
      </c>
      <c r="V163" s="33">
        <v>2.5</v>
      </c>
      <c r="W163" s="33">
        <v>2.5</v>
      </c>
      <c r="X163" s="33">
        <v>2</v>
      </c>
      <c r="Y163" s="33">
        <v>5</v>
      </c>
      <c r="Z163" s="33">
        <v>2</v>
      </c>
      <c r="AA163" s="33">
        <v>4</v>
      </c>
      <c r="AB163" s="33">
        <v>4</v>
      </c>
      <c r="AC163" s="33">
        <v>4</v>
      </c>
      <c r="AD163" s="33">
        <v>3</v>
      </c>
      <c r="AE163" s="33">
        <v>2</v>
      </c>
      <c r="AF163" s="33">
        <v>5</v>
      </c>
      <c r="AG163" s="33">
        <v>5</v>
      </c>
    </row>
    <row r="164" spans="1:33" x14ac:dyDescent="0.45">
      <c r="A164" s="33" t="s">
        <v>102</v>
      </c>
      <c r="B164" s="33" t="s">
        <v>90</v>
      </c>
      <c r="C164" s="31">
        <v>45</v>
      </c>
      <c r="D164" s="31">
        <v>2.5</v>
      </c>
      <c r="E164" s="31">
        <v>2.5</v>
      </c>
      <c r="F164" s="31">
        <v>3</v>
      </c>
      <c r="G164" s="31">
        <v>4</v>
      </c>
      <c r="H164" s="31">
        <v>2</v>
      </c>
      <c r="I164" s="31">
        <v>3</v>
      </c>
      <c r="J164" s="31">
        <v>3</v>
      </c>
      <c r="K164" s="31">
        <v>4</v>
      </c>
      <c r="L164" s="31">
        <v>2</v>
      </c>
      <c r="M164" s="31">
        <v>4</v>
      </c>
      <c r="N164" s="31">
        <v>2</v>
      </c>
      <c r="O164" s="31">
        <v>2</v>
      </c>
      <c r="S164" s="33" t="s">
        <v>100</v>
      </c>
      <c r="T164" s="33" t="s">
        <v>96</v>
      </c>
      <c r="U164" s="33">
        <v>45</v>
      </c>
      <c r="V164" s="33">
        <v>2.5</v>
      </c>
      <c r="W164" s="33">
        <v>2.5</v>
      </c>
      <c r="X164" s="33">
        <v>4</v>
      </c>
      <c r="Y164" s="33">
        <v>4</v>
      </c>
      <c r="Z164" s="33">
        <v>3</v>
      </c>
      <c r="AA164" s="33">
        <v>3</v>
      </c>
      <c r="AB164" s="33">
        <v>3</v>
      </c>
      <c r="AC164" s="33">
        <v>2</v>
      </c>
      <c r="AD164" s="33">
        <v>2</v>
      </c>
      <c r="AE164" s="33">
        <v>4</v>
      </c>
      <c r="AF164" s="33">
        <v>2</v>
      </c>
      <c r="AG164" s="33">
        <v>3</v>
      </c>
    </row>
    <row r="165" spans="1:33" x14ac:dyDescent="0.45">
      <c r="A165" s="33" t="s">
        <v>102</v>
      </c>
      <c r="B165" s="33" t="s">
        <v>91</v>
      </c>
      <c r="C165" s="31">
        <v>45</v>
      </c>
      <c r="D165" s="31">
        <v>4.5</v>
      </c>
      <c r="E165" s="31">
        <v>4.5</v>
      </c>
      <c r="F165" s="31">
        <v>4.5</v>
      </c>
      <c r="G165" s="31">
        <v>5</v>
      </c>
      <c r="H165" s="31">
        <v>5</v>
      </c>
      <c r="I165" s="31">
        <v>1</v>
      </c>
      <c r="J165" s="31">
        <v>2</v>
      </c>
      <c r="K165" s="31">
        <v>3</v>
      </c>
      <c r="L165" s="31">
        <v>4.5</v>
      </c>
      <c r="M165" s="31">
        <v>3</v>
      </c>
      <c r="N165" s="31">
        <v>4</v>
      </c>
      <c r="O165" s="31">
        <v>1</v>
      </c>
      <c r="S165" s="33" t="s">
        <v>100</v>
      </c>
      <c r="T165" s="33" t="s">
        <v>76</v>
      </c>
      <c r="U165" s="33">
        <v>45</v>
      </c>
      <c r="V165" s="33">
        <v>4.5</v>
      </c>
      <c r="W165" s="33">
        <v>4.5</v>
      </c>
      <c r="X165" s="33">
        <v>5</v>
      </c>
      <c r="Y165" s="33">
        <v>1</v>
      </c>
      <c r="Z165" s="33">
        <v>5</v>
      </c>
      <c r="AA165" s="33">
        <v>1</v>
      </c>
      <c r="AB165" s="33">
        <v>1</v>
      </c>
      <c r="AC165" s="33">
        <v>5</v>
      </c>
      <c r="AD165" s="33">
        <v>5</v>
      </c>
      <c r="AE165" s="33">
        <v>5</v>
      </c>
      <c r="AF165" s="33">
        <v>1</v>
      </c>
      <c r="AG165" s="33">
        <v>1</v>
      </c>
    </row>
    <row r="166" spans="1:33" x14ac:dyDescent="0.45">
      <c r="A166" s="33" t="s">
        <v>102</v>
      </c>
      <c r="B166" s="33" t="s">
        <v>77</v>
      </c>
      <c r="C166" s="31">
        <v>45</v>
      </c>
      <c r="D166" s="31">
        <v>4.5</v>
      </c>
      <c r="E166" s="31">
        <v>4.5</v>
      </c>
      <c r="F166" s="31">
        <v>4.5</v>
      </c>
      <c r="G166" s="31">
        <v>2</v>
      </c>
      <c r="H166" s="31">
        <v>4</v>
      </c>
      <c r="I166" s="31">
        <v>2</v>
      </c>
      <c r="J166" s="31">
        <v>5</v>
      </c>
      <c r="K166" s="31">
        <v>2</v>
      </c>
      <c r="L166" s="31">
        <v>4.5</v>
      </c>
      <c r="M166" s="31">
        <v>5</v>
      </c>
      <c r="N166" s="31">
        <v>3</v>
      </c>
      <c r="O166" s="31">
        <v>3</v>
      </c>
      <c r="S166" s="33" t="s">
        <v>100</v>
      </c>
      <c r="T166" s="33" t="s">
        <v>76</v>
      </c>
      <c r="U166" s="33">
        <v>45</v>
      </c>
      <c r="V166" s="33">
        <v>4.5</v>
      </c>
      <c r="W166" s="33">
        <v>4.5</v>
      </c>
      <c r="X166" s="33">
        <v>3</v>
      </c>
      <c r="Y166" s="33">
        <v>2</v>
      </c>
      <c r="Z166" s="33">
        <v>4</v>
      </c>
      <c r="AA166" s="33">
        <v>2</v>
      </c>
      <c r="AB166" s="33">
        <v>2</v>
      </c>
      <c r="AC166" s="33">
        <v>3</v>
      </c>
      <c r="AD166" s="33">
        <v>4</v>
      </c>
      <c r="AE166" s="33">
        <v>3</v>
      </c>
      <c r="AF166" s="33">
        <v>3</v>
      </c>
      <c r="AG166" s="33">
        <v>2</v>
      </c>
    </row>
    <row r="167" spans="1:33" x14ac:dyDescent="0.45">
      <c r="A167" s="33" t="s">
        <v>102</v>
      </c>
      <c r="B167" s="33" t="s">
        <v>76</v>
      </c>
      <c r="C167" s="31">
        <v>61</v>
      </c>
      <c r="D167" s="31">
        <v>1</v>
      </c>
      <c r="E167" s="31">
        <v>1</v>
      </c>
      <c r="F167" s="31">
        <v>5</v>
      </c>
      <c r="G167" s="31">
        <v>5</v>
      </c>
      <c r="H167" s="31">
        <v>1</v>
      </c>
      <c r="I167" s="31">
        <v>2</v>
      </c>
      <c r="J167" s="31">
        <v>2</v>
      </c>
      <c r="K167" s="31">
        <v>1</v>
      </c>
      <c r="L167" s="31">
        <v>1</v>
      </c>
      <c r="M167" s="31">
        <v>1</v>
      </c>
      <c r="N167" s="31">
        <v>1</v>
      </c>
      <c r="O167" s="31">
        <v>4</v>
      </c>
      <c r="S167" s="33" t="s">
        <v>100</v>
      </c>
      <c r="T167" s="33" t="s">
        <v>93</v>
      </c>
      <c r="U167" s="33">
        <v>61</v>
      </c>
      <c r="V167" s="33">
        <v>1</v>
      </c>
      <c r="W167" s="33">
        <v>1</v>
      </c>
      <c r="X167" s="33">
        <v>5</v>
      </c>
      <c r="Y167" s="33">
        <v>5</v>
      </c>
      <c r="Z167" s="33">
        <v>1</v>
      </c>
      <c r="AA167" s="33">
        <v>1.5</v>
      </c>
      <c r="AB167" s="33">
        <v>3</v>
      </c>
      <c r="AC167" s="33">
        <v>1</v>
      </c>
      <c r="AD167" s="33">
        <v>1</v>
      </c>
      <c r="AE167" s="33">
        <v>1</v>
      </c>
      <c r="AF167" s="33">
        <v>1</v>
      </c>
      <c r="AG167" s="33">
        <v>3</v>
      </c>
    </row>
    <row r="168" spans="1:33" x14ac:dyDescent="0.45">
      <c r="A168" s="33" t="s">
        <v>102</v>
      </c>
      <c r="B168" s="33" t="s">
        <v>92</v>
      </c>
      <c r="C168" s="31">
        <v>61</v>
      </c>
      <c r="D168" s="31">
        <v>3</v>
      </c>
      <c r="E168" s="31">
        <v>2</v>
      </c>
      <c r="F168" s="31">
        <v>4</v>
      </c>
      <c r="G168" s="31">
        <v>4</v>
      </c>
      <c r="H168" s="31">
        <v>3</v>
      </c>
      <c r="I168" s="31">
        <v>5</v>
      </c>
      <c r="J168" s="31">
        <v>1</v>
      </c>
      <c r="K168" s="31">
        <v>4</v>
      </c>
      <c r="L168" s="31">
        <v>4</v>
      </c>
      <c r="M168" s="31">
        <v>3</v>
      </c>
      <c r="N168" s="31">
        <v>2</v>
      </c>
      <c r="O168" s="31">
        <v>5</v>
      </c>
      <c r="S168" s="33" t="s">
        <v>100</v>
      </c>
      <c r="T168" s="33" t="s">
        <v>95</v>
      </c>
      <c r="U168" s="33">
        <v>61</v>
      </c>
      <c r="V168" s="33">
        <v>3</v>
      </c>
      <c r="W168" s="33">
        <v>3</v>
      </c>
      <c r="X168" s="33">
        <v>4</v>
      </c>
      <c r="Y168" s="33">
        <v>2</v>
      </c>
      <c r="Z168" s="33">
        <v>2</v>
      </c>
      <c r="AA168" s="33">
        <v>5</v>
      </c>
      <c r="AB168" s="33">
        <v>2</v>
      </c>
      <c r="AC168" s="33">
        <v>2</v>
      </c>
      <c r="AD168" s="33">
        <v>2</v>
      </c>
      <c r="AE168" s="33">
        <v>2</v>
      </c>
      <c r="AF168" s="33">
        <v>5</v>
      </c>
      <c r="AG168" s="33">
        <v>5</v>
      </c>
    </row>
    <row r="169" spans="1:33" x14ac:dyDescent="0.45">
      <c r="A169" s="33" t="s">
        <v>102</v>
      </c>
      <c r="B169" s="33" t="s">
        <v>90</v>
      </c>
      <c r="C169" s="31">
        <v>61</v>
      </c>
      <c r="D169" s="31">
        <v>2</v>
      </c>
      <c r="E169" s="31">
        <v>3</v>
      </c>
      <c r="F169" s="31">
        <v>3</v>
      </c>
      <c r="G169" s="31">
        <v>3</v>
      </c>
      <c r="H169" s="31">
        <v>2</v>
      </c>
      <c r="I169" s="31">
        <v>1</v>
      </c>
      <c r="J169" s="31">
        <v>3</v>
      </c>
      <c r="K169" s="31">
        <v>3</v>
      </c>
      <c r="L169" s="31">
        <v>2</v>
      </c>
      <c r="M169" s="31">
        <v>2</v>
      </c>
      <c r="N169" s="31">
        <v>5</v>
      </c>
      <c r="O169" s="31">
        <v>1</v>
      </c>
      <c r="S169" s="33" t="s">
        <v>100</v>
      </c>
      <c r="T169" s="33" t="s">
        <v>94</v>
      </c>
      <c r="U169" s="33">
        <v>61</v>
      </c>
      <c r="V169" s="33">
        <v>2</v>
      </c>
      <c r="W169" s="33">
        <v>2</v>
      </c>
      <c r="X169" s="33">
        <v>1</v>
      </c>
      <c r="Y169" s="33">
        <v>3</v>
      </c>
      <c r="Z169" s="33">
        <v>3</v>
      </c>
      <c r="AA169" s="33">
        <v>1.5</v>
      </c>
      <c r="AB169" s="33">
        <v>5</v>
      </c>
      <c r="AC169" s="33">
        <v>5</v>
      </c>
      <c r="AD169" s="33">
        <v>3</v>
      </c>
      <c r="AE169" s="33">
        <v>4</v>
      </c>
      <c r="AF169" s="33">
        <v>2.5</v>
      </c>
      <c r="AG169" s="33">
        <v>2</v>
      </c>
    </row>
    <row r="170" spans="1:33" x14ac:dyDescent="0.45">
      <c r="A170" s="33" t="s">
        <v>102</v>
      </c>
      <c r="B170" s="33" t="s">
        <v>91</v>
      </c>
      <c r="C170" s="31">
        <v>61</v>
      </c>
      <c r="D170" s="31">
        <v>4</v>
      </c>
      <c r="E170" s="31">
        <v>4</v>
      </c>
      <c r="F170" s="31">
        <v>1.5</v>
      </c>
      <c r="G170" s="31">
        <v>1.5</v>
      </c>
      <c r="H170" s="31">
        <v>4</v>
      </c>
      <c r="I170" s="31">
        <v>3</v>
      </c>
      <c r="J170" s="31">
        <v>4</v>
      </c>
      <c r="K170" s="31">
        <v>2</v>
      </c>
      <c r="L170" s="31">
        <v>3</v>
      </c>
      <c r="M170" s="31">
        <v>4</v>
      </c>
      <c r="N170" s="31">
        <v>4</v>
      </c>
      <c r="O170" s="31">
        <v>3</v>
      </c>
      <c r="S170" s="33" t="s">
        <v>100</v>
      </c>
      <c r="T170" s="33" t="s">
        <v>96</v>
      </c>
      <c r="U170" s="33">
        <v>61</v>
      </c>
      <c r="V170" s="33">
        <v>4.5</v>
      </c>
      <c r="W170" s="33">
        <v>4.5</v>
      </c>
      <c r="X170" s="33">
        <v>3</v>
      </c>
      <c r="Y170" s="33">
        <v>4</v>
      </c>
      <c r="Z170" s="33">
        <v>4</v>
      </c>
      <c r="AA170" s="33">
        <v>3</v>
      </c>
      <c r="AB170" s="33">
        <v>1</v>
      </c>
      <c r="AC170" s="33">
        <v>3</v>
      </c>
      <c r="AD170" s="33">
        <v>5</v>
      </c>
      <c r="AE170" s="33">
        <v>3</v>
      </c>
      <c r="AF170" s="33">
        <v>4</v>
      </c>
      <c r="AG170" s="33">
        <v>4</v>
      </c>
    </row>
    <row r="171" spans="1:33" x14ac:dyDescent="0.45">
      <c r="A171" s="33" t="s">
        <v>102</v>
      </c>
      <c r="B171" s="33" t="s">
        <v>77</v>
      </c>
      <c r="C171" s="31">
        <v>61</v>
      </c>
      <c r="D171" s="31">
        <v>5</v>
      </c>
      <c r="E171" s="31">
        <v>5</v>
      </c>
      <c r="F171" s="31">
        <v>1.5</v>
      </c>
      <c r="G171" s="31">
        <v>1.5</v>
      </c>
      <c r="H171" s="31">
        <v>5</v>
      </c>
      <c r="I171" s="31">
        <v>4</v>
      </c>
      <c r="J171" s="31">
        <v>5</v>
      </c>
      <c r="K171" s="31">
        <v>5</v>
      </c>
      <c r="L171" s="31">
        <v>5</v>
      </c>
      <c r="M171" s="31">
        <v>5</v>
      </c>
      <c r="N171" s="31">
        <v>3</v>
      </c>
      <c r="O171" s="31">
        <v>2</v>
      </c>
      <c r="S171" s="33" t="s">
        <v>100</v>
      </c>
      <c r="T171" s="33" t="s">
        <v>76</v>
      </c>
      <c r="U171" s="33">
        <v>61</v>
      </c>
      <c r="V171" s="33">
        <v>4.5</v>
      </c>
      <c r="W171" s="33">
        <v>4.5</v>
      </c>
      <c r="X171" s="33">
        <v>2</v>
      </c>
      <c r="Y171" s="33">
        <v>1</v>
      </c>
      <c r="Z171" s="33">
        <v>5</v>
      </c>
      <c r="AA171" s="33">
        <v>4</v>
      </c>
      <c r="AB171" s="33">
        <v>4</v>
      </c>
      <c r="AC171" s="33">
        <v>4</v>
      </c>
      <c r="AD171" s="33">
        <v>4</v>
      </c>
      <c r="AE171" s="33">
        <v>5</v>
      </c>
      <c r="AF171" s="33">
        <v>2.5</v>
      </c>
      <c r="AG171" s="33">
        <v>1</v>
      </c>
    </row>
    <row r="172" spans="1:33" x14ac:dyDescent="0.45">
      <c r="A172" s="33" t="s">
        <v>102</v>
      </c>
      <c r="B172" s="33" t="s">
        <v>76</v>
      </c>
      <c r="C172" s="31">
        <v>42</v>
      </c>
      <c r="D172" s="31">
        <v>5</v>
      </c>
      <c r="E172" s="31">
        <v>1</v>
      </c>
      <c r="F172" s="31">
        <v>5</v>
      </c>
      <c r="G172" s="31">
        <v>1</v>
      </c>
      <c r="H172" s="31">
        <v>1</v>
      </c>
      <c r="I172" s="31">
        <v>5</v>
      </c>
      <c r="J172" s="31">
        <v>5</v>
      </c>
      <c r="K172" s="31">
        <v>2</v>
      </c>
      <c r="L172" s="31">
        <v>1</v>
      </c>
      <c r="M172" s="31">
        <v>1</v>
      </c>
      <c r="N172" s="31">
        <v>3</v>
      </c>
      <c r="O172" s="31">
        <v>3</v>
      </c>
      <c r="S172" s="33" t="s">
        <v>100</v>
      </c>
      <c r="T172" s="33" t="s">
        <v>93</v>
      </c>
      <c r="U172" s="33">
        <v>42</v>
      </c>
      <c r="V172" s="33">
        <v>1</v>
      </c>
      <c r="W172" s="33">
        <v>1</v>
      </c>
      <c r="X172" s="33">
        <v>5</v>
      </c>
      <c r="Y172" s="33">
        <v>1</v>
      </c>
      <c r="Z172" s="33">
        <v>1</v>
      </c>
      <c r="AA172" s="33">
        <v>5</v>
      </c>
      <c r="AB172" s="33">
        <v>5</v>
      </c>
      <c r="AC172" s="33">
        <v>1</v>
      </c>
      <c r="AD172" s="33">
        <v>1</v>
      </c>
      <c r="AE172" s="33">
        <v>1</v>
      </c>
      <c r="AF172" s="33">
        <v>4</v>
      </c>
      <c r="AG172" s="33">
        <v>3</v>
      </c>
    </row>
    <row r="173" spans="1:33" x14ac:dyDescent="0.45">
      <c r="A173" s="33" t="s">
        <v>102</v>
      </c>
      <c r="B173" s="33" t="s">
        <v>92</v>
      </c>
      <c r="C173" s="31">
        <v>42</v>
      </c>
      <c r="D173" s="31">
        <v>1</v>
      </c>
      <c r="E173" s="31">
        <v>2</v>
      </c>
      <c r="F173" s="31">
        <v>4</v>
      </c>
      <c r="G173" s="31">
        <v>4.5</v>
      </c>
      <c r="H173" s="31">
        <v>2</v>
      </c>
      <c r="I173" s="31">
        <v>4</v>
      </c>
      <c r="J173" s="31">
        <v>4</v>
      </c>
      <c r="K173" s="31">
        <v>5</v>
      </c>
      <c r="L173" s="31">
        <v>3</v>
      </c>
      <c r="M173" s="31">
        <v>3</v>
      </c>
      <c r="N173" s="31">
        <v>4.5</v>
      </c>
      <c r="O173" s="31">
        <v>4.5</v>
      </c>
      <c r="S173" s="33" t="s">
        <v>100</v>
      </c>
      <c r="T173" s="33" t="s">
        <v>95</v>
      </c>
      <c r="U173" s="33">
        <v>42</v>
      </c>
      <c r="V173" s="33">
        <v>5</v>
      </c>
      <c r="W173" s="33">
        <v>5</v>
      </c>
      <c r="X173" s="33">
        <v>3</v>
      </c>
      <c r="Y173" s="33">
        <v>5</v>
      </c>
      <c r="Z173" s="33">
        <v>3</v>
      </c>
      <c r="AA173" s="33">
        <v>2.5</v>
      </c>
      <c r="AB173" s="33">
        <v>4</v>
      </c>
      <c r="AC173" s="33">
        <v>2.5</v>
      </c>
      <c r="AD173" s="33">
        <v>2.5</v>
      </c>
      <c r="AE173" s="33">
        <v>2</v>
      </c>
      <c r="AF173" s="33">
        <v>5</v>
      </c>
      <c r="AG173" s="33">
        <v>5</v>
      </c>
    </row>
    <row r="174" spans="1:33" x14ac:dyDescent="0.45">
      <c r="A174" s="33" t="s">
        <v>102</v>
      </c>
      <c r="B174" s="33" t="s">
        <v>90</v>
      </c>
      <c r="C174" s="31">
        <v>42</v>
      </c>
      <c r="D174" s="31">
        <v>3.5</v>
      </c>
      <c r="E174" s="31">
        <v>4.5</v>
      </c>
      <c r="F174" s="31">
        <v>1.5</v>
      </c>
      <c r="G174" s="31">
        <v>3</v>
      </c>
      <c r="H174" s="31">
        <v>3</v>
      </c>
      <c r="I174" s="31">
        <v>3</v>
      </c>
      <c r="J174" s="31">
        <v>2</v>
      </c>
      <c r="K174" s="31">
        <v>4</v>
      </c>
      <c r="L174" s="31">
        <v>4</v>
      </c>
      <c r="M174" s="31">
        <v>4</v>
      </c>
      <c r="N174" s="31">
        <v>1.5</v>
      </c>
      <c r="O174" s="31">
        <v>1.5</v>
      </c>
      <c r="S174" s="33" t="s">
        <v>100</v>
      </c>
      <c r="T174" s="33" t="s">
        <v>94</v>
      </c>
      <c r="U174" s="33">
        <v>42</v>
      </c>
      <c r="V174" s="33">
        <v>2</v>
      </c>
      <c r="W174" s="33">
        <v>2</v>
      </c>
      <c r="X174" s="33">
        <v>4</v>
      </c>
      <c r="Y174" s="33">
        <v>4</v>
      </c>
      <c r="Z174" s="33">
        <v>2</v>
      </c>
      <c r="AA174" s="33">
        <v>4</v>
      </c>
      <c r="AB174" s="33">
        <v>2</v>
      </c>
      <c r="AC174" s="33">
        <v>4.5</v>
      </c>
      <c r="AD174" s="33">
        <v>2.5</v>
      </c>
      <c r="AE174" s="33">
        <v>3</v>
      </c>
      <c r="AF174" s="33">
        <v>3</v>
      </c>
      <c r="AG174" s="33">
        <v>4</v>
      </c>
    </row>
    <row r="175" spans="1:33" x14ac:dyDescent="0.45">
      <c r="A175" s="33" t="s">
        <v>102</v>
      </c>
      <c r="B175" s="33" t="s">
        <v>91</v>
      </c>
      <c r="C175" s="31">
        <v>42</v>
      </c>
      <c r="D175" s="31">
        <v>2</v>
      </c>
      <c r="E175" s="31">
        <v>3</v>
      </c>
      <c r="F175" s="31">
        <v>3</v>
      </c>
      <c r="G175" s="31">
        <v>2</v>
      </c>
      <c r="H175" s="31">
        <v>4.5</v>
      </c>
      <c r="I175" s="31">
        <v>1</v>
      </c>
      <c r="J175" s="31">
        <v>3</v>
      </c>
      <c r="K175" s="31">
        <v>1</v>
      </c>
      <c r="L175" s="31">
        <v>2</v>
      </c>
      <c r="M175" s="31">
        <v>2</v>
      </c>
      <c r="N175" s="31">
        <v>4.5</v>
      </c>
      <c r="O175" s="31">
        <v>4.5</v>
      </c>
      <c r="S175" s="33" t="s">
        <v>100</v>
      </c>
      <c r="T175" s="33" t="s">
        <v>96</v>
      </c>
      <c r="U175" s="33">
        <v>42</v>
      </c>
      <c r="V175" s="33">
        <v>3.5</v>
      </c>
      <c r="W175" s="33">
        <v>3.5</v>
      </c>
      <c r="X175" s="33">
        <v>2</v>
      </c>
      <c r="Y175" s="33">
        <v>2.5</v>
      </c>
      <c r="Z175" s="33">
        <v>4.5</v>
      </c>
      <c r="AA175" s="33">
        <v>2.5</v>
      </c>
      <c r="AB175" s="33">
        <v>2</v>
      </c>
      <c r="AC175" s="33">
        <v>4.5</v>
      </c>
      <c r="AD175" s="33">
        <v>4.5</v>
      </c>
      <c r="AE175" s="33">
        <v>4</v>
      </c>
      <c r="AF175" s="33">
        <v>1.5</v>
      </c>
      <c r="AG175" s="33">
        <v>1.5</v>
      </c>
    </row>
    <row r="176" spans="1:33" x14ac:dyDescent="0.45">
      <c r="A176" s="33" t="s">
        <v>102</v>
      </c>
      <c r="B176" s="33" t="s">
        <v>77</v>
      </c>
      <c r="C176" s="31">
        <v>42</v>
      </c>
      <c r="D176" s="31">
        <v>3.5</v>
      </c>
      <c r="E176" s="31">
        <v>4.5</v>
      </c>
      <c r="F176" s="31">
        <v>1.5</v>
      </c>
      <c r="G176" s="31">
        <v>4.5</v>
      </c>
      <c r="H176" s="31">
        <v>4.5</v>
      </c>
      <c r="I176" s="31">
        <v>2</v>
      </c>
      <c r="J176" s="31">
        <v>1</v>
      </c>
      <c r="K176" s="31">
        <v>3</v>
      </c>
      <c r="L176" s="31">
        <v>5</v>
      </c>
      <c r="M176" s="31">
        <v>5</v>
      </c>
      <c r="N176" s="31">
        <v>1.5</v>
      </c>
      <c r="O176" s="31">
        <v>1.5</v>
      </c>
      <c r="S176" s="33" t="s">
        <v>100</v>
      </c>
      <c r="T176" s="33" t="s">
        <v>76</v>
      </c>
      <c r="U176" s="33">
        <v>42</v>
      </c>
      <c r="V176" s="33">
        <v>3.5</v>
      </c>
      <c r="W176" s="33">
        <v>3.5</v>
      </c>
      <c r="X176" s="33">
        <v>1</v>
      </c>
      <c r="Y176" s="33">
        <v>2.5</v>
      </c>
      <c r="Z176" s="33">
        <v>4.5</v>
      </c>
      <c r="AA176" s="33">
        <v>1</v>
      </c>
      <c r="AB176" s="33">
        <v>2</v>
      </c>
      <c r="AC176" s="33">
        <v>2.5</v>
      </c>
      <c r="AD176" s="33">
        <v>4.5</v>
      </c>
      <c r="AE176" s="33">
        <v>5</v>
      </c>
      <c r="AF176" s="33">
        <v>1.5</v>
      </c>
      <c r="AG176" s="33">
        <v>1.5</v>
      </c>
    </row>
    <row r="177" spans="1:33" x14ac:dyDescent="0.45">
      <c r="A177" s="33" t="s">
        <v>102</v>
      </c>
      <c r="B177" s="33" t="s">
        <v>76</v>
      </c>
      <c r="C177" s="31">
        <v>39</v>
      </c>
      <c r="D177" s="31">
        <v>1</v>
      </c>
      <c r="E177" s="31">
        <v>5</v>
      </c>
      <c r="F177" s="31">
        <v>5</v>
      </c>
      <c r="G177" s="31">
        <v>5</v>
      </c>
      <c r="H177" s="31">
        <v>1</v>
      </c>
      <c r="I177" s="31">
        <v>5</v>
      </c>
      <c r="J177" s="31">
        <v>1</v>
      </c>
      <c r="K177" s="31">
        <v>5</v>
      </c>
      <c r="L177" s="31">
        <v>1</v>
      </c>
      <c r="M177" s="31">
        <v>1</v>
      </c>
      <c r="N177" s="31">
        <v>4</v>
      </c>
      <c r="O177" s="31">
        <v>5</v>
      </c>
      <c r="S177" s="33" t="s">
        <v>100</v>
      </c>
      <c r="T177" s="33" t="s">
        <v>93</v>
      </c>
      <c r="U177" s="33">
        <v>39</v>
      </c>
      <c r="V177" s="33">
        <v>1</v>
      </c>
      <c r="W177" s="33">
        <v>1</v>
      </c>
      <c r="X177" s="33">
        <v>5</v>
      </c>
      <c r="Y177" s="33">
        <v>4</v>
      </c>
      <c r="Z177" s="33">
        <v>1</v>
      </c>
      <c r="AA177" s="33">
        <v>5</v>
      </c>
      <c r="AB177" s="33">
        <v>1</v>
      </c>
      <c r="AC177" s="33">
        <v>5</v>
      </c>
      <c r="AD177" s="33">
        <v>1</v>
      </c>
      <c r="AE177" s="33">
        <v>1</v>
      </c>
      <c r="AF177" s="33">
        <v>5</v>
      </c>
      <c r="AG177" s="33">
        <v>5</v>
      </c>
    </row>
    <row r="178" spans="1:33" x14ac:dyDescent="0.45">
      <c r="A178" s="33" t="s">
        <v>102</v>
      </c>
      <c r="B178" s="33" t="s">
        <v>92</v>
      </c>
      <c r="C178" s="31">
        <v>39</v>
      </c>
      <c r="D178" s="31">
        <v>2</v>
      </c>
      <c r="E178" s="31">
        <v>4</v>
      </c>
      <c r="F178" s="31">
        <v>4</v>
      </c>
      <c r="G178" s="31">
        <v>3</v>
      </c>
      <c r="H178" s="31">
        <v>3</v>
      </c>
      <c r="I178" s="31">
        <v>3</v>
      </c>
      <c r="J178" s="31">
        <v>5</v>
      </c>
      <c r="K178" s="31">
        <v>3</v>
      </c>
      <c r="L178" s="31">
        <v>2</v>
      </c>
      <c r="M178" s="31">
        <v>2</v>
      </c>
      <c r="N178" s="31">
        <v>5</v>
      </c>
      <c r="O178" s="31">
        <v>4</v>
      </c>
      <c r="S178" s="33" t="s">
        <v>100</v>
      </c>
      <c r="T178" s="33" t="s">
        <v>95</v>
      </c>
      <c r="U178" s="33">
        <v>39</v>
      </c>
      <c r="V178" s="33">
        <v>3</v>
      </c>
      <c r="W178" s="33">
        <v>3</v>
      </c>
      <c r="X178" s="33">
        <v>3</v>
      </c>
      <c r="Y178" s="33">
        <v>3</v>
      </c>
      <c r="Z178" s="33">
        <v>4</v>
      </c>
      <c r="AA178" s="33">
        <v>3</v>
      </c>
      <c r="AB178" s="33">
        <v>5</v>
      </c>
      <c r="AC178" s="33">
        <v>3</v>
      </c>
      <c r="AD178" s="33">
        <v>2</v>
      </c>
      <c r="AE178" s="33">
        <v>2</v>
      </c>
      <c r="AF178" s="33">
        <v>4</v>
      </c>
      <c r="AG178" s="33">
        <v>4</v>
      </c>
    </row>
    <row r="179" spans="1:33" x14ac:dyDescent="0.45">
      <c r="A179" s="33" t="s">
        <v>102</v>
      </c>
      <c r="B179" s="33" t="s">
        <v>90</v>
      </c>
      <c r="C179" s="31">
        <v>39</v>
      </c>
      <c r="D179" s="31">
        <v>3</v>
      </c>
      <c r="E179" s="31">
        <v>3</v>
      </c>
      <c r="F179" s="31">
        <v>3</v>
      </c>
      <c r="G179" s="31">
        <v>4</v>
      </c>
      <c r="H179" s="31">
        <v>2</v>
      </c>
      <c r="I179" s="31">
        <v>4</v>
      </c>
      <c r="J179" s="31">
        <v>2</v>
      </c>
      <c r="K179" s="31">
        <v>2</v>
      </c>
      <c r="L179" s="31">
        <v>3</v>
      </c>
      <c r="M179" s="31">
        <v>3</v>
      </c>
      <c r="N179" s="31">
        <v>3</v>
      </c>
      <c r="O179" s="31">
        <v>3</v>
      </c>
      <c r="S179" s="33" t="s">
        <v>100</v>
      </c>
      <c r="T179" s="33" t="s">
        <v>94</v>
      </c>
      <c r="U179" s="33">
        <v>39</v>
      </c>
      <c r="V179" s="33">
        <v>2</v>
      </c>
      <c r="W179" s="33">
        <v>2</v>
      </c>
      <c r="X179" s="33">
        <v>4</v>
      </c>
      <c r="Y179" s="33">
        <v>2</v>
      </c>
      <c r="Z179" s="33">
        <v>2</v>
      </c>
      <c r="AA179" s="33">
        <v>4</v>
      </c>
      <c r="AB179" s="33">
        <v>2</v>
      </c>
      <c r="AC179" s="33">
        <v>2</v>
      </c>
      <c r="AD179" s="33">
        <v>3</v>
      </c>
      <c r="AE179" s="33">
        <v>4</v>
      </c>
      <c r="AF179" s="33">
        <v>2</v>
      </c>
      <c r="AG179" s="33">
        <v>2</v>
      </c>
    </row>
    <row r="180" spans="1:33" x14ac:dyDescent="0.45">
      <c r="A180" s="33" t="s">
        <v>102</v>
      </c>
      <c r="B180" s="33" t="s">
        <v>91</v>
      </c>
      <c r="C180" s="31">
        <v>39</v>
      </c>
      <c r="D180" s="31">
        <v>4</v>
      </c>
      <c r="E180" s="31">
        <v>2</v>
      </c>
      <c r="F180" s="31">
        <v>2</v>
      </c>
      <c r="G180" s="31">
        <v>1</v>
      </c>
      <c r="H180" s="31">
        <v>5</v>
      </c>
      <c r="I180" s="31">
        <v>1</v>
      </c>
      <c r="J180" s="31">
        <v>4</v>
      </c>
      <c r="K180" s="31">
        <v>1</v>
      </c>
      <c r="L180" s="31">
        <v>5</v>
      </c>
      <c r="M180" s="31">
        <v>4</v>
      </c>
      <c r="N180" s="31">
        <v>2</v>
      </c>
      <c r="O180" s="31">
        <v>2</v>
      </c>
      <c r="S180" s="33" t="s">
        <v>100</v>
      </c>
      <c r="T180" s="33" t="s">
        <v>96</v>
      </c>
      <c r="U180" s="33">
        <v>39</v>
      </c>
      <c r="V180" s="33">
        <v>5</v>
      </c>
      <c r="W180" s="33">
        <v>5</v>
      </c>
      <c r="X180" s="33">
        <v>2</v>
      </c>
      <c r="Y180" s="33">
        <v>1</v>
      </c>
      <c r="Z180" s="33">
        <v>5</v>
      </c>
      <c r="AA180" s="33">
        <v>1</v>
      </c>
      <c r="AB180" s="33">
        <v>3</v>
      </c>
      <c r="AC180" s="33">
        <v>1</v>
      </c>
      <c r="AD180" s="33">
        <v>4</v>
      </c>
      <c r="AE180" s="33">
        <v>3</v>
      </c>
      <c r="AF180" s="33">
        <v>3</v>
      </c>
      <c r="AG180" s="33">
        <v>3</v>
      </c>
    </row>
    <row r="181" spans="1:33" x14ac:dyDescent="0.45">
      <c r="A181" s="33" t="s">
        <v>102</v>
      </c>
      <c r="B181" s="33" t="s">
        <v>77</v>
      </c>
      <c r="C181" s="31">
        <v>39</v>
      </c>
      <c r="D181" s="31">
        <v>5</v>
      </c>
      <c r="E181" s="31">
        <v>1</v>
      </c>
      <c r="F181" s="31">
        <v>1</v>
      </c>
      <c r="G181" s="31">
        <v>2</v>
      </c>
      <c r="H181" s="31">
        <v>4</v>
      </c>
      <c r="I181" s="31">
        <v>2</v>
      </c>
      <c r="J181" s="31">
        <v>3</v>
      </c>
      <c r="K181" s="31">
        <v>4</v>
      </c>
      <c r="L181" s="31">
        <v>4</v>
      </c>
      <c r="M181" s="31">
        <v>5</v>
      </c>
      <c r="N181" s="31">
        <v>1</v>
      </c>
      <c r="O181" s="31">
        <v>1</v>
      </c>
      <c r="S181" s="33" t="s">
        <v>100</v>
      </c>
      <c r="T181" s="33" t="s">
        <v>76</v>
      </c>
      <c r="U181" s="33">
        <v>39</v>
      </c>
      <c r="V181" s="33">
        <v>4</v>
      </c>
      <c r="W181" s="33">
        <v>4</v>
      </c>
      <c r="X181" s="33">
        <v>1</v>
      </c>
      <c r="Y181" s="33">
        <v>5</v>
      </c>
      <c r="Z181" s="33">
        <v>3</v>
      </c>
      <c r="AA181" s="33">
        <v>2</v>
      </c>
      <c r="AB181" s="33">
        <v>4</v>
      </c>
      <c r="AC181" s="33">
        <v>4</v>
      </c>
      <c r="AD181" s="33">
        <v>5</v>
      </c>
      <c r="AE181" s="33">
        <v>5</v>
      </c>
      <c r="AF181" s="33">
        <v>1</v>
      </c>
      <c r="AG181" s="33">
        <v>1</v>
      </c>
    </row>
    <row r="182" spans="1:33" x14ac:dyDescent="0.45">
      <c r="A182" s="33" t="s">
        <v>102</v>
      </c>
      <c r="B182" s="33" t="s">
        <v>76</v>
      </c>
      <c r="C182" s="31">
        <v>38</v>
      </c>
      <c r="D182" s="31">
        <v>1</v>
      </c>
      <c r="E182" s="31">
        <v>3.5</v>
      </c>
      <c r="F182" s="31">
        <v>5</v>
      </c>
      <c r="G182" s="31">
        <v>1</v>
      </c>
      <c r="H182" s="31">
        <v>1</v>
      </c>
      <c r="I182" s="31">
        <v>5</v>
      </c>
      <c r="J182" s="31">
        <v>5</v>
      </c>
      <c r="K182" s="31">
        <v>1</v>
      </c>
      <c r="L182" s="31">
        <v>1</v>
      </c>
      <c r="M182" s="31">
        <v>1</v>
      </c>
      <c r="N182" s="31">
        <v>4</v>
      </c>
      <c r="O182" s="31">
        <v>5</v>
      </c>
      <c r="S182" s="33" t="s">
        <v>100</v>
      </c>
      <c r="T182" s="33" t="s">
        <v>93</v>
      </c>
      <c r="U182" s="33">
        <v>38</v>
      </c>
      <c r="V182" s="33">
        <v>1</v>
      </c>
      <c r="W182" s="33">
        <v>1</v>
      </c>
      <c r="X182" s="33">
        <v>5</v>
      </c>
      <c r="Y182" s="33">
        <v>5</v>
      </c>
      <c r="Z182" s="33">
        <v>1</v>
      </c>
      <c r="AA182" s="33">
        <v>5</v>
      </c>
      <c r="AB182" s="33">
        <v>4</v>
      </c>
      <c r="AC182" s="33">
        <v>2</v>
      </c>
      <c r="AD182" s="33">
        <v>1</v>
      </c>
      <c r="AE182" s="33">
        <v>1</v>
      </c>
      <c r="AF182" s="33">
        <v>5</v>
      </c>
      <c r="AG182" s="33">
        <v>4</v>
      </c>
    </row>
    <row r="183" spans="1:33" x14ac:dyDescent="0.45">
      <c r="A183" s="33" t="s">
        <v>102</v>
      </c>
      <c r="B183" s="33" t="s">
        <v>92</v>
      </c>
      <c r="C183" s="31">
        <v>38</v>
      </c>
      <c r="D183" s="31">
        <v>2.5</v>
      </c>
      <c r="E183" s="31">
        <v>1.5</v>
      </c>
      <c r="F183" s="31">
        <v>3</v>
      </c>
      <c r="G183" s="31">
        <v>3</v>
      </c>
      <c r="H183" s="31">
        <v>2</v>
      </c>
      <c r="I183" s="31">
        <v>3</v>
      </c>
      <c r="J183" s="31">
        <v>2</v>
      </c>
      <c r="K183" s="31">
        <v>4</v>
      </c>
      <c r="L183" s="31">
        <v>2</v>
      </c>
      <c r="M183" s="31">
        <v>2</v>
      </c>
      <c r="N183" s="31">
        <v>5</v>
      </c>
      <c r="O183" s="31">
        <v>4</v>
      </c>
      <c r="S183" s="33" t="s">
        <v>100</v>
      </c>
      <c r="T183" s="33" t="s">
        <v>95</v>
      </c>
      <c r="U183" s="33">
        <v>38</v>
      </c>
      <c r="V183" s="33">
        <v>2</v>
      </c>
      <c r="W183" s="33">
        <v>2</v>
      </c>
      <c r="X183" s="33">
        <v>3</v>
      </c>
      <c r="Y183" s="33">
        <v>4</v>
      </c>
      <c r="Z183" s="33">
        <v>2</v>
      </c>
      <c r="AA183" s="33">
        <v>4</v>
      </c>
      <c r="AB183" s="33">
        <v>5</v>
      </c>
      <c r="AC183" s="33">
        <v>1</v>
      </c>
      <c r="AD183" s="33">
        <v>2</v>
      </c>
      <c r="AE183" s="33">
        <v>2</v>
      </c>
      <c r="AF183" s="33">
        <v>4</v>
      </c>
      <c r="AG183" s="33">
        <v>5</v>
      </c>
    </row>
    <row r="184" spans="1:33" x14ac:dyDescent="0.45">
      <c r="A184" s="33" t="s">
        <v>102</v>
      </c>
      <c r="B184" s="33" t="s">
        <v>90</v>
      </c>
      <c r="C184" s="31">
        <v>38</v>
      </c>
      <c r="D184" s="31">
        <v>2.5</v>
      </c>
      <c r="E184" s="31">
        <v>1.5</v>
      </c>
      <c r="F184" s="31">
        <v>4</v>
      </c>
      <c r="G184" s="31">
        <v>2</v>
      </c>
      <c r="H184" s="31">
        <v>4</v>
      </c>
      <c r="I184" s="31">
        <v>4</v>
      </c>
      <c r="J184" s="31">
        <v>4</v>
      </c>
      <c r="K184" s="31">
        <v>5</v>
      </c>
      <c r="L184" s="31">
        <v>3</v>
      </c>
      <c r="M184" s="31">
        <v>3</v>
      </c>
      <c r="N184" s="31">
        <v>3</v>
      </c>
      <c r="O184" s="31">
        <v>2</v>
      </c>
      <c r="S184" s="33" t="s">
        <v>100</v>
      </c>
      <c r="T184" s="33" t="s">
        <v>94</v>
      </c>
      <c r="U184" s="33">
        <v>38</v>
      </c>
      <c r="V184" s="33">
        <v>3</v>
      </c>
      <c r="W184" s="33">
        <v>3</v>
      </c>
      <c r="X184" s="33">
        <v>1</v>
      </c>
      <c r="Y184" s="33">
        <v>1</v>
      </c>
      <c r="Z184" s="33">
        <v>3</v>
      </c>
      <c r="AA184" s="33">
        <v>3</v>
      </c>
      <c r="AB184" s="33">
        <v>1</v>
      </c>
      <c r="AC184" s="33">
        <v>5</v>
      </c>
      <c r="AD184" s="33">
        <v>3</v>
      </c>
      <c r="AE184" s="33">
        <v>3</v>
      </c>
      <c r="AF184" s="33">
        <v>3</v>
      </c>
      <c r="AG184" s="33">
        <v>1</v>
      </c>
    </row>
    <row r="185" spans="1:33" x14ac:dyDescent="0.45">
      <c r="A185" s="33" t="s">
        <v>102</v>
      </c>
      <c r="B185" s="33" t="s">
        <v>91</v>
      </c>
      <c r="C185" s="31">
        <v>38</v>
      </c>
      <c r="D185" s="31">
        <v>4.5</v>
      </c>
      <c r="E185" s="31">
        <v>3.5</v>
      </c>
      <c r="F185" s="31">
        <v>2</v>
      </c>
      <c r="G185" s="31">
        <v>4</v>
      </c>
      <c r="H185" s="31">
        <v>3</v>
      </c>
      <c r="I185" s="31">
        <v>1</v>
      </c>
      <c r="J185" s="31">
        <v>3</v>
      </c>
      <c r="K185" s="31">
        <v>3</v>
      </c>
      <c r="L185" s="31">
        <v>4</v>
      </c>
      <c r="M185" s="31">
        <v>4</v>
      </c>
      <c r="N185" s="31">
        <v>2</v>
      </c>
      <c r="O185" s="31">
        <v>1</v>
      </c>
      <c r="S185" s="33" t="s">
        <v>100</v>
      </c>
      <c r="T185" s="33" t="s">
        <v>96</v>
      </c>
      <c r="U185" s="33">
        <v>38</v>
      </c>
      <c r="V185" s="33">
        <v>4</v>
      </c>
      <c r="W185" s="33">
        <v>4</v>
      </c>
      <c r="X185" s="33">
        <v>4</v>
      </c>
      <c r="Y185" s="33">
        <v>3</v>
      </c>
      <c r="Z185" s="33">
        <v>4</v>
      </c>
      <c r="AA185" s="33">
        <v>1</v>
      </c>
      <c r="AB185" s="33">
        <v>3</v>
      </c>
      <c r="AC185" s="33">
        <v>3</v>
      </c>
      <c r="AD185" s="33">
        <v>4</v>
      </c>
      <c r="AE185" s="33">
        <v>4</v>
      </c>
      <c r="AF185" s="33">
        <v>2</v>
      </c>
      <c r="AG185" s="33">
        <v>2</v>
      </c>
    </row>
    <row r="186" spans="1:33" x14ac:dyDescent="0.45">
      <c r="A186" s="33" t="s">
        <v>102</v>
      </c>
      <c r="B186" s="33" t="s">
        <v>77</v>
      </c>
      <c r="C186" s="31">
        <v>38</v>
      </c>
      <c r="D186" s="31">
        <v>4.5</v>
      </c>
      <c r="E186" s="31">
        <v>5</v>
      </c>
      <c r="F186" s="31">
        <v>1</v>
      </c>
      <c r="G186" s="31">
        <v>5</v>
      </c>
      <c r="H186" s="31">
        <v>5</v>
      </c>
      <c r="I186" s="31">
        <v>2</v>
      </c>
      <c r="J186" s="31">
        <v>1</v>
      </c>
      <c r="K186" s="31">
        <v>2</v>
      </c>
      <c r="L186" s="31">
        <v>5</v>
      </c>
      <c r="M186" s="31">
        <v>5</v>
      </c>
      <c r="N186" s="31">
        <v>1</v>
      </c>
      <c r="O186" s="31">
        <v>3</v>
      </c>
      <c r="S186" s="33" t="s">
        <v>100</v>
      </c>
      <c r="T186" s="33" t="s">
        <v>76</v>
      </c>
      <c r="U186" s="33">
        <v>38</v>
      </c>
      <c r="V186" s="33">
        <v>5</v>
      </c>
      <c r="W186" s="33">
        <v>5</v>
      </c>
      <c r="X186" s="33">
        <v>2</v>
      </c>
      <c r="Y186" s="33">
        <v>2</v>
      </c>
      <c r="Z186" s="33">
        <v>5</v>
      </c>
      <c r="AA186" s="33">
        <v>2</v>
      </c>
      <c r="AB186" s="33">
        <v>2</v>
      </c>
      <c r="AC186" s="33">
        <v>4</v>
      </c>
      <c r="AD186" s="33">
        <v>5</v>
      </c>
      <c r="AE186" s="33">
        <v>5</v>
      </c>
      <c r="AF186" s="33">
        <v>1</v>
      </c>
      <c r="AG186" s="33">
        <v>3</v>
      </c>
    </row>
    <row r="187" spans="1:33" x14ac:dyDescent="0.45">
      <c r="A187" s="33" t="s">
        <v>102</v>
      </c>
      <c r="B187" s="33" t="s">
        <v>76</v>
      </c>
      <c r="C187" s="31">
        <v>14</v>
      </c>
      <c r="D187" s="31">
        <v>5</v>
      </c>
      <c r="E187" s="31">
        <v>5</v>
      </c>
      <c r="F187" s="31">
        <v>5</v>
      </c>
      <c r="G187" s="31">
        <v>5</v>
      </c>
      <c r="H187" s="31">
        <v>1</v>
      </c>
      <c r="I187" s="31">
        <v>5</v>
      </c>
      <c r="J187" s="31">
        <v>1</v>
      </c>
      <c r="K187" s="31">
        <v>1</v>
      </c>
      <c r="L187" s="31">
        <v>1</v>
      </c>
      <c r="M187" s="31">
        <v>1</v>
      </c>
      <c r="N187" s="31">
        <v>5</v>
      </c>
      <c r="O187" s="31">
        <v>4</v>
      </c>
      <c r="S187" s="33" t="s">
        <v>100</v>
      </c>
      <c r="T187" s="33" t="s">
        <v>93</v>
      </c>
      <c r="U187" s="33">
        <v>14</v>
      </c>
      <c r="V187" s="33">
        <v>1</v>
      </c>
      <c r="W187" s="33">
        <v>1</v>
      </c>
      <c r="X187" s="33">
        <v>5</v>
      </c>
      <c r="Y187" s="33">
        <v>5</v>
      </c>
      <c r="Z187" s="33">
        <v>1</v>
      </c>
      <c r="AA187" s="33">
        <v>5</v>
      </c>
      <c r="AB187" s="33">
        <v>2</v>
      </c>
      <c r="AC187" s="33">
        <v>1</v>
      </c>
      <c r="AD187" s="33">
        <v>1</v>
      </c>
      <c r="AE187" s="33">
        <v>1</v>
      </c>
      <c r="AF187" s="33">
        <v>1</v>
      </c>
      <c r="AG187" s="33">
        <v>5</v>
      </c>
    </row>
    <row r="188" spans="1:33" x14ac:dyDescent="0.45">
      <c r="A188" s="33" t="s">
        <v>102</v>
      </c>
      <c r="B188" s="33" t="s">
        <v>92</v>
      </c>
      <c r="C188" s="31">
        <v>14</v>
      </c>
      <c r="D188" s="31">
        <v>3.5</v>
      </c>
      <c r="E188" s="31">
        <v>4</v>
      </c>
      <c r="F188" s="31">
        <v>3</v>
      </c>
      <c r="G188" s="31">
        <v>4</v>
      </c>
      <c r="H188" s="31">
        <v>3</v>
      </c>
      <c r="I188" s="31">
        <v>4</v>
      </c>
      <c r="J188" s="31">
        <v>4</v>
      </c>
      <c r="K188" s="31">
        <v>2.5</v>
      </c>
      <c r="L188" s="31">
        <v>3</v>
      </c>
      <c r="M188" s="31">
        <v>2</v>
      </c>
      <c r="N188" s="31">
        <v>4</v>
      </c>
      <c r="O188" s="31">
        <v>5</v>
      </c>
      <c r="S188" s="33" t="s">
        <v>100</v>
      </c>
      <c r="T188" s="33" t="s">
        <v>95</v>
      </c>
      <c r="U188" s="33">
        <v>14</v>
      </c>
      <c r="V188" s="33">
        <v>2.5</v>
      </c>
      <c r="W188" s="33">
        <v>2.5</v>
      </c>
      <c r="X188" s="33">
        <v>4</v>
      </c>
      <c r="Y188" s="33">
        <v>3</v>
      </c>
      <c r="Z188" s="33">
        <v>3</v>
      </c>
      <c r="AA188" s="33">
        <v>4</v>
      </c>
      <c r="AB188" s="33">
        <v>5</v>
      </c>
      <c r="AC188" s="33">
        <v>3</v>
      </c>
      <c r="AD188" s="33">
        <v>2</v>
      </c>
      <c r="AE188" s="33">
        <v>2</v>
      </c>
      <c r="AF188" s="33">
        <v>3</v>
      </c>
      <c r="AG188" s="33">
        <v>4</v>
      </c>
    </row>
    <row r="189" spans="1:33" x14ac:dyDescent="0.45">
      <c r="A189" s="33" t="s">
        <v>102</v>
      </c>
      <c r="B189" s="33" t="s">
        <v>90</v>
      </c>
      <c r="C189" s="31">
        <v>14</v>
      </c>
      <c r="D189" s="31">
        <v>3.5</v>
      </c>
      <c r="E189" s="31">
        <v>3</v>
      </c>
      <c r="F189" s="31">
        <v>4</v>
      </c>
      <c r="G189" s="31">
        <v>3</v>
      </c>
      <c r="H189" s="31">
        <v>2</v>
      </c>
      <c r="I189" s="31">
        <v>3</v>
      </c>
      <c r="J189" s="31">
        <v>5</v>
      </c>
      <c r="K189" s="31">
        <v>5</v>
      </c>
      <c r="L189" s="31">
        <v>2</v>
      </c>
      <c r="M189" s="31">
        <v>5</v>
      </c>
      <c r="N189" s="31">
        <v>2</v>
      </c>
      <c r="O189" s="31">
        <v>3</v>
      </c>
      <c r="S189" s="33" t="s">
        <v>100</v>
      </c>
      <c r="T189" s="33" t="s">
        <v>94</v>
      </c>
      <c r="U189" s="33">
        <v>14</v>
      </c>
      <c r="V189" s="33">
        <v>2.5</v>
      </c>
      <c r="W189" s="33">
        <v>2.5</v>
      </c>
      <c r="X189" s="33">
        <v>1</v>
      </c>
      <c r="Y189" s="33">
        <v>1</v>
      </c>
      <c r="Z189" s="33">
        <v>2</v>
      </c>
      <c r="AA189" s="33">
        <v>2</v>
      </c>
      <c r="AB189" s="33">
        <v>3</v>
      </c>
      <c r="AC189" s="33">
        <v>2</v>
      </c>
      <c r="AD189" s="33">
        <v>3</v>
      </c>
      <c r="AE189" s="33">
        <v>5</v>
      </c>
      <c r="AF189" s="33">
        <v>5</v>
      </c>
      <c r="AG189" s="33">
        <v>1</v>
      </c>
    </row>
    <row r="190" spans="1:33" x14ac:dyDescent="0.45">
      <c r="A190" s="33" t="s">
        <v>102</v>
      </c>
      <c r="B190" s="33" t="s">
        <v>91</v>
      </c>
      <c r="C190" s="31">
        <v>14</v>
      </c>
      <c r="D190" s="31">
        <v>1</v>
      </c>
      <c r="E190" s="31">
        <v>1.5</v>
      </c>
      <c r="F190" s="31">
        <v>2</v>
      </c>
      <c r="G190" s="31">
        <v>2</v>
      </c>
      <c r="H190" s="31">
        <v>4</v>
      </c>
      <c r="I190" s="31">
        <v>1.5</v>
      </c>
      <c r="J190" s="31">
        <v>3</v>
      </c>
      <c r="K190" s="31">
        <v>2.5</v>
      </c>
      <c r="L190" s="31">
        <v>4</v>
      </c>
      <c r="M190" s="31">
        <v>3</v>
      </c>
      <c r="N190" s="31">
        <v>3</v>
      </c>
      <c r="O190" s="31">
        <v>2</v>
      </c>
      <c r="S190" s="33" t="s">
        <v>100</v>
      </c>
      <c r="T190" s="33" t="s">
        <v>96</v>
      </c>
      <c r="U190" s="33">
        <v>14</v>
      </c>
      <c r="V190" s="33">
        <v>4.5</v>
      </c>
      <c r="W190" s="33">
        <v>4.5</v>
      </c>
      <c r="X190" s="33">
        <v>2.5</v>
      </c>
      <c r="Y190" s="33">
        <v>2</v>
      </c>
      <c r="Z190" s="33">
        <v>4</v>
      </c>
      <c r="AA190" s="33">
        <v>1</v>
      </c>
      <c r="AB190" s="33">
        <v>4</v>
      </c>
      <c r="AC190" s="33">
        <v>4</v>
      </c>
      <c r="AD190" s="33">
        <v>4</v>
      </c>
      <c r="AE190" s="33">
        <v>3</v>
      </c>
      <c r="AF190" s="33">
        <v>4</v>
      </c>
      <c r="AG190" s="33">
        <v>3</v>
      </c>
    </row>
    <row r="191" spans="1:33" x14ac:dyDescent="0.45">
      <c r="A191" s="33" t="s">
        <v>102</v>
      </c>
      <c r="B191" s="33" t="s">
        <v>77</v>
      </c>
      <c r="C191" s="31">
        <v>14</v>
      </c>
      <c r="D191" s="31">
        <v>2</v>
      </c>
      <c r="E191" s="31">
        <v>1.5</v>
      </c>
      <c r="F191" s="31">
        <v>1</v>
      </c>
      <c r="G191" s="31">
        <v>1</v>
      </c>
      <c r="H191" s="31">
        <v>5</v>
      </c>
      <c r="I191" s="31">
        <v>1.5</v>
      </c>
      <c r="J191" s="31">
        <v>2</v>
      </c>
      <c r="K191" s="31">
        <v>4</v>
      </c>
      <c r="L191" s="31">
        <v>5</v>
      </c>
      <c r="M191" s="31">
        <v>4</v>
      </c>
      <c r="N191" s="31">
        <v>1</v>
      </c>
      <c r="O191" s="31">
        <v>1</v>
      </c>
      <c r="S191" s="33" t="s">
        <v>100</v>
      </c>
      <c r="T191" s="33" t="s">
        <v>76</v>
      </c>
      <c r="U191" s="33">
        <v>14</v>
      </c>
      <c r="V191" s="33">
        <v>4.5</v>
      </c>
      <c r="W191" s="33">
        <v>4.5</v>
      </c>
      <c r="X191" s="33">
        <v>2.5</v>
      </c>
      <c r="Y191" s="33">
        <v>4</v>
      </c>
      <c r="Z191" s="33">
        <v>5</v>
      </c>
      <c r="AA191" s="33">
        <v>3</v>
      </c>
      <c r="AB191" s="33">
        <v>1</v>
      </c>
      <c r="AC191" s="33">
        <v>5</v>
      </c>
      <c r="AD191" s="33">
        <v>5</v>
      </c>
      <c r="AE191" s="33">
        <v>4</v>
      </c>
      <c r="AF191" s="33">
        <v>2</v>
      </c>
      <c r="AG191" s="33">
        <v>2</v>
      </c>
    </row>
    <row r="192" spans="1:33" x14ac:dyDescent="0.45">
      <c r="A192" s="33" t="s">
        <v>102</v>
      </c>
      <c r="B192" s="33" t="s">
        <v>76</v>
      </c>
      <c r="C192" s="31">
        <v>23</v>
      </c>
      <c r="D192" s="31">
        <v>4</v>
      </c>
      <c r="E192" s="31">
        <v>1</v>
      </c>
      <c r="F192" s="31">
        <v>5</v>
      </c>
      <c r="G192" s="31">
        <v>2.5</v>
      </c>
      <c r="H192" s="31">
        <v>1.5</v>
      </c>
      <c r="I192" s="31">
        <v>5</v>
      </c>
      <c r="J192" s="31">
        <v>1.5</v>
      </c>
      <c r="K192" s="31">
        <v>1.5</v>
      </c>
      <c r="L192" s="31">
        <v>1</v>
      </c>
      <c r="M192" s="31">
        <v>1.5</v>
      </c>
      <c r="N192" s="31">
        <v>5</v>
      </c>
      <c r="O192" s="31">
        <v>4</v>
      </c>
      <c r="S192" s="33" t="s">
        <v>100</v>
      </c>
      <c r="T192" s="33" t="s">
        <v>93</v>
      </c>
      <c r="U192" s="33">
        <v>23</v>
      </c>
      <c r="V192" s="33">
        <v>1</v>
      </c>
      <c r="W192" s="33">
        <v>1</v>
      </c>
      <c r="X192" s="33">
        <v>5</v>
      </c>
      <c r="Y192" s="33">
        <v>4</v>
      </c>
      <c r="Z192" s="33">
        <v>1</v>
      </c>
      <c r="AA192" s="33">
        <v>5</v>
      </c>
      <c r="AB192" s="33">
        <v>1</v>
      </c>
      <c r="AC192" s="33">
        <v>1</v>
      </c>
      <c r="AD192" s="33">
        <v>1</v>
      </c>
      <c r="AE192" s="33">
        <v>1.5</v>
      </c>
      <c r="AF192" s="33">
        <v>5</v>
      </c>
      <c r="AG192" s="33">
        <v>5</v>
      </c>
    </row>
    <row r="193" spans="1:33" x14ac:dyDescent="0.45">
      <c r="A193" s="33" t="s">
        <v>102</v>
      </c>
      <c r="B193" s="33" t="s">
        <v>92</v>
      </c>
      <c r="C193" s="31">
        <v>23</v>
      </c>
      <c r="D193" s="31">
        <v>1</v>
      </c>
      <c r="E193" s="31">
        <v>2.5</v>
      </c>
      <c r="F193" s="31">
        <v>3.5</v>
      </c>
      <c r="G193" s="31">
        <v>5</v>
      </c>
      <c r="H193" s="31">
        <v>1.5</v>
      </c>
      <c r="I193" s="31">
        <v>4</v>
      </c>
      <c r="J193" s="31">
        <v>1.5</v>
      </c>
      <c r="K193" s="31">
        <v>1.5</v>
      </c>
      <c r="L193" s="31">
        <v>2</v>
      </c>
      <c r="M193" s="31">
        <v>1.5</v>
      </c>
      <c r="N193" s="31">
        <v>4</v>
      </c>
      <c r="O193" s="31">
        <v>5</v>
      </c>
      <c r="S193" s="33" t="s">
        <v>100</v>
      </c>
      <c r="T193" s="33" t="s">
        <v>95</v>
      </c>
      <c r="U193" s="33">
        <v>23</v>
      </c>
      <c r="V193" s="33">
        <v>2.5</v>
      </c>
      <c r="W193" s="33">
        <v>2.5</v>
      </c>
      <c r="X193" s="33">
        <v>3.5</v>
      </c>
      <c r="Y193" s="33">
        <v>5</v>
      </c>
      <c r="Z193" s="33">
        <v>2</v>
      </c>
      <c r="AA193" s="33">
        <v>3.5</v>
      </c>
      <c r="AB193" s="33">
        <v>5</v>
      </c>
      <c r="AC193" s="33">
        <v>2.5</v>
      </c>
      <c r="AD193" s="33">
        <v>2</v>
      </c>
      <c r="AE193" s="33">
        <v>1.5</v>
      </c>
      <c r="AF193" s="33">
        <v>4</v>
      </c>
      <c r="AG193" s="33">
        <v>4</v>
      </c>
    </row>
    <row r="194" spans="1:33" x14ac:dyDescent="0.45">
      <c r="A194" s="33" t="s">
        <v>102</v>
      </c>
      <c r="B194" s="33" t="s">
        <v>90</v>
      </c>
      <c r="C194" s="31">
        <v>23</v>
      </c>
      <c r="D194" s="31">
        <v>2</v>
      </c>
      <c r="E194" s="31">
        <v>2.5</v>
      </c>
      <c r="F194" s="31">
        <v>3.5</v>
      </c>
      <c r="G194" s="31">
        <v>2.5</v>
      </c>
      <c r="H194" s="31">
        <v>3.5</v>
      </c>
      <c r="I194" s="31">
        <v>3</v>
      </c>
      <c r="J194" s="31">
        <v>3</v>
      </c>
      <c r="K194" s="31">
        <v>3</v>
      </c>
      <c r="L194" s="31">
        <v>3</v>
      </c>
      <c r="M194" s="31">
        <v>3</v>
      </c>
      <c r="N194" s="31">
        <v>3</v>
      </c>
      <c r="O194" s="31">
        <v>2.5</v>
      </c>
      <c r="S194" s="33" t="s">
        <v>100</v>
      </c>
      <c r="T194" s="33" t="s">
        <v>94</v>
      </c>
      <c r="U194" s="33">
        <v>23</v>
      </c>
      <c r="V194" s="33">
        <v>2.5</v>
      </c>
      <c r="W194" s="33">
        <v>2.5</v>
      </c>
      <c r="X194" s="33">
        <v>3.5</v>
      </c>
      <c r="Y194" s="33">
        <v>3</v>
      </c>
      <c r="Z194" s="33">
        <v>4.5</v>
      </c>
      <c r="AA194" s="33">
        <v>3.5</v>
      </c>
      <c r="AB194" s="33">
        <v>4</v>
      </c>
      <c r="AC194" s="33">
        <v>2.5</v>
      </c>
      <c r="AD194" s="33">
        <v>3</v>
      </c>
      <c r="AE194" s="33">
        <v>3</v>
      </c>
      <c r="AF194" s="33">
        <v>3</v>
      </c>
      <c r="AG194" s="33">
        <v>2.5</v>
      </c>
    </row>
    <row r="195" spans="1:33" x14ac:dyDescent="0.45">
      <c r="A195" s="33" t="s">
        <v>102</v>
      </c>
      <c r="B195" s="33" t="s">
        <v>91</v>
      </c>
      <c r="C195" s="31">
        <v>23</v>
      </c>
      <c r="D195" s="31">
        <v>4</v>
      </c>
      <c r="E195" s="31">
        <v>4</v>
      </c>
      <c r="F195" s="31">
        <v>2</v>
      </c>
      <c r="G195" s="31">
        <v>4</v>
      </c>
      <c r="H195" s="31">
        <v>3.5</v>
      </c>
      <c r="I195" s="31">
        <v>2</v>
      </c>
      <c r="J195" s="31">
        <v>5</v>
      </c>
      <c r="K195" s="31">
        <v>4.5</v>
      </c>
      <c r="L195" s="31">
        <v>4.5</v>
      </c>
      <c r="M195" s="31">
        <v>4.5</v>
      </c>
      <c r="N195" s="31">
        <v>1.5</v>
      </c>
      <c r="O195" s="31">
        <v>2.5</v>
      </c>
      <c r="S195" s="33" t="s">
        <v>100</v>
      </c>
      <c r="T195" s="33" t="s">
        <v>96</v>
      </c>
      <c r="U195" s="33">
        <v>23</v>
      </c>
      <c r="V195" s="33">
        <v>4.5</v>
      </c>
      <c r="W195" s="33">
        <v>4.5</v>
      </c>
      <c r="X195" s="33">
        <v>1.5</v>
      </c>
      <c r="Y195" s="33">
        <v>1.5</v>
      </c>
      <c r="Z195" s="33">
        <v>3</v>
      </c>
      <c r="AA195" s="33">
        <v>1.5</v>
      </c>
      <c r="AB195" s="33">
        <v>3</v>
      </c>
      <c r="AC195" s="33">
        <v>4.5</v>
      </c>
      <c r="AD195" s="33">
        <v>4.5</v>
      </c>
      <c r="AE195" s="33">
        <v>4</v>
      </c>
      <c r="AF195" s="33">
        <v>1.5</v>
      </c>
      <c r="AG195" s="33">
        <v>2.5</v>
      </c>
    </row>
    <row r="196" spans="1:33" x14ac:dyDescent="0.45">
      <c r="A196" s="33" t="s">
        <v>102</v>
      </c>
      <c r="B196" s="33" t="s">
        <v>77</v>
      </c>
      <c r="C196" s="31">
        <v>23</v>
      </c>
      <c r="D196" s="31">
        <v>4</v>
      </c>
      <c r="E196" s="31">
        <v>5</v>
      </c>
      <c r="F196" s="31">
        <v>1</v>
      </c>
      <c r="G196" s="31">
        <v>1</v>
      </c>
      <c r="H196" s="31">
        <v>5</v>
      </c>
      <c r="I196" s="31">
        <v>1</v>
      </c>
      <c r="J196" s="31">
        <v>4</v>
      </c>
      <c r="K196" s="31">
        <v>4.5</v>
      </c>
      <c r="L196" s="31">
        <v>4.5</v>
      </c>
      <c r="M196" s="31">
        <v>4.5</v>
      </c>
      <c r="N196" s="31">
        <v>1.5</v>
      </c>
      <c r="O196" s="31">
        <v>1</v>
      </c>
      <c r="S196" s="33" t="s">
        <v>100</v>
      </c>
      <c r="T196" s="33" t="s">
        <v>76</v>
      </c>
      <c r="U196" s="33">
        <v>23</v>
      </c>
      <c r="V196" s="33">
        <v>4.5</v>
      </c>
      <c r="W196" s="33">
        <v>4.5</v>
      </c>
      <c r="X196" s="33">
        <v>1.5</v>
      </c>
      <c r="Y196" s="33">
        <v>1.5</v>
      </c>
      <c r="Z196" s="33">
        <v>4.5</v>
      </c>
      <c r="AA196" s="33">
        <v>1.5</v>
      </c>
      <c r="AB196" s="33">
        <v>2</v>
      </c>
      <c r="AC196" s="33">
        <v>4.5</v>
      </c>
      <c r="AD196" s="33">
        <v>4.5</v>
      </c>
      <c r="AE196" s="33">
        <v>5</v>
      </c>
      <c r="AF196" s="33">
        <v>1.5</v>
      </c>
      <c r="AG196" s="33">
        <v>1</v>
      </c>
    </row>
    <row r="197" spans="1:33" x14ac:dyDescent="0.45">
      <c r="A197" s="33" t="s">
        <v>102</v>
      </c>
      <c r="B197" s="33" t="s">
        <v>76</v>
      </c>
      <c r="C197" s="31">
        <v>35</v>
      </c>
      <c r="D197" s="31">
        <v>1</v>
      </c>
      <c r="E197" s="31">
        <v>3</v>
      </c>
      <c r="F197" s="31">
        <v>5</v>
      </c>
      <c r="G197" s="31">
        <v>5</v>
      </c>
      <c r="H197" s="31">
        <v>1</v>
      </c>
      <c r="I197" s="31">
        <v>5</v>
      </c>
      <c r="J197" s="31">
        <v>4</v>
      </c>
      <c r="K197" s="31">
        <v>1</v>
      </c>
      <c r="L197" s="31">
        <v>1</v>
      </c>
      <c r="M197" s="31">
        <v>1</v>
      </c>
      <c r="N197" s="31">
        <v>4</v>
      </c>
      <c r="O197" s="31">
        <v>4</v>
      </c>
      <c r="S197" s="33" t="s">
        <v>100</v>
      </c>
      <c r="T197" s="33" t="s">
        <v>93</v>
      </c>
      <c r="U197" s="33">
        <v>35</v>
      </c>
      <c r="V197" s="33">
        <v>1</v>
      </c>
      <c r="W197" s="33">
        <v>1</v>
      </c>
      <c r="X197" s="33">
        <v>5</v>
      </c>
      <c r="Y197" s="33">
        <v>3</v>
      </c>
      <c r="Z197" s="33">
        <v>1</v>
      </c>
      <c r="AA197" s="33">
        <v>5</v>
      </c>
      <c r="AB197" s="33">
        <v>4</v>
      </c>
      <c r="AC197" s="33">
        <v>1</v>
      </c>
      <c r="AD197" s="33">
        <v>1</v>
      </c>
      <c r="AE197" s="33">
        <v>1</v>
      </c>
      <c r="AF197" s="33">
        <v>1</v>
      </c>
      <c r="AG197" s="33">
        <v>4</v>
      </c>
    </row>
    <row r="198" spans="1:33" x14ac:dyDescent="0.45">
      <c r="A198" s="33" t="s">
        <v>102</v>
      </c>
      <c r="B198" s="33" t="s">
        <v>92</v>
      </c>
      <c r="C198" s="31">
        <v>35</v>
      </c>
      <c r="D198" s="31">
        <v>2</v>
      </c>
      <c r="E198" s="31">
        <v>1</v>
      </c>
      <c r="F198" s="31">
        <v>3</v>
      </c>
      <c r="G198" s="31">
        <v>4</v>
      </c>
      <c r="H198" s="31">
        <v>2</v>
      </c>
      <c r="I198" s="31">
        <v>2</v>
      </c>
      <c r="J198" s="31">
        <v>2</v>
      </c>
      <c r="K198" s="31">
        <v>3</v>
      </c>
      <c r="L198" s="31">
        <v>3</v>
      </c>
      <c r="M198" s="31">
        <v>2</v>
      </c>
      <c r="N198" s="31">
        <v>5</v>
      </c>
      <c r="O198" s="31">
        <v>2</v>
      </c>
      <c r="S198" s="33" t="s">
        <v>100</v>
      </c>
      <c r="T198" s="33" t="s">
        <v>95</v>
      </c>
      <c r="U198" s="33">
        <v>35</v>
      </c>
      <c r="V198" s="33">
        <v>3</v>
      </c>
      <c r="W198" s="33">
        <v>3</v>
      </c>
      <c r="X198" s="33">
        <v>4</v>
      </c>
      <c r="Y198" s="33">
        <v>4</v>
      </c>
      <c r="Z198" s="33">
        <v>3</v>
      </c>
      <c r="AA198" s="33">
        <v>3</v>
      </c>
      <c r="AB198" s="33">
        <v>3</v>
      </c>
      <c r="AC198" s="33">
        <v>5</v>
      </c>
      <c r="AD198" s="33">
        <v>2</v>
      </c>
      <c r="AE198" s="33">
        <v>2</v>
      </c>
      <c r="AF198" s="33">
        <v>2</v>
      </c>
      <c r="AG198" s="33">
        <v>5</v>
      </c>
    </row>
    <row r="199" spans="1:33" x14ac:dyDescent="0.45">
      <c r="A199" s="33" t="s">
        <v>102</v>
      </c>
      <c r="B199" s="33" t="s">
        <v>90</v>
      </c>
      <c r="C199" s="31">
        <v>35</v>
      </c>
      <c r="D199" s="31">
        <v>3</v>
      </c>
      <c r="E199" s="31">
        <v>2</v>
      </c>
      <c r="F199" s="31">
        <v>4</v>
      </c>
      <c r="G199" s="31">
        <v>3</v>
      </c>
      <c r="H199" s="31">
        <v>3</v>
      </c>
      <c r="I199" s="31">
        <v>4</v>
      </c>
      <c r="J199" s="31">
        <v>5</v>
      </c>
      <c r="K199" s="31">
        <v>5</v>
      </c>
      <c r="L199" s="31">
        <v>2</v>
      </c>
      <c r="M199" s="31">
        <v>4</v>
      </c>
      <c r="N199" s="31">
        <v>3</v>
      </c>
      <c r="O199" s="31">
        <v>5</v>
      </c>
      <c r="S199" s="33" t="s">
        <v>100</v>
      </c>
      <c r="T199" s="33" t="s">
        <v>94</v>
      </c>
      <c r="U199" s="33">
        <v>35</v>
      </c>
      <c r="V199" s="33">
        <v>2</v>
      </c>
      <c r="W199" s="33">
        <v>2</v>
      </c>
      <c r="X199" s="33">
        <v>2</v>
      </c>
      <c r="Y199" s="33">
        <v>2</v>
      </c>
      <c r="Z199" s="33">
        <v>2</v>
      </c>
      <c r="AA199" s="33">
        <v>2</v>
      </c>
      <c r="AB199" s="33">
        <v>5</v>
      </c>
      <c r="AC199" s="33">
        <v>4</v>
      </c>
      <c r="AD199" s="33">
        <v>3</v>
      </c>
      <c r="AE199" s="33">
        <v>4</v>
      </c>
      <c r="AF199" s="33">
        <v>3</v>
      </c>
      <c r="AG199" s="33">
        <v>3</v>
      </c>
    </row>
    <row r="200" spans="1:33" x14ac:dyDescent="0.45">
      <c r="A200" s="33" t="s">
        <v>102</v>
      </c>
      <c r="B200" s="33" t="s">
        <v>91</v>
      </c>
      <c r="C200" s="31">
        <v>35</v>
      </c>
      <c r="D200" s="31">
        <v>5</v>
      </c>
      <c r="E200" s="31">
        <v>4</v>
      </c>
      <c r="F200" s="31">
        <v>2</v>
      </c>
      <c r="G200" s="31">
        <v>1</v>
      </c>
      <c r="H200" s="31">
        <v>4</v>
      </c>
      <c r="I200" s="31">
        <v>1</v>
      </c>
      <c r="J200" s="31">
        <v>1</v>
      </c>
      <c r="K200" s="31">
        <v>2</v>
      </c>
      <c r="L200" s="31">
        <v>5</v>
      </c>
      <c r="M200" s="31">
        <v>3</v>
      </c>
      <c r="N200" s="31">
        <v>2</v>
      </c>
      <c r="O200" s="31">
        <v>3</v>
      </c>
      <c r="S200" s="33" t="s">
        <v>100</v>
      </c>
      <c r="T200" s="33" t="s">
        <v>96</v>
      </c>
      <c r="U200" s="33">
        <v>35</v>
      </c>
      <c r="V200" s="33">
        <v>4</v>
      </c>
      <c r="W200" s="33">
        <v>4</v>
      </c>
      <c r="X200" s="33">
        <v>3</v>
      </c>
      <c r="Y200" s="33">
        <v>5</v>
      </c>
      <c r="Z200" s="33">
        <v>4</v>
      </c>
      <c r="AA200" s="33">
        <v>1</v>
      </c>
      <c r="AB200" s="33">
        <v>1</v>
      </c>
      <c r="AC200" s="33">
        <v>3</v>
      </c>
      <c r="AD200" s="33">
        <v>5</v>
      </c>
      <c r="AE200" s="33">
        <v>3</v>
      </c>
      <c r="AF200" s="33">
        <v>5</v>
      </c>
      <c r="AG200" s="33">
        <v>2</v>
      </c>
    </row>
    <row r="201" spans="1:33" x14ac:dyDescent="0.45">
      <c r="A201" s="33" t="s">
        <v>102</v>
      </c>
      <c r="B201" s="33" t="s">
        <v>77</v>
      </c>
      <c r="C201" s="31">
        <v>35</v>
      </c>
      <c r="D201" s="31">
        <v>4</v>
      </c>
      <c r="E201" s="31">
        <v>5</v>
      </c>
      <c r="F201" s="31">
        <v>1</v>
      </c>
      <c r="G201" s="31">
        <v>2</v>
      </c>
      <c r="H201" s="31">
        <v>5</v>
      </c>
      <c r="I201" s="31">
        <v>3</v>
      </c>
      <c r="J201" s="31">
        <v>3</v>
      </c>
      <c r="K201" s="31">
        <v>4</v>
      </c>
      <c r="L201" s="31">
        <v>4</v>
      </c>
      <c r="M201" s="31">
        <v>5</v>
      </c>
      <c r="N201" s="31">
        <v>1</v>
      </c>
      <c r="O201" s="31">
        <v>1</v>
      </c>
      <c r="S201" s="33" t="s">
        <v>100</v>
      </c>
      <c r="T201" s="33" t="s">
        <v>76</v>
      </c>
      <c r="U201" s="33">
        <v>35</v>
      </c>
      <c r="V201" s="33">
        <v>5</v>
      </c>
      <c r="W201" s="33">
        <v>5</v>
      </c>
      <c r="X201" s="33">
        <v>1</v>
      </c>
      <c r="Y201" s="33">
        <v>1</v>
      </c>
      <c r="Z201" s="33">
        <v>5</v>
      </c>
      <c r="AA201" s="33">
        <v>4</v>
      </c>
      <c r="AB201" s="33">
        <v>2</v>
      </c>
      <c r="AC201" s="33">
        <v>2</v>
      </c>
      <c r="AD201" s="33">
        <v>4</v>
      </c>
      <c r="AE201" s="33">
        <v>5</v>
      </c>
      <c r="AF201" s="33">
        <v>4</v>
      </c>
      <c r="AG201" s="33">
        <v>1</v>
      </c>
    </row>
    <row r="202" spans="1:33" x14ac:dyDescent="0.45">
      <c r="A202" s="33" t="s">
        <v>102</v>
      </c>
      <c r="B202" s="33" t="s">
        <v>76</v>
      </c>
      <c r="C202" s="31">
        <v>37</v>
      </c>
      <c r="D202" s="31">
        <v>5</v>
      </c>
      <c r="E202" s="31">
        <v>5</v>
      </c>
      <c r="F202" s="31">
        <v>5</v>
      </c>
      <c r="G202" s="31">
        <v>5</v>
      </c>
      <c r="H202" s="31">
        <v>5</v>
      </c>
      <c r="I202" s="31">
        <v>5</v>
      </c>
      <c r="J202" s="31">
        <v>5</v>
      </c>
      <c r="K202" s="31">
        <v>5</v>
      </c>
      <c r="L202" s="31">
        <v>3</v>
      </c>
      <c r="M202" s="31">
        <v>5</v>
      </c>
      <c r="N202" s="31">
        <v>5</v>
      </c>
      <c r="O202" s="31">
        <v>5</v>
      </c>
      <c r="S202" s="33" t="s">
        <v>100</v>
      </c>
      <c r="T202" s="33" t="s">
        <v>93</v>
      </c>
      <c r="U202" s="33">
        <v>37</v>
      </c>
      <c r="V202" s="33">
        <v>1</v>
      </c>
      <c r="W202" s="33">
        <v>1</v>
      </c>
      <c r="X202" s="33">
        <v>2</v>
      </c>
      <c r="Y202" s="33">
        <v>3</v>
      </c>
      <c r="Z202" s="33">
        <v>3</v>
      </c>
      <c r="AA202" s="33">
        <v>3</v>
      </c>
      <c r="AB202" s="33">
        <v>4</v>
      </c>
      <c r="AC202" s="33">
        <v>3</v>
      </c>
      <c r="AD202" s="33">
        <v>3</v>
      </c>
      <c r="AE202" s="33">
        <v>3</v>
      </c>
      <c r="AF202" s="33">
        <v>3</v>
      </c>
      <c r="AG202" s="33">
        <v>4</v>
      </c>
    </row>
    <row r="203" spans="1:33" x14ac:dyDescent="0.45">
      <c r="A203" s="33" t="s">
        <v>102</v>
      </c>
      <c r="B203" s="33" t="s">
        <v>92</v>
      </c>
      <c r="C203" s="31">
        <v>37</v>
      </c>
      <c r="D203" s="31">
        <v>2.5</v>
      </c>
      <c r="E203" s="31">
        <v>2</v>
      </c>
      <c r="F203" s="31">
        <v>1.5</v>
      </c>
      <c r="G203" s="31">
        <v>1.5</v>
      </c>
      <c r="H203" s="31">
        <v>1</v>
      </c>
      <c r="I203" s="31">
        <v>1</v>
      </c>
      <c r="J203" s="31">
        <v>1</v>
      </c>
      <c r="K203" s="31">
        <v>4</v>
      </c>
      <c r="L203" s="31">
        <v>1</v>
      </c>
      <c r="M203" s="31">
        <v>2</v>
      </c>
      <c r="N203" s="31">
        <v>1</v>
      </c>
      <c r="O203" s="31">
        <v>1</v>
      </c>
      <c r="S203" s="33" t="s">
        <v>100</v>
      </c>
      <c r="T203" s="33" t="s">
        <v>95</v>
      </c>
      <c r="U203" s="33">
        <v>37</v>
      </c>
      <c r="V203" s="33">
        <v>3</v>
      </c>
      <c r="W203" s="33">
        <v>3</v>
      </c>
      <c r="X203" s="33">
        <v>3</v>
      </c>
      <c r="Y203" s="33">
        <v>2</v>
      </c>
      <c r="Z203" s="33">
        <v>2</v>
      </c>
      <c r="AA203" s="33">
        <v>2</v>
      </c>
      <c r="AB203" s="33">
        <v>2</v>
      </c>
      <c r="AC203" s="33">
        <v>2</v>
      </c>
      <c r="AD203" s="33">
        <v>2</v>
      </c>
      <c r="AE203" s="33">
        <v>2</v>
      </c>
      <c r="AF203" s="33">
        <v>2</v>
      </c>
      <c r="AG203" s="33">
        <v>2</v>
      </c>
    </row>
    <row r="204" spans="1:33" x14ac:dyDescent="0.45">
      <c r="A204" s="33" t="s">
        <v>102</v>
      </c>
      <c r="B204" s="33" t="s">
        <v>90</v>
      </c>
      <c r="C204" s="31">
        <v>37</v>
      </c>
      <c r="D204" s="31">
        <v>2.5</v>
      </c>
      <c r="E204" s="31">
        <v>3</v>
      </c>
      <c r="F204" s="31">
        <v>1.5</v>
      </c>
      <c r="G204" s="31">
        <v>3</v>
      </c>
      <c r="H204" s="31">
        <v>3</v>
      </c>
      <c r="I204" s="31">
        <v>3</v>
      </c>
      <c r="J204" s="31">
        <v>3</v>
      </c>
      <c r="K204" s="31">
        <v>2</v>
      </c>
      <c r="L204" s="31">
        <v>2</v>
      </c>
      <c r="M204" s="31">
        <v>3</v>
      </c>
      <c r="N204" s="31">
        <v>2</v>
      </c>
      <c r="O204" s="31">
        <v>3</v>
      </c>
      <c r="S204" s="33" t="s">
        <v>100</v>
      </c>
      <c r="T204" s="33" t="s">
        <v>94</v>
      </c>
      <c r="U204" s="33">
        <v>37</v>
      </c>
      <c r="V204" s="33">
        <v>2</v>
      </c>
      <c r="W204" s="33">
        <v>2</v>
      </c>
      <c r="X204" s="33">
        <v>1</v>
      </c>
      <c r="Y204" s="33">
        <v>1</v>
      </c>
      <c r="Z204" s="33">
        <v>1</v>
      </c>
      <c r="AA204" s="33">
        <v>1</v>
      </c>
      <c r="AB204" s="33">
        <v>3</v>
      </c>
      <c r="AC204" s="33">
        <v>1</v>
      </c>
      <c r="AD204" s="33">
        <v>1</v>
      </c>
      <c r="AE204" s="33">
        <v>1</v>
      </c>
      <c r="AF204" s="33">
        <v>1</v>
      </c>
      <c r="AG204" s="33">
        <v>1</v>
      </c>
    </row>
    <row r="205" spans="1:33" x14ac:dyDescent="0.45">
      <c r="A205" s="33" t="s">
        <v>102</v>
      </c>
      <c r="B205" s="33" t="s">
        <v>91</v>
      </c>
      <c r="C205" s="31">
        <v>37</v>
      </c>
      <c r="D205" s="31">
        <v>1</v>
      </c>
      <c r="E205" s="31">
        <v>1</v>
      </c>
      <c r="F205" s="31">
        <v>4</v>
      </c>
      <c r="G205" s="31">
        <v>1.5</v>
      </c>
      <c r="H205" s="31">
        <v>2</v>
      </c>
      <c r="I205" s="31">
        <v>2</v>
      </c>
      <c r="J205" s="31">
        <v>2</v>
      </c>
      <c r="K205" s="31">
        <v>3</v>
      </c>
      <c r="L205" s="31">
        <v>5</v>
      </c>
      <c r="M205" s="31">
        <v>1</v>
      </c>
      <c r="N205" s="31">
        <v>3</v>
      </c>
      <c r="O205" s="31">
        <v>2</v>
      </c>
      <c r="S205" s="33" t="s">
        <v>100</v>
      </c>
      <c r="T205" s="33" t="s">
        <v>96</v>
      </c>
      <c r="U205" s="33">
        <v>37</v>
      </c>
      <c r="V205" s="33">
        <v>4</v>
      </c>
      <c r="W205" s="33">
        <v>4</v>
      </c>
      <c r="X205" s="33">
        <v>4</v>
      </c>
      <c r="Y205" s="33">
        <v>4</v>
      </c>
      <c r="Z205" s="33">
        <v>4</v>
      </c>
      <c r="AA205" s="33">
        <v>4</v>
      </c>
      <c r="AB205" s="33">
        <v>1</v>
      </c>
      <c r="AC205" s="33">
        <v>4</v>
      </c>
      <c r="AD205" s="33">
        <v>4</v>
      </c>
      <c r="AE205" s="33">
        <v>4</v>
      </c>
      <c r="AF205" s="33">
        <v>4</v>
      </c>
      <c r="AG205" s="33">
        <v>3</v>
      </c>
    </row>
    <row r="206" spans="1:33" x14ac:dyDescent="0.45">
      <c r="A206" s="33" t="s">
        <v>102</v>
      </c>
      <c r="B206" s="33" t="s">
        <v>77</v>
      </c>
      <c r="C206" s="31">
        <v>37</v>
      </c>
      <c r="D206" s="31">
        <v>4</v>
      </c>
      <c r="E206" s="31">
        <v>4</v>
      </c>
      <c r="F206" s="31">
        <v>3</v>
      </c>
      <c r="G206" s="31">
        <v>4</v>
      </c>
      <c r="H206" s="31">
        <v>4</v>
      </c>
      <c r="I206" s="31">
        <v>4</v>
      </c>
      <c r="J206" s="31">
        <v>4</v>
      </c>
      <c r="K206" s="31">
        <v>1</v>
      </c>
      <c r="L206" s="31">
        <v>4</v>
      </c>
      <c r="M206" s="31">
        <v>4</v>
      </c>
      <c r="N206" s="31">
        <v>4</v>
      </c>
      <c r="O206" s="31">
        <v>4</v>
      </c>
      <c r="S206" s="33" t="s">
        <v>100</v>
      </c>
      <c r="T206" s="33" t="s">
        <v>76</v>
      </c>
      <c r="U206" s="33">
        <v>37</v>
      </c>
      <c r="V206" s="33">
        <v>5</v>
      </c>
      <c r="W206" s="33">
        <v>5</v>
      </c>
      <c r="X206" s="33">
        <v>5</v>
      </c>
      <c r="Y206" s="33">
        <v>5</v>
      </c>
      <c r="Z206" s="33">
        <v>5</v>
      </c>
      <c r="AA206" s="33">
        <v>5</v>
      </c>
      <c r="AB206" s="33">
        <v>5</v>
      </c>
      <c r="AC206" s="33">
        <v>5</v>
      </c>
      <c r="AD206" s="33">
        <v>5</v>
      </c>
      <c r="AE206" s="33">
        <v>5</v>
      </c>
      <c r="AF206" s="33">
        <v>5</v>
      </c>
      <c r="AG206" s="33">
        <v>5</v>
      </c>
    </row>
    <row r="207" spans="1:33" x14ac:dyDescent="0.45">
      <c r="A207" s="33" t="s">
        <v>102</v>
      </c>
      <c r="B207" s="33" t="s">
        <v>76</v>
      </c>
      <c r="C207" s="31">
        <v>48</v>
      </c>
      <c r="D207" s="31">
        <v>5</v>
      </c>
      <c r="E207" s="31">
        <v>1</v>
      </c>
      <c r="F207" s="31">
        <v>5</v>
      </c>
      <c r="G207" s="31">
        <v>5</v>
      </c>
      <c r="H207" s="31">
        <v>1</v>
      </c>
      <c r="I207" s="31">
        <v>5</v>
      </c>
      <c r="J207" s="31">
        <v>1</v>
      </c>
      <c r="K207" s="31">
        <v>1</v>
      </c>
      <c r="L207" s="31">
        <v>1</v>
      </c>
      <c r="M207" s="31">
        <v>1</v>
      </c>
      <c r="N207" s="31">
        <v>5</v>
      </c>
      <c r="O207" s="31">
        <v>5</v>
      </c>
      <c r="S207" s="33" t="s">
        <v>100</v>
      </c>
      <c r="T207" s="33" t="s">
        <v>76</v>
      </c>
      <c r="U207" s="33">
        <v>48</v>
      </c>
      <c r="V207" s="33">
        <v>1</v>
      </c>
      <c r="W207" s="33">
        <v>1</v>
      </c>
      <c r="X207" s="33">
        <v>5</v>
      </c>
      <c r="Y207" s="33">
        <v>5</v>
      </c>
      <c r="Z207" s="33">
        <v>1</v>
      </c>
      <c r="AA207" s="33">
        <v>5</v>
      </c>
      <c r="AB207" s="33">
        <v>1</v>
      </c>
      <c r="AC207" s="33">
        <v>1</v>
      </c>
      <c r="AD207" s="33">
        <v>1</v>
      </c>
      <c r="AE207" s="33">
        <v>1</v>
      </c>
      <c r="AF207" s="33">
        <v>5</v>
      </c>
      <c r="AG207" s="33">
        <v>5</v>
      </c>
    </row>
    <row r="208" spans="1:33" x14ac:dyDescent="0.45">
      <c r="A208" s="33" t="s">
        <v>102</v>
      </c>
      <c r="B208" s="33" t="s">
        <v>92</v>
      </c>
      <c r="C208" s="31">
        <v>48</v>
      </c>
      <c r="D208" s="31">
        <v>3</v>
      </c>
      <c r="E208" s="31">
        <v>5</v>
      </c>
      <c r="F208" s="31">
        <v>4</v>
      </c>
      <c r="G208" s="31">
        <v>3</v>
      </c>
      <c r="H208" s="31">
        <v>3</v>
      </c>
      <c r="I208" s="31">
        <v>4</v>
      </c>
      <c r="J208" s="31">
        <v>2</v>
      </c>
      <c r="K208" s="31">
        <v>3</v>
      </c>
      <c r="L208" s="31">
        <v>2</v>
      </c>
      <c r="M208" s="31">
        <v>2</v>
      </c>
      <c r="N208" s="31">
        <v>4</v>
      </c>
      <c r="O208" s="31">
        <v>3</v>
      </c>
      <c r="S208" s="33" t="s">
        <v>100</v>
      </c>
      <c r="T208" s="33" t="s">
        <v>93</v>
      </c>
      <c r="U208" s="33">
        <v>48</v>
      </c>
      <c r="V208" s="33">
        <v>2.5</v>
      </c>
      <c r="W208" s="33">
        <v>3</v>
      </c>
      <c r="X208" s="33">
        <v>3.5</v>
      </c>
      <c r="Y208" s="33">
        <v>4</v>
      </c>
      <c r="Z208" s="33">
        <v>5</v>
      </c>
      <c r="AA208" s="33">
        <v>4</v>
      </c>
      <c r="AB208" s="33">
        <v>3</v>
      </c>
      <c r="AC208" s="33">
        <v>5</v>
      </c>
      <c r="AD208" s="33">
        <v>2</v>
      </c>
      <c r="AE208" s="33">
        <v>3</v>
      </c>
      <c r="AF208" s="33">
        <v>4</v>
      </c>
      <c r="AG208" s="33">
        <v>2.5</v>
      </c>
    </row>
    <row r="209" spans="1:33" x14ac:dyDescent="0.45">
      <c r="A209" s="33" t="s">
        <v>102</v>
      </c>
      <c r="B209" s="33" t="s">
        <v>90</v>
      </c>
      <c r="C209" s="31">
        <v>48</v>
      </c>
      <c r="D209" s="31">
        <v>3</v>
      </c>
      <c r="E209" s="31">
        <v>3</v>
      </c>
      <c r="F209" s="31">
        <v>3</v>
      </c>
      <c r="G209" s="31">
        <v>4</v>
      </c>
      <c r="H209" s="31">
        <v>2</v>
      </c>
      <c r="I209" s="31">
        <v>3</v>
      </c>
      <c r="J209" s="31">
        <v>4</v>
      </c>
      <c r="K209" s="31">
        <v>3</v>
      </c>
      <c r="L209" s="31">
        <v>3</v>
      </c>
      <c r="M209" s="31">
        <v>3</v>
      </c>
      <c r="N209" s="31">
        <v>3</v>
      </c>
      <c r="O209" s="31">
        <v>3</v>
      </c>
      <c r="S209" s="33" t="s">
        <v>100</v>
      </c>
      <c r="T209" s="33" t="s">
        <v>95</v>
      </c>
      <c r="U209" s="33">
        <v>48</v>
      </c>
      <c r="V209" s="33">
        <v>2.5</v>
      </c>
      <c r="W209" s="33">
        <v>2</v>
      </c>
      <c r="X209" s="33">
        <v>3.5</v>
      </c>
      <c r="Y209" s="33">
        <v>3</v>
      </c>
      <c r="Z209" s="33">
        <v>3</v>
      </c>
      <c r="AA209" s="33">
        <v>1</v>
      </c>
      <c r="AB209" s="33">
        <v>4</v>
      </c>
      <c r="AC209" s="33">
        <v>4</v>
      </c>
      <c r="AD209" s="33">
        <v>4</v>
      </c>
      <c r="AE209" s="33">
        <v>2</v>
      </c>
      <c r="AF209" s="33">
        <v>3</v>
      </c>
      <c r="AG209" s="33">
        <v>2.5</v>
      </c>
    </row>
    <row r="210" spans="1:33" x14ac:dyDescent="0.45">
      <c r="A210" s="33" t="s">
        <v>102</v>
      </c>
      <c r="B210" s="33" t="s">
        <v>91</v>
      </c>
      <c r="C210" s="31">
        <v>48</v>
      </c>
      <c r="D210" s="31">
        <v>1</v>
      </c>
      <c r="E210" s="31">
        <v>3</v>
      </c>
      <c r="F210" s="31">
        <v>2</v>
      </c>
      <c r="G210" s="31">
        <v>1</v>
      </c>
      <c r="H210" s="31">
        <v>5</v>
      </c>
      <c r="I210" s="31">
        <v>1</v>
      </c>
      <c r="J210" s="31">
        <v>5</v>
      </c>
      <c r="K210" s="31">
        <v>5</v>
      </c>
      <c r="L210" s="31">
        <v>4</v>
      </c>
      <c r="M210" s="31">
        <v>5</v>
      </c>
      <c r="N210" s="31">
        <v>2</v>
      </c>
      <c r="O210" s="31">
        <v>1</v>
      </c>
      <c r="S210" s="33" t="s">
        <v>100</v>
      </c>
      <c r="T210" s="33" t="s">
        <v>94</v>
      </c>
      <c r="U210" s="33">
        <v>48</v>
      </c>
      <c r="V210" s="33">
        <v>4.5</v>
      </c>
      <c r="W210" s="33">
        <v>5</v>
      </c>
      <c r="X210" s="33">
        <v>1</v>
      </c>
      <c r="Y210" s="33">
        <v>1</v>
      </c>
      <c r="Z210" s="33">
        <v>2</v>
      </c>
      <c r="AA210" s="33">
        <v>2</v>
      </c>
      <c r="AB210" s="33">
        <v>2</v>
      </c>
      <c r="AC210" s="33">
        <v>2</v>
      </c>
      <c r="AD210" s="33">
        <v>4</v>
      </c>
      <c r="AE210" s="33">
        <v>5</v>
      </c>
      <c r="AF210" s="33">
        <v>1</v>
      </c>
      <c r="AG210" s="33">
        <v>2.5</v>
      </c>
    </row>
    <row r="211" spans="1:33" x14ac:dyDescent="0.45">
      <c r="A211" s="33" t="s">
        <v>102</v>
      </c>
      <c r="B211" s="33" t="s">
        <v>77</v>
      </c>
      <c r="C211" s="31">
        <v>48</v>
      </c>
      <c r="D211" s="31">
        <v>3</v>
      </c>
      <c r="E211" s="31">
        <v>3</v>
      </c>
      <c r="F211" s="31">
        <v>1</v>
      </c>
      <c r="G211" s="31">
        <v>2</v>
      </c>
      <c r="H211" s="31">
        <v>4</v>
      </c>
      <c r="I211" s="31">
        <v>2</v>
      </c>
      <c r="J211" s="31">
        <v>3</v>
      </c>
      <c r="K211" s="31">
        <v>3</v>
      </c>
      <c r="L211" s="31">
        <v>5</v>
      </c>
      <c r="M211" s="31">
        <v>4</v>
      </c>
      <c r="N211" s="31">
        <v>1</v>
      </c>
      <c r="O211" s="31">
        <v>3</v>
      </c>
      <c r="S211" s="33" t="s">
        <v>100</v>
      </c>
      <c r="T211" s="33" t="s">
        <v>96</v>
      </c>
      <c r="U211" s="33">
        <v>48</v>
      </c>
      <c r="V211" s="33">
        <v>4.5</v>
      </c>
      <c r="W211" s="33">
        <v>4</v>
      </c>
      <c r="X211" s="33">
        <v>2</v>
      </c>
      <c r="Y211" s="33">
        <v>2</v>
      </c>
      <c r="Z211" s="33">
        <v>4</v>
      </c>
      <c r="AA211" s="33">
        <v>3</v>
      </c>
      <c r="AB211" s="33">
        <v>5</v>
      </c>
      <c r="AC211" s="33">
        <v>3</v>
      </c>
      <c r="AD211" s="33">
        <v>4</v>
      </c>
      <c r="AE211" s="33">
        <v>4</v>
      </c>
      <c r="AF211" s="33">
        <v>2</v>
      </c>
      <c r="AG211" s="33">
        <v>2.5</v>
      </c>
    </row>
    <row r="212" spans="1:33" x14ac:dyDescent="0.45">
      <c r="A212" s="33" t="s">
        <v>102</v>
      </c>
      <c r="B212" s="33" t="s">
        <v>76</v>
      </c>
      <c r="C212" s="31">
        <v>29</v>
      </c>
      <c r="D212" s="31">
        <v>1</v>
      </c>
      <c r="E212" s="31">
        <v>1</v>
      </c>
      <c r="F212" s="31">
        <v>5</v>
      </c>
      <c r="G212" s="31">
        <v>5</v>
      </c>
      <c r="H212" s="31">
        <v>1</v>
      </c>
      <c r="I212" s="31">
        <v>5</v>
      </c>
      <c r="J212" s="31">
        <v>5</v>
      </c>
      <c r="K212" s="31">
        <v>5</v>
      </c>
      <c r="L212" s="31">
        <v>1</v>
      </c>
      <c r="M212" s="31">
        <v>1</v>
      </c>
      <c r="N212" s="31">
        <v>5</v>
      </c>
      <c r="O212" s="31">
        <v>3</v>
      </c>
      <c r="S212" s="33" t="s">
        <v>100</v>
      </c>
      <c r="T212" s="33" t="s">
        <v>76</v>
      </c>
      <c r="U212" s="33">
        <v>29</v>
      </c>
      <c r="V212" s="33">
        <v>1</v>
      </c>
      <c r="W212" s="33">
        <v>1</v>
      </c>
      <c r="X212" s="33">
        <v>5</v>
      </c>
      <c r="Y212" s="33">
        <v>2</v>
      </c>
      <c r="Z212" s="33">
        <v>1</v>
      </c>
      <c r="AA212" s="33">
        <v>5</v>
      </c>
      <c r="AB212" s="33">
        <v>1</v>
      </c>
      <c r="AC212" s="33">
        <v>5</v>
      </c>
      <c r="AD212" s="33">
        <v>1</v>
      </c>
      <c r="AE212" s="33">
        <v>1</v>
      </c>
      <c r="AF212" s="33">
        <v>1</v>
      </c>
      <c r="AG212" s="33">
        <v>5</v>
      </c>
    </row>
    <row r="213" spans="1:33" x14ac:dyDescent="0.45">
      <c r="A213" s="33" t="s">
        <v>102</v>
      </c>
      <c r="B213" s="33" t="s">
        <v>92</v>
      </c>
      <c r="C213" s="31">
        <v>29</v>
      </c>
      <c r="D213" s="31">
        <v>3</v>
      </c>
      <c r="E213" s="31">
        <v>3</v>
      </c>
      <c r="F213" s="31">
        <v>4</v>
      </c>
      <c r="G213" s="31">
        <v>3</v>
      </c>
      <c r="H213" s="31">
        <v>3</v>
      </c>
      <c r="I213" s="31">
        <v>4</v>
      </c>
      <c r="J213" s="31">
        <v>4</v>
      </c>
      <c r="K213" s="31">
        <v>4</v>
      </c>
      <c r="L213" s="31">
        <v>2</v>
      </c>
      <c r="M213" s="31">
        <v>2</v>
      </c>
      <c r="N213" s="31">
        <v>4</v>
      </c>
      <c r="O213" s="31">
        <v>2</v>
      </c>
      <c r="S213" s="33" t="s">
        <v>100</v>
      </c>
      <c r="T213" s="33" t="s">
        <v>93</v>
      </c>
      <c r="U213" s="33">
        <v>29</v>
      </c>
      <c r="V213" s="33">
        <v>3</v>
      </c>
      <c r="W213" s="33">
        <v>3</v>
      </c>
      <c r="X213" s="33">
        <v>4</v>
      </c>
      <c r="Y213" s="33">
        <v>4</v>
      </c>
      <c r="Z213" s="33">
        <v>2</v>
      </c>
      <c r="AA213" s="33">
        <v>1</v>
      </c>
      <c r="AB213" s="33">
        <v>5</v>
      </c>
      <c r="AC213" s="33">
        <v>1</v>
      </c>
      <c r="AD213" s="33">
        <v>2</v>
      </c>
      <c r="AE213" s="33">
        <v>2</v>
      </c>
      <c r="AF213" s="33">
        <v>2</v>
      </c>
      <c r="AG213" s="33">
        <v>4</v>
      </c>
    </row>
    <row r="214" spans="1:33" x14ac:dyDescent="0.45">
      <c r="A214" s="33" t="s">
        <v>102</v>
      </c>
      <c r="B214" s="33" t="s">
        <v>90</v>
      </c>
      <c r="C214" s="31">
        <v>29</v>
      </c>
      <c r="D214" s="31">
        <v>2</v>
      </c>
      <c r="E214" s="31">
        <v>2</v>
      </c>
      <c r="F214" s="31">
        <v>3</v>
      </c>
      <c r="G214" s="31">
        <v>4</v>
      </c>
      <c r="H214" s="31">
        <v>2</v>
      </c>
      <c r="I214" s="31">
        <v>3</v>
      </c>
      <c r="J214" s="31">
        <v>3</v>
      </c>
      <c r="K214" s="31">
        <v>1</v>
      </c>
      <c r="L214" s="31">
        <v>3</v>
      </c>
      <c r="M214" s="31">
        <v>3</v>
      </c>
      <c r="N214" s="31">
        <v>3</v>
      </c>
      <c r="O214" s="31">
        <v>4</v>
      </c>
      <c r="S214" s="33" t="s">
        <v>100</v>
      </c>
      <c r="T214" s="33" t="s">
        <v>95</v>
      </c>
      <c r="U214" s="33">
        <v>29</v>
      </c>
      <c r="V214" s="33">
        <v>2</v>
      </c>
      <c r="W214" s="33">
        <v>2</v>
      </c>
      <c r="X214" s="33">
        <v>3</v>
      </c>
      <c r="Y214" s="33">
        <v>1</v>
      </c>
      <c r="Z214" s="33">
        <v>5</v>
      </c>
      <c r="AA214" s="33">
        <v>3</v>
      </c>
      <c r="AB214" s="33">
        <v>2</v>
      </c>
      <c r="AC214" s="33">
        <v>2</v>
      </c>
      <c r="AD214" s="33">
        <v>3</v>
      </c>
      <c r="AE214" s="33">
        <v>4</v>
      </c>
      <c r="AF214" s="33">
        <v>4</v>
      </c>
      <c r="AG214" s="33">
        <v>2</v>
      </c>
    </row>
    <row r="215" spans="1:33" x14ac:dyDescent="0.45">
      <c r="A215" s="33" t="s">
        <v>102</v>
      </c>
      <c r="B215" s="33" t="s">
        <v>91</v>
      </c>
      <c r="C215" s="31">
        <v>29</v>
      </c>
      <c r="D215" s="31">
        <v>4</v>
      </c>
      <c r="E215" s="31">
        <v>4</v>
      </c>
      <c r="F215" s="31">
        <v>2</v>
      </c>
      <c r="G215" s="31">
        <v>2</v>
      </c>
      <c r="H215" s="31">
        <v>4</v>
      </c>
      <c r="I215" s="31">
        <v>2</v>
      </c>
      <c r="J215" s="31">
        <v>2</v>
      </c>
      <c r="K215" s="31">
        <v>3</v>
      </c>
      <c r="L215" s="31">
        <v>4</v>
      </c>
      <c r="M215" s="31">
        <v>4</v>
      </c>
      <c r="N215" s="31">
        <v>2</v>
      </c>
      <c r="O215" s="31">
        <v>5</v>
      </c>
      <c r="S215" s="33" t="s">
        <v>100</v>
      </c>
      <c r="T215" s="33" t="s">
        <v>94</v>
      </c>
      <c r="U215" s="33">
        <v>29</v>
      </c>
      <c r="V215" s="33">
        <v>5</v>
      </c>
      <c r="W215" s="33">
        <v>5</v>
      </c>
      <c r="X215" s="33">
        <v>2</v>
      </c>
      <c r="Y215" s="33">
        <v>5</v>
      </c>
      <c r="Z215" s="33">
        <v>3</v>
      </c>
      <c r="AA215" s="33">
        <v>2</v>
      </c>
      <c r="AB215" s="33">
        <v>4</v>
      </c>
      <c r="AC215" s="33">
        <v>4</v>
      </c>
      <c r="AD215" s="33">
        <v>4</v>
      </c>
      <c r="AE215" s="33">
        <v>3</v>
      </c>
      <c r="AF215" s="33">
        <v>3</v>
      </c>
      <c r="AG215" s="33">
        <v>3</v>
      </c>
    </row>
    <row r="216" spans="1:33" x14ac:dyDescent="0.45">
      <c r="A216" s="33" t="s">
        <v>102</v>
      </c>
      <c r="B216" s="33" t="s">
        <v>77</v>
      </c>
      <c r="C216" s="31">
        <v>29</v>
      </c>
      <c r="D216" s="31">
        <v>5</v>
      </c>
      <c r="E216" s="31">
        <v>5</v>
      </c>
      <c r="F216" s="31">
        <v>1</v>
      </c>
      <c r="G216" s="31">
        <v>1</v>
      </c>
      <c r="H216" s="31">
        <v>5</v>
      </c>
      <c r="I216" s="31">
        <v>1</v>
      </c>
      <c r="J216" s="31">
        <v>1</v>
      </c>
      <c r="K216" s="31">
        <v>2</v>
      </c>
      <c r="L216" s="31">
        <v>5</v>
      </c>
      <c r="M216" s="31">
        <v>5</v>
      </c>
      <c r="N216" s="31">
        <v>1</v>
      </c>
      <c r="O216" s="31">
        <v>1</v>
      </c>
      <c r="S216" s="33" t="s">
        <v>100</v>
      </c>
      <c r="T216" s="33" t="s">
        <v>96</v>
      </c>
      <c r="U216" s="33">
        <v>29</v>
      </c>
      <c r="V216" s="33">
        <v>4</v>
      </c>
      <c r="W216" s="33">
        <v>4</v>
      </c>
      <c r="X216" s="33">
        <v>1</v>
      </c>
      <c r="Y216" s="33">
        <v>3</v>
      </c>
      <c r="Z216" s="33">
        <v>4</v>
      </c>
      <c r="AA216" s="33">
        <v>4</v>
      </c>
      <c r="AB216" s="33">
        <v>3</v>
      </c>
      <c r="AC216" s="33">
        <v>3</v>
      </c>
      <c r="AD216" s="33">
        <v>5</v>
      </c>
      <c r="AE216" s="33">
        <v>5</v>
      </c>
      <c r="AF216" s="33">
        <v>5</v>
      </c>
      <c r="AG216" s="33">
        <v>1</v>
      </c>
    </row>
    <row r="217" spans="1:33" x14ac:dyDescent="0.45">
      <c r="A217" s="33" t="s">
        <v>102</v>
      </c>
      <c r="B217" s="33" t="s">
        <v>76</v>
      </c>
      <c r="C217" s="31">
        <v>57</v>
      </c>
      <c r="D217" s="31">
        <v>2</v>
      </c>
      <c r="E217" s="31">
        <v>2</v>
      </c>
      <c r="F217" s="31">
        <v>1</v>
      </c>
      <c r="G217" s="31">
        <v>2</v>
      </c>
      <c r="H217" s="31">
        <v>5</v>
      </c>
      <c r="I217" s="31">
        <v>1</v>
      </c>
      <c r="J217" s="31">
        <v>5</v>
      </c>
      <c r="K217" s="31">
        <v>2</v>
      </c>
      <c r="L217" s="31">
        <v>5</v>
      </c>
      <c r="M217" s="31">
        <v>1</v>
      </c>
      <c r="N217" s="31">
        <v>3</v>
      </c>
      <c r="O217" s="31">
        <v>5</v>
      </c>
      <c r="S217" s="33" t="s">
        <v>100</v>
      </c>
      <c r="T217" s="33" t="s">
        <v>76</v>
      </c>
      <c r="U217" s="33">
        <v>57</v>
      </c>
      <c r="V217" s="33">
        <v>3</v>
      </c>
      <c r="W217" s="33">
        <v>2</v>
      </c>
      <c r="X217" s="33">
        <v>1</v>
      </c>
      <c r="Y217" s="33">
        <v>1</v>
      </c>
      <c r="Z217" s="33">
        <v>2</v>
      </c>
      <c r="AA217" s="33">
        <v>5</v>
      </c>
      <c r="AB217" s="33">
        <v>1</v>
      </c>
      <c r="AC217" s="33">
        <v>2</v>
      </c>
      <c r="AD217" s="33">
        <v>4</v>
      </c>
      <c r="AE217" s="33">
        <v>5</v>
      </c>
      <c r="AF217" s="33">
        <v>5</v>
      </c>
      <c r="AG217" s="33">
        <v>2</v>
      </c>
    </row>
    <row r="218" spans="1:33" x14ac:dyDescent="0.45">
      <c r="A218" s="33" t="s">
        <v>102</v>
      </c>
      <c r="B218" s="33" t="s">
        <v>92</v>
      </c>
      <c r="C218" s="31">
        <v>57</v>
      </c>
      <c r="D218" s="31">
        <v>3</v>
      </c>
      <c r="E218" s="31">
        <v>3</v>
      </c>
      <c r="F218" s="31">
        <v>4</v>
      </c>
      <c r="G218" s="31">
        <v>4</v>
      </c>
      <c r="H218" s="31">
        <v>3</v>
      </c>
      <c r="I218" s="31">
        <v>3.5</v>
      </c>
      <c r="J218" s="31">
        <v>3</v>
      </c>
      <c r="K218" s="31">
        <v>4</v>
      </c>
      <c r="L218" s="31">
        <v>3</v>
      </c>
      <c r="M218" s="31">
        <v>3</v>
      </c>
      <c r="N218" s="31">
        <v>1</v>
      </c>
      <c r="O218" s="31">
        <v>3</v>
      </c>
      <c r="S218" s="33" t="s">
        <v>100</v>
      </c>
      <c r="T218" s="33" t="s">
        <v>93</v>
      </c>
      <c r="U218" s="33">
        <v>57</v>
      </c>
      <c r="V218" s="33">
        <v>5</v>
      </c>
      <c r="W218" s="33">
        <v>1</v>
      </c>
      <c r="X218" s="33">
        <v>2</v>
      </c>
      <c r="Y218" s="33">
        <v>2</v>
      </c>
      <c r="Z218" s="33">
        <v>5</v>
      </c>
      <c r="AA218" s="33">
        <v>4</v>
      </c>
      <c r="AB218" s="33">
        <v>3</v>
      </c>
      <c r="AC218" s="33">
        <v>3.5</v>
      </c>
      <c r="AD218" s="33">
        <v>5</v>
      </c>
      <c r="AE218" s="33">
        <v>3</v>
      </c>
      <c r="AF218" s="33">
        <v>3</v>
      </c>
      <c r="AG218" s="33">
        <v>1</v>
      </c>
    </row>
    <row r="219" spans="1:33" x14ac:dyDescent="0.45">
      <c r="A219" s="33" t="s">
        <v>102</v>
      </c>
      <c r="B219" s="33" t="s">
        <v>90</v>
      </c>
      <c r="C219" s="31">
        <v>57</v>
      </c>
      <c r="D219" s="31">
        <v>4</v>
      </c>
      <c r="E219" s="31">
        <v>4</v>
      </c>
      <c r="F219" s="31">
        <v>2</v>
      </c>
      <c r="G219" s="31">
        <v>1</v>
      </c>
      <c r="H219" s="31">
        <v>4</v>
      </c>
      <c r="I219" s="31">
        <v>5</v>
      </c>
      <c r="J219" s="31">
        <v>4</v>
      </c>
      <c r="K219" s="31">
        <v>1</v>
      </c>
      <c r="L219" s="31">
        <v>4</v>
      </c>
      <c r="M219" s="31">
        <v>4</v>
      </c>
      <c r="N219" s="31">
        <v>4</v>
      </c>
      <c r="O219" s="31">
        <v>4</v>
      </c>
      <c r="S219" s="33" t="s">
        <v>100</v>
      </c>
      <c r="T219" s="33" t="s">
        <v>95</v>
      </c>
      <c r="U219" s="33">
        <v>57</v>
      </c>
      <c r="V219" s="33">
        <v>2</v>
      </c>
      <c r="W219" s="33">
        <v>4</v>
      </c>
      <c r="X219" s="33">
        <v>4</v>
      </c>
      <c r="Y219" s="33">
        <v>4</v>
      </c>
      <c r="Z219" s="33">
        <v>4</v>
      </c>
      <c r="AA219" s="33">
        <v>3</v>
      </c>
      <c r="AB219" s="33">
        <v>4</v>
      </c>
      <c r="AC219" s="33">
        <v>5</v>
      </c>
      <c r="AD219" s="33">
        <v>1</v>
      </c>
      <c r="AE219" s="33">
        <v>4</v>
      </c>
      <c r="AF219" s="33">
        <v>4</v>
      </c>
      <c r="AG219" s="33">
        <v>4</v>
      </c>
    </row>
    <row r="220" spans="1:33" x14ac:dyDescent="0.45">
      <c r="A220" s="33" t="s">
        <v>102</v>
      </c>
      <c r="B220" s="33" t="s">
        <v>91</v>
      </c>
      <c r="C220" s="31">
        <v>57</v>
      </c>
      <c r="D220" s="31">
        <v>5</v>
      </c>
      <c r="E220" s="31">
        <v>1</v>
      </c>
      <c r="F220" s="31">
        <v>3</v>
      </c>
      <c r="G220" s="31">
        <v>3</v>
      </c>
      <c r="H220" s="31">
        <v>2</v>
      </c>
      <c r="I220" s="31">
        <v>2</v>
      </c>
      <c r="J220" s="31">
        <v>2</v>
      </c>
      <c r="K220" s="31">
        <v>5</v>
      </c>
      <c r="L220" s="31">
        <v>1</v>
      </c>
      <c r="M220" s="31">
        <v>2</v>
      </c>
      <c r="N220" s="31">
        <v>2</v>
      </c>
      <c r="O220" s="31">
        <v>2</v>
      </c>
      <c r="S220" s="33" t="s">
        <v>100</v>
      </c>
      <c r="T220" s="33" t="s">
        <v>94</v>
      </c>
      <c r="U220" s="33">
        <v>57</v>
      </c>
      <c r="V220" s="33">
        <v>1</v>
      </c>
      <c r="W220" s="33">
        <v>3</v>
      </c>
      <c r="X220" s="33">
        <v>3</v>
      </c>
      <c r="Y220" s="33">
        <v>3</v>
      </c>
      <c r="Z220" s="33">
        <v>1</v>
      </c>
      <c r="AA220" s="33">
        <v>2</v>
      </c>
      <c r="AB220" s="33">
        <v>2</v>
      </c>
      <c r="AC220" s="33">
        <v>1</v>
      </c>
      <c r="AD220" s="33">
        <v>2</v>
      </c>
      <c r="AE220" s="33">
        <v>2</v>
      </c>
      <c r="AF220" s="33">
        <v>2</v>
      </c>
      <c r="AG220" s="33">
        <v>3</v>
      </c>
    </row>
    <row r="221" spans="1:33" x14ac:dyDescent="0.45">
      <c r="A221" s="33" t="s">
        <v>102</v>
      </c>
      <c r="B221" s="33" t="s">
        <v>77</v>
      </c>
      <c r="C221" s="31">
        <v>57</v>
      </c>
      <c r="D221" s="31">
        <v>1</v>
      </c>
      <c r="E221" s="31">
        <v>5</v>
      </c>
      <c r="F221" s="31">
        <v>5</v>
      </c>
      <c r="G221" s="31">
        <v>5</v>
      </c>
      <c r="H221" s="31">
        <v>1</v>
      </c>
      <c r="I221" s="31">
        <v>3.5</v>
      </c>
      <c r="J221" s="31">
        <v>1</v>
      </c>
      <c r="K221" s="31">
        <v>3</v>
      </c>
      <c r="L221" s="31">
        <v>2</v>
      </c>
      <c r="M221" s="31">
        <v>5</v>
      </c>
      <c r="N221" s="31">
        <v>5</v>
      </c>
      <c r="O221" s="31">
        <v>1</v>
      </c>
      <c r="S221" s="33" t="s">
        <v>100</v>
      </c>
      <c r="T221" s="33" t="s">
        <v>96</v>
      </c>
      <c r="U221" s="33">
        <v>57</v>
      </c>
      <c r="V221" s="33">
        <v>4</v>
      </c>
      <c r="W221" s="33">
        <v>5</v>
      </c>
      <c r="X221" s="33">
        <v>5</v>
      </c>
      <c r="Y221" s="33">
        <v>5</v>
      </c>
      <c r="Z221" s="33">
        <v>3</v>
      </c>
      <c r="AA221" s="33">
        <v>1</v>
      </c>
      <c r="AB221" s="33">
        <v>5</v>
      </c>
      <c r="AC221" s="33">
        <v>3.5</v>
      </c>
      <c r="AD221" s="33">
        <v>3</v>
      </c>
      <c r="AE221" s="33">
        <v>1</v>
      </c>
      <c r="AF221" s="33">
        <v>1</v>
      </c>
      <c r="AG221" s="33">
        <v>5</v>
      </c>
    </row>
    <row r="222" spans="1:33" x14ac:dyDescent="0.45">
      <c r="A222" s="33" t="s">
        <v>102</v>
      </c>
      <c r="B222" s="33" t="s">
        <v>76</v>
      </c>
      <c r="C222" s="31">
        <v>52</v>
      </c>
      <c r="D222" s="31">
        <v>5</v>
      </c>
      <c r="E222" s="31">
        <v>1</v>
      </c>
      <c r="F222" s="31">
        <v>5</v>
      </c>
      <c r="G222" s="31">
        <v>5</v>
      </c>
      <c r="H222" s="31">
        <v>1</v>
      </c>
      <c r="I222" s="31">
        <v>5</v>
      </c>
      <c r="J222" s="31">
        <v>4</v>
      </c>
      <c r="K222" s="31">
        <v>4.5</v>
      </c>
      <c r="L222" s="31">
        <v>1</v>
      </c>
      <c r="M222" s="31">
        <v>1</v>
      </c>
      <c r="N222" s="31">
        <v>2</v>
      </c>
      <c r="O222" s="31">
        <v>5</v>
      </c>
      <c r="S222" s="33" t="s">
        <v>100</v>
      </c>
      <c r="T222" s="33" t="s">
        <v>76</v>
      </c>
      <c r="U222" s="33">
        <v>52</v>
      </c>
      <c r="V222" s="33">
        <v>1</v>
      </c>
      <c r="W222" s="33">
        <v>1</v>
      </c>
      <c r="X222" s="33">
        <v>5</v>
      </c>
      <c r="Y222" s="33">
        <v>5</v>
      </c>
      <c r="Z222" s="33">
        <v>1</v>
      </c>
      <c r="AA222" s="33">
        <v>5</v>
      </c>
      <c r="AB222" s="33">
        <v>5</v>
      </c>
      <c r="AC222" s="33">
        <v>1</v>
      </c>
      <c r="AD222" s="33">
        <v>1</v>
      </c>
      <c r="AE222" s="33">
        <v>1</v>
      </c>
      <c r="AF222" s="33">
        <v>2</v>
      </c>
      <c r="AG222" s="33">
        <v>5</v>
      </c>
    </row>
    <row r="223" spans="1:33" x14ac:dyDescent="0.45">
      <c r="A223" s="33" t="s">
        <v>102</v>
      </c>
      <c r="B223" s="33" t="s">
        <v>92</v>
      </c>
      <c r="C223" s="31">
        <v>52</v>
      </c>
      <c r="D223" s="31">
        <v>4</v>
      </c>
      <c r="E223" s="31">
        <v>2</v>
      </c>
      <c r="F223" s="31">
        <v>4</v>
      </c>
      <c r="G223" s="31">
        <v>2</v>
      </c>
      <c r="H223" s="31">
        <v>4.5</v>
      </c>
      <c r="I223" s="31">
        <v>3</v>
      </c>
      <c r="J223" s="31">
        <v>3</v>
      </c>
      <c r="K223" s="31">
        <v>2</v>
      </c>
      <c r="L223" s="31">
        <v>2.5</v>
      </c>
      <c r="M223" s="31">
        <v>2</v>
      </c>
      <c r="N223" s="31">
        <v>1</v>
      </c>
      <c r="O223" s="31">
        <v>4</v>
      </c>
      <c r="S223" s="33" t="s">
        <v>100</v>
      </c>
      <c r="T223" s="33" t="s">
        <v>93</v>
      </c>
      <c r="U223" s="33">
        <v>52</v>
      </c>
      <c r="V223" s="33">
        <v>3</v>
      </c>
      <c r="W223" s="33">
        <v>3</v>
      </c>
      <c r="X223" s="33">
        <v>3.5</v>
      </c>
      <c r="Y223" s="33">
        <v>4</v>
      </c>
      <c r="Z223" s="33">
        <v>2</v>
      </c>
      <c r="AA223" s="33">
        <v>2.5</v>
      </c>
      <c r="AB223" s="33">
        <v>1.5</v>
      </c>
      <c r="AC223" s="33">
        <v>2.5</v>
      </c>
      <c r="AD223" s="33">
        <v>3</v>
      </c>
      <c r="AE223" s="33">
        <v>2.5</v>
      </c>
      <c r="AF223" s="33">
        <v>4</v>
      </c>
      <c r="AG223" s="33">
        <v>3</v>
      </c>
    </row>
    <row r="224" spans="1:33" x14ac:dyDescent="0.45">
      <c r="A224" s="33" t="s">
        <v>102</v>
      </c>
      <c r="B224" s="33" t="s">
        <v>90</v>
      </c>
      <c r="C224" s="31">
        <v>52</v>
      </c>
      <c r="D224" s="31">
        <v>2.5</v>
      </c>
      <c r="E224" s="31">
        <v>3</v>
      </c>
      <c r="F224" s="31">
        <v>3</v>
      </c>
      <c r="G224" s="31">
        <v>4</v>
      </c>
      <c r="H224" s="31">
        <v>2</v>
      </c>
      <c r="I224" s="31">
        <v>4</v>
      </c>
      <c r="J224" s="31">
        <v>5</v>
      </c>
      <c r="K224" s="31">
        <v>4.5</v>
      </c>
      <c r="L224" s="31">
        <v>2.5</v>
      </c>
      <c r="M224" s="31">
        <v>3</v>
      </c>
      <c r="N224" s="31">
        <v>3</v>
      </c>
      <c r="O224" s="31">
        <v>2</v>
      </c>
      <c r="S224" s="33" t="s">
        <v>100</v>
      </c>
      <c r="T224" s="33" t="s">
        <v>95</v>
      </c>
      <c r="U224" s="33">
        <v>52</v>
      </c>
      <c r="V224" s="33">
        <v>4</v>
      </c>
      <c r="W224" s="33">
        <v>4</v>
      </c>
      <c r="X224" s="33">
        <v>2</v>
      </c>
      <c r="Y224" s="33">
        <v>1</v>
      </c>
      <c r="Z224" s="33">
        <v>5</v>
      </c>
      <c r="AA224" s="33">
        <v>1</v>
      </c>
      <c r="AB224" s="33">
        <v>4</v>
      </c>
      <c r="AC224" s="33">
        <v>5</v>
      </c>
      <c r="AD224" s="33">
        <v>4.5</v>
      </c>
      <c r="AE224" s="33">
        <v>4.5</v>
      </c>
      <c r="AF224" s="33">
        <v>3</v>
      </c>
      <c r="AG224" s="33">
        <v>4</v>
      </c>
    </row>
    <row r="225" spans="1:33" x14ac:dyDescent="0.45">
      <c r="A225" s="33" t="s">
        <v>102</v>
      </c>
      <c r="B225" s="33" t="s">
        <v>91</v>
      </c>
      <c r="C225" s="31">
        <v>52</v>
      </c>
      <c r="D225" s="31">
        <v>2.5</v>
      </c>
      <c r="E225" s="31">
        <v>4.5</v>
      </c>
      <c r="F225" s="31">
        <v>2</v>
      </c>
      <c r="G225" s="31">
        <v>1</v>
      </c>
      <c r="H225" s="31">
        <v>4.5</v>
      </c>
      <c r="I225" s="31">
        <v>2</v>
      </c>
      <c r="J225" s="31">
        <v>1</v>
      </c>
      <c r="K225" s="31">
        <v>3</v>
      </c>
      <c r="L225" s="31">
        <v>5</v>
      </c>
      <c r="M225" s="31">
        <v>4.5</v>
      </c>
      <c r="N225" s="31">
        <v>4.5</v>
      </c>
      <c r="O225" s="31">
        <v>1</v>
      </c>
      <c r="S225" s="33" t="s">
        <v>100</v>
      </c>
      <c r="T225" s="33" t="s">
        <v>94</v>
      </c>
      <c r="U225" s="33">
        <v>52</v>
      </c>
      <c r="V225" s="33">
        <v>2</v>
      </c>
      <c r="W225" s="33">
        <v>2</v>
      </c>
      <c r="X225" s="33">
        <v>3.5</v>
      </c>
      <c r="Y225" s="33">
        <v>2.5</v>
      </c>
      <c r="Z225" s="33">
        <v>3.5</v>
      </c>
      <c r="AA225" s="33">
        <v>4</v>
      </c>
      <c r="AB225" s="33">
        <v>1.5</v>
      </c>
      <c r="AC225" s="33">
        <v>2.5</v>
      </c>
      <c r="AD225" s="33">
        <v>2</v>
      </c>
      <c r="AE225" s="33">
        <v>2.5</v>
      </c>
      <c r="AF225" s="33">
        <v>1</v>
      </c>
      <c r="AG225" s="33">
        <v>2</v>
      </c>
    </row>
    <row r="226" spans="1:33" x14ac:dyDescent="0.45">
      <c r="A226" s="33" t="s">
        <v>102</v>
      </c>
      <c r="B226" s="33" t="s">
        <v>77</v>
      </c>
      <c r="C226" s="31">
        <v>52</v>
      </c>
      <c r="D226" s="31">
        <v>1</v>
      </c>
      <c r="E226" s="31">
        <v>4.5</v>
      </c>
      <c r="F226" s="31">
        <v>1</v>
      </c>
      <c r="G226" s="31">
        <v>3</v>
      </c>
      <c r="H226" s="31">
        <v>3</v>
      </c>
      <c r="I226" s="31">
        <v>1</v>
      </c>
      <c r="J226" s="31">
        <v>2</v>
      </c>
      <c r="K226" s="31">
        <v>1</v>
      </c>
      <c r="L226" s="31">
        <v>4</v>
      </c>
      <c r="M226" s="31">
        <v>4.5</v>
      </c>
      <c r="N226" s="31">
        <v>4.5</v>
      </c>
      <c r="O226" s="31">
        <v>3</v>
      </c>
      <c r="S226" s="33" t="s">
        <v>100</v>
      </c>
      <c r="T226" s="33" t="s">
        <v>96</v>
      </c>
      <c r="U226" s="33">
        <v>52</v>
      </c>
      <c r="V226" s="33">
        <v>5</v>
      </c>
      <c r="W226" s="33">
        <v>5</v>
      </c>
      <c r="X226" s="33">
        <v>1</v>
      </c>
      <c r="Y226" s="33">
        <v>2.5</v>
      </c>
      <c r="Z226" s="33">
        <v>3.5</v>
      </c>
      <c r="AA226" s="33">
        <v>2.5</v>
      </c>
      <c r="AB226" s="33">
        <v>3</v>
      </c>
      <c r="AC226" s="33">
        <v>4</v>
      </c>
      <c r="AD226" s="33">
        <v>4.5</v>
      </c>
      <c r="AE226" s="33">
        <v>4.5</v>
      </c>
      <c r="AF226" s="33">
        <v>5</v>
      </c>
      <c r="AG226" s="33">
        <v>1</v>
      </c>
    </row>
    <row r="227" spans="1:33" x14ac:dyDescent="0.45">
      <c r="A227" s="33" t="s">
        <v>102</v>
      </c>
      <c r="B227" s="33" t="s">
        <v>76</v>
      </c>
      <c r="C227" s="31">
        <v>43</v>
      </c>
      <c r="D227" s="31">
        <v>2.5</v>
      </c>
      <c r="E227" s="31">
        <v>5</v>
      </c>
      <c r="F227" s="31">
        <v>5</v>
      </c>
      <c r="G227" s="31">
        <v>5</v>
      </c>
      <c r="H227" s="31">
        <v>1</v>
      </c>
      <c r="I227" s="31">
        <v>5</v>
      </c>
      <c r="J227" s="31">
        <v>5</v>
      </c>
      <c r="K227" s="31">
        <v>5</v>
      </c>
      <c r="L227" s="31">
        <v>1</v>
      </c>
      <c r="M227" s="31">
        <v>1</v>
      </c>
      <c r="N227" s="31">
        <v>5</v>
      </c>
      <c r="O227" s="31">
        <v>5</v>
      </c>
      <c r="S227" s="33" t="s">
        <v>100</v>
      </c>
      <c r="T227" s="33" t="s">
        <v>76</v>
      </c>
      <c r="U227" s="33">
        <v>43</v>
      </c>
      <c r="V227" s="33">
        <v>1</v>
      </c>
      <c r="W227" s="33">
        <v>1</v>
      </c>
      <c r="X227" s="33">
        <v>5</v>
      </c>
      <c r="Y227" s="33">
        <v>5</v>
      </c>
      <c r="Z227" s="33">
        <v>1</v>
      </c>
      <c r="AA227" s="33">
        <v>5</v>
      </c>
      <c r="AB227" s="33">
        <v>5</v>
      </c>
      <c r="AC227" s="33">
        <v>5</v>
      </c>
      <c r="AD227" s="33">
        <v>1</v>
      </c>
      <c r="AE227" s="33">
        <v>1</v>
      </c>
      <c r="AF227" s="33">
        <v>5</v>
      </c>
      <c r="AG227" s="33">
        <v>5</v>
      </c>
    </row>
    <row r="228" spans="1:33" x14ac:dyDescent="0.45">
      <c r="A228" s="33" t="s">
        <v>102</v>
      </c>
      <c r="B228" s="33" t="s">
        <v>92</v>
      </c>
      <c r="C228" s="31">
        <v>43</v>
      </c>
      <c r="D228" s="31">
        <v>4</v>
      </c>
      <c r="E228" s="31">
        <v>3.5</v>
      </c>
      <c r="F228" s="31">
        <v>3.5</v>
      </c>
      <c r="G228" s="31">
        <v>4</v>
      </c>
      <c r="H228" s="31">
        <v>2</v>
      </c>
      <c r="I228" s="31">
        <v>4</v>
      </c>
      <c r="J228" s="31">
        <v>2</v>
      </c>
      <c r="K228" s="31">
        <v>3</v>
      </c>
      <c r="L228" s="31">
        <v>2</v>
      </c>
      <c r="M228" s="31">
        <v>2</v>
      </c>
      <c r="N228" s="31">
        <v>3.5</v>
      </c>
      <c r="O228" s="31">
        <v>3</v>
      </c>
      <c r="S228" s="33" t="s">
        <v>100</v>
      </c>
      <c r="T228" s="33" t="s">
        <v>93</v>
      </c>
      <c r="U228" s="33">
        <v>43</v>
      </c>
      <c r="V228" s="33">
        <v>2.5</v>
      </c>
      <c r="W228" s="33">
        <v>2.5</v>
      </c>
      <c r="X228" s="33">
        <v>3.5</v>
      </c>
      <c r="Y228" s="33">
        <v>3.5</v>
      </c>
      <c r="Z228" s="33">
        <v>2.5</v>
      </c>
      <c r="AA228" s="33">
        <v>4</v>
      </c>
      <c r="AB228" s="33">
        <v>3.5</v>
      </c>
      <c r="AC228" s="33">
        <v>3</v>
      </c>
      <c r="AD228" s="33">
        <v>2.5</v>
      </c>
      <c r="AE228" s="33">
        <v>3</v>
      </c>
      <c r="AF228" s="33">
        <v>3.5</v>
      </c>
      <c r="AG228" s="33">
        <v>2.5</v>
      </c>
    </row>
    <row r="229" spans="1:33" x14ac:dyDescent="0.45">
      <c r="A229" s="33" t="s">
        <v>102</v>
      </c>
      <c r="B229" s="33" t="s">
        <v>90</v>
      </c>
      <c r="C229" s="31">
        <v>43</v>
      </c>
      <c r="D229" s="31">
        <v>5</v>
      </c>
      <c r="E229" s="31">
        <v>3.5</v>
      </c>
      <c r="F229" s="31">
        <v>3.5</v>
      </c>
      <c r="G229" s="31">
        <v>1.5</v>
      </c>
      <c r="H229" s="31">
        <v>3</v>
      </c>
      <c r="I229" s="31">
        <v>3</v>
      </c>
      <c r="J229" s="31">
        <v>3.5</v>
      </c>
      <c r="K229" s="31">
        <v>3</v>
      </c>
      <c r="L229" s="31">
        <v>3</v>
      </c>
      <c r="M229" s="31">
        <v>3</v>
      </c>
      <c r="N229" s="31">
        <v>3.5</v>
      </c>
      <c r="O229" s="31">
        <v>4</v>
      </c>
      <c r="S229" s="33" t="s">
        <v>100</v>
      </c>
      <c r="T229" s="33" t="s">
        <v>95</v>
      </c>
      <c r="U229" s="33">
        <v>43</v>
      </c>
      <c r="V229" s="33">
        <v>2.5</v>
      </c>
      <c r="W229" s="33">
        <v>2.5</v>
      </c>
      <c r="X229" s="33">
        <v>2</v>
      </c>
      <c r="Y229" s="33">
        <v>3.5</v>
      </c>
      <c r="Z229" s="33">
        <v>2.5</v>
      </c>
      <c r="AA229" s="33">
        <v>3</v>
      </c>
      <c r="AB229" s="33">
        <v>3.5</v>
      </c>
      <c r="AC229" s="33">
        <v>3</v>
      </c>
      <c r="AD229" s="33">
        <v>2.5</v>
      </c>
      <c r="AE229" s="33">
        <v>3</v>
      </c>
      <c r="AF229" s="33">
        <v>3.5</v>
      </c>
      <c r="AG229" s="33">
        <v>4</v>
      </c>
    </row>
    <row r="230" spans="1:33" x14ac:dyDescent="0.45">
      <c r="A230" s="33" t="s">
        <v>102</v>
      </c>
      <c r="B230" s="33" t="s">
        <v>91</v>
      </c>
      <c r="C230" s="31">
        <v>43</v>
      </c>
      <c r="D230" s="31">
        <v>2.5</v>
      </c>
      <c r="E230" s="31">
        <v>1.5</v>
      </c>
      <c r="F230" s="31">
        <v>2</v>
      </c>
      <c r="G230" s="31">
        <v>3</v>
      </c>
      <c r="H230" s="31">
        <v>4</v>
      </c>
      <c r="I230" s="31">
        <v>1.5</v>
      </c>
      <c r="J230" s="31">
        <v>1</v>
      </c>
      <c r="K230" s="31">
        <v>1</v>
      </c>
      <c r="L230" s="31">
        <v>4.5</v>
      </c>
      <c r="M230" s="31">
        <v>4.5</v>
      </c>
      <c r="N230" s="31">
        <v>1.5</v>
      </c>
      <c r="O230" s="31">
        <v>1.5</v>
      </c>
      <c r="S230" s="33" t="s">
        <v>100</v>
      </c>
      <c r="T230" s="33" t="s">
        <v>94</v>
      </c>
      <c r="U230" s="33">
        <v>43</v>
      </c>
      <c r="V230" s="33">
        <v>4.5</v>
      </c>
      <c r="W230" s="33">
        <v>4.5</v>
      </c>
      <c r="X230" s="33">
        <v>3.5</v>
      </c>
      <c r="Y230" s="33">
        <v>1.5</v>
      </c>
      <c r="Z230" s="33">
        <v>4.5</v>
      </c>
      <c r="AA230" s="33">
        <v>1.5</v>
      </c>
      <c r="AB230" s="33">
        <v>1.5</v>
      </c>
      <c r="AC230" s="33">
        <v>3</v>
      </c>
      <c r="AD230" s="33">
        <v>4.5</v>
      </c>
      <c r="AE230" s="33">
        <v>3</v>
      </c>
      <c r="AF230" s="33">
        <v>2</v>
      </c>
      <c r="AG230" s="33">
        <v>2.5</v>
      </c>
    </row>
    <row r="231" spans="1:33" x14ac:dyDescent="0.45">
      <c r="A231" s="33" t="s">
        <v>102</v>
      </c>
      <c r="B231" s="33" t="s">
        <v>77</v>
      </c>
      <c r="C231" s="31">
        <v>43</v>
      </c>
      <c r="D231" s="31">
        <v>1</v>
      </c>
      <c r="E231" s="31">
        <v>1.5</v>
      </c>
      <c r="F231" s="31">
        <v>1</v>
      </c>
      <c r="G231" s="31">
        <v>1.5</v>
      </c>
      <c r="H231" s="31">
        <v>5</v>
      </c>
      <c r="I231" s="31">
        <v>1.5</v>
      </c>
      <c r="J231" s="31">
        <v>3.5</v>
      </c>
      <c r="K231" s="31">
        <v>3</v>
      </c>
      <c r="L231" s="31">
        <v>4.5</v>
      </c>
      <c r="M231" s="31">
        <v>4.5</v>
      </c>
      <c r="N231" s="31">
        <v>1.5</v>
      </c>
      <c r="O231" s="31">
        <v>1.5</v>
      </c>
      <c r="S231" s="33" t="s">
        <v>100</v>
      </c>
      <c r="T231" s="33" t="s">
        <v>96</v>
      </c>
      <c r="U231" s="33">
        <v>43</v>
      </c>
      <c r="V231" s="33">
        <v>4.5</v>
      </c>
      <c r="W231" s="33">
        <v>4.5</v>
      </c>
      <c r="X231" s="33">
        <v>1</v>
      </c>
      <c r="Y231" s="33">
        <v>1.5</v>
      </c>
      <c r="Z231" s="33">
        <v>4.5</v>
      </c>
      <c r="AA231" s="33">
        <v>1.5</v>
      </c>
      <c r="AB231" s="33">
        <v>1.5</v>
      </c>
      <c r="AC231" s="33">
        <v>1</v>
      </c>
      <c r="AD231" s="33">
        <v>4.5</v>
      </c>
      <c r="AE231" s="33">
        <v>5</v>
      </c>
      <c r="AF231" s="33">
        <v>1</v>
      </c>
      <c r="AG231" s="33">
        <v>1</v>
      </c>
    </row>
    <row r="232" spans="1:33" x14ac:dyDescent="0.45">
      <c r="A232" s="33" t="s">
        <v>102</v>
      </c>
      <c r="B232" s="33" t="s">
        <v>76</v>
      </c>
      <c r="C232" s="31">
        <v>9</v>
      </c>
      <c r="D232" s="31">
        <v>1</v>
      </c>
      <c r="E232" s="31">
        <v>1</v>
      </c>
      <c r="F232" s="31">
        <v>5</v>
      </c>
      <c r="G232" s="31">
        <v>4</v>
      </c>
      <c r="H232" s="31">
        <v>1</v>
      </c>
      <c r="I232" s="31">
        <v>5</v>
      </c>
      <c r="J232" s="31">
        <v>5</v>
      </c>
      <c r="K232" s="31">
        <v>1</v>
      </c>
      <c r="L232" s="31">
        <v>1</v>
      </c>
      <c r="M232" s="31">
        <v>1</v>
      </c>
      <c r="N232" s="31">
        <v>1</v>
      </c>
      <c r="O232" s="31">
        <v>1</v>
      </c>
      <c r="S232" s="33" t="s">
        <v>100</v>
      </c>
      <c r="T232" s="33" t="s">
        <v>76</v>
      </c>
      <c r="U232" s="33">
        <v>9</v>
      </c>
      <c r="V232" s="33">
        <v>1</v>
      </c>
      <c r="W232" s="33">
        <v>1</v>
      </c>
      <c r="X232" s="33">
        <v>5</v>
      </c>
      <c r="Y232" s="33">
        <v>5</v>
      </c>
      <c r="Z232" s="33">
        <v>1</v>
      </c>
      <c r="AA232" s="33">
        <v>5</v>
      </c>
      <c r="AB232" s="33">
        <v>5</v>
      </c>
      <c r="AC232" s="33">
        <v>1</v>
      </c>
      <c r="AD232" s="33">
        <v>1</v>
      </c>
      <c r="AE232" s="33">
        <v>1</v>
      </c>
      <c r="AF232" s="33">
        <v>1</v>
      </c>
      <c r="AG232" s="33">
        <v>1</v>
      </c>
    </row>
    <row r="233" spans="1:33" x14ac:dyDescent="0.45">
      <c r="A233" s="33" t="s">
        <v>102</v>
      </c>
      <c r="B233" s="33" t="s">
        <v>92</v>
      </c>
      <c r="C233" s="31">
        <v>9</v>
      </c>
      <c r="D233" s="31">
        <v>2.5</v>
      </c>
      <c r="E233" s="31">
        <v>2.5</v>
      </c>
      <c r="F233" s="31">
        <v>4</v>
      </c>
      <c r="G233" s="31">
        <v>2</v>
      </c>
      <c r="H233" s="31">
        <v>2</v>
      </c>
      <c r="I233" s="31">
        <v>3.5</v>
      </c>
      <c r="J233" s="31">
        <v>4</v>
      </c>
      <c r="K233" s="31">
        <v>2</v>
      </c>
      <c r="L233" s="31">
        <v>2</v>
      </c>
      <c r="M233" s="31">
        <v>2</v>
      </c>
      <c r="N233" s="31">
        <v>5</v>
      </c>
      <c r="O233" s="31">
        <v>5</v>
      </c>
      <c r="S233" s="33" t="s">
        <v>100</v>
      </c>
      <c r="T233" s="33" t="s">
        <v>93</v>
      </c>
      <c r="U233" s="33">
        <v>9</v>
      </c>
      <c r="V233" s="33">
        <v>2.5</v>
      </c>
      <c r="W233" s="33">
        <v>2.5</v>
      </c>
      <c r="X233" s="33">
        <v>4</v>
      </c>
      <c r="Y233" s="33">
        <v>2.5</v>
      </c>
      <c r="Z233" s="33">
        <v>2</v>
      </c>
      <c r="AA233" s="33">
        <v>4</v>
      </c>
      <c r="AB233" s="33">
        <v>3</v>
      </c>
      <c r="AC233" s="33">
        <v>3</v>
      </c>
      <c r="AD233" s="33">
        <v>2</v>
      </c>
      <c r="AE233" s="33">
        <v>2</v>
      </c>
      <c r="AF233" s="33">
        <v>5</v>
      </c>
      <c r="AG233" s="33">
        <v>5</v>
      </c>
    </row>
    <row r="234" spans="1:33" x14ac:dyDescent="0.45">
      <c r="A234" s="33" t="s">
        <v>102</v>
      </c>
      <c r="B234" s="33" t="s">
        <v>90</v>
      </c>
      <c r="C234" s="31">
        <v>9</v>
      </c>
      <c r="D234" s="31">
        <v>2.5</v>
      </c>
      <c r="E234" s="31">
        <v>2.5</v>
      </c>
      <c r="F234" s="31">
        <v>3</v>
      </c>
      <c r="G234" s="31">
        <v>3</v>
      </c>
      <c r="H234" s="31">
        <v>3</v>
      </c>
      <c r="I234" s="31">
        <v>3.5</v>
      </c>
      <c r="J234" s="31">
        <v>2.5</v>
      </c>
      <c r="K234" s="31">
        <v>3</v>
      </c>
      <c r="L234" s="31">
        <v>3</v>
      </c>
      <c r="M234" s="31">
        <v>4</v>
      </c>
      <c r="N234" s="31">
        <v>2.5</v>
      </c>
      <c r="O234" s="31">
        <v>4</v>
      </c>
      <c r="S234" s="33" t="s">
        <v>100</v>
      </c>
      <c r="T234" s="33" t="s">
        <v>95</v>
      </c>
      <c r="U234" s="33">
        <v>9</v>
      </c>
      <c r="V234" s="33">
        <v>2.5</v>
      </c>
      <c r="W234" s="33">
        <v>2.5</v>
      </c>
      <c r="X234" s="33">
        <v>1</v>
      </c>
      <c r="Y234" s="33">
        <v>2.5</v>
      </c>
      <c r="Z234" s="33">
        <v>3</v>
      </c>
      <c r="AA234" s="33">
        <v>2</v>
      </c>
      <c r="AB234" s="33">
        <v>4</v>
      </c>
      <c r="AC234" s="33">
        <v>5</v>
      </c>
      <c r="AD234" s="33">
        <v>3</v>
      </c>
      <c r="AE234" s="33">
        <v>4</v>
      </c>
      <c r="AF234" s="33">
        <v>3</v>
      </c>
      <c r="AG234" s="33">
        <v>3.5</v>
      </c>
    </row>
    <row r="235" spans="1:33" x14ac:dyDescent="0.45">
      <c r="A235" s="33" t="s">
        <v>102</v>
      </c>
      <c r="B235" s="33" t="s">
        <v>91</v>
      </c>
      <c r="C235" s="31">
        <v>9</v>
      </c>
      <c r="D235" s="31">
        <v>4.5</v>
      </c>
      <c r="E235" s="31">
        <v>4.5</v>
      </c>
      <c r="F235" s="31">
        <v>2</v>
      </c>
      <c r="G235" s="31">
        <v>1</v>
      </c>
      <c r="H235" s="31">
        <v>4</v>
      </c>
      <c r="I235" s="31">
        <v>1.5</v>
      </c>
      <c r="J235" s="31">
        <v>2.5</v>
      </c>
      <c r="K235" s="31">
        <v>4.5</v>
      </c>
      <c r="L235" s="31">
        <v>4</v>
      </c>
      <c r="M235" s="31">
        <v>3</v>
      </c>
      <c r="N235" s="31">
        <v>4</v>
      </c>
      <c r="O235" s="31">
        <v>3</v>
      </c>
      <c r="S235" s="33" t="s">
        <v>100</v>
      </c>
      <c r="T235" s="33" t="s">
        <v>94</v>
      </c>
      <c r="U235" s="33">
        <v>9</v>
      </c>
      <c r="V235" s="33">
        <v>4.5</v>
      </c>
      <c r="W235" s="33">
        <v>4.5</v>
      </c>
      <c r="X235" s="33">
        <v>3</v>
      </c>
      <c r="Y235" s="33">
        <v>2.5</v>
      </c>
      <c r="Z235" s="33">
        <v>4.5</v>
      </c>
      <c r="AA235" s="33">
        <v>1</v>
      </c>
      <c r="AB235" s="33">
        <v>1</v>
      </c>
      <c r="AC235" s="33">
        <v>2</v>
      </c>
      <c r="AD235" s="33">
        <v>4</v>
      </c>
      <c r="AE235" s="33">
        <v>3</v>
      </c>
      <c r="AF235" s="33">
        <v>4</v>
      </c>
      <c r="AG235" s="33">
        <v>2</v>
      </c>
    </row>
    <row r="236" spans="1:33" x14ac:dyDescent="0.45">
      <c r="A236" s="33" t="s">
        <v>102</v>
      </c>
      <c r="B236" s="33" t="s">
        <v>77</v>
      </c>
      <c r="C236" s="31">
        <v>9</v>
      </c>
      <c r="D236" s="31">
        <v>4.5</v>
      </c>
      <c r="E236" s="31">
        <v>4.5</v>
      </c>
      <c r="F236" s="31">
        <v>1</v>
      </c>
      <c r="G236" s="31">
        <v>5</v>
      </c>
      <c r="H236" s="31">
        <v>5</v>
      </c>
      <c r="I236" s="31">
        <v>1.5</v>
      </c>
      <c r="J236" s="31">
        <v>1</v>
      </c>
      <c r="K236" s="31">
        <v>4.5</v>
      </c>
      <c r="L236" s="31">
        <v>5</v>
      </c>
      <c r="M236" s="31">
        <v>5</v>
      </c>
      <c r="N236" s="31">
        <v>2.5</v>
      </c>
      <c r="O236" s="31">
        <v>2</v>
      </c>
      <c r="S236" s="33" t="s">
        <v>100</v>
      </c>
      <c r="T236" s="33" t="s">
        <v>96</v>
      </c>
      <c r="U236" s="33">
        <v>9</v>
      </c>
      <c r="V236" s="33">
        <v>4.5</v>
      </c>
      <c r="W236" s="33">
        <v>4.5</v>
      </c>
      <c r="X236" s="33">
        <v>2</v>
      </c>
      <c r="Y236" s="33">
        <v>2.5</v>
      </c>
      <c r="Z236" s="33">
        <v>4.5</v>
      </c>
      <c r="AA236" s="33">
        <v>3</v>
      </c>
      <c r="AB236" s="33">
        <v>2</v>
      </c>
      <c r="AC236" s="33">
        <v>4</v>
      </c>
      <c r="AD236" s="33">
        <v>5</v>
      </c>
      <c r="AE236" s="33">
        <v>5</v>
      </c>
      <c r="AF236" s="33">
        <v>2</v>
      </c>
      <c r="AG236" s="33">
        <v>3.5</v>
      </c>
    </row>
    <row r="237" spans="1:33" x14ac:dyDescent="0.45">
      <c r="A237" s="33" t="s">
        <v>102</v>
      </c>
      <c r="B237" s="33" t="s">
        <v>76</v>
      </c>
      <c r="C237" s="31">
        <v>46</v>
      </c>
      <c r="D237" s="31">
        <v>3</v>
      </c>
      <c r="E237" s="31">
        <v>1</v>
      </c>
      <c r="F237" s="31">
        <v>1</v>
      </c>
      <c r="G237" s="31">
        <v>2</v>
      </c>
      <c r="H237" s="31">
        <v>1</v>
      </c>
      <c r="I237" s="31">
        <v>4</v>
      </c>
      <c r="J237" s="31">
        <v>2</v>
      </c>
      <c r="K237" s="31">
        <v>1</v>
      </c>
      <c r="L237" s="31">
        <v>1</v>
      </c>
      <c r="M237" s="31">
        <v>1</v>
      </c>
      <c r="N237" s="31">
        <v>5</v>
      </c>
      <c r="O237" s="31">
        <v>5</v>
      </c>
      <c r="S237" s="33" t="s">
        <v>100</v>
      </c>
      <c r="T237" s="33" t="s">
        <v>76</v>
      </c>
      <c r="U237" s="33">
        <v>46</v>
      </c>
      <c r="V237" s="33">
        <v>1</v>
      </c>
      <c r="W237" s="33">
        <v>1</v>
      </c>
      <c r="X237" s="33">
        <v>5</v>
      </c>
      <c r="Y237" s="33">
        <v>5</v>
      </c>
      <c r="Z237" s="33">
        <v>1</v>
      </c>
      <c r="AA237" s="33">
        <v>5</v>
      </c>
      <c r="AB237" s="33">
        <v>1</v>
      </c>
      <c r="AC237" s="33">
        <v>1</v>
      </c>
      <c r="AD237" s="33">
        <v>1</v>
      </c>
      <c r="AE237" s="33">
        <v>1</v>
      </c>
      <c r="AF237" s="33">
        <v>5</v>
      </c>
      <c r="AG237" s="33">
        <v>5</v>
      </c>
    </row>
    <row r="238" spans="1:33" x14ac:dyDescent="0.45">
      <c r="A238" s="33" t="s">
        <v>102</v>
      </c>
      <c r="B238" s="33" t="s">
        <v>92</v>
      </c>
      <c r="C238" s="31">
        <v>46</v>
      </c>
      <c r="D238" s="31">
        <v>1</v>
      </c>
      <c r="E238" s="31">
        <v>2</v>
      </c>
      <c r="F238" s="31">
        <v>3</v>
      </c>
      <c r="G238" s="31">
        <v>3</v>
      </c>
      <c r="H238" s="31">
        <v>4</v>
      </c>
      <c r="I238" s="31">
        <v>3</v>
      </c>
      <c r="J238" s="31">
        <v>5</v>
      </c>
      <c r="K238" s="31">
        <v>5</v>
      </c>
      <c r="L238" s="31">
        <v>5</v>
      </c>
      <c r="M238" s="31">
        <v>2</v>
      </c>
      <c r="N238" s="31">
        <v>4</v>
      </c>
      <c r="O238" s="31">
        <v>4</v>
      </c>
      <c r="S238" s="33" t="s">
        <v>100</v>
      </c>
      <c r="T238" s="33" t="s">
        <v>93</v>
      </c>
      <c r="U238" s="33">
        <v>46</v>
      </c>
      <c r="V238" s="33">
        <v>3</v>
      </c>
      <c r="W238" s="33">
        <v>2</v>
      </c>
      <c r="X238" s="33">
        <v>4</v>
      </c>
      <c r="Y238" s="33">
        <v>2</v>
      </c>
      <c r="Z238" s="33">
        <v>3</v>
      </c>
      <c r="AA238" s="33">
        <v>3</v>
      </c>
      <c r="AB238" s="33">
        <v>4</v>
      </c>
      <c r="AC238" s="33">
        <v>5</v>
      </c>
      <c r="AD238" s="33">
        <v>3</v>
      </c>
      <c r="AE238" s="33">
        <v>3</v>
      </c>
      <c r="AF238" s="33">
        <v>4</v>
      </c>
      <c r="AG238" s="33">
        <v>4</v>
      </c>
    </row>
    <row r="239" spans="1:33" x14ac:dyDescent="0.45">
      <c r="A239" s="33" t="s">
        <v>102</v>
      </c>
      <c r="B239" s="33" t="s">
        <v>90</v>
      </c>
      <c r="C239" s="31">
        <v>46</v>
      </c>
      <c r="D239" s="31">
        <v>5</v>
      </c>
      <c r="E239" s="31">
        <v>5</v>
      </c>
      <c r="F239" s="31">
        <v>5</v>
      </c>
      <c r="G239" s="31">
        <v>1</v>
      </c>
      <c r="H239" s="31">
        <v>2</v>
      </c>
      <c r="I239" s="31">
        <v>1</v>
      </c>
      <c r="J239" s="31">
        <v>1</v>
      </c>
      <c r="K239" s="31">
        <v>3</v>
      </c>
      <c r="L239" s="31">
        <v>4</v>
      </c>
      <c r="M239" s="31">
        <v>4</v>
      </c>
      <c r="N239" s="31">
        <v>2</v>
      </c>
      <c r="O239" s="31">
        <v>2</v>
      </c>
      <c r="S239" s="33" t="s">
        <v>100</v>
      </c>
      <c r="T239" s="33" t="s">
        <v>95</v>
      </c>
      <c r="U239" s="33">
        <v>46</v>
      </c>
      <c r="V239" s="33">
        <v>2</v>
      </c>
      <c r="W239" s="33">
        <v>3</v>
      </c>
      <c r="X239" s="33">
        <v>3</v>
      </c>
      <c r="Y239" s="33">
        <v>1</v>
      </c>
      <c r="Z239" s="33">
        <v>2</v>
      </c>
      <c r="AA239" s="33">
        <v>4</v>
      </c>
      <c r="AB239" s="33">
        <v>2</v>
      </c>
      <c r="AC239" s="33">
        <v>4</v>
      </c>
      <c r="AD239" s="33">
        <v>2</v>
      </c>
      <c r="AE239" s="33">
        <v>2</v>
      </c>
      <c r="AF239" s="33">
        <v>1</v>
      </c>
      <c r="AG239" s="33">
        <v>3</v>
      </c>
    </row>
    <row r="240" spans="1:33" x14ac:dyDescent="0.45">
      <c r="A240" s="33" t="s">
        <v>102</v>
      </c>
      <c r="B240" s="33" t="s">
        <v>91</v>
      </c>
      <c r="C240" s="31">
        <v>46</v>
      </c>
      <c r="D240" s="31">
        <v>2</v>
      </c>
      <c r="E240" s="31">
        <v>3</v>
      </c>
      <c r="F240" s="31">
        <v>2</v>
      </c>
      <c r="G240" s="31">
        <v>4</v>
      </c>
      <c r="H240" s="31">
        <v>3</v>
      </c>
      <c r="I240" s="31">
        <v>5</v>
      </c>
      <c r="J240" s="31">
        <v>4</v>
      </c>
      <c r="K240" s="31">
        <v>4</v>
      </c>
      <c r="L240" s="31">
        <v>3</v>
      </c>
      <c r="M240" s="31">
        <v>3</v>
      </c>
      <c r="N240" s="31">
        <v>3</v>
      </c>
      <c r="O240" s="31">
        <v>3</v>
      </c>
      <c r="S240" s="33" t="s">
        <v>100</v>
      </c>
      <c r="T240" s="33" t="s">
        <v>94</v>
      </c>
      <c r="U240" s="33">
        <v>46</v>
      </c>
      <c r="V240" s="33">
        <v>5</v>
      </c>
      <c r="W240" s="33">
        <v>4</v>
      </c>
      <c r="X240" s="33">
        <v>2</v>
      </c>
      <c r="Y240" s="33">
        <v>3</v>
      </c>
      <c r="Z240" s="33">
        <v>4</v>
      </c>
      <c r="AA240" s="33">
        <v>1</v>
      </c>
      <c r="AB240" s="33">
        <v>3</v>
      </c>
      <c r="AC240" s="33">
        <v>2</v>
      </c>
      <c r="AD240" s="33">
        <v>4</v>
      </c>
      <c r="AE240" s="33">
        <v>5</v>
      </c>
      <c r="AF240" s="33">
        <v>2</v>
      </c>
      <c r="AG240" s="33">
        <v>2</v>
      </c>
    </row>
    <row r="241" spans="1:33" x14ac:dyDescent="0.45">
      <c r="A241" s="33" t="s">
        <v>102</v>
      </c>
      <c r="B241" s="33" t="s">
        <v>77</v>
      </c>
      <c r="C241" s="31">
        <v>46</v>
      </c>
      <c r="D241" s="31">
        <v>4</v>
      </c>
      <c r="E241" s="31">
        <v>4</v>
      </c>
      <c r="F241" s="31">
        <v>4</v>
      </c>
      <c r="G241" s="31">
        <v>5</v>
      </c>
      <c r="H241" s="31">
        <v>5</v>
      </c>
      <c r="I241" s="31">
        <v>2</v>
      </c>
      <c r="J241" s="31">
        <v>3</v>
      </c>
      <c r="K241" s="31">
        <v>2</v>
      </c>
      <c r="L241" s="31">
        <v>2</v>
      </c>
      <c r="M241" s="31">
        <v>5</v>
      </c>
      <c r="N241" s="31">
        <v>1</v>
      </c>
      <c r="O241" s="31">
        <v>1</v>
      </c>
      <c r="S241" s="33" t="s">
        <v>100</v>
      </c>
      <c r="T241" s="33" t="s">
        <v>96</v>
      </c>
      <c r="U241" s="33">
        <v>46</v>
      </c>
      <c r="V241" s="33">
        <v>4</v>
      </c>
      <c r="W241" s="33">
        <v>5</v>
      </c>
      <c r="X241" s="33">
        <v>1</v>
      </c>
      <c r="Y241" s="33">
        <v>4</v>
      </c>
      <c r="Z241" s="33">
        <v>5</v>
      </c>
      <c r="AA241" s="33">
        <v>2</v>
      </c>
      <c r="AB241" s="33">
        <v>5</v>
      </c>
      <c r="AC241" s="33">
        <v>3</v>
      </c>
      <c r="AD241" s="33">
        <v>5</v>
      </c>
      <c r="AE241" s="33">
        <v>4</v>
      </c>
      <c r="AF241" s="33">
        <v>3</v>
      </c>
      <c r="AG241" s="33">
        <v>1</v>
      </c>
    </row>
    <row r="242" spans="1:33" x14ac:dyDescent="0.45">
      <c r="A242" s="33" t="s">
        <v>102</v>
      </c>
      <c r="B242" s="33" t="s">
        <v>76</v>
      </c>
      <c r="C242" s="31">
        <v>6</v>
      </c>
      <c r="D242" s="31">
        <v>5</v>
      </c>
      <c r="E242" s="31">
        <v>1</v>
      </c>
      <c r="F242" s="31">
        <v>5</v>
      </c>
      <c r="G242" s="31">
        <v>5</v>
      </c>
      <c r="H242" s="31">
        <v>1</v>
      </c>
      <c r="I242" s="31">
        <v>5</v>
      </c>
      <c r="J242" s="31">
        <v>5</v>
      </c>
      <c r="K242" s="31">
        <v>3</v>
      </c>
      <c r="L242" s="31">
        <v>1</v>
      </c>
      <c r="M242" s="31">
        <v>1</v>
      </c>
      <c r="N242" s="31">
        <v>5</v>
      </c>
      <c r="O242" s="31">
        <v>5</v>
      </c>
      <c r="S242" s="33" t="s">
        <v>100</v>
      </c>
      <c r="T242" s="33" t="s">
        <v>76</v>
      </c>
      <c r="U242" s="33">
        <v>6</v>
      </c>
      <c r="V242" s="33">
        <v>1</v>
      </c>
      <c r="W242" s="33">
        <v>1</v>
      </c>
      <c r="X242" s="33">
        <v>5</v>
      </c>
      <c r="Y242" s="33">
        <v>5</v>
      </c>
      <c r="Z242" s="33">
        <v>1</v>
      </c>
      <c r="AA242" s="33">
        <v>5</v>
      </c>
      <c r="AB242" s="33">
        <v>1</v>
      </c>
      <c r="AC242" s="33">
        <v>1</v>
      </c>
      <c r="AD242" s="33">
        <v>1</v>
      </c>
      <c r="AE242" s="33">
        <v>4.5</v>
      </c>
      <c r="AF242" s="33">
        <v>5</v>
      </c>
      <c r="AG242" s="33">
        <v>5</v>
      </c>
    </row>
    <row r="243" spans="1:33" x14ac:dyDescent="0.45">
      <c r="A243" s="33" t="s">
        <v>102</v>
      </c>
      <c r="B243" s="33" t="s">
        <v>92</v>
      </c>
      <c r="C243" s="31">
        <v>6</v>
      </c>
      <c r="D243" s="31">
        <v>4</v>
      </c>
      <c r="E243" s="31">
        <v>2</v>
      </c>
      <c r="F243" s="31">
        <v>4</v>
      </c>
      <c r="G243" s="31">
        <v>3.5</v>
      </c>
      <c r="H243" s="31">
        <v>2</v>
      </c>
      <c r="I243" s="31">
        <v>4</v>
      </c>
      <c r="J243" s="31">
        <v>4</v>
      </c>
      <c r="K243" s="31">
        <v>3</v>
      </c>
      <c r="L243" s="31">
        <v>2</v>
      </c>
      <c r="M243" s="31">
        <v>2</v>
      </c>
      <c r="N243" s="31">
        <v>4</v>
      </c>
      <c r="O243" s="31">
        <v>4</v>
      </c>
      <c r="S243" s="33" t="s">
        <v>100</v>
      </c>
      <c r="T243" s="33" t="s">
        <v>93</v>
      </c>
      <c r="U243" s="33">
        <v>6</v>
      </c>
      <c r="V243" s="33">
        <v>3</v>
      </c>
      <c r="W243" s="33">
        <v>3</v>
      </c>
      <c r="X243" s="33">
        <v>4</v>
      </c>
      <c r="Y243" s="33">
        <v>3</v>
      </c>
      <c r="Z243" s="33">
        <v>2</v>
      </c>
      <c r="AA243" s="33">
        <v>3</v>
      </c>
      <c r="AB243" s="33">
        <v>3</v>
      </c>
      <c r="AC243" s="33">
        <v>2</v>
      </c>
      <c r="AD243" s="33">
        <v>2.5</v>
      </c>
      <c r="AE243" s="33">
        <v>2</v>
      </c>
      <c r="AF243" s="33">
        <v>4</v>
      </c>
      <c r="AG243" s="33">
        <v>4</v>
      </c>
    </row>
    <row r="244" spans="1:33" x14ac:dyDescent="0.45">
      <c r="A244" s="33" t="s">
        <v>102</v>
      </c>
      <c r="B244" s="33" t="s">
        <v>90</v>
      </c>
      <c r="C244" s="31">
        <v>6</v>
      </c>
      <c r="D244" s="31">
        <v>3</v>
      </c>
      <c r="E244" s="31">
        <v>3</v>
      </c>
      <c r="F244" s="31">
        <v>3</v>
      </c>
      <c r="G244" s="31">
        <v>3.5</v>
      </c>
      <c r="H244" s="31">
        <v>3</v>
      </c>
      <c r="I244" s="31">
        <v>3</v>
      </c>
      <c r="J244" s="31">
        <v>2</v>
      </c>
      <c r="K244" s="31">
        <v>3</v>
      </c>
      <c r="L244" s="31">
        <v>3</v>
      </c>
      <c r="M244" s="31">
        <v>3</v>
      </c>
      <c r="N244" s="31">
        <v>3</v>
      </c>
      <c r="O244" s="31">
        <v>3</v>
      </c>
      <c r="S244" s="33" t="s">
        <v>100</v>
      </c>
      <c r="T244" s="33" t="s">
        <v>95</v>
      </c>
      <c r="U244" s="33">
        <v>6</v>
      </c>
      <c r="V244" s="33">
        <v>2</v>
      </c>
      <c r="W244" s="33">
        <v>2</v>
      </c>
      <c r="X244" s="33">
        <v>3</v>
      </c>
      <c r="Y244" s="33">
        <v>4</v>
      </c>
      <c r="Z244" s="33">
        <v>3</v>
      </c>
      <c r="AA244" s="33">
        <v>4</v>
      </c>
      <c r="AB244" s="33">
        <v>2</v>
      </c>
      <c r="AC244" s="33">
        <v>4</v>
      </c>
      <c r="AD244" s="33">
        <v>2.5</v>
      </c>
      <c r="AE244" s="33">
        <v>3</v>
      </c>
      <c r="AF244" s="33">
        <v>3</v>
      </c>
      <c r="AG244" s="33">
        <v>2</v>
      </c>
    </row>
    <row r="245" spans="1:33" x14ac:dyDescent="0.45">
      <c r="A245" s="33" t="s">
        <v>102</v>
      </c>
      <c r="B245" s="33" t="s">
        <v>91</v>
      </c>
      <c r="C245" s="31">
        <v>6</v>
      </c>
      <c r="D245" s="31">
        <v>2</v>
      </c>
      <c r="E245" s="31">
        <v>4.5</v>
      </c>
      <c r="F245" s="31">
        <v>2</v>
      </c>
      <c r="G245" s="31">
        <v>1.5</v>
      </c>
      <c r="H245" s="31">
        <v>4.5</v>
      </c>
      <c r="I245" s="31">
        <v>1</v>
      </c>
      <c r="J245" s="31">
        <v>2</v>
      </c>
      <c r="K245" s="31">
        <v>3</v>
      </c>
      <c r="L245" s="31">
        <v>5</v>
      </c>
      <c r="M245" s="31">
        <v>4</v>
      </c>
      <c r="N245" s="31">
        <v>2</v>
      </c>
      <c r="O245" s="31">
        <v>1.5</v>
      </c>
      <c r="S245" s="33" t="s">
        <v>100</v>
      </c>
      <c r="T245" s="33" t="s">
        <v>94</v>
      </c>
      <c r="U245" s="33">
        <v>6</v>
      </c>
      <c r="V245" s="33">
        <v>4.5</v>
      </c>
      <c r="W245" s="33">
        <v>4.5</v>
      </c>
      <c r="X245" s="33">
        <v>2</v>
      </c>
      <c r="Y245" s="33">
        <v>1</v>
      </c>
      <c r="Z245" s="33">
        <v>5</v>
      </c>
      <c r="AA245" s="33">
        <v>2</v>
      </c>
      <c r="AB245" s="33">
        <v>4</v>
      </c>
      <c r="AC245" s="33">
        <v>3</v>
      </c>
      <c r="AD245" s="33">
        <v>4</v>
      </c>
      <c r="AE245" s="33">
        <v>4.5</v>
      </c>
      <c r="AF245" s="33">
        <v>1</v>
      </c>
      <c r="AG245" s="33">
        <v>3</v>
      </c>
    </row>
    <row r="246" spans="1:33" x14ac:dyDescent="0.45">
      <c r="A246" s="33" t="s">
        <v>102</v>
      </c>
      <c r="B246" s="33" t="s">
        <v>77</v>
      </c>
      <c r="C246" s="31">
        <v>6</v>
      </c>
      <c r="D246" s="31">
        <v>1</v>
      </c>
      <c r="E246" s="31">
        <v>4.5</v>
      </c>
      <c r="F246" s="31">
        <v>1</v>
      </c>
      <c r="G246" s="31">
        <v>1.5</v>
      </c>
      <c r="H246" s="31">
        <v>4.5</v>
      </c>
      <c r="I246" s="31">
        <v>2</v>
      </c>
      <c r="J246" s="31">
        <v>2</v>
      </c>
      <c r="K246" s="31">
        <v>3</v>
      </c>
      <c r="L246" s="31">
        <v>4</v>
      </c>
      <c r="M246" s="31">
        <v>5</v>
      </c>
      <c r="N246" s="31">
        <v>1</v>
      </c>
      <c r="O246" s="31">
        <v>1.5</v>
      </c>
      <c r="S246" s="33" t="s">
        <v>100</v>
      </c>
      <c r="T246" s="33" t="s">
        <v>96</v>
      </c>
      <c r="U246" s="33">
        <v>6</v>
      </c>
      <c r="V246" s="33">
        <v>4.5</v>
      </c>
      <c r="W246" s="33">
        <v>4.5</v>
      </c>
      <c r="X246" s="33">
        <v>1</v>
      </c>
      <c r="Y246" s="33">
        <v>2</v>
      </c>
      <c r="Z246" s="33">
        <v>4</v>
      </c>
      <c r="AA246" s="33">
        <v>1</v>
      </c>
      <c r="AB246" s="33">
        <v>5</v>
      </c>
      <c r="AC246" s="33">
        <v>5</v>
      </c>
      <c r="AD246" s="33">
        <v>5</v>
      </c>
      <c r="AE246" s="33">
        <v>1</v>
      </c>
      <c r="AF246" s="33">
        <v>2</v>
      </c>
      <c r="AG246" s="33">
        <v>1</v>
      </c>
    </row>
    <row r="247" spans="1:33" x14ac:dyDescent="0.45">
      <c r="A247" s="33" t="s">
        <v>102</v>
      </c>
      <c r="B247" s="33" t="s">
        <v>76</v>
      </c>
      <c r="C247" s="31">
        <v>33</v>
      </c>
      <c r="D247" s="31">
        <v>5</v>
      </c>
      <c r="E247" s="31">
        <v>1</v>
      </c>
      <c r="F247" s="31">
        <v>1</v>
      </c>
      <c r="G247" s="31">
        <v>1</v>
      </c>
      <c r="H247" s="31">
        <v>5</v>
      </c>
      <c r="I247" s="31">
        <v>5</v>
      </c>
      <c r="J247" s="31">
        <v>4</v>
      </c>
      <c r="K247" s="31">
        <v>2</v>
      </c>
      <c r="L247" s="31">
        <v>1</v>
      </c>
      <c r="M247" s="31">
        <v>1</v>
      </c>
      <c r="N247" s="31">
        <v>3</v>
      </c>
      <c r="O247" s="31">
        <v>2</v>
      </c>
      <c r="S247" s="33" t="s">
        <v>100</v>
      </c>
      <c r="T247" s="33" t="s">
        <v>76</v>
      </c>
      <c r="U247" s="33">
        <v>33</v>
      </c>
      <c r="V247" s="33">
        <v>1</v>
      </c>
      <c r="W247" s="33">
        <v>1</v>
      </c>
      <c r="X247" s="33">
        <v>5</v>
      </c>
      <c r="Y247" s="33">
        <v>3</v>
      </c>
      <c r="Z247" s="33">
        <v>5</v>
      </c>
      <c r="AA247" s="33">
        <v>5</v>
      </c>
      <c r="AB247" s="33">
        <v>5</v>
      </c>
      <c r="AC247" s="33">
        <v>1</v>
      </c>
      <c r="AD247" s="33">
        <v>1</v>
      </c>
      <c r="AE247" s="33">
        <v>1</v>
      </c>
      <c r="AF247" s="33">
        <v>3</v>
      </c>
      <c r="AG247" s="33">
        <v>2</v>
      </c>
    </row>
    <row r="248" spans="1:33" x14ac:dyDescent="0.45">
      <c r="A248" s="33" t="s">
        <v>102</v>
      </c>
      <c r="B248" s="33" t="s">
        <v>92</v>
      </c>
      <c r="C248" s="31">
        <v>33</v>
      </c>
      <c r="D248" s="31">
        <v>2</v>
      </c>
      <c r="E248" s="31">
        <v>3</v>
      </c>
      <c r="F248" s="31">
        <v>2</v>
      </c>
      <c r="G248" s="31">
        <v>5</v>
      </c>
      <c r="H248" s="31">
        <v>4</v>
      </c>
      <c r="I248" s="31">
        <v>3</v>
      </c>
      <c r="J248" s="31">
        <v>2</v>
      </c>
      <c r="K248" s="31">
        <v>4</v>
      </c>
      <c r="L248" s="31">
        <v>2</v>
      </c>
      <c r="M248" s="31">
        <v>2</v>
      </c>
      <c r="N248" s="31">
        <v>5</v>
      </c>
      <c r="O248" s="31">
        <v>5</v>
      </c>
      <c r="S248" s="33" t="s">
        <v>100</v>
      </c>
      <c r="T248" s="33" t="s">
        <v>76</v>
      </c>
      <c r="U248" s="33">
        <v>33</v>
      </c>
      <c r="V248" s="33">
        <v>3</v>
      </c>
      <c r="W248" s="33">
        <v>2</v>
      </c>
      <c r="X248" s="33">
        <v>4</v>
      </c>
      <c r="Y248" s="33">
        <v>4</v>
      </c>
      <c r="Z248" s="33">
        <v>4</v>
      </c>
      <c r="AA248" s="33">
        <v>3</v>
      </c>
      <c r="AB248" s="33">
        <v>3</v>
      </c>
      <c r="AC248" s="33">
        <v>4</v>
      </c>
      <c r="AD248" s="33">
        <v>2.5</v>
      </c>
      <c r="AE248" s="33">
        <v>2</v>
      </c>
      <c r="AF248" s="33">
        <v>5</v>
      </c>
      <c r="AG248" s="33">
        <v>5</v>
      </c>
    </row>
    <row r="249" spans="1:33" x14ac:dyDescent="0.45">
      <c r="A249" s="33" t="s">
        <v>102</v>
      </c>
      <c r="B249" s="33" t="s">
        <v>90</v>
      </c>
      <c r="C249" s="31">
        <v>33</v>
      </c>
      <c r="D249" s="31">
        <v>4</v>
      </c>
      <c r="E249" s="31">
        <v>2</v>
      </c>
      <c r="F249" s="31">
        <v>3</v>
      </c>
      <c r="G249" s="31">
        <v>3</v>
      </c>
      <c r="H249" s="31">
        <v>1</v>
      </c>
      <c r="I249" s="31">
        <v>2</v>
      </c>
      <c r="J249" s="31">
        <v>3</v>
      </c>
      <c r="K249" s="31">
        <v>3</v>
      </c>
      <c r="L249" s="31">
        <v>3</v>
      </c>
      <c r="M249" s="31">
        <v>3</v>
      </c>
      <c r="N249" s="31">
        <v>4</v>
      </c>
      <c r="O249" s="31">
        <v>3</v>
      </c>
      <c r="S249" s="33" t="s">
        <v>100</v>
      </c>
      <c r="T249" s="33" t="s">
        <v>93</v>
      </c>
      <c r="U249" s="33">
        <v>33</v>
      </c>
      <c r="V249" s="33">
        <v>2</v>
      </c>
      <c r="W249" s="33">
        <v>3</v>
      </c>
      <c r="X249" s="33">
        <v>3</v>
      </c>
      <c r="Y249" s="33">
        <v>5</v>
      </c>
      <c r="Z249" s="33">
        <v>3</v>
      </c>
      <c r="AA249" s="33">
        <v>4</v>
      </c>
      <c r="AB249" s="33">
        <v>4</v>
      </c>
      <c r="AC249" s="33">
        <v>3</v>
      </c>
      <c r="AD249" s="33">
        <v>2.5</v>
      </c>
      <c r="AE249" s="33">
        <v>4</v>
      </c>
      <c r="AF249" s="33">
        <v>4</v>
      </c>
      <c r="AG249" s="33">
        <v>3</v>
      </c>
    </row>
    <row r="250" spans="1:33" x14ac:dyDescent="0.45">
      <c r="A250" s="33" t="s">
        <v>102</v>
      </c>
      <c r="B250" s="33" t="s">
        <v>91</v>
      </c>
      <c r="C250" s="31">
        <v>33</v>
      </c>
      <c r="D250" s="31">
        <v>3</v>
      </c>
      <c r="E250" s="31">
        <v>4</v>
      </c>
      <c r="F250" s="31">
        <v>4</v>
      </c>
      <c r="G250" s="31">
        <v>2</v>
      </c>
      <c r="H250" s="31">
        <v>2</v>
      </c>
      <c r="I250" s="31">
        <v>1</v>
      </c>
      <c r="J250" s="31">
        <v>5</v>
      </c>
      <c r="K250" s="31">
        <v>5</v>
      </c>
      <c r="L250" s="31">
        <v>4</v>
      </c>
      <c r="M250" s="31">
        <v>4</v>
      </c>
      <c r="N250" s="31">
        <v>2</v>
      </c>
      <c r="O250" s="31">
        <v>4</v>
      </c>
      <c r="S250" s="33" t="s">
        <v>100</v>
      </c>
      <c r="T250" s="33" t="s">
        <v>95</v>
      </c>
      <c r="U250" s="33">
        <v>33</v>
      </c>
      <c r="V250" s="33">
        <v>5</v>
      </c>
      <c r="W250" s="33">
        <v>5</v>
      </c>
      <c r="X250" s="33">
        <v>2</v>
      </c>
      <c r="Y250" s="33">
        <v>2</v>
      </c>
      <c r="Z250" s="33">
        <v>1</v>
      </c>
      <c r="AA250" s="33">
        <v>2</v>
      </c>
      <c r="AB250" s="33">
        <v>1</v>
      </c>
      <c r="AC250" s="33">
        <v>2</v>
      </c>
      <c r="AD250" s="33">
        <v>5</v>
      </c>
      <c r="AE250" s="33">
        <v>3</v>
      </c>
      <c r="AF250" s="33">
        <v>2</v>
      </c>
      <c r="AG250" s="33">
        <v>1</v>
      </c>
    </row>
    <row r="251" spans="1:33" x14ac:dyDescent="0.45">
      <c r="A251" s="33" t="s">
        <v>102</v>
      </c>
      <c r="B251" s="33" t="s">
        <v>77</v>
      </c>
      <c r="C251" s="31">
        <v>33</v>
      </c>
      <c r="D251" s="31">
        <v>1</v>
      </c>
      <c r="E251" s="31">
        <v>5</v>
      </c>
      <c r="F251" s="31">
        <v>5</v>
      </c>
      <c r="G251" s="31">
        <v>4</v>
      </c>
      <c r="H251" s="31">
        <v>3</v>
      </c>
      <c r="I251" s="31">
        <v>4</v>
      </c>
      <c r="J251" s="31">
        <v>1</v>
      </c>
      <c r="K251" s="31">
        <v>1</v>
      </c>
      <c r="L251" s="31">
        <v>5</v>
      </c>
      <c r="M251" s="31">
        <v>5</v>
      </c>
      <c r="N251" s="31">
        <v>1</v>
      </c>
      <c r="O251" s="31">
        <v>1</v>
      </c>
      <c r="S251" s="33" t="s">
        <v>100</v>
      </c>
      <c r="T251" s="33" t="s">
        <v>94</v>
      </c>
      <c r="U251" s="33">
        <v>33</v>
      </c>
      <c r="V251" s="33">
        <v>4</v>
      </c>
      <c r="W251" s="33">
        <v>4</v>
      </c>
      <c r="X251" s="33">
        <v>1</v>
      </c>
      <c r="Y251" s="33">
        <v>1</v>
      </c>
      <c r="Z251" s="33">
        <v>2</v>
      </c>
      <c r="AA251" s="33">
        <v>1</v>
      </c>
      <c r="AB251" s="33">
        <v>2</v>
      </c>
      <c r="AC251" s="33">
        <v>5</v>
      </c>
      <c r="AD251" s="33">
        <v>4</v>
      </c>
      <c r="AE251" s="33">
        <v>5</v>
      </c>
      <c r="AF251" s="33">
        <v>1</v>
      </c>
      <c r="AG251" s="33">
        <v>4</v>
      </c>
    </row>
    <row r="252" spans="1:33" x14ac:dyDescent="0.45">
      <c r="A252" s="33" t="s">
        <v>102</v>
      </c>
      <c r="B252" s="33" t="s">
        <v>76</v>
      </c>
      <c r="C252" s="31">
        <v>40</v>
      </c>
      <c r="D252" s="31">
        <v>5</v>
      </c>
      <c r="E252" s="31">
        <v>1</v>
      </c>
      <c r="F252" s="31">
        <v>5</v>
      </c>
      <c r="G252" s="31">
        <v>5</v>
      </c>
      <c r="H252" s="31">
        <v>5</v>
      </c>
      <c r="I252" s="31">
        <v>1.5</v>
      </c>
      <c r="J252" s="31">
        <v>5</v>
      </c>
      <c r="K252" s="31">
        <v>4</v>
      </c>
      <c r="L252" s="31">
        <v>1</v>
      </c>
      <c r="M252" s="31">
        <v>1</v>
      </c>
      <c r="N252" s="31">
        <v>5</v>
      </c>
      <c r="O252" s="31">
        <v>1</v>
      </c>
      <c r="S252" s="33" t="s">
        <v>100</v>
      </c>
      <c r="T252" s="33" t="s">
        <v>96</v>
      </c>
      <c r="U252" s="33">
        <v>40</v>
      </c>
      <c r="V252" s="33">
        <v>1</v>
      </c>
      <c r="W252" s="33">
        <v>1</v>
      </c>
      <c r="X252" s="33">
        <v>1</v>
      </c>
      <c r="Y252" s="33">
        <v>1</v>
      </c>
      <c r="Z252" s="33">
        <v>1</v>
      </c>
      <c r="AA252" s="33">
        <v>5</v>
      </c>
      <c r="AB252" s="33">
        <v>3</v>
      </c>
      <c r="AC252" s="33">
        <v>5</v>
      </c>
      <c r="AD252" s="33">
        <v>1</v>
      </c>
      <c r="AE252" s="33">
        <v>1</v>
      </c>
      <c r="AF252" s="33">
        <v>5</v>
      </c>
      <c r="AG252" s="33">
        <v>5</v>
      </c>
    </row>
    <row r="253" spans="1:33" x14ac:dyDescent="0.45">
      <c r="A253" s="33" t="s">
        <v>102</v>
      </c>
      <c r="B253" s="33" t="s">
        <v>92</v>
      </c>
      <c r="C253" s="31">
        <v>40</v>
      </c>
      <c r="D253" s="31">
        <v>4</v>
      </c>
      <c r="E253" s="31">
        <v>2</v>
      </c>
      <c r="F253" s="31">
        <v>4</v>
      </c>
      <c r="G253" s="31">
        <v>3</v>
      </c>
      <c r="H253" s="31">
        <v>3</v>
      </c>
      <c r="I253" s="31">
        <v>3</v>
      </c>
      <c r="J253" s="31">
        <v>4</v>
      </c>
      <c r="K253" s="31">
        <v>3</v>
      </c>
      <c r="L253" s="31">
        <v>2</v>
      </c>
      <c r="M253" s="31">
        <v>2.5</v>
      </c>
      <c r="N253" s="31">
        <v>4</v>
      </c>
      <c r="O253" s="31">
        <v>2.5</v>
      </c>
      <c r="S253" s="33" t="s">
        <v>100</v>
      </c>
      <c r="T253" s="33" t="s">
        <v>76</v>
      </c>
      <c r="U253" s="33">
        <v>40</v>
      </c>
      <c r="V253" s="33">
        <v>3</v>
      </c>
      <c r="W253" s="33">
        <v>2</v>
      </c>
      <c r="X253" s="33">
        <v>3</v>
      </c>
      <c r="Y253" s="33">
        <v>3</v>
      </c>
      <c r="Z253" s="33">
        <v>2</v>
      </c>
      <c r="AA253" s="33">
        <v>3</v>
      </c>
      <c r="AB253" s="33">
        <v>4</v>
      </c>
      <c r="AC253" s="33">
        <v>4</v>
      </c>
      <c r="AD253" s="33">
        <v>2</v>
      </c>
      <c r="AE253" s="33">
        <v>2</v>
      </c>
      <c r="AF253" s="33">
        <v>4</v>
      </c>
      <c r="AG253" s="33">
        <v>4</v>
      </c>
    </row>
    <row r="254" spans="1:33" x14ac:dyDescent="0.45">
      <c r="A254" s="33" t="s">
        <v>102</v>
      </c>
      <c r="B254" s="33" t="s">
        <v>90</v>
      </c>
      <c r="C254" s="31">
        <v>40</v>
      </c>
      <c r="D254" s="31">
        <v>3</v>
      </c>
      <c r="E254" s="31">
        <v>3</v>
      </c>
      <c r="F254" s="31">
        <v>3</v>
      </c>
      <c r="G254" s="31">
        <v>2</v>
      </c>
      <c r="H254" s="31">
        <v>4</v>
      </c>
      <c r="I254" s="31">
        <v>1.5</v>
      </c>
      <c r="J254" s="31">
        <v>3</v>
      </c>
      <c r="K254" s="31">
        <v>5</v>
      </c>
      <c r="L254" s="31">
        <v>3</v>
      </c>
      <c r="M254" s="31">
        <v>2.5</v>
      </c>
      <c r="N254" s="31">
        <v>3</v>
      </c>
      <c r="O254" s="31">
        <v>2.5</v>
      </c>
      <c r="S254" s="33" t="s">
        <v>100</v>
      </c>
      <c r="T254" s="33" t="s">
        <v>93</v>
      </c>
      <c r="U254" s="33">
        <v>40</v>
      </c>
      <c r="V254" s="33">
        <v>2</v>
      </c>
      <c r="W254" s="33">
        <v>3</v>
      </c>
      <c r="X254" s="33">
        <v>2</v>
      </c>
      <c r="Y254" s="33">
        <v>2</v>
      </c>
      <c r="Z254" s="33">
        <v>4</v>
      </c>
      <c r="AA254" s="33">
        <v>4</v>
      </c>
      <c r="AB254" s="33">
        <v>5</v>
      </c>
      <c r="AC254" s="33">
        <v>2</v>
      </c>
      <c r="AD254" s="33">
        <v>3</v>
      </c>
      <c r="AE254" s="33">
        <v>4</v>
      </c>
      <c r="AF254" s="33">
        <v>3</v>
      </c>
      <c r="AG254" s="33">
        <v>3</v>
      </c>
    </row>
    <row r="255" spans="1:33" x14ac:dyDescent="0.45">
      <c r="A255" s="33" t="s">
        <v>102</v>
      </c>
      <c r="B255" s="33" t="s">
        <v>91</v>
      </c>
      <c r="C255" s="31">
        <v>40</v>
      </c>
      <c r="D255" s="31">
        <v>2</v>
      </c>
      <c r="E255" s="31">
        <v>4</v>
      </c>
      <c r="F255" s="31">
        <v>2</v>
      </c>
      <c r="G255" s="31">
        <v>1</v>
      </c>
      <c r="H255" s="31">
        <v>2</v>
      </c>
      <c r="I255" s="31">
        <v>4.5</v>
      </c>
      <c r="J255" s="31">
        <v>2</v>
      </c>
      <c r="K255" s="31">
        <v>2</v>
      </c>
      <c r="L255" s="31">
        <v>4</v>
      </c>
      <c r="M255" s="31">
        <v>4</v>
      </c>
      <c r="N255" s="31">
        <v>2</v>
      </c>
      <c r="O255" s="31">
        <v>4.5</v>
      </c>
      <c r="S255" s="33" t="s">
        <v>100</v>
      </c>
      <c r="T255" s="33" t="s">
        <v>95</v>
      </c>
      <c r="U255" s="33">
        <v>40</v>
      </c>
      <c r="V255" s="33">
        <v>5</v>
      </c>
      <c r="W255" s="33">
        <v>5</v>
      </c>
      <c r="X255" s="33">
        <v>4.5</v>
      </c>
      <c r="Y255" s="33">
        <v>5</v>
      </c>
      <c r="Z255" s="33">
        <v>3</v>
      </c>
      <c r="AA255" s="33">
        <v>1</v>
      </c>
      <c r="AB255" s="33">
        <v>1</v>
      </c>
      <c r="AC255" s="33">
        <v>2</v>
      </c>
      <c r="AD255" s="33">
        <v>4</v>
      </c>
      <c r="AE255" s="33">
        <v>3</v>
      </c>
      <c r="AF255" s="33">
        <v>2</v>
      </c>
      <c r="AG255" s="33">
        <v>1.5</v>
      </c>
    </row>
    <row r="256" spans="1:33" x14ac:dyDescent="0.45">
      <c r="A256" s="33" t="s">
        <v>102</v>
      </c>
      <c r="B256" s="33" t="s">
        <v>77</v>
      </c>
      <c r="C256" s="31">
        <v>40</v>
      </c>
      <c r="D256" s="31">
        <v>1</v>
      </c>
      <c r="E256" s="31">
        <v>5</v>
      </c>
      <c r="F256" s="31">
        <v>1</v>
      </c>
      <c r="G256" s="31">
        <v>4</v>
      </c>
      <c r="H256" s="31">
        <v>1</v>
      </c>
      <c r="I256" s="31">
        <v>4.5</v>
      </c>
      <c r="J256" s="31">
        <v>1</v>
      </c>
      <c r="K256" s="31">
        <v>1</v>
      </c>
      <c r="L256" s="31">
        <v>5</v>
      </c>
      <c r="M256" s="31">
        <v>5</v>
      </c>
      <c r="N256" s="31">
        <v>1</v>
      </c>
      <c r="O256" s="31">
        <v>4.5</v>
      </c>
      <c r="S256" s="33" t="s">
        <v>100</v>
      </c>
      <c r="T256" s="33" t="s">
        <v>94</v>
      </c>
      <c r="U256" s="33">
        <v>40</v>
      </c>
      <c r="V256" s="33">
        <v>4</v>
      </c>
      <c r="W256" s="33">
        <v>4</v>
      </c>
      <c r="X256" s="33">
        <v>4.5</v>
      </c>
      <c r="Y256" s="33">
        <v>4</v>
      </c>
      <c r="Z256" s="33">
        <v>5</v>
      </c>
      <c r="AA256" s="33">
        <v>2</v>
      </c>
      <c r="AB256" s="33">
        <v>2</v>
      </c>
      <c r="AC256" s="33">
        <v>2</v>
      </c>
      <c r="AD256" s="33">
        <v>5</v>
      </c>
      <c r="AE256" s="33">
        <v>5</v>
      </c>
      <c r="AF256" s="33">
        <v>1</v>
      </c>
      <c r="AG256" s="33">
        <v>1.5</v>
      </c>
    </row>
    <row r="257" spans="1:33" x14ac:dyDescent="0.45">
      <c r="A257" s="33" t="s">
        <v>102</v>
      </c>
      <c r="B257" s="33" t="s">
        <v>76</v>
      </c>
      <c r="C257" s="31">
        <v>8</v>
      </c>
      <c r="D257" s="31">
        <v>5</v>
      </c>
      <c r="E257" s="31">
        <v>5</v>
      </c>
      <c r="F257" s="31">
        <v>5</v>
      </c>
      <c r="G257" s="31">
        <v>1</v>
      </c>
      <c r="H257" s="31">
        <v>1</v>
      </c>
      <c r="I257" s="31">
        <v>1</v>
      </c>
      <c r="J257" s="31">
        <v>5</v>
      </c>
      <c r="K257" s="31">
        <v>4</v>
      </c>
      <c r="L257" s="31">
        <v>1</v>
      </c>
      <c r="M257" s="31">
        <v>1</v>
      </c>
      <c r="N257" s="31">
        <v>5</v>
      </c>
      <c r="O257" s="31">
        <v>5</v>
      </c>
      <c r="S257" s="33" t="s">
        <v>100</v>
      </c>
      <c r="T257" s="33" t="s">
        <v>96</v>
      </c>
      <c r="U257" s="33">
        <v>8</v>
      </c>
      <c r="V257" s="33">
        <v>1</v>
      </c>
      <c r="W257" s="33">
        <v>1</v>
      </c>
      <c r="X257" s="33">
        <v>5</v>
      </c>
      <c r="Y257" s="33">
        <v>3</v>
      </c>
      <c r="Z257" s="33">
        <v>1</v>
      </c>
      <c r="AA257" s="33">
        <v>1</v>
      </c>
      <c r="AB257" s="33">
        <v>5</v>
      </c>
      <c r="AC257" s="33">
        <v>1</v>
      </c>
      <c r="AD257" s="33">
        <v>1</v>
      </c>
      <c r="AE257" s="33">
        <v>1</v>
      </c>
      <c r="AF257" s="33">
        <v>5</v>
      </c>
      <c r="AG257" s="33">
        <v>5</v>
      </c>
    </row>
    <row r="258" spans="1:33" x14ac:dyDescent="0.45">
      <c r="A258" s="33" t="s">
        <v>102</v>
      </c>
      <c r="B258" s="33" t="s">
        <v>92</v>
      </c>
      <c r="C258" s="31">
        <v>8</v>
      </c>
      <c r="D258" s="31">
        <v>3.5</v>
      </c>
      <c r="E258" s="31">
        <v>3.5</v>
      </c>
      <c r="F258" s="31">
        <v>3</v>
      </c>
      <c r="G258" s="31">
        <v>2</v>
      </c>
      <c r="H258" s="31">
        <v>2.5</v>
      </c>
      <c r="I258" s="31">
        <v>2</v>
      </c>
      <c r="J258" s="31">
        <v>1</v>
      </c>
      <c r="K258" s="31">
        <v>5</v>
      </c>
      <c r="L258" s="31">
        <v>2</v>
      </c>
      <c r="M258" s="31">
        <v>2</v>
      </c>
      <c r="N258" s="31">
        <v>3.5</v>
      </c>
      <c r="O258" s="31">
        <v>4</v>
      </c>
      <c r="S258" s="33" t="s">
        <v>100</v>
      </c>
      <c r="T258" s="33" t="s">
        <v>76</v>
      </c>
      <c r="U258" s="33">
        <v>8</v>
      </c>
      <c r="V258" s="33">
        <v>2.5</v>
      </c>
      <c r="W258" s="33">
        <v>2.5</v>
      </c>
      <c r="X258" s="33">
        <v>4</v>
      </c>
      <c r="Y258" s="33">
        <v>4.5</v>
      </c>
      <c r="Z258" s="33">
        <v>2.5</v>
      </c>
      <c r="AA258" s="33">
        <v>4</v>
      </c>
      <c r="AB258" s="33">
        <v>2</v>
      </c>
      <c r="AC258" s="33">
        <v>4.5</v>
      </c>
      <c r="AD258" s="33">
        <v>2</v>
      </c>
      <c r="AE258" s="33">
        <v>2</v>
      </c>
      <c r="AF258" s="33">
        <v>3.5</v>
      </c>
      <c r="AG258" s="33">
        <v>3.5</v>
      </c>
    </row>
    <row r="259" spans="1:33" x14ac:dyDescent="0.45">
      <c r="A259" s="33" t="s">
        <v>102</v>
      </c>
      <c r="B259" s="33" t="s">
        <v>90</v>
      </c>
      <c r="C259" s="31">
        <v>8</v>
      </c>
      <c r="D259" s="31">
        <v>3.5</v>
      </c>
      <c r="E259" s="31">
        <v>3.5</v>
      </c>
      <c r="F259" s="31">
        <v>3</v>
      </c>
      <c r="G259" s="31">
        <v>3</v>
      </c>
      <c r="H259" s="31">
        <v>2.5</v>
      </c>
      <c r="I259" s="31">
        <v>5</v>
      </c>
      <c r="J259" s="31">
        <v>3</v>
      </c>
      <c r="K259" s="31">
        <v>1.5</v>
      </c>
      <c r="L259" s="31">
        <v>3</v>
      </c>
      <c r="M259" s="31">
        <v>3</v>
      </c>
      <c r="N259" s="31">
        <v>3.5</v>
      </c>
      <c r="O259" s="31">
        <v>2.5</v>
      </c>
      <c r="S259" s="33" t="s">
        <v>100</v>
      </c>
      <c r="T259" s="33" t="s">
        <v>93</v>
      </c>
      <c r="U259" s="33">
        <v>8</v>
      </c>
      <c r="V259" s="33">
        <v>2.5</v>
      </c>
      <c r="W259" s="33">
        <v>2.5</v>
      </c>
      <c r="X259" s="33">
        <v>1</v>
      </c>
      <c r="Y259" s="33">
        <v>4.5</v>
      </c>
      <c r="Z259" s="33">
        <v>2.5</v>
      </c>
      <c r="AA259" s="33">
        <v>4</v>
      </c>
      <c r="AB259" s="33">
        <v>2</v>
      </c>
      <c r="AC259" s="33">
        <v>4.5</v>
      </c>
      <c r="AD259" s="33">
        <v>3</v>
      </c>
      <c r="AE259" s="33">
        <v>3</v>
      </c>
      <c r="AF259" s="33">
        <v>3.5</v>
      </c>
      <c r="AG259" s="33">
        <v>3.5</v>
      </c>
    </row>
    <row r="260" spans="1:33" x14ac:dyDescent="0.45">
      <c r="A260" s="33" t="s">
        <v>102</v>
      </c>
      <c r="B260" s="33" t="s">
        <v>91</v>
      </c>
      <c r="C260" s="31">
        <v>8</v>
      </c>
      <c r="D260" s="31">
        <v>2</v>
      </c>
      <c r="E260" s="31">
        <v>1.5</v>
      </c>
      <c r="F260" s="31">
        <v>3</v>
      </c>
      <c r="G260" s="31">
        <v>4.5</v>
      </c>
      <c r="H260" s="31">
        <v>4.5</v>
      </c>
      <c r="I260" s="31">
        <v>3.5</v>
      </c>
      <c r="J260" s="31">
        <v>3</v>
      </c>
      <c r="K260" s="31">
        <v>1.5</v>
      </c>
      <c r="L260" s="31">
        <v>4</v>
      </c>
      <c r="M260" s="31">
        <v>4</v>
      </c>
      <c r="N260" s="31">
        <v>2</v>
      </c>
      <c r="O260" s="31">
        <v>2.5</v>
      </c>
      <c r="S260" s="33" t="s">
        <v>100</v>
      </c>
      <c r="T260" s="33" t="s">
        <v>95</v>
      </c>
      <c r="U260" s="33">
        <v>8</v>
      </c>
      <c r="V260" s="33">
        <v>4.5</v>
      </c>
      <c r="W260" s="33">
        <v>4.5</v>
      </c>
      <c r="X260" s="33">
        <v>3</v>
      </c>
      <c r="Y260" s="33">
        <v>1.5</v>
      </c>
      <c r="Z260" s="33">
        <v>4.5</v>
      </c>
      <c r="AA260" s="33">
        <v>4</v>
      </c>
      <c r="AB260" s="33">
        <v>2</v>
      </c>
      <c r="AC260" s="33">
        <v>2.5</v>
      </c>
      <c r="AD260" s="33">
        <v>4.5</v>
      </c>
      <c r="AE260" s="33">
        <v>4.5</v>
      </c>
      <c r="AF260" s="33">
        <v>1.5</v>
      </c>
      <c r="AG260" s="33">
        <v>1.5</v>
      </c>
    </row>
    <row r="261" spans="1:33" x14ac:dyDescent="0.45">
      <c r="A261" s="33" t="s">
        <v>102</v>
      </c>
      <c r="B261" s="33" t="s">
        <v>77</v>
      </c>
      <c r="C261" s="31">
        <v>8</v>
      </c>
      <c r="D261" s="31">
        <v>1</v>
      </c>
      <c r="E261" s="31">
        <v>1.5</v>
      </c>
      <c r="F261" s="31">
        <v>1</v>
      </c>
      <c r="G261" s="31">
        <v>4.5</v>
      </c>
      <c r="H261" s="31">
        <v>4.5</v>
      </c>
      <c r="I261" s="31">
        <v>3.5</v>
      </c>
      <c r="J261" s="31">
        <v>3</v>
      </c>
      <c r="K261" s="31">
        <v>3</v>
      </c>
      <c r="L261" s="31">
        <v>5</v>
      </c>
      <c r="M261" s="31">
        <v>5</v>
      </c>
      <c r="N261" s="31">
        <v>1</v>
      </c>
      <c r="O261" s="31">
        <v>1</v>
      </c>
      <c r="S261" s="33" t="s">
        <v>100</v>
      </c>
      <c r="T261" s="33" t="s">
        <v>94</v>
      </c>
      <c r="U261" s="33">
        <v>8</v>
      </c>
      <c r="V261" s="33">
        <v>4.5</v>
      </c>
      <c r="W261" s="33">
        <v>4.5</v>
      </c>
      <c r="X261" s="33">
        <v>2</v>
      </c>
      <c r="Y261" s="33">
        <v>1.5</v>
      </c>
      <c r="Z261" s="33">
        <v>4.5</v>
      </c>
      <c r="AA261" s="33">
        <v>2</v>
      </c>
      <c r="AB261" s="33">
        <v>4</v>
      </c>
      <c r="AC261" s="33">
        <v>2.5</v>
      </c>
      <c r="AD261" s="33">
        <v>4.5</v>
      </c>
      <c r="AE261" s="33">
        <v>4.5</v>
      </c>
      <c r="AF261" s="33">
        <v>1.5</v>
      </c>
      <c r="AG261" s="33">
        <v>1.5</v>
      </c>
    </row>
    <row r="262" spans="1:33" x14ac:dyDescent="0.45">
      <c r="A262" s="33" t="s">
        <v>102</v>
      </c>
      <c r="B262" s="33" t="s">
        <v>76</v>
      </c>
      <c r="C262" s="31">
        <v>26</v>
      </c>
      <c r="D262" s="31">
        <v>1</v>
      </c>
      <c r="E262" s="31">
        <v>5</v>
      </c>
      <c r="F262" s="31">
        <v>1</v>
      </c>
      <c r="G262" s="31">
        <v>5</v>
      </c>
      <c r="H262" s="31">
        <v>1</v>
      </c>
      <c r="I262" s="31">
        <v>5</v>
      </c>
      <c r="J262" s="31">
        <v>1</v>
      </c>
      <c r="K262" s="31">
        <v>3</v>
      </c>
      <c r="L262" s="31">
        <v>1</v>
      </c>
      <c r="M262" s="31">
        <v>1</v>
      </c>
      <c r="N262" s="31">
        <v>5</v>
      </c>
      <c r="O262" s="31">
        <v>3</v>
      </c>
      <c r="S262" s="33" t="s">
        <v>100</v>
      </c>
      <c r="T262" s="33" t="s">
        <v>96</v>
      </c>
      <c r="U262" s="33">
        <v>26</v>
      </c>
      <c r="V262" s="33">
        <v>1</v>
      </c>
      <c r="W262" s="33">
        <v>1</v>
      </c>
      <c r="X262" s="33">
        <v>5</v>
      </c>
      <c r="Y262" s="33">
        <v>3</v>
      </c>
      <c r="Z262" s="33">
        <v>1</v>
      </c>
      <c r="AA262" s="33">
        <v>5</v>
      </c>
      <c r="AB262" s="33">
        <v>1</v>
      </c>
      <c r="AC262" s="33">
        <v>1</v>
      </c>
      <c r="AD262" s="33">
        <v>1</v>
      </c>
      <c r="AE262" s="33">
        <v>1</v>
      </c>
      <c r="AF262" s="33">
        <v>5</v>
      </c>
      <c r="AG262" s="33">
        <v>4</v>
      </c>
    </row>
    <row r="263" spans="1:33" x14ac:dyDescent="0.45">
      <c r="A263" s="33" t="s">
        <v>102</v>
      </c>
      <c r="B263" s="33" t="s">
        <v>92</v>
      </c>
      <c r="C263" s="31">
        <v>26</v>
      </c>
      <c r="D263" s="31">
        <v>2</v>
      </c>
      <c r="E263" s="31">
        <v>1</v>
      </c>
      <c r="F263" s="31">
        <v>2</v>
      </c>
      <c r="G263" s="31">
        <v>1.5</v>
      </c>
      <c r="H263" s="31">
        <v>2</v>
      </c>
      <c r="I263" s="31">
        <v>4</v>
      </c>
      <c r="J263" s="31">
        <v>2</v>
      </c>
      <c r="K263" s="31">
        <v>2</v>
      </c>
      <c r="L263" s="31">
        <v>2</v>
      </c>
      <c r="M263" s="31">
        <v>2</v>
      </c>
      <c r="N263" s="31">
        <v>4</v>
      </c>
      <c r="O263" s="31">
        <v>5</v>
      </c>
      <c r="S263" s="33" t="s">
        <v>100</v>
      </c>
      <c r="T263" s="33" t="s">
        <v>76</v>
      </c>
      <c r="U263" s="33">
        <v>26</v>
      </c>
      <c r="V263" s="33">
        <v>3</v>
      </c>
      <c r="W263" s="33">
        <v>3</v>
      </c>
      <c r="X263" s="33">
        <v>4</v>
      </c>
      <c r="Y263" s="33">
        <v>4</v>
      </c>
      <c r="Z263" s="33">
        <v>3</v>
      </c>
      <c r="AA263" s="33">
        <v>3</v>
      </c>
      <c r="AB263" s="33">
        <v>3</v>
      </c>
      <c r="AC263" s="33">
        <v>4</v>
      </c>
      <c r="AD263" s="33">
        <v>2</v>
      </c>
      <c r="AE263" s="33">
        <v>2</v>
      </c>
      <c r="AF263" s="33">
        <v>4</v>
      </c>
      <c r="AG263" s="33">
        <v>5</v>
      </c>
    </row>
    <row r="264" spans="1:33" x14ac:dyDescent="0.45">
      <c r="A264" s="33" t="s">
        <v>102</v>
      </c>
      <c r="B264" s="33" t="s">
        <v>90</v>
      </c>
      <c r="C264" s="31">
        <v>26</v>
      </c>
      <c r="D264" s="31">
        <v>4</v>
      </c>
      <c r="E264" s="31">
        <v>3</v>
      </c>
      <c r="F264" s="31">
        <v>3</v>
      </c>
      <c r="G264" s="31">
        <v>4</v>
      </c>
      <c r="H264" s="31">
        <v>3</v>
      </c>
      <c r="I264" s="31">
        <v>2</v>
      </c>
      <c r="J264" s="31">
        <v>4</v>
      </c>
      <c r="K264" s="31">
        <v>4</v>
      </c>
      <c r="L264" s="31">
        <v>3</v>
      </c>
      <c r="M264" s="31">
        <v>4</v>
      </c>
      <c r="N264" s="31">
        <v>2</v>
      </c>
      <c r="O264" s="31">
        <v>2</v>
      </c>
      <c r="S264" s="33" t="s">
        <v>100</v>
      </c>
      <c r="T264" s="33" t="s">
        <v>93</v>
      </c>
      <c r="U264" s="33">
        <v>26</v>
      </c>
      <c r="V264" s="33">
        <v>2</v>
      </c>
      <c r="W264" s="33">
        <v>2</v>
      </c>
      <c r="X264" s="33">
        <v>2</v>
      </c>
      <c r="Y264" s="33">
        <v>5</v>
      </c>
      <c r="Z264" s="33">
        <v>2</v>
      </c>
      <c r="AA264" s="33">
        <v>4</v>
      </c>
      <c r="AB264" s="33">
        <v>2</v>
      </c>
      <c r="AC264" s="33">
        <v>2</v>
      </c>
      <c r="AD264" s="33">
        <v>3</v>
      </c>
      <c r="AE264" s="33">
        <v>3</v>
      </c>
      <c r="AF264" s="33">
        <v>1</v>
      </c>
      <c r="AG264" s="33">
        <v>3</v>
      </c>
    </row>
    <row r="265" spans="1:33" x14ac:dyDescent="0.45">
      <c r="A265" s="33" t="s">
        <v>102</v>
      </c>
      <c r="B265" s="33" t="s">
        <v>91</v>
      </c>
      <c r="C265" s="31">
        <v>26</v>
      </c>
      <c r="D265" s="31">
        <v>3</v>
      </c>
      <c r="E265" s="31">
        <v>2</v>
      </c>
      <c r="F265" s="31">
        <v>4</v>
      </c>
      <c r="G265" s="31">
        <v>3</v>
      </c>
      <c r="H265" s="31">
        <v>4</v>
      </c>
      <c r="I265" s="31">
        <v>3</v>
      </c>
      <c r="J265" s="31">
        <v>3</v>
      </c>
      <c r="K265" s="31">
        <v>1</v>
      </c>
      <c r="L265" s="31">
        <v>4</v>
      </c>
      <c r="M265" s="31">
        <v>3</v>
      </c>
      <c r="N265" s="31">
        <v>3</v>
      </c>
      <c r="O265" s="31">
        <v>4</v>
      </c>
      <c r="S265" s="33" t="s">
        <v>100</v>
      </c>
      <c r="T265" s="33" t="s">
        <v>95</v>
      </c>
      <c r="U265" s="33">
        <v>26</v>
      </c>
      <c r="V265" s="33">
        <v>5</v>
      </c>
      <c r="W265" s="33">
        <v>5</v>
      </c>
      <c r="X265" s="33">
        <v>3</v>
      </c>
      <c r="Y265" s="33">
        <v>1</v>
      </c>
      <c r="Z265" s="33">
        <v>5</v>
      </c>
      <c r="AA265" s="33">
        <v>1</v>
      </c>
      <c r="AB265" s="33">
        <v>5</v>
      </c>
      <c r="AC265" s="33">
        <v>5</v>
      </c>
      <c r="AD265" s="33">
        <v>4</v>
      </c>
      <c r="AE265" s="33">
        <v>4</v>
      </c>
      <c r="AF265" s="33">
        <v>3</v>
      </c>
      <c r="AG265" s="33">
        <v>2</v>
      </c>
    </row>
    <row r="266" spans="1:33" x14ac:dyDescent="0.45">
      <c r="A266" s="33" t="s">
        <v>102</v>
      </c>
      <c r="B266" s="33" t="s">
        <v>77</v>
      </c>
      <c r="C266" s="31">
        <v>26</v>
      </c>
      <c r="D266" s="31">
        <v>5</v>
      </c>
      <c r="E266" s="31">
        <v>4</v>
      </c>
      <c r="F266" s="31">
        <v>5</v>
      </c>
      <c r="G266" s="31">
        <v>1.5</v>
      </c>
      <c r="H266" s="31">
        <v>5</v>
      </c>
      <c r="I266" s="31">
        <v>1</v>
      </c>
      <c r="J266" s="31">
        <v>5</v>
      </c>
      <c r="K266" s="31">
        <v>5</v>
      </c>
      <c r="L266" s="31">
        <v>5</v>
      </c>
      <c r="M266" s="31">
        <v>5</v>
      </c>
      <c r="N266" s="31">
        <v>1</v>
      </c>
      <c r="O266" s="31">
        <v>1</v>
      </c>
      <c r="S266" s="33" t="s">
        <v>100</v>
      </c>
      <c r="T266" s="33" t="s">
        <v>94</v>
      </c>
      <c r="U266" s="33">
        <v>26</v>
      </c>
      <c r="V266" s="33">
        <v>4</v>
      </c>
      <c r="W266" s="33">
        <v>4</v>
      </c>
      <c r="X266" s="33">
        <v>1</v>
      </c>
      <c r="Y266" s="33">
        <v>2</v>
      </c>
      <c r="Z266" s="33">
        <v>4</v>
      </c>
      <c r="AA266" s="33">
        <v>2</v>
      </c>
      <c r="AB266" s="33">
        <v>4</v>
      </c>
      <c r="AC266" s="33">
        <v>3</v>
      </c>
      <c r="AD266" s="33">
        <v>5</v>
      </c>
      <c r="AE266" s="33">
        <v>5</v>
      </c>
      <c r="AF266" s="33">
        <v>2</v>
      </c>
      <c r="AG266" s="33">
        <v>1</v>
      </c>
    </row>
    <row r="267" spans="1:33" x14ac:dyDescent="0.45">
      <c r="A267" s="33" t="s">
        <v>102</v>
      </c>
      <c r="B267" s="33" t="s">
        <v>76</v>
      </c>
      <c r="C267" s="31">
        <v>24</v>
      </c>
      <c r="D267" s="31">
        <v>5</v>
      </c>
      <c r="E267" s="31">
        <v>3</v>
      </c>
      <c r="F267" s="31">
        <v>5</v>
      </c>
      <c r="G267" s="31">
        <v>5</v>
      </c>
      <c r="H267" s="31">
        <v>1</v>
      </c>
      <c r="I267" s="31">
        <v>5</v>
      </c>
      <c r="J267" s="31">
        <v>3</v>
      </c>
      <c r="K267" s="31">
        <v>1</v>
      </c>
      <c r="L267" s="31">
        <v>1</v>
      </c>
      <c r="M267" s="31">
        <v>1</v>
      </c>
      <c r="N267" s="31">
        <v>5</v>
      </c>
      <c r="O267" s="31">
        <v>1</v>
      </c>
      <c r="S267" s="33" t="s">
        <v>100</v>
      </c>
      <c r="T267" s="33" t="s">
        <v>96</v>
      </c>
      <c r="U267" s="33">
        <v>24</v>
      </c>
      <c r="V267" s="33">
        <v>1</v>
      </c>
      <c r="W267" s="33">
        <v>1</v>
      </c>
      <c r="X267" s="33">
        <v>5</v>
      </c>
      <c r="Y267" s="33">
        <v>5</v>
      </c>
      <c r="Z267" s="33">
        <v>1</v>
      </c>
      <c r="AA267" s="33">
        <v>5</v>
      </c>
      <c r="AB267" s="33">
        <v>5</v>
      </c>
      <c r="AC267" s="33">
        <v>1</v>
      </c>
      <c r="AD267" s="33">
        <v>1</v>
      </c>
      <c r="AE267" s="33">
        <v>1</v>
      </c>
      <c r="AF267" s="33">
        <v>5</v>
      </c>
      <c r="AG267" s="33">
        <v>3</v>
      </c>
    </row>
    <row r="268" spans="1:33" x14ac:dyDescent="0.45">
      <c r="A268" s="33" t="s">
        <v>102</v>
      </c>
      <c r="B268" s="33" t="s">
        <v>92</v>
      </c>
      <c r="C268" s="31">
        <v>24</v>
      </c>
      <c r="D268" s="31">
        <v>3.5</v>
      </c>
      <c r="E268" s="31">
        <v>3</v>
      </c>
      <c r="F268" s="31">
        <v>3.5</v>
      </c>
      <c r="G268" s="31">
        <v>3.5</v>
      </c>
      <c r="H268" s="31">
        <v>3</v>
      </c>
      <c r="I268" s="31">
        <v>3.5</v>
      </c>
      <c r="J268" s="31">
        <v>3</v>
      </c>
      <c r="K268" s="31">
        <v>3.5</v>
      </c>
      <c r="L268" s="31">
        <v>2</v>
      </c>
      <c r="M268" s="31">
        <v>2.5</v>
      </c>
      <c r="N268" s="31">
        <v>4</v>
      </c>
      <c r="O268" s="31">
        <v>2</v>
      </c>
      <c r="S268" s="33" t="s">
        <v>100</v>
      </c>
      <c r="T268" s="33" t="s">
        <v>76</v>
      </c>
      <c r="U268" s="33">
        <v>24</v>
      </c>
      <c r="V268" s="33">
        <v>2.5</v>
      </c>
      <c r="W268" s="33">
        <v>2.5</v>
      </c>
      <c r="X268" s="33">
        <v>4</v>
      </c>
      <c r="Y268" s="33">
        <v>4</v>
      </c>
      <c r="Z268" s="33">
        <v>2</v>
      </c>
      <c r="AA268" s="33">
        <v>3.5</v>
      </c>
      <c r="AB268" s="33">
        <v>2.5</v>
      </c>
      <c r="AC268" s="33">
        <v>3.5</v>
      </c>
      <c r="AD268" s="33">
        <v>2</v>
      </c>
      <c r="AE268" s="33">
        <v>2.5</v>
      </c>
      <c r="AF268" s="33">
        <v>4</v>
      </c>
      <c r="AG268" s="33">
        <v>5</v>
      </c>
    </row>
    <row r="269" spans="1:33" x14ac:dyDescent="0.45">
      <c r="A269" s="33" t="s">
        <v>102</v>
      </c>
      <c r="B269" s="33" t="s">
        <v>90</v>
      </c>
      <c r="C269" s="31">
        <v>24</v>
      </c>
      <c r="D269" s="31">
        <v>3.5</v>
      </c>
      <c r="E269" s="31">
        <v>3</v>
      </c>
      <c r="F269" s="31">
        <v>1.5</v>
      </c>
      <c r="G269" s="31">
        <v>3.5</v>
      </c>
      <c r="H269" s="31">
        <v>2</v>
      </c>
      <c r="I269" s="31">
        <v>3.5</v>
      </c>
      <c r="J269" s="31">
        <v>3</v>
      </c>
      <c r="K269" s="31">
        <v>3.5</v>
      </c>
      <c r="L269" s="31">
        <v>3</v>
      </c>
      <c r="M269" s="31">
        <v>4.5</v>
      </c>
      <c r="N269" s="31">
        <v>2</v>
      </c>
      <c r="O269" s="31">
        <v>4</v>
      </c>
      <c r="S269" s="33" t="s">
        <v>100</v>
      </c>
      <c r="T269" s="33" t="s">
        <v>93</v>
      </c>
      <c r="U269" s="33">
        <v>24</v>
      </c>
      <c r="V269" s="33">
        <v>2.5</v>
      </c>
      <c r="W269" s="33">
        <v>2.5</v>
      </c>
      <c r="X269" s="33">
        <v>3</v>
      </c>
      <c r="Y269" s="33">
        <v>3</v>
      </c>
      <c r="Z269" s="33">
        <v>3</v>
      </c>
      <c r="AA269" s="33">
        <v>3.5</v>
      </c>
      <c r="AB269" s="33">
        <v>2.5</v>
      </c>
      <c r="AC269" s="33">
        <v>3.5</v>
      </c>
      <c r="AD269" s="33">
        <v>3</v>
      </c>
      <c r="AE269" s="33">
        <v>4.5</v>
      </c>
      <c r="AF269" s="33">
        <v>3</v>
      </c>
      <c r="AG269" s="33">
        <v>2</v>
      </c>
    </row>
    <row r="270" spans="1:33" x14ac:dyDescent="0.45">
      <c r="A270" s="33" t="s">
        <v>102</v>
      </c>
      <c r="B270" s="33" t="s">
        <v>91</v>
      </c>
      <c r="C270" s="31">
        <v>24</v>
      </c>
      <c r="D270" s="31">
        <v>1.5</v>
      </c>
      <c r="E270" s="31">
        <v>3</v>
      </c>
      <c r="F270" s="31">
        <v>3.5</v>
      </c>
      <c r="G270" s="31">
        <v>1.5</v>
      </c>
      <c r="H270" s="31">
        <v>4</v>
      </c>
      <c r="I270" s="31">
        <v>1.5</v>
      </c>
      <c r="J270" s="31">
        <v>3</v>
      </c>
      <c r="K270" s="31">
        <v>3.5</v>
      </c>
      <c r="L270" s="31">
        <v>4</v>
      </c>
      <c r="M270" s="31">
        <v>2.5</v>
      </c>
      <c r="N270" s="31">
        <v>3</v>
      </c>
      <c r="O270" s="31">
        <v>4</v>
      </c>
      <c r="S270" s="33" t="s">
        <v>100</v>
      </c>
      <c r="T270" s="33" t="s">
        <v>95</v>
      </c>
      <c r="U270" s="33">
        <v>24</v>
      </c>
      <c r="V270" s="33">
        <v>4.5</v>
      </c>
      <c r="W270" s="33">
        <v>4.5</v>
      </c>
      <c r="X270" s="33">
        <v>2</v>
      </c>
      <c r="Y270" s="33">
        <v>1.5</v>
      </c>
      <c r="Z270" s="33">
        <v>4</v>
      </c>
      <c r="AA270" s="33">
        <v>1.5</v>
      </c>
      <c r="AB270" s="33">
        <v>2.5</v>
      </c>
      <c r="AC270" s="33">
        <v>3.5</v>
      </c>
      <c r="AD270" s="33">
        <v>4</v>
      </c>
      <c r="AE270" s="33">
        <v>2.5</v>
      </c>
      <c r="AF270" s="33">
        <v>2</v>
      </c>
      <c r="AG270" s="33">
        <v>4</v>
      </c>
    </row>
    <row r="271" spans="1:33" x14ac:dyDescent="0.45">
      <c r="A271" s="33" t="s">
        <v>102</v>
      </c>
      <c r="B271" s="33" t="s">
        <v>77</v>
      </c>
      <c r="C271" s="31">
        <v>24</v>
      </c>
      <c r="D271" s="31">
        <v>1.5</v>
      </c>
      <c r="E271" s="31">
        <v>3</v>
      </c>
      <c r="F271" s="31">
        <v>1.5</v>
      </c>
      <c r="G271" s="31">
        <v>1.5</v>
      </c>
      <c r="H271" s="31">
        <v>5</v>
      </c>
      <c r="I271" s="31">
        <v>1.5</v>
      </c>
      <c r="J271" s="31">
        <v>3</v>
      </c>
      <c r="K271" s="31">
        <v>3.5</v>
      </c>
      <c r="L271" s="31">
        <v>5</v>
      </c>
      <c r="M271" s="31">
        <v>4.5</v>
      </c>
      <c r="N271" s="31">
        <v>1</v>
      </c>
      <c r="O271" s="31">
        <v>4</v>
      </c>
      <c r="S271" s="33" t="s">
        <v>100</v>
      </c>
      <c r="T271" s="33" t="s">
        <v>94</v>
      </c>
      <c r="U271" s="33">
        <v>24</v>
      </c>
      <c r="V271" s="33">
        <v>4.5</v>
      </c>
      <c r="W271" s="33">
        <v>4.5</v>
      </c>
      <c r="X271" s="33">
        <v>1</v>
      </c>
      <c r="Y271" s="33">
        <v>1.5</v>
      </c>
      <c r="Z271" s="33">
        <v>5</v>
      </c>
      <c r="AA271" s="33">
        <v>1.5</v>
      </c>
      <c r="AB271" s="33">
        <v>2.5</v>
      </c>
      <c r="AC271" s="33">
        <v>3.5</v>
      </c>
      <c r="AD271" s="33">
        <v>5</v>
      </c>
      <c r="AE271" s="33">
        <v>4.5</v>
      </c>
      <c r="AF271" s="33">
        <v>1</v>
      </c>
      <c r="AG271" s="33">
        <v>1</v>
      </c>
    </row>
    <row r="272" spans="1:33" x14ac:dyDescent="0.45">
      <c r="A272" s="33" t="s">
        <v>102</v>
      </c>
      <c r="B272" s="33" t="s">
        <v>76</v>
      </c>
      <c r="C272" s="31">
        <v>4</v>
      </c>
      <c r="D272" s="31">
        <v>1</v>
      </c>
      <c r="E272" s="31">
        <v>1</v>
      </c>
      <c r="F272" s="31">
        <v>5</v>
      </c>
      <c r="G272" s="31">
        <v>1</v>
      </c>
      <c r="H272" s="31">
        <v>1</v>
      </c>
      <c r="I272" s="31">
        <v>5</v>
      </c>
      <c r="J272" s="31">
        <v>1</v>
      </c>
      <c r="K272" s="31">
        <v>1</v>
      </c>
      <c r="L272" s="31">
        <v>1</v>
      </c>
      <c r="M272" s="31">
        <v>1</v>
      </c>
      <c r="N272" s="31">
        <v>1</v>
      </c>
      <c r="O272" s="31">
        <v>5</v>
      </c>
      <c r="S272" s="33" t="s">
        <v>100</v>
      </c>
      <c r="T272" s="33" t="s">
        <v>96</v>
      </c>
      <c r="U272" s="33">
        <v>4</v>
      </c>
      <c r="V272" s="33">
        <v>1</v>
      </c>
      <c r="W272" s="33">
        <v>1</v>
      </c>
      <c r="X272" s="33">
        <v>5</v>
      </c>
      <c r="Y272" s="33">
        <v>5</v>
      </c>
      <c r="Z272" s="33">
        <v>1</v>
      </c>
      <c r="AA272" s="33">
        <v>1</v>
      </c>
      <c r="AB272" s="33">
        <v>5</v>
      </c>
      <c r="AC272" s="33">
        <v>1.5</v>
      </c>
      <c r="AD272" s="33">
        <v>1</v>
      </c>
      <c r="AE272" s="33">
        <v>1</v>
      </c>
      <c r="AF272" s="33">
        <v>1</v>
      </c>
      <c r="AG272" s="33">
        <v>1</v>
      </c>
    </row>
    <row r="273" spans="1:33" x14ac:dyDescent="0.45">
      <c r="A273" s="33" t="s">
        <v>102</v>
      </c>
      <c r="B273" s="33" t="s">
        <v>92</v>
      </c>
      <c r="C273" s="31">
        <v>4</v>
      </c>
      <c r="D273" s="31">
        <v>2</v>
      </c>
      <c r="E273" s="31">
        <v>2</v>
      </c>
      <c r="F273" s="31">
        <v>4</v>
      </c>
      <c r="G273" s="31">
        <v>4</v>
      </c>
      <c r="H273" s="31">
        <v>4.5</v>
      </c>
      <c r="I273" s="31">
        <v>4</v>
      </c>
      <c r="J273" s="31">
        <v>5</v>
      </c>
      <c r="K273" s="31">
        <v>4</v>
      </c>
      <c r="L273" s="31">
        <v>2</v>
      </c>
      <c r="M273" s="31">
        <v>2</v>
      </c>
      <c r="N273" s="31">
        <v>4</v>
      </c>
      <c r="O273" s="31">
        <v>2</v>
      </c>
      <c r="S273" s="33" t="s">
        <v>100</v>
      </c>
      <c r="T273" s="33" t="s">
        <v>76</v>
      </c>
      <c r="U273" s="33">
        <v>4</v>
      </c>
      <c r="V273" s="33">
        <v>3</v>
      </c>
      <c r="W273" s="33">
        <v>3</v>
      </c>
      <c r="X273" s="33">
        <v>3</v>
      </c>
      <c r="Y273" s="33">
        <v>3</v>
      </c>
      <c r="Z273" s="33">
        <v>3</v>
      </c>
      <c r="AA273" s="33">
        <v>3</v>
      </c>
      <c r="AB273" s="33">
        <v>3</v>
      </c>
      <c r="AC273" s="33">
        <v>3</v>
      </c>
      <c r="AD273" s="33">
        <v>3</v>
      </c>
      <c r="AE273" s="33">
        <v>2.5</v>
      </c>
      <c r="AF273" s="33">
        <v>4</v>
      </c>
      <c r="AG273" s="33">
        <v>4</v>
      </c>
    </row>
    <row r="274" spans="1:33" x14ac:dyDescent="0.45">
      <c r="A274" s="33" t="s">
        <v>102</v>
      </c>
      <c r="B274" s="33" t="s">
        <v>90</v>
      </c>
      <c r="C274" s="31">
        <v>4</v>
      </c>
      <c r="D274" s="31">
        <v>3</v>
      </c>
      <c r="E274" s="31">
        <v>3</v>
      </c>
      <c r="F274" s="31">
        <v>3</v>
      </c>
      <c r="G274" s="31">
        <v>5</v>
      </c>
      <c r="H274" s="31">
        <v>4.5</v>
      </c>
      <c r="I274" s="31">
        <v>2</v>
      </c>
      <c r="J274" s="31">
        <v>3</v>
      </c>
      <c r="K274" s="31">
        <v>3</v>
      </c>
      <c r="L274" s="31">
        <v>3</v>
      </c>
      <c r="M274" s="31">
        <v>3</v>
      </c>
      <c r="N274" s="31">
        <v>5</v>
      </c>
      <c r="O274" s="31">
        <v>1</v>
      </c>
      <c r="S274" s="33" t="s">
        <v>100</v>
      </c>
      <c r="T274" s="33" t="s">
        <v>93</v>
      </c>
      <c r="U274" s="33">
        <v>4</v>
      </c>
      <c r="V274" s="33">
        <v>2</v>
      </c>
      <c r="W274" s="33">
        <v>2</v>
      </c>
      <c r="X274" s="33">
        <v>4</v>
      </c>
      <c r="Y274" s="33">
        <v>4</v>
      </c>
      <c r="Z274" s="33">
        <v>2</v>
      </c>
      <c r="AA274" s="33">
        <v>2</v>
      </c>
      <c r="AB274" s="33">
        <v>4</v>
      </c>
      <c r="AC274" s="33">
        <v>1.5</v>
      </c>
      <c r="AD274" s="33">
        <v>2</v>
      </c>
      <c r="AE274" s="33">
        <v>2.5</v>
      </c>
      <c r="AF274" s="33">
        <v>5</v>
      </c>
      <c r="AG274" s="33">
        <v>5</v>
      </c>
    </row>
    <row r="275" spans="1:33" x14ac:dyDescent="0.45">
      <c r="A275" s="33" t="s">
        <v>102</v>
      </c>
      <c r="B275" s="33" t="s">
        <v>91</v>
      </c>
      <c r="C275" s="31">
        <v>4</v>
      </c>
      <c r="D275" s="31">
        <v>4.5</v>
      </c>
      <c r="E275" s="31">
        <v>4.5</v>
      </c>
      <c r="F275" s="31">
        <v>1</v>
      </c>
      <c r="G275" s="31">
        <v>2.5</v>
      </c>
      <c r="H275" s="31">
        <v>2.5</v>
      </c>
      <c r="I275" s="31">
        <v>2</v>
      </c>
      <c r="J275" s="31">
        <v>3</v>
      </c>
      <c r="K275" s="31">
        <v>2</v>
      </c>
      <c r="L275" s="31">
        <v>4</v>
      </c>
      <c r="M275" s="31">
        <v>4.5</v>
      </c>
      <c r="N275" s="31">
        <v>2.5</v>
      </c>
      <c r="O275" s="31">
        <v>3.5</v>
      </c>
      <c r="S275" s="33" t="s">
        <v>100</v>
      </c>
      <c r="T275" s="33" t="s">
        <v>95</v>
      </c>
      <c r="U275" s="33">
        <v>4</v>
      </c>
      <c r="V275" s="33">
        <v>4.5</v>
      </c>
      <c r="W275" s="33">
        <v>5</v>
      </c>
      <c r="X275" s="33">
        <v>1.5</v>
      </c>
      <c r="Y275" s="33">
        <v>1.5</v>
      </c>
      <c r="Z275" s="33">
        <v>5</v>
      </c>
      <c r="AA275" s="33">
        <v>5</v>
      </c>
      <c r="AB275" s="33">
        <v>1</v>
      </c>
      <c r="AC275" s="33">
        <v>5</v>
      </c>
      <c r="AD275" s="33">
        <v>5</v>
      </c>
      <c r="AE275" s="33">
        <v>4.5</v>
      </c>
      <c r="AF275" s="33">
        <v>3</v>
      </c>
      <c r="AG275" s="33">
        <v>2</v>
      </c>
    </row>
    <row r="276" spans="1:33" x14ac:dyDescent="0.45">
      <c r="A276" s="33" t="s">
        <v>102</v>
      </c>
      <c r="B276" s="33" t="s">
        <v>77</v>
      </c>
      <c r="C276" s="31">
        <v>4</v>
      </c>
      <c r="D276" s="31">
        <v>4.5</v>
      </c>
      <c r="E276" s="31">
        <v>4.5</v>
      </c>
      <c r="F276" s="31">
        <v>2</v>
      </c>
      <c r="G276" s="31">
        <v>2.5</v>
      </c>
      <c r="H276" s="31">
        <v>2.5</v>
      </c>
      <c r="I276" s="31">
        <v>2</v>
      </c>
      <c r="J276" s="31">
        <v>3</v>
      </c>
      <c r="K276" s="31">
        <v>5</v>
      </c>
      <c r="L276" s="31">
        <v>5</v>
      </c>
      <c r="M276" s="31">
        <v>4.5</v>
      </c>
      <c r="N276" s="31">
        <v>2.5</v>
      </c>
      <c r="O276" s="31">
        <v>3.5</v>
      </c>
      <c r="S276" s="33" t="s">
        <v>100</v>
      </c>
      <c r="T276" s="33" t="s">
        <v>94</v>
      </c>
      <c r="U276" s="33">
        <v>4</v>
      </c>
      <c r="V276" s="33">
        <v>4.5</v>
      </c>
      <c r="W276" s="33">
        <v>4</v>
      </c>
      <c r="X276" s="33">
        <v>1.5</v>
      </c>
      <c r="Y276" s="33">
        <v>1.5</v>
      </c>
      <c r="Z276" s="33">
        <v>4</v>
      </c>
      <c r="AA276" s="33">
        <v>4</v>
      </c>
      <c r="AB276" s="33">
        <v>2</v>
      </c>
      <c r="AC276" s="33">
        <v>4</v>
      </c>
      <c r="AD276" s="33">
        <v>4</v>
      </c>
      <c r="AE276" s="33">
        <v>4.5</v>
      </c>
      <c r="AF276" s="33">
        <v>2</v>
      </c>
      <c r="AG276" s="33">
        <v>3</v>
      </c>
    </row>
    <row r="277" spans="1:33" x14ac:dyDescent="0.45">
      <c r="A277" s="33" t="s">
        <v>102</v>
      </c>
      <c r="B277" s="33" t="s">
        <v>76</v>
      </c>
      <c r="C277" s="31">
        <v>58</v>
      </c>
      <c r="D277" s="31">
        <v>2</v>
      </c>
      <c r="E277" s="31">
        <v>2</v>
      </c>
      <c r="F277" s="31">
        <v>5</v>
      </c>
      <c r="G277" s="31">
        <v>2</v>
      </c>
      <c r="H277" s="31">
        <v>3</v>
      </c>
      <c r="I277" s="31">
        <v>1</v>
      </c>
      <c r="J277" s="31">
        <v>3</v>
      </c>
      <c r="K277" s="31">
        <v>3</v>
      </c>
      <c r="L277" s="31">
        <v>1</v>
      </c>
      <c r="M277" s="31">
        <v>1.5</v>
      </c>
      <c r="N277" s="31">
        <v>5</v>
      </c>
      <c r="O277" s="31">
        <v>3</v>
      </c>
      <c r="S277" s="33" t="s">
        <v>100</v>
      </c>
      <c r="T277" s="33" t="s">
        <v>96</v>
      </c>
      <c r="U277" s="33">
        <v>58</v>
      </c>
      <c r="V277" s="33">
        <v>1</v>
      </c>
      <c r="W277" s="33">
        <v>1</v>
      </c>
      <c r="X277" s="33">
        <v>5</v>
      </c>
      <c r="Y277" s="33">
        <v>1</v>
      </c>
      <c r="Z277" s="33">
        <v>1</v>
      </c>
      <c r="AA277" s="33">
        <v>1</v>
      </c>
      <c r="AB277" s="33">
        <v>2</v>
      </c>
      <c r="AC277" s="33">
        <v>2.5</v>
      </c>
      <c r="AD277" s="33">
        <v>1</v>
      </c>
      <c r="AE277" s="33">
        <v>1</v>
      </c>
      <c r="AF277" s="33">
        <v>3.5</v>
      </c>
      <c r="AG277" s="33">
        <v>3</v>
      </c>
    </row>
    <row r="278" spans="1:33" x14ac:dyDescent="0.45">
      <c r="A278" s="33" t="s">
        <v>102</v>
      </c>
      <c r="B278" s="33" t="s">
        <v>92</v>
      </c>
      <c r="C278" s="31">
        <v>58</v>
      </c>
      <c r="D278" s="31">
        <v>2</v>
      </c>
      <c r="E278" s="31">
        <v>2</v>
      </c>
      <c r="F278" s="31">
        <v>3</v>
      </c>
      <c r="G278" s="31">
        <v>1</v>
      </c>
      <c r="H278" s="31">
        <v>1</v>
      </c>
      <c r="I278" s="31">
        <v>2</v>
      </c>
      <c r="J278" s="31">
        <v>3</v>
      </c>
      <c r="K278" s="31">
        <v>3</v>
      </c>
      <c r="L278" s="31">
        <v>2</v>
      </c>
      <c r="M278" s="31">
        <v>1.5</v>
      </c>
      <c r="N278" s="31">
        <v>3</v>
      </c>
      <c r="O278" s="31">
        <v>2</v>
      </c>
      <c r="S278" s="33" t="s">
        <v>100</v>
      </c>
      <c r="T278" s="33" t="s">
        <v>76</v>
      </c>
      <c r="U278" s="33">
        <v>58</v>
      </c>
      <c r="V278" s="33">
        <v>3</v>
      </c>
      <c r="W278" s="33">
        <v>3</v>
      </c>
      <c r="X278" s="33">
        <v>3</v>
      </c>
      <c r="Y278" s="33">
        <v>2.5</v>
      </c>
      <c r="Z278" s="33">
        <v>2</v>
      </c>
      <c r="AA278" s="33">
        <v>2.5</v>
      </c>
      <c r="AB278" s="33">
        <v>2</v>
      </c>
      <c r="AC278" s="33">
        <v>1</v>
      </c>
      <c r="AD278" s="33">
        <v>3</v>
      </c>
      <c r="AE278" s="33">
        <v>2</v>
      </c>
      <c r="AF278" s="33">
        <v>1</v>
      </c>
      <c r="AG278" s="33">
        <v>5</v>
      </c>
    </row>
    <row r="279" spans="1:33" x14ac:dyDescent="0.45">
      <c r="A279" s="33" t="s">
        <v>102</v>
      </c>
      <c r="B279" s="33" t="s">
        <v>90</v>
      </c>
      <c r="C279" s="31">
        <v>58</v>
      </c>
      <c r="D279" s="31">
        <v>2</v>
      </c>
      <c r="E279" s="31">
        <v>2</v>
      </c>
      <c r="F279" s="31">
        <v>4</v>
      </c>
      <c r="G279" s="31">
        <v>3</v>
      </c>
      <c r="H279" s="31">
        <v>2</v>
      </c>
      <c r="I279" s="31">
        <v>3</v>
      </c>
      <c r="J279" s="31">
        <v>3</v>
      </c>
      <c r="K279" s="31">
        <v>3</v>
      </c>
      <c r="L279" s="31">
        <v>3</v>
      </c>
      <c r="M279" s="31">
        <v>3</v>
      </c>
      <c r="N279" s="31">
        <v>3</v>
      </c>
      <c r="O279" s="31">
        <v>1</v>
      </c>
      <c r="S279" s="33" t="s">
        <v>100</v>
      </c>
      <c r="T279" s="33" t="s">
        <v>93</v>
      </c>
      <c r="U279" s="33">
        <v>58</v>
      </c>
      <c r="V279" s="33">
        <v>2</v>
      </c>
      <c r="W279" s="33">
        <v>2</v>
      </c>
      <c r="X279" s="33">
        <v>4</v>
      </c>
      <c r="Y279" s="33">
        <v>2.5</v>
      </c>
      <c r="Z279" s="33">
        <v>3</v>
      </c>
      <c r="AA279" s="33">
        <v>2.5</v>
      </c>
      <c r="AB279" s="33">
        <v>2</v>
      </c>
      <c r="AC279" s="33">
        <v>2.5</v>
      </c>
      <c r="AD279" s="33">
        <v>2</v>
      </c>
      <c r="AE279" s="33">
        <v>3</v>
      </c>
      <c r="AF279" s="33">
        <v>3.5</v>
      </c>
      <c r="AG279" s="33">
        <v>4</v>
      </c>
    </row>
    <row r="280" spans="1:33" x14ac:dyDescent="0.45">
      <c r="A280" s="33" t="s">
        <v>102</v>
      </c>
      <c r="B280" s="33" t="s">
        <v>91</v>
      </c>
      <c r="C280" s="31">
        <v>58</v>
      </c>
      <c r="D280" s="31">
        <v>4</v>
      </c>
      <c r="E280" s="31">
        <v>4</v>
      </c>
      <c r="F280" s="31">
        <v>2</v>
      </c>
      <c r="G280" s="31">
        <v>4</v>
      </c>
      <c r="H280" s="31">
        <v>4</v>
      </c>
      <c r="I280" s="31">
        <v>4</v>
      </c>
      <c r="J280" s="31">
        <v>3</v>
      </c>
      <c r="K280" s="31">
        <v>3</v>
      </c>
      <c r="L280" s="31">
        <v>4</v>
      </c>
      <c r="M280" s="31">
        <v>4</v>
      </c>
      <c r="N280" s="31">
        <v>3</v>
      </c>
      <c r="O280" s="31">
        <v>4</v>
      </c>
      <c r="S280" s="33" t="s">
        <v>100</v>
      </c>
      <c r="T280" s="33" t="s">
        <v>95</v>
      </c>
      <c r="U280" s="33">
        <v>58</v>
      </c>
      <c r="V280" s="33">
        <v>4</v>
      </c>
      <c r="W280" s="33">
        <v>5</v>
      </c>
      <c r="X280" s="33">
        <v>2</v>
      </c>
      <c r="Y280" s="33">
        <v>4</v>
      </c>
      <c r="Z280" s="33">
        <v>4</v>
      </c>
      <c r="AA280" s="33">
        <v>4.5</v>
      </c>
      <c r="AB280" s="33">
        <v>4.5</v>
      </c>
      <c r="AC280" s="33">
        <v>4</v>
      </c>
      <c r="AD280" s="33">
        <v>4.5</v>
      </c>
      <c r="AE280" s="33">
        <v>4</v>
      </c>
      <c r="AF280" s="33">
        <v>5</v>
      </c>
      <c r="AG280" s="33">
        <v>2</v>
      </c>
    </row>
    <row r="281" spans="1:33" x14ac:dyDescent="0.45">
      <c r="A281" s="33" t="s">
        <v>102</v>
      </c>
      <c r="B281" s="33" t="s">
        <v>77</v>
      </c>
      <c r="C281" s="31">
        <v>58</v>
      </c>
      <c r="D281" s="31">
        <v>5</v>
      </c>
      <c r="E281" s="31">
        <v>5</v>
      </c>
      <c r="F281" s="31">
        <v>1</v>
      </c>
      <c r="G281" s="31">
        <v>5</v>
      </c>
      <c r="H281" s="31">
        <v>5</v>
      </c>
      <c r="I281" s="31">
        <v>5</v>
      </c>
      <c r="J281" s="31">
        <v>3</v>
      </c>
      <c r="K281" s="31">
        <v>3</v>
      </c>
      <c r="L281" s="31">
        <v>5</v>
      </c>
      <c r="M281" s="31">
        <v>5</v>
      </c>
      <c r="N281" s="31">
        <v>1</v>
      </c>
      <c r="O281" s="31">
        <v>5</v>
      </c>
      <c r="S281" s="33" t="s">
        <v>100</v>
      </c>
      <c r="T281" s="33" t="s">
        <v>94</v>
      </c>
      <c r="U281" s="33">
        <v>58</v>
      </c>
      <c r="V281" s="33">
        <v>5</v>
      </c>
      <c r="W281" s="33">
        <v>4</v>
      </c>
      <c r="X281" s="33">
        <v>1</v>
      </c>
      <c r="Y281" s="33">
        <v>5</v>
      </c>
      <c r="Z281" s="33">
        <v>5</v>
      </c>
      <c r="AA281" s="33">
        <v>4.5</v>
      </c>
      <c r="AB281" s="33">
        <v>4.5</v>
      </c>
      <c r="AC281" s="33">
        <v>5</v>
      </c>
      <c r="AD281" s="33">
        <v>4.5</v>
      </c>
      <c r="AE281" s="33">
        <v>5</v>
      </c>
      <c r="AF281" s="33">
        <v>2</v>
      </c>
      <c r="AG281" s="33">
        <v>1</v>
      </c>
    </row>
    <row r="282" spans="1:33" x14ac:dyDescent="0.45">
      <c r="A282" s="33" t="s">
        <v>102</v>
      </c>
      <c r="B282" s="33" t="s">
        <v>76</v>
      </c>
      <c r="C282" s="31">
        <v>31</v>
      </c>
      <c r="D282" s="31">
        <v>5</v>
      </c>
      <c r="E282" s="31">
        <v>1</v>
      </c>
      <c r="F282" s="31">
        <v>5</v>
      </c>
      <c r="G282" s="31">
        <v>5</v>
      </c>
      <c r="H282" s="31">
        <v>1</v>
      </c>
      <c r="I282" s="31">
        <v>5</v>
      </c>
      <c r="J282" s="31">
        <v>1</v>
      </c>
      <c r="K282" s="31">
        <v>5</v>
      </c>
      <c r="L282" s="31">
        <v>1</v>
      </c>
      <c r="M282" s="31">
        <v>1</v>
      </c>
      <c r="N282" s="31">
        <v>5</v>
      </c>
      <c r="O282" s="31">
        <v>3</v>
      </c>
      <c r="S282" s="33" t="s">
        <v>100</v>
      </c>
      <c r="T282" s="33" t="s">
        <v>96</v>
      </c>
      <c r="U282" s="33">
        <v>31</v>
      </c>
      <c r="V282" s="33">
        <v>1</v>
      </c>
      <c r="W282" s="33">
        <v>1</v>
      </c>
      <c r="X282" s="33">
        <v>1</v>
      </c>
      <c r="Y282" s="33">
        <v>5</v>
      </c>
      <c r="Z282" s="33">
        <v>1</v>
      </c>
      <c r="AA282" s="33">
        <v>5</v>
      </c>
      <c r="AB282" s="33">
        <v>5</v>
      </c>
      <c r="AC282" s="33">
        <v>5</v>
      </c>
      <c r="AD282" s="33">
        <v>1</v>
      </c>
      <c r="AE282" s="33">
        <v>1</v>
      </c>
      <c r="AF282" s="33">
        <v>5</v>
      </c>
      <c r="AG282" s="33">
        <v>3</v>
      </c>
    </row>
    <row r="283" spans="1:33" x14ac:dyDescent="0.45">
      <c r="A283" s="33" t="s">
        <v>102</v>
      </c>
      <c r="B283" s="33" t="s">
        <v>92</v>
      </c>
      <c r="C283" s="31">
        <v>31</v>
      </c>
      <c r="D283" s="31">
        <v>1.5</v>
      </c>
      <c r="E283" s="31">
        <v>3</v>
      </c>
      <c r="F283" s="31">
        <v>4</v>
      </c>
      <c r="G283" s="31">
        <v>2</v>
      </c>
      <c r="H283" s="31">
        <v>2</v>
      </c>
      <c r="I283" s="31">
        <v>3</v>
      </c>
      <c r="J283" s="31">
        <v>2</v>
      </c>
      <c r="K283" s="31">
        <v>3</v>
      </c>
      <c r="L283" s="31">
        <v>2</v>
      </c>
      <c r="M283" s="31">
        <v>2</v>
      </c>
      <c r="N283" s="31">
        <v>3</v>
      </c>
      <c r="O283" s="31">
        <v>1</v>
      </c>
      <c r="S283" s="33" t="s">
        <v>100</v>
      </c>
      <c r="T283" s="33" t="s">
        <v>76</v>
      </c>
      <c r="U283" s="33">
        <v>31</v>
      </c>
      <c r="V283" s="33">
        <v>4</v>
      </c>
      <c r="W283" s="33">
        <v>3.5</v>
      </c>
      <c r="X283" s="33">
        <v>2</v>
      </c>
      <c r="Y283" s="33">
        <v>4</v>
      </c>
      <c r="Z283" s="33">
        <v>2</v>
      </c>
      <c r="AA283" s="33">
        <v>4</v>
      </c>
      <c r="AB283" s="33">
        <v>1</v>
      </c>
      <c r="AC283" s="33">
        <v>3</v>
      </c>
      <c r="AD283" s="33">
        <v>2</v>
      </c>
      <c r="AE283" s="33">
        <v>2</v>
      </c>
      <c r="AF283" s="33">
        <v>4</v>
      </c>
      <c r="AG283" s="33">
        <v>1</v>
      </c>
    </row>
    <row r="284" spans="1:33" x14ac:dyDescent="0.45">
      <c r="A284" s="33" t="s">
        <v>102</v>
      </c>
      <c r="B284" s="33" t="s">
        <v>90</v>
      </c>
      <c r="C284" s="31">
        <v>31</v>
      </c>
      <c r="D284" s="31">
        <v>1.5</v>
      </c>
      <c r="E284" s="31">
        <v>2</v>
      </c>
      <c r="F284" s="31">
        <v>3</v>
      </c>
      <c r="G284" s="31">
        <v>3</v>
      </c>
      <c r="H284" s="31">
        <v>5</v>
      </c>
      <c r="I284" s="31">
        <v>4</v>
      </c>
      <c r="J284" s="31">
        <v>4</v>
      </c>
      <c r="K284" s="31">
        <v>1</v>
      </c>
      <c r="L284" s="31">
        <v>3</v>
      </c>
      <c r="M284" s="31">
        <v>4</v>
      </c>
      <c r="N284" s="31">
        <v>2</v>
      </c>
      <c r="O284" s="31">
        <v>4</v>
      </c>
      <c r="S284" s="33" t="s">
        <v>100</v>
      </c>
      <c r="T284" s="33" t="s">
        <v>93</v>
      </c>
      <c r="U284" s="33">
        <v>31</v>
      </c>
      <c r="V284" s="33">
        <v>2.5</v>
      </c>
      <c r="W284" s="33">
        <v>2</v>
      </c>
      <c r="X284" s="33">
        <v>3</v>
      </c>
      <c r="Y284" s="33">
        <v>3</v>
      </c>
      <c r="Z284" s="33">
        <v>3</v>
      </c>
      <c r="AA284" s="33">
        <v>3</v>
      </c>
      <c r="AB284" s="33">
        <v>4</v>
      </c>
      <c r="AC284" s="33">
        <v>4</v>
      </c>
      <c r="AD284" s="33">
        <v>3</v>
      </c>
      <c r="AE284" s="33">
        <v>3</v>
      </c>
      <c r="AF284" s="33">
        <v>3</v>
      </c>
      <c r="AG284" s="33">
        <v>2</v>
      </c>
    </row>
    <row r="285" spans="1:33" x14ac:dyDescent="0.45">
      <c r="A285" s="33" t="s">
        <v>102</v>
      </c>
      <c r="B285" s="33" t="s">
        <v>91</v>
      </c>
      <c r="C285" s="31">
        <v>31</v>
      </c>
      <c r="D285" s="31">
        <v>3.5</v>
      </c>
      <c r="E285" s="31">
        <v>5</v>
      </c>
      <c r="F285" s="31">
        <v>2</v>
      </c>
      <c r="G285" s="31">
        <v>1</v>
      </c>
      <c r="H285" s="31">
        <v>3</v>
      </c>
      <c r="I285" s="31">
        <v>1</v>
      </c>
      <c r="J285" s="31">
        <v>3</v>
      </c>
      <c r="K285" s="31">
        <v>4</v>
      </c>
      <c r="L285" s="31">
        <v>4</v>
      </c>
      <c r="M285" s="31">
        <v>3</v>
      </c>
      <c r="N285" s="31">
        <v>4</v>
      </c>
      <c r="O285" s="31">
        <v>5</v>
      </c>
      <c r="S285" s="33" t="s">
        <v>100</v>
      </c>
      <c r="T285" s="33" t="s">
        <v>95</v>
      </c>
      <c r="U285" s="33">
        <v>31</v>
      </c>
      <c r="V285" s="33">
        <v>5</v>
      </c>
      <c r="W285" s="33">
        <v>5</v>
      </c>
      <c r="X285" s="33">
        <v>5</v>
      </c>
      <c r="Y285" s="33">
        <v>1</v>
      </c>
      <c r="Z285" s="33">
        <v>5</v>
      </c>
      <c r="AA285" s="33">
        <v>1</v>
      </c>
      <c r="AB285" s="33">
        <v>3</v>
      </c>
      <c r="AC285" s="33">
        <v>1</v>
      </c>
      <c r="AD285" s="33">
        <v>5</v>
      </c>
      <c r="AE285" s="33">
        <v>5</v>
      </c>
      <c r="AF285" s="33">
        <v>1</v>
      </c>
      <c r="AG285" s="33">
        <v>5</v>
      </c>
    </row>
    <row r="286" spans="1:33" x14ac:dyDescent="0.45">
      <c r="A286" s="33" t="s">
        <v>102</v>
      </c>
      <c r="B286" s="33" t="s">
        <v>77</v>
      </c>
      <c r="C286" s="31">
        <v>31</v>
      </c>
      <c r="D286" s="31">
        <v>3.5</v>
      </c>
      <c r="E286" s="31">
        <v>4</v>
      </c>
      <c r="F286" s="31">
        <v>1</v>
      </c>
      <c r="G286" s="31">
        <v>4</v>
      </c>
      <c r="H286" s="31">
        <v>4</v>
      </c>
      <c r="I286" s="31">
        <v>2</v>
      </c>
      <c r="J286" s="31">
        <v>5</v>
      </c>
      <c r="K286" s="31">
        <v>2</v>
      </c>
      <c r="L286" s="31">
        <v>5</v>
      </c>
      <c r="M286" s="31">
        <v>5</v>
      </c>
      <c r="N286" s="31">
        <v>1</v>
      </c>
      <c r="O286" s="31">
        <v>2</v>
      </c>
      <c r="S286" s="33" t="s">
        <v>100</v>
      </c>
      <c r="T286" s="33" t="s">
        <v>94</v>
      </c>
      <c r="U286" s="33">
        <v>31</v>
      </c>
      <c r="V286" s="33">
        <v>2.5</v>
      </c>
      <c r="W286" s="33">
        <v>3.5</v>
      </c>
      <c r="X286" s="33">
        <v>4</v>
      </c>
      <c r="Y286" s="33">
        <v>2</v>
      </c>
      <c r="Z286" s="33">
        <v>4</v>
      </c>
      <c r="AA286" s="33">
        <v>2</v>
      </c>
      <c r="AB286" s="33">
        <v>2</v>
      </c>
      <c r="AC286" s="33">
        <v>2</v>
      </c>
      <c r="AD286" s="33">
        <v>4</v>
      </c>
      <c r="AE286" s="33">
        <v>4</v>
      </c>
      <c r="AF286" s="33">
        <v>2</v>
      </c>
      <c r="AG286" s="33">
        <v>4</v>
      </c>
    </row>
    <row r="287" spans="1:33" x14ac:dyDescent="0.45">
      <c r="A287" s="33" t="s">
        <v>102</v>
      </c>
      <c r="B287" s="33" t="s">
        <v>76</v>
      </c>
      <c r="C287" s="31">
        <v>7</v>
      </c>
      <c r="D287" s="31">
        <v>4.5</v>
      </c>
      <c r="E287" s="31">
        <v>1</v>
      </c>
      <c r="F287" s="31">
        <v>5</v>
      </c>
      <c r="G287" s="31">
        <v>5</v>
      </c>
      <c r="H287" s="31">
        <v>1</v>
      </c>
      <c r="I287" s="31">
        <v>1.5</v>
      </c>
      <c r="J287" s="31">
        <v>5</v>
      </c>
      <c r="K287" s="31">
        <v>5</v>
      </c>
      <c r="L287" s="31">
        <v>1</v>
      </c>
      <c r="M287" s="31">
        <v>1</v>
      </c>
      <c r="N287" s="31">
        <v>1</v>
      </c>
      <c r="O287" s="31">
        <v>3</v>
      </c>
      <c r="S287" s="33" t="s">
        <v>100</v>
      </c>
      <c r="T287" s="33" t="s">
        <v>96</v>
      </c>
      <c r="U287" s="33">
        <v>7</v>
      </c>
      <c r="V287" s="33">
        <v>1</v>
      </c>
      <c r="W287" s="33">
        <v>1</v>
      </c>
      <c r="X287" s="33">
        <v>1</v>
      </c>
      <c r="Y287" s="33">
        <v>1</v>
      </c>
      <c r="Z287" s="33">
        <v>1</v>
      </c>
      <c r="AA287" s="33">
        <v>1</v>
      </c>
      <c r="AB287" s="33">
        <v>1</v>
      </c>
      <c r="AC287" s="33">
        <v>1</v>
      </c>
      <c r="AD287" s="33">
        <v>1</v>
      </c>
      <c r="AE287" s="33">
        <v>1</v>
      </c>
      <c r="AF287" s="33">
        <v>1</v>
      </c>
      <c r="AG287" s="33">
        <v>3</v>
      </c>
    </row>
    <row r="288" spans="1:33" x14ac:dyDescent="0.45">
      <c r="A288" s="33" t="s">
        <v>102</v>
      </c>
      <c r="B288" s="33" t="s">
        <v>92</v>
      </c>
      <c r="C288" s="31">
        <v>7</v>
      </c>
      <c r="D288" s="31">
        <v>4.5</v>
      </c>
      <c r="E288" s="31">
        <v>2</v>
      </c>
      <c r="F288" s="31">
        <v>3</v>
      </c>
      <c r="G288" s="31">
        <v>3</v>
      </c>
      <c r="H288" s="31">
        <v>2.5</v>
      </c>
      <c r="I288" s="31">
        <v>3.5</v>
      </c>
      <c r="J288" s="31">
        <v>3</v>
      </c>
      <c r="K288" s="31">
        <v>3</v>
      </c>
      <c r="L288" s="31">
        <v>2.5</v>
      </c>
      <c r="M288" s="31">
        <v>2</v>
      </c>
      <c r="N288" s="31">
        <v>2.5</v>
      </c>
      <c r="O288" s="31">
        <v>2</v>
      </c>
      <c r="S288" s="33" t="s">
        <v>100</v>
      </c>
      <c r="T288" s="33" t="s">
        <v>76</v>
      </c>
      <c r="U288" s="33">
        <v>7</v>
      </c>
      <c r="V288" s="33">
        <v>3</v>
      </c>
      <c r="W288" s="33">
        <v>2</v>
      </c>
      <c r="X288" s="33">
        <v>2</v>
      </c>
      <c r="Y288" s="33">
        <v>2</v>
      </c>
      <c r="Z288" s="33">
        <v>2</v>
      </c>
      <c r="AA288" s="33">
        <v>2</v>
      </c>
      <c r="AB288" s="33">
        <v>3</v>
      </c>
      <c r="AC288" s="33">
        <v>4</v>
      </c>
      <c r="AD288" s="33">
        <v>2</v>
      </c>
      <c r="AE288" s="33">
        <v>2</v>
      </c>
      <c r="AF288" s="33">
        <v>2.5</v>
      </c>
      <c r="AG288" s="33">
        <v>5</v>
      </c>
    </row>
    <row r="289" spans="1:33" x14ac:dyDescent="0.45">
      <c r="A289" s="33" t="s">
        <v>102</v>
      </c>
      <c r="B289" s="33" t="s">
        <v>90</v>
      </c>
      <c r="C289" s="31">
        <v>7</v>
      </c>
      <c r="D289" s="31">
        <v>3</v>
      </c>
      <c r="E289" s="31">
        <v>3</v>
      </c>
      <c r="F289" s="31">
        <v>4</v>
      </c>
      <c r="G289" s="31">
        <v>4</v>
      </c>
      <c r="H289" s="31">
        <v>2.5</v>
      </c>
      <c r="I289" s="31">
        <v>3.5</v>
      </c>
      <c r="J289" s="31">
        <v>4</v>
      </c>
      <c r="K289" s="31">
        <v>4</v>
      </c>
      <c r="L289" s="31">
        <v>2.5</v>
      </c>
      <c r="M289" s="31">
        <v>5</v>
      </c>
      <c r="N289" s="31">
        <v>2.5</v>
      </c>
      <c r="O289" s="31">
        <v>4</v>
      </c>
      <c r="S289" s="33" t="s">
        <v>100</v>
      </c>
      <c r="T289" s="33" t="s">
        <v>76</v>
      </c>
      <c r="U289" s="33">
        <v>7</v>
      </c>
      <c r="V289" s="33">
        <v>2</v>
      </c>
      <c r="W289" s="33">
        <v>3</v>
      </c>
      <c r="X289" s="33">
        <v>5</v>
      </c>
      <c r="Y289" s="33">
        <v>3</v>
      </c>
      <c r="Z289" s="33">
        <v>3</v>
      </c>
      <c r="AA289" s="33">
        <v>4.5</v>
      </c>
      <c r="AB289" s="33">
        <v>2</v>
      </c>
      <c r="AC289" s="33">
        <v>2</v>
      </c>
      <c r="AD289" s="33">
        <v>3</v>
      </c>
      <c r="AE289" s="33">
        <v>4</v>
      </c>
      <c r="AF289" s="33">
        <v>2.5</v>
      </c>
      <c r="AG289" s="33">
        <v>4</v>
      </c>
    </row>
    <row r="290" spans="1:33" x14ac:dyDescent="0.45">
      <c r="A290" s="33" t="s">
        <v>102</v>
      </c>
      <c r="B290" s="33" t="s">
        <v>91</v>
      </c>
      <c r="C290" s="31">
        <v>7</v>
      </c>
      <c r="D290" s="31">
        <v>1.5</v>
      </c>
      <c r="E290" s="31">
        <v>5</v>
      </c>
      <c r="F290" s="31">
        <v>1</v>
      </c>
      <c r="G290" s="31">
        <v>2</v>
      </c>
      <c r="H290" s="31">
        <v>4.5</v>
      </c>
      <c r="I290" s="31">
        <v>5</v>
      </c>
      <c r="J290" s="31">
        <v>2</v>
      </c>
      <c r="K290" s="31">
        <v>1.5</v>
      </c>
      <c r="L290" s="31">
        <v>4</v>
      </c>
      <c r="M290" s="31">
        <v>3</v>
      </c>
      <c r="N290" s="31">
        <v>4.5</v>
      </c>
      <c r="O290" s="31">
        <v>1</v>
      </c>
      <c r="S290" s="33" t="s">
        <v>100</v>
      </c>
      <c r="T290" s="33" t="s">
        <v>93</v>
      </c>
      <c r="U290" s="33">
        <v>7</v>
      </c>
      <c r="V290" s="33">
        <v>5</v>
      </c>
      <c r="W290" s="33">
        <v>5</v>
      </c>
      <c r="X290" s="33">
        <v>3</v>
      </c>
      <c r="Y290" s="33">
        <v>5</v>
      </c>
      <c r="Z290" s="33">
        <v>5</v>
      </c>
      <c r="AA290" s="33">
        <v>3</v>
      </c>
      <c r="AB290" s="33">
        <v>4</v>
      </c>
      <c r="AC290" s="33">
        <v>3</v>
      </c>
      <c r="AD290" s="33">
        <v>5</v>
      </c>
      <c r="AE290" s="33">
        <v>3</v>
      </c>
      <c r="AF290" s="33">
        <v>4</v>
      </c>
      <c r="AG290" s="33">
        <v>1</v>
      </c>
    </row>
    <row r="291" spans="1:33" x14ac:dyDescent="0.45">
      <c r="A291" s="33" t="s">
        <v>102</v>
      </c>
      <c r="B291" s="33" t="s">
        <v>77</v>
      </c>
      <c r="C291" s="31">
        <v>7</v>
      </c>
      <c r="D291" s="31">
        <v>1.5</v>
      </c>
      <c r="E291" s="31">
        <v>4</v>
      </c>
      <c r="F291" s="31">
        <v>2</v>
      </c>
      <c r="G291" s="31">
        <v>1</v>
      </c>
      <c r="H291" s="31">
        <v>4.5</v>
      </c>
      <c r="I291" s="31">
        <v>1.5</v>
      </c>
      <c r="J291" s="31">
        <v>1</v>
      </c>
      <c r="K291" s="31">
        <v>1.5</v>
      </c>
      <c r="L291" s="31">
        <v>5</v>
      </c>
      <c r="M291" s="31">
        <v>4</v>
      </c>
      <c r="N291" s="31">
        <v>4.5</v>
      </c>
      <c r="O291" s="31">
        <v>5</v>
      </c>
      <c r="S291" s="33" t="s">
        <v>100</v>
      </c>
      <c r="T291" s="33" t="s">
        <v>95</v>
      </c>
      <c r="U291" s="33">
        <v>7</v>
      </c>
      <c r="V291" s="33">
        <v>4</v>
      </c>
      <c r="W291" s="33">
        <v>4</v>
      </c>
      <c r="X291" s="33">
        <v>4</v>
      </c>
      <c r="Y291" s="33">
        <v>4</v>
      </c>
      <c r="Z291" s="33">
        <v>4</v>
      </c>
      <c r="AA291" s="33">
        <v>4.5</v>
      </c>
      <c r="AB291" s="33">
        <v>5</v>
      </c>
      <c r="AC291" s="33">
        <v>5</v>
      </c>
      <c r="AD291" s="33">
        <v>4</v>
      </c>
      <c r="AE291" s="33">
        <v>5</v>
      </c>
      <c r="AF291" s="33">
        <v>5</v>
      </c>
      <c r="AG291" s="33">
        <v>2</v>
      </c>
    </row>
    <row r="292" spans="1:33" x14ac:dyDescent="0.45">
      <c r="A292" s="33" t="s">
        <v>102</v>
      </c>
      <c r="B292" s="33" t="s">
        <v>76</v>
      </c>
      <c r="C292" s="31">
        <v>5</v>
      </c>
      <c r="D292" s="31">
        <v>5</v>
      </c>
      <c r="E292" s="31">
        <v>1</v>
      </c>
      <c r="F292" s="31">
        <v>5</v>
      </c>
      <c r="G292" s="31">
        <v>5</v>
      </c>
      <c r="H292" s="31">
        <v>5</v>
      </c>
      <c r="I292" s="31">
        <v>5</v>
      </c>
      <c r="J292" s="31">
        <v>1.5</v>
      </c>
      <c r="K292" s="31">
        <v>3</v>
      </c>
      <c r="L292" s="31">
        <v>1</v>
      </c>
      <c r="M292" s="31">
        <v>1</v>
      </c>
      <c r="N292" s="31">
        <v>1</v>
      </c>
      <c r="O292" s="31">
        <v>4</v>
      </c>
      <c r="S292" s="33" t="s">
        <v>100</v>
      </c>
      <c r="T292" s="33" t="s">
        <v>94</v>
      </c>
      <c r="U292" s="33">
        <v>5</v>
      </c>
      <c r="V292" s="33">
        <v>1</v>
      </c>
      <c r="W292" s="33">
        <v>1</v>
      </c>
      <c r="X292" s="33">
        <v>5</v>
      </c>
      <c r="Y292" s="33">
        <v>5</v>
      </c>
      <c r="Z292" s="33">
        <v>1</v>
      </c>
      <c r="AA292" s="33">
        <v>5</v>
      </c>
      <c r="AB292" s="33">
        <v>1</v>
      </c>
      <c r="AC292" s="33">
        <v>2</v>
      </c>
      <c r="AD292" s="33">
        <v>1</v>
      </c>
      <c r="AE292" s="33">
        <v>1</v>
      </c>
      <c r="AF292" s="33">
        <v>1</v>
      </c>
      <c r="AG292" s="33">
        <v>5</v>
      </c>
    </row>
    <row r="293" spans="1:33" x14ac:dyDescent="0.45">
      <c r="A293" s="33" t="s">
        <v>102</v>
      </c>
      <c r="B293" s="33" t="s">
        <v>92</v>
      </c>
      <c r="C293" s="31">
        <v>5</v>
      </c>
      <c r="D293" s="31">
        <v>3.5</v>
      </c>
      <c r="E293" s="31">
        <v>3.5</v>
      </c>
      <c r="F293" s="31">
        <v>3.5</v>
      </c>
      <c r="G293" s="31">
        <v>2.5</v>
      </c>
      <c r="H293" s="31">
        <v>2.5</v>
      </c>
      <c r="I293" s="31">
        <v>4</v>
      </c>
      <c r="J293" s="31">
        <v>4.5</v>
      </c>
      <c r="K293" s="31">
        <v>3</v>
      </c>
      <c r="L293" s="31">
        <v>2</v>
      </c>
      <c r="M293" s="31">
        <v>2</v>
      </c>
      <c r="N293" s="31">
        <v>2</v>
      </c>
      <c r="O293" s="31">
        <v>4</v>
      </c>
      <c r="S293" s="33" t="s">
        <v>100</v>
      </c>
      <c r="T293" s="33" t="s">
        <v>96</v>
      </c>
      <c r="U293" s="33">
        <v>5</v>
      </c>
      <c r="V293" s="33">
        <v>2.5</v>
      </c>
      <c r="W293" s="33">
        <v>2.5</v>
      </c>
      <c r="X293" s="33">
        <v>3.5</v>
      </c>
      <c r="Y293" s="33">
        <v>1.5</v>
      </c>
      <c r="Z293" s="33">
        <v>2.5</v>
      </c>
      <c r="AA293" s="33">
        <v>3.5</v>
      </c>
      <c r="AB293" s="33">
        <v>2.5</v>
      </c>
      <c r="AC293" s="33">
        <v>4</v>
      </c>
      <c r="AD293" s="33">
        <v>3</v>
      </c>
      <c r="AE293" s="33">
        <v>2.5</v>
      </c>
      <c r="AF293" s="33">
        <v>2.5</v>
      </c>
      <c r="AG293" s="33">
        <v>4</v>
      </c>
    </row>
    <row r="294" spans="1:33" x14ac:dyDescent="0.45">
      <c r="A294" s="33" t="s">
        <v>102</v>
      </c>
      <c r="B294" s="33" t="s">
        <v>90</v>
      </c>
      <c r="C294" s="31">
        <v>5</v>
      </c>
      <c r="D294" s="31">
        <v>3.5</v>
      </c>
      <c r="E294" s="31">
        <v>3.5</v>
      </c>
      <c r="F294" s="31">
        <v>3.5</v>
      </c>
      <c r="G294" s="31">
        <v>2.5</v>
      </c>
      <c r="H294" s="31">
        <v>2.5</v>
      </c>
      <c r="I294" s="31">
        <v>2</v>
      </c>
      <c r="J294" s="31">
        <v>4.5</v>
      </c>
      <c r="K294" s="31">
        <v>3</v>
      </c>
      <c r="L294" s="31">
        <v>3</v>
      </c>
      <c r="M294" s="31">
        <v>3</v>
      </c>
      <c r="N294" s="31">
        <v>3</v>
      </c>
      <c r="O294" s="31">
        <v>4</v>
      </c>
      <c r="S294" s="33" t="s">
        <v>100</v>
      </c>
      <c r="T294" s="33" t="s">
        <v>76</v>
      </c>
      <c r="U294" s="33">
        <v>5</v>
      </c>
      <c r="V294" s="33">
        <v>2.5</v>
      </c>
      <c r="W294" s="33">
        <v>2.5</v>
      </c>
      <c r="X294" s="33">
        <v>3.5</v>
      </c>
      <c r="Y294" s="33">
        <v>3.5</v>
      </c>
      <c r="Z294" s="33">
        <v>2.5</v>
      </c>
      <c r="AA294" s="33">
        <v>3.5</v>
      </c>
      <c r="AB294" s="33">
        <v>2.5</v>
      </c>
      <c r="AC294" s="33">
        <v>5</v>
      </c>
      <c r="AD294" s="33">
        <v>2</v>
      </c>
      <c r="AE294" s="33">
        <v>2.5</v>
      </c>
      <c r="AF294" s="33">
        <v>2.5</v>
      </c>
      <c r="AG294" s="33">
        <v>2.5</v>
      </c>
    </row>
    <row r="295" spans="1:33" x14ac:dyDescent="0.45">
      <c r="A295" s="33" t="s">
        <v>102</v>
      </c>
      <c r="B295" s="33" t="s">
        <v>91</v>
      </c>
      <c r="C295" s="31">
        <v>5</v>
      </c>
      <c r="D295" s="31">
        <v>1.5</v>
      </c>
      <c r="E295" s="31">
        <v>3.5</v>
      </c>
      <c r="F295" s="31">
        <v>2</v>
      </c>
      <c r="G295" s="31">
        <v>2.5</v>
      </c>
      <c r="H295" s="31">
        <v>2.5</v>
      </c>
      <c r="I295" s="31">
        <v>2</v>
      </c>
      <c r="J295" s="31">
        <v>3</v>
      </c>
      <c r="K295" s="31">
        <v>3</v>
      </c>
      <c r="L295" s="31">
        <v>4</v>
      </c>
      <c r="M295" s="31">
        <v>4</v>
      </c>
      <c r="N295" s="31">
        <v>4</v>
      </c>
      <c r="O295" s="31">
        <v>1.5</v>
      </c>
      <c r="S295" s="33" t="s">
        <v>100</v>
      </c>
      <c r="T295" s="33" t="s">
        <v>93</v>
      </c>
      <c r="U295" s="33">
        <v>5</v>
      </c>
      <c r="V295" s="33">
        <v>4.5</v>
      </c>
      <c r="W295" s="33">
        <v>4.5</v>
      </c>
      <c r="X295" s="33">
        <v>1.5</v>
      </c>
      <c r="Y295" s="33">
        <v>3.5</v>
      </c>
      <c r="Z295" s="33">
        <v>4.5</v>
      </c>
      <c r="AA295" s="33">
        <v>1.5</v>
      </c>
      <c r="AB295" s="33">
        <v>4.5</v>
      </c>
      <c r="AC295" s="33">
        <v>2</v>
      </c>
      <c r="AD295" s="33">
        <v>4.5</v>
      </c>
      <c r="AE295" s="33">
        <v>4</v>
      </c>
      <c r="AF295" s="33">
        <v>4.5</v>
      </c>
      <c r="AG295" s="33">
        <v>2.5</v>
      </c>
    </row>
    <row r="296" spans="1:33" x14ac:dyDescent="0.45">
      <c r="A296" s="33" t="s">
        <v>102</v>
      </c>
      <c r="B296" s="33" t="s">
        <v>77</v>
      </c>
      <c r="C296" s="31">
        <v>5</v>
      </c>
      <c r="D296" s="31">
        <v>1.5</v>
      </c>
      <c r="E296" s="31">
        <v>3.5</v>
      </c>
      <c r="F296" s="31">
        <v>1</v>
      </c>
      <c r="G296" s="31">
        <v>2.5</v>
      </c>
      <c r="H296" s="31">
        <v>2.5</v>
      </c>
      <c r="I296" s="31">
        <v>2</v>
      </c>
      <c r="J296" s="31">
        <v>1.5</v>
      </c>
      <c r="K296" s="31">
        <v>3</v>
      </c>
      <c r="L296" s="31">
        <v>5</v>
      </c>
      <c r="M296" s="31">
        <v>5</v>
      </c>
      <c r="N296" s="31">
        <v>5</v>
      </c>
      <c r="O296" s="31">
        <v>1.5</v>
      </c>
      <c r="S296" s="33" t="s">
        <v>100</v>
      </c>
      <c r="T296" s="33" t="s">
        <v>95</v>
      </c>
      <c r="U296" s="33">
        <v>5</v>
      </c>
      <c r="V296" s="33">
        <v>4.5</v>
      </c>
      <c r="W296" s="33">
        <v>4.5</v>
      </c>
      <c r="X296" s="33">
        <v>1.5</v>
      </c>
      <c r="Y296" s="33">
        <v>1.5</v>
      </c>
      <c r="Z296" s="33">
        <v>4.5</v>
      </c>
      <c r="AA296" s="33">
        <v>1.5</v>
      </c>
      <c r="AB296" s="33">
        <v>4.5</v>
      </c>
      <c r="AC296" s="33">
        <v>2</v>
      </c>
      <c r="AD296" s="33">
        <v>4.5</v>
      </c>
      <c r="AE296" s="33">
        <v>5</v>
      </c>
      <c r="AF296" s="33">
        <v>4.5</v>
      </c>
      <c r="AG296" s="33">
        <v>1</v>
      </c>
    </row>
    <row r="297" spans="1:33" x14ac:dyDescent="0.45">
      <c r="A297" s="33" t="s">
        <v>102</v>
      </c>
      <c r="B297" s="33" t="s">
        <v>76</v>
      </c>
      <c r="C297" s="31">
        <v>3</v>
      </c>
      <c r="D297" s="31">
        <v>1</v>
      </c>
      <c r="E297" s="31">
        <v>1</v>
      </c>
      <c r="F297" s="31">
        <v>5</v>
      </c>
      <c r="G297" s="31">
        <v>1</v>
      </c>
      <c r="H297" s="31">
        <v>2.5</v>
      </c>
      <c r="I297" s="31">
        <v>3.5</v>
      </c>
      <c r="J297" s="31">
        <v>1</v>
      </c>
      <c r="K297" s="31">
        <v>1</v>
      </c>
      <c r="L297" s="31">
        <v>1</v>
      </c>
      <c r="M297" s="31">
        <v>1</v>
      </c>
      <c r="N297" s="31">
        <v>4</v>
      </c>
      <c r="O297" s="31">
        <v>1.5</v>
      </c>
      <c r="S297" s="33" t="s">
        <v>100</v>
      </c>
      <c r="T297" s="33" t="s">
        <v>94</v>
      </c>
      <c r="U297" s="33">
        <v>3</v>
      </c>
      <c r="V297" s="33">
        <v>1</v>
      </c>
      <c r="W297" s="33">
        <v>1</v>
      </c>
      <c r="X297" s="33">
        <v>1</v>
      </c>
      <c r="Y297" s="33">
        <v>1</v>
      </c>
      <c r="Z297" s="33">
        <v>1</v>
      </c>
      <c r="AA297" s="33">
        <v>5</v>
      </c>
      <c r="AB297" s="33">
        <v>4</v>
      </c>
      <c r="AC297" s="33">
        <v>1</v>
      </c>
      <c r="AD297" s="33">
        <v>1</v>
      </c>
      <c r="AE297" s="33">
        <v>1</v>
      </c>
      <c r="AF297" s="33">
        <v>3</v>
      </c>
      <c r="AG297" s="33">
        <v>3</v>
      </c>
    </row>
    <row r="298" spans="1:33" x14ac:dyDescent="0.45">
      <c r="A298" s="33" t="s">
        <v>102</v>
      </c>
      <c r="B298" s="33" t="s">
        <v>92</v>
      </c>
      <c r="C298" s="31">
        <v>3</v>
      </c>
      <c r="D298" s="31">
        <v>2</v>
      </c>
      <c r="E298" s="31">
        <v>2</v>
      </c>
      <c r="F298" s="31">
        <v>4</v>
      </c>
      <c r="G298" s="31">
        <v>5</v>
      </c>
      <c r="H298" s="31">
        <v>5</v>
      </c>
      <c r="I298" s="31">
        <v>5</v>
      </c>
      <c r="J298" s="31">
        <v>2</v>
      </c>
      <c r="K298" s="31">
        <v>2</v>
      </c>
      <c r="L298" s="31">
        <v>2</v>
      </c>
      <c r="M298" s="31">
        <v>2</v>
      </c>
      <c r="N298" s="31">
        <v>5</v>
      </c>
      <c r="O298" s="31">
        <v>3.5</v>
      </c>
      <c r="S298" s="33" t="s">
        <v>100</v>
      </c>
      <c r="T298" s="33" t="s">
        <v>96</v>
      </c>
      <c r="U298" s="33">
        <v>3</v>
      </c>
      <c r="V298" s="33">
        <v>3</v>
      </c>
      <c r="W298" s="33">
        <v>2</v>
      </c>
      <c r="X298" s="33">
        <v>3</v>
      </c>
      <c r="Y298" s="33">
        <v>4.5</v>
      </c>
      <c r="Z298" s="33">
        <v>2.5</v>
      </c>
      <c r="AA298" s="33">
        <v>3</v>
      </c>
      <c r="AB298" s="33">
        <v>3</v>
      </c>
      <c r="AC298" s="33">
        <v>5</v>
      </c>
      <c r="AD298" s="33">
        <v>3</v>
      </c>
      <c r="AE298" s="33">
        <v>3</v>
      </c>
      <c r="AF298" s="33">
        <v>4.5</v>
      </c>
      <c r="AG298" s="33">
        <v>4</v>
      </c>
    </row>
    <row r="299" spans="1:33" x14ac:dyDescent="0.45">
      <c r="A299" s="33" t="s">
        <v>102</v>
      </c>
      <c r="B299" s="33" t="s">
        <v>90</v>
      </c>
      <c r="C299" s="31">
        <v>3</v>
      </c>
      <c r="D299" s="31">
        <v>3</v>
      </c>
      <c r="E299" s="31">
        <v>3</v>
      </c>
      <c r="F299" s="31">
        <v>3</v>
      </c>
      <c r="G299" s="31">
        <v>2</v>
      </c>
      <c r="H299" s="31">
        <v>2.5</v>
      </c>
      <c r="I299" s="31">
        <v>1</v>
      </c>
      <c r="J299" s="31">
        <v>3.5</v>
      </c>
      <c r="K299" s="31">
        <v>5</v>
      </c>
      <c r="L299" s="31">
        <v>3</v>
      </c>
      <c r="M299" s="31">
        <v>5</v>
      </c>
      <c r="N299" s="31">
        <v>3</v>
      </c>
      <c r="O299" s="31">
        <v>1.5</v>
      </c>
      <c r="S299" s="33" t="s">
        <v>100</v>
      </c>
      <c r="T299" s="33" t="s">
        <v>76</v>
      </c>
      <c r="U299" s="33">
        <v>3</v>
      </c>
      <c r="V299" s="33">
        <v>2</v>
      </c>
      <c r="W299" s="33">
        <v>3</v>
      </c>
      <c r="X299" s="33">
        <v>2</v>
      </c>
      <c r="Y299" s="33">
        <v>4.5</v>
      </c>
      <c r="Z299" s="33">
        <v>2.5</v>
      </c>
      <c r="AA299" s="33">
        <v>4</v>
      </c>
      <c r="AB299" s="33">
        <v>5</v>
      </c>
      <c r="AC299" s="33">
        <v>4</v>
      </c>
      <c r="AD299" s="33">
        <v>2</v>
      </c>
      <c r="AE299" s="33">
        <v>2</v>
      </c>
      <c r="AF299" s="33">
        <v>4.5</v>
      </c>
      <c r="AG299" s="33">
        <v>5</v>
      </c>
    </row>
    <row r="300" spans="1:33" x14ac:dyDescent="0.45">
      <c r="A300" s="33" t="s">
        <v>102</v>
      </c>
      <c r="B300" s="33" t="s">
        <v>91</v>
      </c>
      <c r="C300" s="31">
        <v>3</v>
      </c>
      <c r="D300" s="31">
        <v>4.5</v>
      </c>
      <c r="E300" s="31">
        <v>4.5</v>
      </c>
      <c r="F300" s="31">
        <v>2</v>
      </c>
      <c r="G300" s="31">
        <v>3.5</v>
      </c>
      <c r="H300" s="31">
        <v>2.5</v>
      </c>
      <c r="I300" s="31">
        <v>3.5</v>
      </c>
      <c r="J300" s="31">
        <v>5</v>
      </c>
      <c r="K300" s="31">
        <v>4</v>
      </c>
      <c r="L300" s="31">
        <v>4.5</v>
      </c>
      <c r="M300" s="31">
        <v>3</v>
      </c>
      <c r="N300" s="31">
        <v>1.5</v>
      </c>
      <c r="O300" s="31">
        <v>3.5</v>
      </c>
      <c r="S300" s="33" t="s">
        <v>100</v>
      </c>
      <c r="T300" s="33" t="s">
        <v>93</v>
      </c>
      <c r="U300" s="33">
        <v>3</v>
      </c>
      <c r="V300" s="33">
        <v>5</v>
      </c>
      <c r="W300" s="33">
        <v>5</v>
      </c>
      <c r="X300" s="33">
        <v>4.5</v>
      </c>
      <c r="Y300" s="33">
        <v>2.5</v>
      </c>
      <c r="Z300" s="33">
        <v>4.5</v>
      </c>
      <c r="AA300" s="33">
        <v>1</v>
      </c>
      <c r="AB300" s="33">
        <v>1.5</v>
      </c>
      <c r="AC300" s="33">
        <v>3</v>
      </c>
      <c r="AD300" s="33">
        <v>5</v>
      </c>
      <c r="AE300" s="33">
        <v>4</v>
      </c>
      <c r="AF300" s="33">
        <v>1.5</v>
      </c>
      <c r="AG300" s="33">
        <v>2</v>
      </c>
    </row>
    <row r="301" spans="1:33" x14ac:dyDescent="0.45">
      <c r="A301" s="33" t="s">
        <v>102</v>
      </c>
      <c r="B301" s="33" t="s">
        <v>77</v>
      </c>
      <c r="C301" s="31">
        <v>3</v>
      </c>
      <c r="D301" s="31">
        <v>4.5</v>
      </c>
      <c r="E301" s="31">
        <v>4.5</v>
      </c>
      <c r="F301" s="31">
        <v>1</v>
      </c>
      <c r="G301" s="31">
        <v>3.5</v>
      </c>
      <c r="H301" s="31">
        <v>2.5</v>
      </c>
      <c r="I301" s="31">
        <v>2</v>
      </c>
      <c r="J301" s="31">
        <v>3.5</v>
      </c>
      <c r="K301" s="31">
        <v>3</v>
      </c>
      <c r="L301" s="31">
        <v>4.5</v>
      </c>
      <c r="M301" s="31">
        <v>4</v>
      </c>
      <c r="N301" s="31">
        <v>1.5</v>
      </c>
      <c r="O301" s="31">
        <v>5</v>
      </c>
      <c r="S301" s="33" t="s">
        <v>100</v>
      </c>
      <c r="T301" s="33" t="s">
        <v>95</v>
      </c>
      <c r="U301" s="33">
        <v>3</v>
      </c>
      <c r="V301" s="33">
        <v>4</v>
      </c>
      <c r="W301" s="33">
        <v>4</v>
      </c>
      <c r="X301" s="33">
        <v>4.5</v>
      </c>
      <c r="Y301" s="33">
        <v>2.5</v>
      </c>
      <c r="Z301" s="33">
        <v>4.5</v>
      </c>
      <c r="AA301" s="33">
        <v>2</v>
      </c>
      <c r="AB301" s="33">
        <v>1.5</v>
      </c>
      <c r="AC301" s="33">
        <v>2</v>
      </c>
      <c r="AD301" s="33">
        <v>4</v>
      </c>
      <c r="AE301" s="33">
        <v>5</v>
      </c>
      <c r="AF301" s="33">
        <v>1.5</v>
      </c>
      <c r="AG301" s="33">
        <v>1</v>
      </c>
    </row>
    <row r="303" spans="1:33" x14ac:dyDescent="0.45">
      <c r="A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</row>
    <row r="305" spans="1:21" x14ac:dyDescent="0.45">
      <c r="A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</row>
    <row r="306" spans="1:21" x14ac:dyDescent="0.45">
      <c r="A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</row>
    <row r="307" spans="1:21" x14ac:dyDescent="0.45">
      <c r="A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</row>
    <row r="308" spans="1:21" x14ac:dyDescent="0.45">
      <c r="A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</row>
    <row r="309" spans="1:21" x14ac:dyDescent="0.45">
      <c r="A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</row>
    <row r="310" spans="1:21" x14ac:dyDescent="0.45">
      <c r="A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</row>
    <row r="312" spans="1:21" x14ac:dyDescent="0.45">
      <c r="A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</row>
    <row r="313" spans="1:21" x14ac:dyDescent="0.45">
      <c r="A313" s="31"/>
      <c r="C313" s="31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1"/>
      <c r="R313" s="31"/>
      <c r="S313" s="31"/>
      <c r="T313" s="31"/>
      <c r="U313" s="31"/>
    </row>
    <row r="314" spans="1:21" x14ac:dyDescent="0.45">
      <c r="A314" s="31"/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1"/>
      <c r="R314" s="31"/>
      <c r="S314" s="31"/>
      <c r="T314" s="31"/>
      <c r="U314" s="31"/>
    </row>
    <row r="315" spans="1:21" x14ac:dyDescent="0.45">
      <c r="A315" s="31"/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1"/>
      <c r="R315" s="31"/>
      <c r="S315" s="31"/>
      <c r="T315" s="31"/>
      <c r="U315" s="31"/>
    </row>
    <row r="316" spans="1:21" x14ac:dyDescent="0.45">
      <c r="A316" s="31"/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1"/>
      <c r="R316" s="31"/>
      <c r="S316" s="31"/>
      <c r="T316" s="31"/>
      <c r="U316" s="31"/>
    </row>
    <row r="317" spans="1:21" x14ac:dyDescent="0.45">
      <c r="A317" s="31"/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1"/>
      <c r="R317" s="31"/>
      <c r="S317" s="31"/>
      <c r="T317" s="31"/>
      <c r="U317" s="31"/>
    </row>
    <row r="318" spans="1:21" x14ac:dyDescent="0.45">
      <c r="A318" s="31"/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1"/>
      <c r="R318" s="31"/>
      <c r="S318" s="31"/>
      <c r="T318" s="31"/>
      <c r="U318" s="31"/>
    </row>
    <row r="319" spans="1:21" x14ac:dyDescent="0.45">
      <c r="A319" s="31"/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1"/>
      <c r="R319" s="31"/>
      <c r="S319" s="31"/>
      <c r="T319" s="31"/>
      <c r="U319" s="31"/>
    </row>
    <row r="320" spans="1:21" x14ac:dyDescent="0.45">
      <c r="A320" s="31"/>
      <c r="C320" s="31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1"/>
      <c r="R320" s="31"/>
      <c r="S320" s="31"/>
      <c r="T320" s="31"/>
      <c r="U320" s="31"/>
    </row>
    <row r="321" spans="1:21" x14ac:dyDescent="0.45">
      <c r="A321" s="31"/>
      <c r="C321" s="31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1"/>
      <c r="R321" s="31"/>
      <c r="S321" s="31"/>
      <c r="T321" s="31"/>
      <c r="U321" s="31"/>
    </row>
    <row r="322" spans="1:21" x14ac:dyDescent="0.45">
      <c r="A322" s="31"/>
      <c r="C322" s="31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1"/>
      <c r="R322" s="31"/>
      <c r="S322" s="31"/>
      <c r="T322" s="31"/>
      <c r="U322" s="31"/>
    </row>
    <row r="323" spans="1:21" x14ac:dyDescent="0.45">
      <c r="A323" s="31"/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1"/>
      <c r="R323" s="31"/>
      <c r="S323" s="31"/>
      <c r="T323" s="31"/>
      <c r="U323" s="31"/>
    </row>
    <row r="324" spans="1:21" x14ac:dyDescent="0.45">
      <c r="A324" s="31"/>
      <c r="C324" s="31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1"/>
      <c r="R324" s="31"/>
      <c r="S324" s="31"/>
      <c r="T324" s="31"/>
      <c r="U324" s="31"/>
    </row>
    <row r="325" spans="1:21" x14ac:dyDescent="0.45">
      <c r="A325" s="31"/>
      <c r="C325" s="31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1"/>
      <c r="R325" s="31"/>
      <c r="S325" s="31"/>
      <c r="T325" s="31"/>
      <c r="U325" s="31"/>
    </row>
    <row r="326" spans="1:21" x14ac:dyDescent="0.45">
      <c r="A326" s="31"/>
      <c r="C326" s="31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1"/>
      <c r="R326" s="31"/>
      <c r="S326" s="31"/>
      <c r="T326" s="31"/>
      <c r="U326" s="31"/>
    </row>
    <row r="327" spans="1:21" x14ac:dyDescent="0.45">
      <c r="A327" s="31"/>
      <c r="C327" s="31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1"/>
      <c r="R327" s="31"/>
      <c r="S327" s="31"/>
      <c r="T327" s="31"/>
      <c r="U327" s="31"/>
    </row>
    <row r="328" spans="1:21" x14ac:dyDescent="0.45">
      <c r="A328" s="31"/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1"/>
      <c r="R328" s="31"/>
      <c r="S328" s="31"/>
      <c r="T328" s="31"/>
      <c r="U328" s="31"/>
    </row>
    <row r="329" spans="1:21" x14ac:dyDescent="0.45">
      <c r="A329" s="31"/>
      <c r="C329" s="31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1"/>
      <c r="R329" s="31"/>
      <c r="S329" s="31"/>
      <c r="T329" s="31"/>
      <c r="U329" s="31"/>
    </row>
    <row r="330" spans="1:21" x14ac:dyDescent="0.45">
      <c r="A330" s="31"/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1"/>
      <c r="R330" s="31"/>
      <c r="S330" s="31"/>
      <c r="T330" s="31"/>
      <c r="U330" s="31"/>
    </row>
    <row r="331" spans="1:21" x14ac:dyDescent="0.45">
      <c r="A331" s="31"/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1"/>
      <c r="R331" s="31"/>
      <c r="S331" s="31"/>
      <c r="T331" s="31"/>
      <c r="U331" s="31"/>
    </row>
    <row r="332" spans="1:21" x14ac:dyDescent="0.45">
      <c r="A332" s="31"/>
      <c r="C332" s="31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1"/>
      <c r="R332" s="31"/>
      <c r="S332" s="31"/>
      <c r="T332" s="31"/>
      <c r="U332" s="31"/>
    </row>
    <row r="333" spans="1:21" x14ac:dyDescent="0.45">
      <c r="A333" s="31"/>
      <c r="C333" s="31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1"/>
      <c r="R333" s="31"/>
      <c r="S333" s="31"/>
      <c r="T333" s="31"/>
      <c r="U333" s="31"/>
    </row>
    <row r="334" spans="1:21" x14ac:dyDescent="0.45">
      <c r="A334" s="31"/>
      <c r="C334" s="31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1"/>
      <c r="R334" s="31"/>
      <c r="S334" s="31"/>
      <c r="T334" s="31"/>
      <c r="U334" s="31"/>
    </row>
    <row r="335" spans="1:21" x14ac:dyDescent="0.45">
      <c r="A335" s="31"/>
      <c r="C335" s="31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1"/>
      <c r="R335" s="31"/>
      <c r="S335" s="31"/>
      <c r="T335" s="31"/>
      <c r="U335" s="31"/>
    </row>
    <row r="336" spans="1:21" x14ac:dyDescent="0.45">
      <c r="A336" s="31"/>
      <c r="C336" s="31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1"/>
      <c r="R336" s="31"/>
      <c r="S336" s="31"/>
      <c r="T336" s="31"/>
      <c r="U336" s="31"/>
    </row>
    <row r="337" spans="1:21" x14ac:dyDescent="0.45">
      <c r="A337" s="31"/>
      <c r="C337" s="31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1"/>
      <c r="R337" s="31"/>
      <c r="S337" s="31"/>
      <c r="T337" s="31"/>
      <c r="U337" s="31"/>
    </row>
    <row r="338" spans="1:21" x14ac:dyDescent="0.45">
      <c r="A338" s="31"/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1"/>
      <c r="R338" s="31"/>
      <c r="S338" s="31"/>
      <c r="T338" s="31"/>
      <c r="U338" s="31"/>
    </row>
    <row r="339" spans="1:21" x14ac:dyDescent="0.45">
      <c r="A339" s="31"/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1"/>
      <c r="R339" s="31"/>
      <c r="S339" s="31"/>
      <c r="T339" s="31"/>
      <c r="U339" s="31"/>
    </row>
    <row r="340" spans="1:21" x14ac:dyDescent="0.45">
      <c r="A340" s="31"/>
      <c r="C340" s="31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1"/>
      <c r="R340" s="31"/>
      <c r="S340" s="31"/>
      <c r="T340" s="31"/>
      <c r="U340" s="31"/>
    </row>
    <row r="341" spans="1:21" x14ac:dyDescent="0.45">
      <c r="A341" s="31"/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1"/>
      <c r="R341" s="31"/>
      <c r="S341" s="31"/>
      <c r="T341" s="31"/>
      <c r="U341" s="31"/>
    </row>
    <row r="342" spans="1:21" x14ac:dyDescent="0.45">
      <c r="A342" s="31"/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1"/>
      <c r="R342" s="31"/>
      <c r="S342" s="31"/>
      <c r="T342" s="31"/>
      <c r="U342" s="31"/>
    </row>
    <row r="343" spans="1:21" x14ac:dyDescent="0.45">
      <c r="A343" s="31"/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1"/>
      <c r="R343" s="31"/>
      <c r="S343" s="31"/>
      <c r="T343" s="31"/>
      <c r="U343" s="31"/>
    </row>
    <row r="344" spans="1:21" x14ac:dyDescent="0.45">
      <c r="A344" s="31"/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1"/>
      <c r="R344" s="31"/>
      <c r="S344" s="31"/>
      <c r="T344" s="31"/>
      <c r="U344" s="31"/>
    </row>
    <row r="345" spans="1:21" x14ac:dyDescent="0.45">
      <c r="A345" s="31"/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1"/>
      <c r="R345" s="31"/>
      <c r="S345" s="31"/>
      <c r="T345" s="31"/>
      <c r="U345" s="31"/>
    </row>
    <row r="346" spans="1:21" x14ac:dyDescent="0.45">
      <c r="A346" s="31"/>
      <c r="C346" s="31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1"/>
      <c r="R346" s="31"/>
      <c r="S346" s="31"/>
      <c r="T346" s="31"/>
      <c r="U346" s="31"/>
    </row>
    <row r="347" spans="1:21" x14ac:dyDescent="0.45">
      <c r="A347" s="31"/>
      <c r="C347" s="3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1"/>
      <c r="R347" s="31"/>
      <c r="S347" s="31"/>
      <c r="T347" s="31"/>
      <c r="U347" s="31"/>
    </row>
    <row r="348" spans="1:21" x14ac:dyDescent="0.45">
      <c r="A348" s="31"/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1"/>
      <c r="R348" s="31"/>
      <c r="S348" s="31"/>
      <c r="T348" s="31"/>
      <c r="U348" s="31"/>
    </row>
    <row r="349" spans="1:21" x14ac:dyDescent="0.45">
      <c r="A349" s="31"/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1"/>
      <c r="R349" s="31"/>
      <c r="S349" s="31"/>
      <c r="T349" s="31"/>
      <c r="U349" s="31"/>
    </row>
    <row r="350" spans="1:21" x14ac:dyDescent="0.45">
      <c r="A350" s="31"/>
      <c r="C350" s="3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1"/>
      <c r="R350" s="31"/>
      <c r="S350" s="31"/>
      <c r="T350" s="31"/>
      <c r="U350" s="31"/>
    </row>
    <row r="351" spans="1:21" x14ac:dyDescent="0.45">
      <c r="A351" s="31"/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1"/>
      <c r="R351" s="31"/>
      <c r="S351" s="31"/>
      <c r="T351" s="31"/>
      <c r="U351" s="31"/>
    </row>
    <row r="352" spans="1:21" x14ac:dyDescent="0.45">
      <c r="A352" s="31"/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1"/>
      <c r="R352" s="31"/>
      <c r="S352" s="31"/>
      <c r="T352" s="31"/>
      <c r="U352" s="31"/>
    </row>
    <row r="353" spans="1:21" x14ac:dyDescent="0.45">
      <c r="A353" s="31"/>
      <c r="C353" s="31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1"/>
      <c r="R353" s="31"/>
      <c r="S353" s="31"/>
      <c r="T353" s="31"/>
      <c r="U353" s="31"/>
    </row>
    <row r="354" spans="1:21" x14ac:dyDescent="0.45">
      <c r="A354" s="31"/>
      <c r="C354" s="31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1"/>
      <c r="R354" s="31"/>
      <c r="S354" s="31"/>
      <c r="T354" s="31"/>
      <c r="U354" s="31"/>
    </row>
    <row r="355" spans="1:21" x14ac:dyDescent="0.45">
      <c r="A355" s="31"/>
      <c r="C355" s="31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1"/>
      <c r="R355" s="31"/>
      <c r="S355" s="31"/>
      <c r="T355" s="31"/>
      <c r="U355" s="31"/>
    </row>
    <row r="356" spans="1:21" x14ac:dyDescent="0.45">
      <c r="A356" s="31"/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1"/>
      <c r="R356" s="31"/>
      <c r="S356" s="31"/>
      <c r="T356" s="31"/>
      <c r="U356" s="31"/>
    </row>
    <row r="357" spans="1:21" x14ac:dyDescent="0.45">
      <c r="A357" s="31"/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1"/>
      <c r="R357" s="31"/>
      <c r="S357" s="31"/>
      <c r="T357" s="31"/>
      <c r="U357" s="31"/>
    </row>
    <row r="358" spans="1:21" x14ac:dyDescent="0.45">
      <c r="A358" s="31"/>
      <c r="C358" s="31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1"/>
      <c r="R358" s="31"/>
      <c r="S358" s="31"/>
      <c r="T358" s="31"/>
      <c r="U358" s="31"/>
    </row>
    <row r="359" spans="1:21" x14ac:dyDescent="0.45">
      <c r="A359" s="31"/>
      <c r="C359" s="31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1"/>
      <c r="R359" s="31"/>
      <c r="S359" s="31"/>
      <c r="T359" s="31"/>
      <c r="U359" s="31"/>
    </row>
    <row r="360" spans="1:21" x14ac:dyDescent="0.45">
      <c r="A360" s="31"/>
      <c r="C360" s="31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1"/>
      <c r="R360" s="31"/>
      <c r="S360" s="31"/>
      <c r="T360" s="31"/>
      <c r="U360" s="31"/>
    </row>
    <row r="361" spans="1:21" x14ac:dyDescent="0.45">
      <c r="A361" s="31"/>
      <c r="C361" s="31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1"/>
      <c r="R361" s="31"/>
      <c r="S361" s="31"/>
      <c r="T361" s="31"/>
      <c r="U361" s="31"/>
    </row>
    <row r="362" spans="1:21" x14ac:dyDescent="0.45">
      <c r="A362" s="31"/>
      <c r="C362" s="3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1"/>
      <c r="R362" s="31"/>
      <c r="S362" s="31"/>
      <c r="T362" s="31"/>
      <c r="U362" s="31"/>
    </row>
    <row r="363" spans="1:21" x14ac:dyDescent="0.45">
      <c r="A363" s="31"/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1"/>
      <c r="R363" s="31"/>
      <c r="S363" s="31"/>
      <c r="T363" s="31"/>
      <c r="U363" s="31"/>
    </row>
    <row r="364" spans="1:21" x14ac:dyDescent="0.45">
      <c r="A364" s="31"/>
      <c r="C364" s="31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1"/>
      <c r="R364" s="31"/>
      <c r="S364" s="31"/>
      <c r="T364" s="31"/>
      <c r="U364" s="31"/>
    </row>
    <row r="365" spans="1:21" x14ac:dyDescent="0.45">
      <c r="A365" s="31"/>
      <c r="C365" s="31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1"/>
      <c r="R365" s="31"/>
      <c r="S365" s="31"/>
      <c r="T365" s="31"/>
      <c r="U365" s="31"/>
    </row>
    <row r="366" spans="1:21" x14ac:dyDescent="0.45">
      <c r="A366" s="31"/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1"/>
      <c r="R366" s="31"/>
      <c r="S366" s="31"/>
      <c r="T366" s="31"/>
      <c r="U366" s="31"/>
    </row>
    <row r="367" spans="1:21" x14ac:dyDescent="0.45">
      <c r="A367" s="31"/>
      <c r="C367" s="31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1"/>
      <c r="R367" s="31"/>
      <c r="S367" s="31"/>
      <c r="T367" s="31"/>
      <c r="U367" s="31"/>
    </row>
    <row r="368" spans="1:21" x14ac:dyDescent="0.45">
      <c r="A368" s="31"/>
      <c r="C368" s="31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1"/>
      <c r="R368" s="31"/>
      <c r="S368" s="31"/>
      <c r="T368" s="31"/>
      <c r="U368" s="31"/>
    </row>
    <row r="369" spans="1:21" x14ac:dyDescent="0.45">
      <c r="A369" s="31"/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1"/>
      <c r="R369" s="31"/>
      <c r="S369" s="31"/>
      <c r="T369" s="31"/>
      <c r="U369" s="31"/>
    </row>
    <row r="370" spans="1:21" x14ac:dyDescent="0.45">
      <c r="A370" s="31"/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1"/>
      <c r="R370" s="31"/>
      <c r="S370" s="31"/>
      <c r="T370" s="31"/>
      <c r="U370" s="31"/>
    </row>
    <row r="371" spans="1:21" x14ac:dyDescent="0.45">
      <c r="A371" s="31"/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1"/>
      <c r="R371" s="31"/>
      <c r="S371" s="31"/>
      <c r="T371" s="31"/>
      <c r="U371" s="31"/>
    </row>
    <row r="372" spans="1:21" x14ac:dyDescent="0.45">
      <c r="A372" s="31"/>
      <c r="C372" s="3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1"/>
      <c r="R372" s="31"/>
      <c r="S372" s="31"/>
      <c r="T372" s="31"/>
      <c r="U372" s="31"/>
    </row>
    <row r="373" spans="1:21" x14ac:dyDescent="0.45">
      <c r="A373" s="31"/>
      <c r="C373" s="3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1"/>
      <c r="R373" s="31"/>
      <c r="S373" s="31"/>
      <c r="T373" s="31"/>
      <c r="U373" s="31"/>
    </row>
    <row r="374" spans="1:21" x14ac:dyDescent="0.45">
      <c r="A374" s="31"/>
      <c r="C374" s="3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1"/>
      <c r="R374" s="31"/>
      <c r="S374" s="31"/>
      <c r="T374" s="31"/>
      <c r="U374" s="31"/>
    </row>
    <row r="375" spans="1:21" x14ac:dyDescent="0.45">
      <c r="A375" s="31"/>
      <c r="C375" s="3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1"/>
      <c r="R375" s="31"/>
      <c r="S375" s="31"/>
      <c r="T375" s="31"/>
      <c r="U375" s="31"/>
    </row>
    <row r="376" spans="1:21" x14ac:dyDescent="0.45">
      <c r="A376" s="31"/>
      <c r="C376" s="31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1"/>
      <c r="R376" s="31"/>
      <c r="S376" s="31"/>
      <c r="T376" s="31"/>
      <c r="U376" s="31"/>
    </row>
    <row r="377" spans="1:21" x14ac:dyDescent="0.45">
      <c r="A377" s="31"/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1"/>
      <c r="R377" s="31"/>
      <c r="S377" s="31"/>
      <c r="T377" s="31"/>
      <c r="U377" s="31"/>
    </row>
    <row r="378" spans="1:21" x14ac:dyDescent="0.45">
      <c r="A378" s="31"/>
      <c r="C378" s="31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1"/>
      <c r="R378" s="31"/>
      <c r="S378" s="31"/>
      <c r="T378" s="31"/>
      <c r="U378" s="31"/>
    </row>
    <row r="379" spans="1:21" x14ac:dyDescent="0.45">
      <c r="A379" s="31"/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1"/>
      <c r="R379" s="31"/>
      <c r="S379" s="31"/>
      <c r="T379" s="31"/>
      <c r="U379" s="31"/>
    </row>
    <row r="380" spans="1:21" x14ac:dyDescent="0.45">
      <c r="A380" s="31"/>
      <c r="C380" s="31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1"/>
      <c r="R380" s="31"/>
      <c r="S380" s="31"/>
      <c r="T380" s="31"/>
      <c r="U380" s="31"/>
    </row>
    <row r="381" spans="1:21" x14ac:dyDescent="0.45">
      <c r="A381" s="31"/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1"/>
      <c r="R381" s="31"/>
      <c r="S381" s="31"/>
      <c r="T381" s="31"/>
      <c r="U381" s="31"/>
    </row>
    <row r="382" spans="1:21" x14ac:dyDescent="0.45">
      <c r="A382" s="31"/>
      <c r="C382" s="31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1"/>
      <c r="R382" s="31"/>
      <c r="S382" s="31"/>
      <c r="T382" s="31"/>
      <c r="U382" s="31"/>
    </row>
    <row r="383" spans="1:21" x14ac:dyDescent="0.45">
      <c r="A383" s="31"/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1"/>
      <c r="R383" s="31"/>
      <c r="S383" s="31"/>
      <c r="T383" s="31"/>
      <c r="U383" s="31"/>
    </row>
    <row r="384" spans="1:21" x14ac:dyDescent="0.45">
      <c r="A384" s="31"/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1"/>
      <c r="R384" s="31"/>
      <c r="S384" s="31"/>
      <c r="T384" s="31"/>
      <c r="U384" s="31"/>
    </row>
    <row r="385" spans="1:21" x14ac:dyDescent="0.45">
      <c r="A385" s="31"/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1"/>
      <c r="R385" s="31"/>
      <c r="S385" s="31"/>
      <c r="T385" s="31"/>
      <c r="U385" s="31"/>
    </row>
    <row r="386" spans="1:21" x14ac:dyDescent="0.45">
      <c r="A386" s="31"/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1"/>
      <c r="R386" s="31"/>
      <c r="S386" s="31"/>
      <c r="T386" s="31"/>
      <c r="U386" s="31"/>
    </row>
    <row r="387" spans="1:21" x14ac:dyDescent="0.45">
      <c r="A387" s="31"/>
      <c r="C387" s="31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1"/>
      <c r="R387" s="31"/>
      <c r="S387" s="31"/>
      <c r="T387" s="31"/>
      <c r="U387" s="31"/>
    </row>
    <row r="388" spans="1:21" x14ac:dyDescent="0.45">
      <c r="A388" s="31"/>
      <c r="C388" s="31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1"/>
      <c r="R388" s="31"/>
      <c r="S388" s="31"/>
      <c r="T388" s="31"/>
      <c r="U388" s="31"/>
    </row>
    <row r="389" spans="1:21" x14ac:dyDescent="0.45">
      <c r="A389" s="31"/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1"/>
      <c r="R389" s="31"/>
      <c r="S389" s="31"/>
      <c r="T389" s="31"/>
      <c r="U389" s="31"/>
    </row>
    <row r="390" spans="1:21" x14ac:dyDescent="0.45">
      <c r="A390" s="31"/>
      <c r="C390" s="3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1"/>
      <c r="R390" s="31"/>
      <c r="S390" s="31"/>
      <c r="T390" s="31"/>
      <c r="U390" s="31"/>
    </row>
    <row r="391" spans="1:21" x14ac:dyDescent="0.45">
      <c r="A391" s="31"/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1"/>
      <c r="R391" s="31"/>
      <c r="S391" s="31"/>
      <c r="T391" s="31"/>
      <c r="U391" s="31"/>
    </row>
    <row r="392" spans="1:21" x14ac:dyDescent="0.45">
      <c r="A392" s="31"/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1"/>
      <c r="R392" s="31"/>
      <c r="S392" s="31"/>
      <c r="T392" s="31"/>
      <c r="U392" s="31"/>
    </row>
    <row r="393" spans="1:21" x14ac:dyDescent="0.45">
      <c r="A393" s="31"/>
      <c r="C393" s="31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1"/>
      <c r="R393" s="31"/>
      <c r="S393" s="31"/>
      <c r="T393" s="31"/>
      <c r="U393" s="31"/>
    </row>
    <row r="394" spans="1:21" x14ac:dyDescent="0.45">
      <c r="A394" s="31"/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1"/>
      <c r="R394" s="31"/>
      <c r="S394" s="31"/>
      <c r="T394" s="31"/>
      <c r="U394" s="31"/>
    </row>
    <row r="395" spans="1:21" x14ac:dyDescent="0.45">
      <c r="A395" s="31"/>
      <c r="C395" s="31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1"/>
      <c r="R395" s="31"/>
      <c r="S395" s="31"/>
      <c r="T395" s="31"/>
      <c r="U395" s="31"/>
    </row>
    <row r="396" spans="1:21" x14ac:dyDescent="0.45">
      <c r="A396" s="31"/>
      <c r="C396" s="31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1"/>
      <c r="R396" s="31"/>
      <c r="S396" s="31"/>
      <c r="T396" s="31"/>
      <c r="U396" s="31"/>
    </row>
    <row r="397" spans="1:21" x14ac:dyDescent="0.45">
      <c r="A397" s="31"/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1"/>
      <c r="R397" s="31"/>
      <c r="S397" s="31"/>
      <c r="T397" s="31"/>
      <c r="U397" s="31"/>
    </row>
    <row r="398" spans="1:21" x14ac:dyDescent="0.45">
      <c r="A398" s="31"/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1"/>
      <c r="R398" s="31"/>
      <c r="S398" s="31"/>
      <c r="T398" s="31"/>
      <c r="U398" s="31"/>
    </row>
    <row r="399" spans="1:21" x14ac:dyDescent="0.45">
      <c r="A399" s="31"/>
      <c r="C399" s="31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1"/>
      <c r="R399" s="31"/>
      <c r="S399" s="31"/>
      <c r="T399" s="31"/>
      <c r="U399" s="31"/>
    </row>
    <row r="400" spans="1:21" x14ac:dyDescent="0.45">
      <c r="A400" s="31"/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1"/>
      <c r="R400" s="31"/>
      <c r="S400" s="31"/>
      <c r="T400" s="31"/>
      <c r="U400" s="31"/>
    </row>
    <row r="401" spans="1:21" x14ac:dyDescent="0.45">
      <c r="A401" s="31"/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1"/>
      <c r="R401" s="31"/>
      <c r="S401" s="31"/>
      <c r="T401" s="31"/>
      <c r="U401" s="31"/>
    </row>
    <row r="402" spans="1:21" x14ac:dyDescent="0.45">
      <c r="A402" s="31"/>
      <c r="C402" s="3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1"/>
      <c r="R402" s="31"/>
      <c r="S402" s="31"/>
      <c r="T402" s="31"/>
      <c r="U402" s="31"/>
    </row>
    <row r="403" spans="1:21" x14ac:dyDescent="0.45">
      <c r="A403" s="31"/>
      <c r="C403" s="31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1"/>
      <c r="R403" s="31"/>
      <c r="S403" s="31"/>
      <c r="T403" s="31"/>
      <c r="U403" s="31"/>
    </row>
    <row r="404" spans="1:21" x14ac:dyDescent="0.45">
      <c r="A404" s="31"/>
      <c r="C404" s="31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1"/>
      <c r="R404" s="31"/>
      <c r="S404" s="31"/>
      <c r="T404" s="31"/>
      <c r="U404" s="31"/>
    </row>
    <row r="405" spans="1:21" x14ac:dyDescent="0.45">
      <c r="A405" s="31"/>
      <c r="C405" s="3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1"/>
      <c r="R405" s="31"/>
      <c r="S405" s="31"/>
      <c r="T405" s="31"/>
      <c r="U405" s="31"/>
    </row>
    <row r="406" spans="1:21" x14ac:dyDescent="0.45">
      <c r="A406" s="31"/>
      <c r="C406" s="31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1"/>
      <c r="R406" s="31"/>
      <c r="S406" s="31"/>
      <c r="T406" s="31"/>
      <c r="U406" s="31"/>
    </row>
    <row r="407" spans="1:21" x14ac:dyDescent="0.45">
      <c r="A407" s="31"/>
      <c r="C407" s="31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1"/>
      <c r="R407" s="31"/>
      <c r="S407" s="31"/>
      <c r="T407" s="31"/>
      <c r="U407" s="31"/>
    </row>
    <row r="408" spans="1:21" x14ac:dyDescent="0.45">
      <c r="A408" s="31"/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1"/>
      <c r="R408" s="31"/>
      <c r="S408" s="31"/>
      <c r="T408" s="31"/>
      <c r="U408" s="31"/>
    </row>
    <row r="409" spans="1:21" x14ac:dyDescent="0.45">
      <c r="A409" s="31"/>
      <c r="C409" s="31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1"/>
      <c r="R409" s="31"/>
      <c r="S409" s="31"/>
      <c r="T409" s="31"/>
      <c r="U409" s="31"/>
    </row>
    <row r="410" spans="1:21" x14ac:dyDescent="0.45">
      <c r="A410" s="31"/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1"/>
      <c r="R410" s="31"/>
      <c r="S410" s="31"/>
      <c r="T410" s="31"/>
      <c r="U410" s="31"/>
    </row>
    <row r="411" spans="1:21" x14ac:dyDescent="0.45">
      <c r="A411" s="31"/>
      <c r="C411" s="31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1"/>
      <c r="R411" s="31"/>
      <c r="S411" s="31"/>
      <c r="T411" s="31"/>
      <c r="U411" s="31"/>
    </row>
    <row r="412" spans="1:21" x14ac:dyDescent="0.45">
      <c r="A412" s="31"/>
      <c r="C412" s="31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1"/>
      <c r="R412" s="31"/>
      <c r="S412" s="31"/>
      <c r="T412" s="31"/>
      <c r="U412" s="31"/>
    </row>
    <row r="413" spans="1:21" x14ac:dyDescent="0.45">
      <c r="A413" s="31"/>
      <c r="C413" s="31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1"/>
      <c r="R413" s="31"/>
      <c r="S413" s="31"/>
      <c r="T413" s="31"/>
      <c r="U413" s="31"/>
    </row>
    <row r="414" spans="1:21" x14ac:dyDescent="0.45">
      <c r="A414" s="31"/>
      <c r="C414" s="31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1"/>
      <c r="R414" s="31"/>
      <c r="S414" s="31"/>
      <c r="T414" s="31"/>
      <c r="U414" s="31"/>
    </row>
    <row r="415" spans="1:21" x14ac:dyDescent="0.45">
      <c r="A415" s="31"/>
      <c r="C415" s="31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1"/>
      <c r="R415" s="31"/>
      <c r="S415" s="31"/>
      <c r="T415" s="31"/>
      <c r="U415" s="31"/>
    </row>
    <row r="416" spans="1:21" x14ac:dyDescent="0.45">
      <c r="A416" s="31"/>
      <c r="C416" s="31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1"/>
      <c r="R416" s="31"/>
      <c r="S416" s="31"/>
      <c r="T416" s="31"/>
      <c r="U416" s="31"/>
    </row>
    <row r="417" spans="1:21" x14ac:dyDescent="0.45">
      <c r="A417" s="31"/>
      <c r="C417" s="31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1"/>
      <c r="R417" s="31"/>
      <c r="S417" s="31"/>
      <c r="T417" s="31"/>
      <c r="U417" s="31"/>
    </row>
    <row r="418" spans="1:21" x14ac:dyDescent="0.45">
      <c r="A418" s="31"/>
      <c r="C418" s="31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1"/>
      <c r="R418" s="31"/>
      <c r="S418" s="31"/>
      <c r="T418" s="31"/>
      <c r="U418" s="31"/>
    </row>
    <row r="419" spans="1:21" x14ac:dyDescent="0.45">
      <c r="A419" s="31"/>
      <c r="C419" s="31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1"/>
      <c r="R419" s="31"/>
      <c r="S419" s="31"/>
      <c r="T419" s="31"/>
      <c r="U419" s="31"/>
    </row>
    <row r="420" spans="1:21" x14ac:dyDescent="0.45">
      <c r="A420" s="31"/>
      <c r="C420" s="3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1"/>
      <c r="R420" s="31"/>
      <c r="S420" s="31"/>
      <c r="T420" s="31"/>
      <c r="U420" s="31"/>
    </row>
    <row r="421" spans="1:21" x14ac:dyDescent="0.45">
      <c r="A421" s="31"/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1"/>
      <c r="R421" s="31"/>
      <c r="S421" s="31"/>
      <c r="T421" s="31"/>
      <c r="U421" s="31"/>
    </row>
    <row r="422" spans="1:21" x14ac:dyDescent="0.45">
      <c r="A422" s="31"/>
      <c r="C422" s="31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1"/>
      <c r="R422" s="31"/>
      <c r="S422" s="31"/>
      <c r="T422" s="31"/>
      <c r="U422" s="31"/>
    </row>
    <row r="423" spans="1:21" x14ac:dyDescent="0.45">
      <c r="A423" s="31"/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1"/>
      <c r="R423" s="31"/>
      <c r="S423" s="31"/>
      <c r="T423" s="31"/>
      <c r="U423" s="31"/>
    </row>
    <row r="424" spans="1:21" x14ac:dyDescent="0.45">
      <c r="A424" s="31"/>
      <c r="C424" s="31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1"/>
      <c r="R424" s="31"/>
      <c r="S424" s="31"/>
      <c r="T424" s="31"/>
      <c r="U424" s="31"/>
    </row>
    <row r="425" spans="1:21" x14ac:dyDescent="0.45">
      <c r="A425" s="31"/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1"/>
      <c r="R425" s="31"/>
      <c r="S425" s="31"/>
      <c r="T425" s="31"/>
      <c r="U425" s="31"/>
    </row>
    <row r="426" spans="1:21" x14ac:dyDescent="0.45">
      <c r="A426" s="31"/>
      <c r="C426" s="31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1"/>
      <c r="R426" s="31"/>
      <c r="S426" s="31"/>
      <c r="T426" s="31"/>
      <c r="U426" s="31"/>
    </row>
    <row r="427" spans="1:21" x14ac:dyDescent="0.45">
      <c r="A427" s="31"/>
      <c r="C427" s="31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1"/>
      <c r="R427" s="31"/>
      <c r="S427" s="31"/>
      <c r="T427" s="31"/>
      <c r="U427" s="31"/>
    </row>
    <row r="428" spans="1:21" x14ac:dyDescent="0.45">
      <c r="A428" s="31"/>
      <c r="C428" s="31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1"/>
      <c r="R428" s="31"/>
      <c r="S428" s="31"/>
      <c r="T428" s="31"/>
      <c r="U428" s="31"/>
    </row>
    <row r="429" spans="1:21" x14ac:dyDescent="0.45">
      <c r="A429" s="31"/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1"/>
      <c r="R429" s="31"/>
      <c r="S429" s="31"/>
      <c r="T429" s="31"/>
      <c r="U429" s="31"/>
    </row>
    <row r="430" spans="1:21" x14ac:dyDescent="0.45">
      <c r="A430" s="31"/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1"/>
      <c r="R430" s="31"/>
      <c r="S430" s="31"/>
      <c r="T430" s="31"/>
      <c r="U430" s="31"/>
    </row>
    <row r="431" spans="1:21" x14ac:dyDescent="0.45">
      <c r="A431" s="31"/>
      <c r="C431" s="31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1"/>
      <c r="R431" s="31"/>
      <c r="S431" s="31"/>
      <c r="T431" s="31"/>
      <c r="U431" s="31"/>
    </row>
    <row r="432" spans="1:21" x14ac:dyDescent="0.45">
      <c r="A432" s="31"/>
      <c r="C432" s="31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1"/>
      <c r="R432" s="31"/>
      <c r="S432" s="31"/>
      <c r="T432" s="31"/>
      <c r="U432" s="31"/>
    </row>
    <row r="433" spans="1:21" x14ac:dyDescent="0.45">
      <c r="A433" s="31"/>
      <c r="C433" s="31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1"/>
      <c r="R433" s="31"/>
      <c r="S433" s="31"/>
      <c r="T433" s="31"/>
      <c r="U433" s="31"/>
    </row>
    <row r="434" spans="1:21" x14ac:dyDescent="0.45">
      <c r="A434" s="31"/>
      <c r="C434" s="3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1"/>
      <c r="R434" s="31"/>
      <c r="S434" s="31"/>
      <c r="T434" s="31"/>
      <c r="U434" s="31"/>
    </row>
    <row r="435" spans="1:21" x14ac:dyDescent="0.45">
      <c r="A435" s="31"/>
      <c r="C435" s="31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1"/>
      <c r="R435" s="31"/>
      <c r="S435" s="31"/>
      <c r="T435" s="31"/>
      <c r="U435" s="31"/>
    </row>
    <row r="436" spans="1:21" x14ac:dyDescent="0.45">
      <c r="A436" s="31"/>
      <c r="C436" s="3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1"/>
      <c r="R436" s="31"/>
      <c r="S436" s="31"/>
      <c r="T436" s="31"/>
      <c r="U436" s="31"/>
    </row>
    <row r="437" spans="1:21" x14ac:dyDescent="0.45">
      <c r="A437" s="31"/>
      <c r="C437" s="3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1"/>
      <c r="R437" s="31"/>
      <c r="S437" s="31"/>
      <c r="T437" s="31"/>
      <c r="U437" s="31"/>
    </row>
    <row r="438" spans="1:21" x14ac:dyDescent="0.45">
      <c r="A438" s="31"/>
      <c r="C438" s="3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1"/>
      <c r="R438" s="31"/>
      <c r="S438" s="31"/>
      <c r="T438" s="31"/>
      <c r="U438" s="31"/>
    </row>
    <row r="439" spans="1:21" x14ac:dyDescent="0.45">
      <c r="A439" s="31"/>
      <c r="C439" s="31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1"/>
      <c r="R439" s="31"/>
      <c r="S439" s="31"/>
      <c r="T439" s="31"/>
      <c r="U439" s="31"/>
    </row>
    <row r="440" spans="1:21" x14ac:dyDescent="0.45">
      <c r="A440" s="31"/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1"/>
      <c r="R440" s="31"/>
      <c r="S440" s="31"/>
      <c r="T440" s="31"/>
      <c r="U440" s="31"/>
    </row>
    <row r="441" spans="1:21" x14ac:dyDescent="0.45">
      <c r="A441" s="31"/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1"/>
      <c r="R441" s="31"/>
      <c r="S441" s="31"/>
      <c r="T441" s="31"/>
      <c r="U441" s="31"/>
    </row>
    <row r="442" spans="1:21" x14ac:dyDescent="0.45">
      <c r="A442" s="31"/>
      <c r="C442" s="31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1"/>
      <c r="R442" s="31"/>
      <c r="S442" s="31"/>
      <c r="T442" s="31"/>
      <c r="U442" s="31"/>
    </row>
    <row r="443" spans="1:21" x14ac:dyDescent="0.45">
      <c r="A443" s="31"/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1"/>
      <c r="R443" s="31"/>
      <c r="S443" s="31"/>
      <c r="T443" s="31"/>
      <c r="U443" s="31"/>
    </row>
    <row r="444" spans="1:21" x14ac:dyDescent="0.45">
      <c r="A444" s="31"/>
      <c r="C444" s="31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1"/>
      <c r="R444" s="31"/>
      <c r="S444" s="31"/>
      <c r="T444" s="31"/>
      <c r="U444" s="31"/>
    </row>
    <row r="445" spans="1:21" x14ac:dyDescent="0.45">
      <c r="A445" s="31"/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1"/>
      <c r="R445" s="31"/>
      <c r="S445" s="31"/>
      <c r="T445" s="31"/>
      <c r="U445" s="31"/>
    </row>
    <row r="446" spans="1:21" x14ac:dyDescent="0.45">
      <c r="A446" s="31"/>
      <c r="C446" s="3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1"/>
      <c r="R446" s="31"/>
      <c r="S446" s="31"/>
      <c r="T446" s="31"/>
      <c r="U446" s="31"/>
    </row>
    <row r="447" spans="1:21" x14ac:dyDescent="0.45">
      <c r="A447" s="31"/>
      <c r="C447" s="31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1"/>
      <c r="R447" s="31"/>
      <c r="S447" s="31"/>
      <c r="T447" s="31"/>
      <c r="U447" s="31"/>
    </row>
    <row r="448" spans="1:21" x14ac:dyDescent="0.45">
      <c r="A448" s="31"/>
      <c r="C448" s="31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1"/>
      <c r="R448" s="31"/>
      <c r="S448" s="31"/>
      <c r="T448" s="31"/>
      <c r="U448" s="31"/>
    </row>
    <row r="449" spans="1:21" x14ac:dyDescent="0.45">
      <c r="A449" s="31"/>
      <c r="C449" s="31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1"/>
      <c r="R449" s="31"/>
      <c r="S449" s="31"/>
      <c r="T449" s="31"/>
      <c r="U449" s="31"/>
    </row>
    <row r="450" spans="1:21" x14ac:dyDescent="0.45">
      <c r="A450" s="31"/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1"/>
      <c r="R450" s="31"/>
      <c r="S450" s="31"/>
      <c r="T450" s="31"/>
      <c r="U450" s="31"/>
    </row>
    <row r="451" spans="1:21" x14ac:dyDescent="0.45">
      <c r="A451" s="31"/>
      <c r="C451" s="31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1"/>
      <c r="R451" s="31"/>
      <c r="S451" s="31"/>
      <c r="T451" s="31"/>
      <c r="U451" s="31"/>
    </row>
    <row r="452" spans="1:21" x14ac:dyDescent="0.45">
      <c r="A452" s="31"/>
      <c r="C452" s="31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1"/>
      <c r="R452" s="31"/>
      <c r="S452" s="31"/>
      <c r="T452" s="31"/>
      <c r="U452" s="31"/>
    </row>
    <row r="453" spans="1:21" x14ac:dyDescent="0.45">
      <c r="A453" s="31"/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1"/>
      <c r="R453" s="31"/>
      <c r="S453" s="31"/>
      <c r="T453" s="31"/>
      <c r="U453" s="31"/>
    </row>
    <row r="454" spans="1:21" x14ac:dyDescent="0.45">
      <c r="A454" s="31"/>
      <c r="C454" s="31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1"/>
      <c r="R454" s="31"/>
      <c r="S454" s="31"/>
      <c r="T454" s="31"/>
      <c r="U454" s="31"/>
    </row>
    <row r="455" spans="1:21" x14ac:dyDescent="0.45">
      <c r="A455" s="31"/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1"/>
      <c r="R455" s="31"/>
      <c r="S455" s="31"/>
      <c r="T455" s="31"/>
      <c r="U455" s="31"/>
    </row>
    <row r="456" spans="1:21" x14ac:dyDescent="0.45">
      <c r="A456" s="31"/>
      <c r="C456" s="31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1"/>
      <c r="R456" s="31"/>
      <c r="S456" s="31"/>
      <c r="T456" s="31"/>
      <c r="U456" s="31"/>
    </row>
    <row r="457" spans="1:21" x14ac:dyDescent="0.45">
      <c r="A457" s="31"/>
      <c r="C457" s="31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1"/>
      <c r="R457" s="31"/>
      <c r="S457" s="31"/>
      <c r="T457" s="31"/>
      <c r="U457" s="31"/>
    </row>
    <row r="458" spans="1:21" x14ac:dyDescent="0.45">
      <c r="A458" s="31"/>
      <c r="C458" s="3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1"/>
      <c r="R458" s="31"/>
      <c r="S458" s="31"/>
      <c r="T458" s="31"/>
      <c r="U458" s="31"/>
    </row>
    <row r="459" spans="1:21" x14ac:dyDescent="0.45">
      <c r="A459" s="31"/>
      <c r="C459" s="31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1"/>
      <c r="R459" s="31"/>
      <c r="S459" s="31"/>
      <c r="T459" s="31"/>
      <c r="U459" s="31"/>
    </row>
    <row r="460" spans="1:21" x14ac:dyDescent="0.45">
      <c r="A460" s="31"/>
      <c r="C460" s="3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1"/>
      <c r="R460" s="31"/>
      <c r="S460" s="31"/>
      <c r="T460" s="31"/>
      <c r="U460" s="31"/>
    </row>
    <row r="461" spans="1:21" x14ac:dyDescent="0.45">
      <c r="A461" s="31"/>
      <c r="C461" s="31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1"/>
      <c r="R461" s="31"/>
      <c r="S461" s="31"/>
      <c r="T461" s="31"/>
      <c r="U461" s="31"/>
    </row>
    <row r="462" spans="1:21" x14ac:dyDescent="0.45">
      <c r="A462" s="31"/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1"/>
      <c r="R462" s="31"/>
      <c r="S462" s="31"/>
      <c r="T462" s="31"/>
      <c r="U462" s="31"/>
    </row>
    <row r="463" spans="1:21" x14ac:dyDescent="0.45">
      <c r="A463" s="31"/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1"/>
      <c r="R463" s="31"/>
      <c r="S463" s="31"/>
      <c r="T463" s="31"/>
      <c r="U463" s="31"/>
    </row>
    <row r="464" spans="1:21" x14ac:dyDescent="0.45">
      <c r="A464" s="31"/>
      <c r="C464" s="31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1"/>
      <c r="R464" s="31"/>
      <c r="S464" s="31"/>
      <c r="T464" s="31"/>
      <c r="U464" s="31"/>
    </row>
    <row r="465" spans="1:21" x14ac:dyDescent="0.45">
      <c r="A465" s="31"/>
      <c r="C465" s="31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1"/>
      <c r="R465" s="31"/>
      <c r="S465" s="31"/>
      <c r="T465" s="31"/>
      <c r="U465" s="31"/>
    </row>
    <row r="466" spans="1:21" x14ac:dyDescent="0.45">
      <c r="A466" s="31"/>
      <c r="C466" s="3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1"/>
      <c r="R466" s="31"/>
      <c r="S466" s="31"/>
      <c r="T466" s="31"/>
      <c r="U466" s="31"/>
    </row>
    <row r="467" spans="1:21" x14ac:dyDescent="0.45">
      <c r="A467" s="31"/>
      <c r="C467" s="31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1"/>
      <c r="R467" s="31"/>
      <c r="S467" s="31"/>
      <c r="T467" s="31"/>
      <c r="U467" s="31"/>
    </row>
    <row r="468" spans="1:21" x14ac:dyDescent="0.45">
      <c r="A468" s="31"/>
      <c r="C468" s="31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1"/>
      <c r="R468" s="31"/>
      <c r="S468" s="31"/>
      <c r="T468" s="31"/>
      <c r="U468" s="31"/>
    </row>
    <row r="469" spans="1:21" x14ac:dyDescent="0.45">
      <c r="A469" s="31"/>
      <c r="C469" s="31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1"/>
      <c r="R469" s="31"/>
      <c r="S469" s="31"/>
      <c r="T469" s="31"/>
      <c r="U469" s="31"/>
    </row>
    <row r="470" spans="1:21" x14ac:dyDescent="0.45">
      <c r="A470" s="31"/>
      <c r="C470" s="31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1"/>
      <c r="R470" s="31"/>
      <c r="S470" s="31"/>
      <c r="T470" s="31"/>
      <c r="U470" s="31"/>
    </row>
    <row r="471" spans="1:21" x14ac:dyDescent="0.45">
      <c r="A471" s="31"/>
      <c r="C471" s="31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1"/>
      <c r="R471" s="31"/>
      <c r="S471" s="31"/>
      <c r="T471" s="31"/>
      <c r="U471" s="31"/>
    </row>
    <row r="472" spans="1:21" x14ac:dyDescent="0.45">
      <c r="A472" s="31"/>
      <c r="C472" s="31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1"/>
      <c r="R472" s="31"/>
      <c r="S472" s="31"/>
      <c r="T472" s="31"/>
      <c r="U472" s="31"/>
    </row>
    <row r="473" spans="1:21" x14ac:dyDescent="0.45">
      <c r="A473" s="31"/>
      <c r="C473" s="31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1"/>
      <c r="R473" s="31"/>
      <c r="S473" s="31"/>
      <c r="T473" s="31"/>
      <c r="U473" s="31"/>
    </row>
    <row r="474" spans="1:21" x14ac:dyDescent="0.45">
      <c r="A474" s="31"/>
      <c r="C474" s="31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1"/>
      <c r="R474" s="31"/>
      <c r="S474" s="31"/>
      <c r="T474" s="31"/>
      <c r="U474" s="31"/>
    </row>
    <row r="475" spans="1:21" x14ac:dyDescent="0.45">
      <c r="A475" s="31"/>
      <c r="C475" s="31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1"/>
      <c r="R475" s="31"/>
      <c r="S475" s="31"/>
      <c r="T475" s="31"/>
      <c r="U475" s="31"/>
    </row>
    <row r="476" spans="1:21" x14ac:dyDescent="0.45">
      <c r="A476" s="31"/>
      <c r="C476" s="31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1"/>
      <c r="R476" s="31"/>
      <c r="S476" s="31"/>
      <c r="T476" s="31"/>
      <c r="U476" s="31"/>
    </row>
    <row r="477" spans="1:21" x14ac:dyDescent="0.45">
      <c r="A477" s="31"/>
      <c r="C477" s="31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1"/>
      <c r="R477" s="31"/>
      <c r="S477" s="31"/>
      <c r="T477" s="31"/>
      <c r="U477" s="31"/>
    </row>
    <row r="478" spans="1:21" x14ac:dyDescent="0.45">
      <c r="A478" s="31"/>
      <c r="C478" s="31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1"/>
      <c r="R478" s="31"/>
      <c r="S478" s="31"/>
      <c r="T478" s="31"/>
      <c r="U478" s="31"/>
    </row>
    <row r="479" spans="1:21" x14ac:dyDescent="0.45">
      <c r="A479" s="31"/>
      <c r="C479" s="31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1"/>
      <c r="R479" s="31"/>
      <c r="S479" s="31"/>
      <c r="T479" s="31"/>
      <c r="U479" s="31"/>
    </row>
    <row r="480" spans="1:21" x14ac:dyDescent="0.45">
      <c r="A480" s="31"/>
      <c r="C480" s="31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1"/>
      <c r="R480" s="31"/>
      <c r="S480" s="31"/>
      <c r="T480" s="31"/>
      <c r="U480" s="31"/>
    </row>
    <row r="481" spans="1:21" x14ac:dyDescent="0.45">
      <c r="A481" s="31"/>
      <c r="C481" s="31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1"/>
      <c r="R481" s="31"/>
      <c r="S481" s="31"/>
      <c r="T481" s="31"/>
      <c r="U481" s="31"/>
    </row>
    <row r="482" spans="1:21" x14ac:dyDescent="0.45">
      <c r="A482" s="31"/>
      <c r="C482" s="31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1"/>
      <c r="R482" s="31"/>
      <c r="S482" s="31"/>
      <c r="T482" s="31"/>
      <c r="U482" s="31"/>
    </row>
    <row r="483" spans="1:21" x14ac:dyDescent="0.45">
      <c r="A483" s="31"/>
      <c r="C483" s="31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1"/>
      <c r="R483" s="31"/>
      <c r="S483" s="31"/>
      <c r="T483" s="31"/>
      <c r="U483" s="31"/>
    </row>
    <row r="484" spans="1:21" x14ac:dyDescent="0.45">
      <c r="A484" s="31"/>
      <c r="C484" s="31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1"/>
      <c r="R484" s="31"/>
      <c r="S484" s="31"/>
      <c r="T484" s="31"/>
      <c r="U484" s="31"/>
    </row>
    <row r="485" spans="1:21" x14ac:dyDescent="0.45">
      <c r="A485" s="31"/>
      <c r="C485" s="31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1"/>
      <c r="R485" s="31"/>
      <c r="S485" s="31"/>
      <c r="T485" s="31"/>
      <c r="U485" s="31"/>
    </row>
    <row r="486" spans="1:21" x14ac:dyDescent="0.45">
      <c r="A486" s="31"/>
      <c r="C486" s="31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1"/>
      <c r="R486" s="31"/>
      <c r="S486" s="31"/>
      <c r="T486" s="31"/>
      <c r="U486" s="31"/>
    </row>
    <row r="487" spans="1:21" x14ac:dyDescent="0.45">
      <c r="A487" s="31"/>
      <c r="C487" s="31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1"/>
      <c r="R487" s="31"/>
      <c r="S487" s="31"/>
      <c r="T487" s="31"/>
      <c r="U487" s="31"/>
    </row>
    <row r="488" spans="1:21" x14ac:dyDescent="0.45">
      <c r="A488" s="31"/>
      <c r="C488" s="31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1"/>
      <c r="R488" s="31"/>
      <c r="S488" s="31"/>
      <c r="T488" s="31"/>
      <c r="U488" s="31"/>
    </row>
    <row r="489" spans="1:21" x14ac:dyDescent="0.45">
      <c r="A489" s="31"/>
      <c r="C489" s="31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1"/>
      <c r="R489" s="31"/>
      <c r="S489" s="31"/>
      <c r="T489" s="31"/>
      <c r="U489" s="31"/>
    </row>
    <row r="490" spans="1:21" x14ac:dyDescent="0.45">
      <c r="A490" s="31"/>
      <c r="C490" s="31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1"/>
      <c r="R490" s="31"/>
      <c r="S490" s="31"/>
      <c r="T490" s="31"/>
      <c r="U490" s="31"/>
    </row>
    <row r="491" spans="1:21" x14ac:dyDescent="0.45">
      <c r="A491" s="31"/>
      <c r="C491" s="31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1"/>
      <c r="R491" s="31"/>
      <c r="S491" s="31"/>
      <c r="T491" s="31"/>
      <c r="U491" s="31"/>
    </row>
    <row r="492" spans="1:21" x14ac:dyDescent="0.45">
      <c r="A492" s="31"/>
      <c r="C492" s="31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1"/>
      <c r="R492" s="31"/>
      <c r="S492" s="31"/>
      <c r="T492" s="31"/>
      <c r="U492" s="31"/>
    </row>
    <row r="493" spans="1:21" x14ac:dyDescent="0.45">
      <c r="A493" s="31"/>
      <c r="C493" s="31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1"/>
      <c r="R493" s="31"/>
      <c r="S493" s="31"/>
      <c r="T493" s="31"/>
      <c r="U493" s="31"/>
    </row>
    <row r="494" spans="1:21" x14ac:dyDescent="0.45">
      <c r="A494" s="31"/>
      <c r="C494" s="31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1"/>
      <c r="R494" s="31"/>
      <c r="S494" s="31"/>
      <c r="T494" s="31"/>
      <c r="U494" s="31"/>
    </row>
    <row r="495" spans="1:21" x14ac:dyDescent="0.45">
      <c r="A495" s="31"/>
      <c r="C495" s="31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1"/>
      <c r="R495" s="31"/>
      <c r="S495" s="31"/>
      <c r="T495" s="31"/>
      <c r="U495" s="31"/>
    </row>
    <row r="496" spans="1:21" x14ac:dyDescent="0.45">
      <c r="A496" s="31"/>
      <c r="C496" s="31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1"/>
      <c r="R496" s="31"/>
      <c r="S496" s="31"/>
      <c r="T496" s="31"/>
      <c r="U496" s="31"/>
    </row>
    <row r="497" spans="1:21" x14ac:dyDescent="0.45">
      <c r="A497" s="31"/>
      <c r="C497" s="31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1"/>
      <c r="R497" s="31"/>
      <c r="S497" s="31"/>
      <c r="T497" s="31"/>
      <c r="U497" s="31"/>
    </row>
    <row r="498" spans="1:21" x14ac:dyDescent="0.45">
      <c r="A498" s="31"/>
      <c r="C498" s="31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1"/>
      <c r="R498" s="31"/>
      <c r="S498" s="31"/>
      <c r="T498" s="31"/>
      <c r="U498" s="31"/>
    </row>
    <row r="499" spans="1:21" x14ac:dyDescent="0.45">
      <c r="A499" s="31"/>
      <c r="C499" s="31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1"/>
      <c r="R499" s="31"/>
      <c r="S499" s="31"/>
      <c r="T499" s="31"/>
      <c r="U499" s="31"/>
    </row>
    <row r="500" spans="1:21" x14ac:dyDescent="0.45">
      <c r="A500" s="31"/>
      <c r="C500" s="31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1"/>
      <c r="R500" s="31"/>
      <c r="S500" s="31"/>
      <c r="T500" s="31"/>
      <c r="U500" s="31"/>
    </row>
    <row r="501" spans="1:21" x14ac:dyDescent="0.45">
      <c r="A501" s="31"/>
      <c r="C501" s="31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1"/>
      <c r="R501" s="31"/>
      <c r="S501" s="31"/>
      <c r="T501" s="31"/>
      <c r="U501" s="31"/>
    </row>
    <row r="502" spans="1:21" x14ac:dyDescent="0.45">
      <c r="A502" s="31"/>
      <c r="C502" s="31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1"/>
      <c r="R502" s="31"/>
      <c r="S502" s="31"/>
      <c r="T502" s="31"/>
      <c r="U502" s="31"/>
    </row>
    <row r="503" spans="1:21" x14ac:dyDescent="0.45">
      <c r="A503" s="31"/>
      <c r="C503" s="31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1"/>
      <c r="R503" s="31"/>
      <c r="S503" s="31"/>
      <c r="T503" s="31"/>
      <c r="U503" s="31"/>
    </row>
    <row r="504" spans="1:21" x14ac:dyDescent="0.45">
      <c r="A504" s="31"/>
      <c r="C504" s="31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1"/>
      <c r="R504" s="31"/>
      <c r="S504" s="31"/>
      <c r="T504" s="31"/>
      <c r="U504" s="31"/>
    </row>
    <row r="505" spans="1:21" x14ac:dyDescent="0.45">
      <c r="A505" s="31"/>
      <c r="C505" s="31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1"/>
      <c r="R505" s="31"/>
      <c r="S505" s="31"/>
      <c r="T505" s="31"/>
      <c r="U505" s="31"/>
    </row>
    <row r="506" spans="1:21" x14ac:dyDescent="0.45">
      <c r="A506" s="31"/>
      <c r="C506" s="31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1"/>
      <c r="R506" s="31"/>
      <c r="S506" s="31"/>
      <c r="T506" s="31"/>
      <c r="U506" s="31"/>
    </row>
    <row r="507" spans="1:21" x14ac:dyDescent="0.45">
      <c r="A507" s="31"/>
      <c r="C507" s="31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1"/>
      <c r="R507" s="31"/>
      <c r="S507" s="31"/>
      <c r="T507" s="31"/>
      <c r="U507" s="31"/>
    </row>
    <row r="508" spans="1:21" x14ac:dyDescent="0.45">
      <c r="A508" s="31"/>
      <c r="C508" s="31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1"/>
      <c r="R508" s="31"/>
      <c r="S508" s="31"/>
      <c r="T508" s="31"/>
      <c r="U508" s="31"/>
    </row>
    <row r="509" spans="1:21" x14ac:dyDescent="0.45">
      <c r="A509" s="31"/>
      <c r="C509" s="31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1"/>
      <c r="R509" s="31"/>
      <c r="S509" s="31"/>
      <c r="T509" s="31"/>
      <c r="U509" s="31"/>
    </row>
    <row r="510" spans="1:21" x14ac:dyDescent="0.45">
      <c r="A510" s="31"/>
      <c r="C510" s="31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1"/>
      <c r="R510" s="31"/>
      <c r="S510" s="31"/>
      <c r="T510" s="31"/>
      <c r="U510" s="31"/>
    </row>
    <row r="511" spans="1:21" x14ac:dyDescent="0.45">
      <c r="A511" s="31"/>
      <c r="C511" s="31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1"/>
      <c r="R511" s="31"/>
      <c r="S511" s="31"/>
      <c r="T511" s="31"/>
      <c r="U511" s="31"/>
    </row>
    <row r="512" spans="1:21" x14ac:dyDescent="0.45">
      <c r="A512" s="31"/>
      <c r="C512" s="31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1"/>
      <c r="R512" s="31"/>
      <c r="S512" s="31"/>
      <c r="T512" s="31"/>
      <c r="U512" s="31"/>
    </row>
    <row r="513" spans="1:21" x14ac:dyDescent="0.45">
      <c r="A513" s="31"/>
      <c r="C513" s="31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1"/>
      <c r="R513" s="31"/>
      <c r="S513" s="31"/>
      <c r="T513" s="31"/>
      <c r="U513" s="31"/>
    </row>
    <row r="514" spans="1:21" x14ac:dyDescent="0.45">
      <c r="A514" s="31"/>
      <c r="C514" s="31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1"/>
      <c r="R514" s="31"/>
      <c r="S514" s="31"/>
      <c r="T514" s="31"/>
      <c r="U514" s="31"/>
    </row>
    <row r="515" spans="1:21" x14ac:dyDescent="0.45">
      <c r="A515" s="31"/>
      <c r="C515" s="31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1"/>
      <c r="R515" s="31"/>
      <c r="S515" s="31"/>
      <c r="T515" s="31"/>
      <c r="U515" s="31"/>
    </row>
    <row r="516" spans="1:21" x14ac:dyDescent="0.45">
      <c r="A516" s="31"/>
      <c r="C516" s="31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1"/>
      <c r="R516" s="31"/>
      <c r="S516" s="31"/>
      <c r="T516" s="31"/>
      <c r="U516" s="31"/>
    </row>
    <row r="517" spans="1:21" x14ac:dyDescent="0.45">
      <c r="A517" s="31"/>
      <c r="C517" s="31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1"/>
      <c r="R517" s="31"/>
      <c r="S517" s="31"/>
      <c r="T517" s="31"/>
      <c r="U517" s="31"/>
    </row>
    <row r="518" spans="1:21" x14ac:dyDescent="0.45">
      <c r="A518" s="31"/>
      <c r="C518" s="31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1"/>
      <c r="R518" s="31"/>
      <c r="S518" s="31"/>
      <c r="T518" s="31"/>
      <c r="U518" s="31"/>
    </row>
    <row r="519" spans="1:21" x14ac:dyDescent="0.45">
      <c r="A519" s="31"/>
      <c r="C519" s="31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1"/>
      <c r="R519" s="31"/>
      <c r="S519" s="31"/>
      <c r="T519" s="31"/>
      <c r="U519" s="31"/>
    </row>
    <row r="520" spans="1:21" x14ac:dyDescent="0.45">
      <c r="A520" s="31"/>
      <c r="C520" s="31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1"/>
      <c r="R520" s="31"/>
      <c r="S520" s="31"/>
      <c r="T520" s="31"/>
      <c r="U520" s="31"/>
    </row>
    <row r="521" spans="1:21" x14ac:dyDescent="0.45">
      <c r="A521" s="31"/>
      <c r="C521" s="31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1"/>
      <c r="R521" s="31"/>
      <c r="S521" s="31"/>
      <c r="T521" s="31"/>
      <c r="U521" s="31"/>
    </row>
    <row r="522" spans="1:21" x14ac:dyDescent="0.45">
      <c r="A522" s="31"/>
      <c r="C522" s="31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1"/>
      <c r="R522" s="31"/>
      <c r="S522" s="31"/>
      <c r="T522" s="31"/>
      <c r="U522" s="31"/>
    </row>
    <row r="523" spans="1:21" x14ac:dyDescent="0.45">
      <c r="A523" s="31"/>
      <c r="C523" s="31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1"/>
      <c r="R523" s="31"/>
      <c r="S523" s="31"/>
      <c r="T523" s="31"/>
      <c r="U523" s="31"/>
    </row>
    <row r="524" spans="1:21" x14ac:dyDescent="0.45">
      <c r="A524" s="31"/>
      <c r="C524" s="31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1"/>
      <c r="R524" s="31"/>
      <c r="S524" s="31"/>
      <c r="T524" s="31"/>
      <c r="U524" s="31"/>
    </row>
    <row r="525" spans="1:21" x14ac:dyDescent="0.45">
      <c r="A525" s="31"/>
      <c r="C525" s="31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1"/>
      <c r="R525" s="31"/>
      <c r="S525" s="31"/>
      <c r="T525" s="31"/>
      <c r="U525" s="31"/>
    </row>
    <row r="526" spans="1:21" x14ac:dyDescent="0.45">
      <c r="A526" s="31"/>
      <c r="C526" s="31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1"/>
      <c r="R526" s="31"/>
      <c r="S526" s="31"/>
      <c r="T526" s="31"/>
      <c r="U526" s="31"/>
    </row>
    <row r="527" spans="1:21" x14ac:dyDescent="0.45">
      <c r="A527" s="31"/>
      <c r="C527" s="31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1"/>
      <c r="R527" s="31"/>
      <c r="S527" s="31"/>
      <c r="T527" s="31"/>
      <c r="U527" s="31"/>
    </row>
    <row r="528" spans="1:21" x14ac:dyDescent="0.45">
      <c r="A528" s="31"/>
      <c r="C528" s="31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1"/>
      <c r="R528" s="31"/>
      <c r="S528" s="31"/>
      <c r="T528" s="31"/>
      <c r="U528" s="31"/>
    </row>
    <row r="529" spans="1:21" x14ac:dyDescent="0.45">
      <c r="A529" s="31"/>
      <c r="C529" s="31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1"/>
      <c r="R529" s="31"/>
      <c r="S529" s="31"/>
      <c r="T529" s="31"/>
      <c r="U529" s="31"/>
    </row>
    <row r="530" spans="1:21" x14ac:dyDescent="0.45">
      <c r="A530" s="31"/>
      <c r="C530" s="31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1"/>
      <c r="R530" s="31"/>
      <c r="S530" s="31"/>
      <c r="T530" s="31"/>
      <c r="U530" s="31"/>
    </row>
    <row r="531" spans="1:21" x14ac:dyDescent="0.45">
      <c r="A531" s="31"/>
      <c r="C531" s="31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1"/>
      <c r="R531" s="31"/>
      <c r="S531" s="31"/>
      <c r="T531" s="31"/>
      <c r="U531" s="31"/>
    </row>
    <row r="532" spans="1:21" x14ac:dyDescent="0.45">
      <c r="A532" s="31"/>
      <c r="C532" s="31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1"/>
      <c r="R532" s="31"/>
      <c r="S532" s="31"/>
      <c r="T532" s="31"/>
      <c r="U532" s="31"/>
    </row>
    <row r="533" spans="1:21" x14ac:dyDescent="0.45">
      <c r="A533" s="31"/>
      <c r="C533" s="31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1"/>
      <c r="R533" s="31"/>
      <c r="S533" s="31"/>
      <c r="T533" s="31"/>
      <c r="U533" s="31"/>
    </row>
    <row r="534" spans="1:21" x14ac:dyDescent="0.45">
      <c r="A534" s="31"/>
      <c r="C534" s="31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1"/>
      <c r="R534" s="31"/>
      <c r="S534" s="31"/>
      <c r="T534" s="31"/>
      <c r="U534" s="31"/>
    </row>
    <row r="535" spans="1:21" x14ac:dyDescent="0.45">
      <c r="A535" s="31"/>
      <c r="C535" s="31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1"/>
      <c r="R535" s="31"/>
      <c r="S535" s="31"/>
      <c r="T535" s="31"/>
      <c r="U535" s="31"/>
    </row>
    <row r="536" spans="1:21" x14ac:dyDescent="0.45">
      <c r="A536" s="31"/>
      <c r="C536" s="31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1"/>
      <c r="R536" s="31"/>
      <c r="S536" s="31"/>
      <c r="T536" s="31"/>
      <c r="U536" s="31"/>
    </row>
    <row r="537" spans="1:21" x14ac:dyDescent="0.45">
      <c r="A537" s="31"/>
      <c r="C537" s="31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1"/>
      <c r="R537" s="31"/>
      <c r="S537" s="31"/>
      <c r="T537" s="31"/>
      <c r="U537" s="31"/>
    </row>
    <row r="538" spans="1:21" x14ac:dyDescent="0.45">
      <c r="A538" s="31"/>
      <c r="C538" s="31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1"/>
      <c r="R538" s="31"/>
      <c r="S538" s="31"/>
      <c r="T538" s="31"/>
      <c r="U538" s="31"/>
    </row>
    <row r="539" spans="1:21" x14ac:dyDescent="0.45">
      <c r="A539" s="31"/>
      <c r="C539" s="31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1"/>
      <c r="R539" s="31"/>
      <c r="S539" s="31"/>
      <c r="T539" s="31"/>
      <c r="U539" s="31"/>
    </row>
    <row r="540" spans="1:21" x14ac:dyDescent="0.45">
      <c r="A540" s="31"/>
      <c r="C540" s="31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1"/>
      <c r="R540" s="31"/>
      <c r="S540" s="31"/>
      <c r="T540" s="31"/>
      <c r="U540" s="31"/>
    </row>
    <row r="541" spans="1:21" x14ac:dyDescent="0.45">
      <c r="A541" s="31"/>
      <c r="C541" s="31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1"/>
      <c r="R541" s="31"/>
      <c r="S541" s="31"/>
      <c r="T541" s="31"/>
      <c r="U541" s="31"/>
    </row>
    <row r="542" spans="1:21" x14ac:dyDescent="0.45">
      <c r="A542" s="31"/>
      <c r="C542" s="31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1"/>
      <c r="R542" s="31"/>
      <c r="S542" s="31"/>
      <c r="T542" s="31"/>
      <c r="U542" s="31"/>
    </row>
    <row r="543" spans="1:21" x14ac:dyDescent="0.45">
      <c r="A543" s="31"/>
      <c r="C543" s="31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1"/>
      <c r="R543" s="31"/>
      <c r="S543" s="31"/>
      <c r="T543" s="31"/>
      <c r="U543" s="31"/>
    </row>
    <row r="544" spans="1:21" x14ac:dyDescent="0.45">
      <c r="A544" s="31"/>
      <c r="C544" s="31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1"/>
      <c r="R544" s="31"/>
      <c r="S544" s="31"/>
      <c r="T544" s="31"/>
      <c r="U544" s="31"/>
    </row>
    <row r="545" spans="1:21" x14ac:dyDescent="0.45">
      <c r="A545" s="31"/>
      <c r="C545" s="31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1"/>
      <c r="R545" s="31"/>
      <c r="S545" s="31"/>
      <c r="T545" s="31"/>
      <c r="U545" s="31"/>
    </row>
    <row r="546" spans="1:21" x14ac:dyDescent="0.45">
      <c r="A546" s="31"/>
      <c r="C546" s="31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1"/>
      <c r="R546" s="31"/>
      <c r="S546" s="31"/>
      <c r="T546" s="31"/>
      <c r="U546" s="31"/>
    </row>
    <row r="547" spans="1:21" x14ac:dyDescent="0.45">
      <c r="A547" s="31"/>
      <c r="C547" s="31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1"/>
      <c r="R547" s="31"/>
      <c r="S547" s="31"/>
      <c r="T547" s="31"/>
      <c r="U547" s="31"/>
    </row>
    <row r="548" spans="1:21" x14ac:dyDescent="0.45">
      <c r="A548" s="31"/>
      <c r="C548" s="31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1"/>
      <c r="R548" s="31"/>
      <c r="S548" s="31"/>
      <c r="T548" s="31"/>
      <c r="U548" s="31"/>
    </row>
    <row r="549" spans="1:21" x14ac:dyDescent="0.45">
      <c r="A549" s="31"/>
      <c r="C549" s="31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1"/>
      <c r="R549" s="31"/>
      <c r="S549" s="31"/>
      <c r="T549" s="31"/>
      <c r="U549" s="31"/>
    </row>
    <row r="550" spans="1:21" x14ac:dyDescent="0.45">
      <c r="A550" s="31"/>
      <c r="C550" s="31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1"/>
      <c r="R550" s="31"/>
      <c r="S550" s="31"/>
      <c r="T550" s="31"/>
      <c r="U550" s="31"/>
    </row>
    <row r="551" spans="1:21" x14ac:dyDescent="0.45">
      <c r="A551" s="31"/>
      <c r="C551" s="31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1"/>
      <c r="R551" s="31"/>
      <c r="S551" s="31"/>
      <c r="T551" s="31"/>
      <c r="U551" s="31"/>
    </row>
    <row r="552" spans="1:21" x14ac:dyDescent="0.45">
      <c r="A552" s="31"/>
      <c r="C552" s="31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1"/>
      <c r="R552" s="31"/>
      <c r="S552" s="31"/>
      <c r="T552" s="31"/>
      <c r="U552" s="31"/>
    </row>
    <row r="553" spans="1:21" x14ac:dyDescent="0.45">
      <c r="A553" s="31"/>
      <c r="C553" s="31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1"/>
      <c r="R553" s="31"/>
      <c r="S553" s="31"/>
      <c r="T553" s="31"/>
      <c r="U553" s="31"/>
    </row>
    <row r="554" spans="1:21" x14ac:dyDescent="0.45">
      <c r="A554" s="31"/>
      <c r="C554" s="31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1"/>
      <c r="R554" s="31"/>
      <c r="S554" s="31"/>
      <c r="T554" s="31"/>
      <c r="U554" s="31"/>
    </row>
    <row r="555" spans="1:21" x14ac:dyDescent="0.45">
      <c r="A555" s="31"/>
      <c r="C555" s="31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1"/>
      <c r="R555" s="31"/>
      <c r="S555" s="31"/>
      <c r="T555" s="31"/>
      <c r="U555" s="31"/>
    </row>
    <row r="556" spans="1:21" x14ac:dyDescent="0.45">
      <c r="A556" s="31"/>
      <c r="C556" s="31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1"/>
      <c r="R556" s="31"/>
      <c r="S556" s="31"/>
      <c r="T556" s="31"/>
      <c r="U556" s="31"/>
    </row>
    <row r="557" spans="1:21" x14ac:dyDescent="0.45">
      <c r="A557" s="31"/>
      <c r="C557" s="31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1"/>
      <c r="R557" s="31"/>
      <c r="S557" s="31"/>
      <c r="T557" s="31"/>
      <c r="U557" s="31"/>
    </row>
    <row r="558" spans="1:21" x14ac:dyDescent="0.45">
      <c r="A558" s="31"/>
      <c r="C558" s="31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1"/>
      <c r="R558" s="31"/>
      <c r="S558" s="31"/>
      <c r="T558" s="31"/>
      <c r="U558" s="31"/>
    </row>
    <row r="559" spans="1:21" x14ac:dyDescent="0.45">
      <c r="A559" s="31"/>
      <c r="C559" s="31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1"/>
      <c r="R559" s="31"/>
      <c r="S559" s="31"/>
      <c r="T559" s="31"/>
      <c r="U559" s="31"/>
    </row>
    <row r="560" spans="1:21" x14ac:dyDescent="0.45">
      <c r="A560" s="31"/>
      <c r="C560" s="31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1"/>
      <c r="R560" s="31"/>
      <c r="S560" s="31"/>
      <c r="T560" s="31"/>
      <c r="U560" s="31"/>
    </row>
    <row r="561" spans="1:21" x14ac:dyDescent="0.45">
      <c r="A561" s="31"/>
      <c r="C561" s="31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1"/>
      <c r="R561" s="31"/>
      <c r="S561" s="31"/>
      <c r="T561" s="31"/>
      <c r="U561" s="31"/>
    </row>
    <row r="562" spans="1:21" x14ac:dyDescent="0.45">
      <c r="A562" s="31"/>
      <c r="C562" s="31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1"/>
      <c r="R562" s="31"/>
      <c r="S562" s="31"/>
      <c r="T562" s="31"/>
      <c r="U562" s="31"/>
    </row>
    <row r="563" spans="1:21" x14ac:dyDescent="0.45">
      <c r="A563" s="31"/>
      <c r="C563" s="31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1"/>
      <c r="R563" s="31"/>
      <c r="S563" s="31"/>
      <c r="T563" s="31"/>
      <c r="U563" s="31"/>
    </row>
    <row r="564" spans="1:21" x14ac:dyDescent="0.45">
      <c r="A564" s="31"/>
      <c r="C564" s="31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1"/>
      <c r="R564" s="31"/>
      <c r="S564" s="31"/>
      <c r="T564" s="31"/>
      <c r="U564" s="31"/>
    </row>
    <row r="565" spans="1:21" x14ac:dyDescent="0.45">
      <c r="A565" s="31"/>
      <c r="C565" s="31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1"/>
      <c r="R565" s="31"/>
      <c r="S565" s="31"/>
      <c r="T565" s="31"/>
      <c r="U565" s="31"/>
    </row>
    <row r="566" spans="1:21" x14ac:dyDescent="0.45">
      <c r="A566" s="31"/>
      <c r="C566" s="31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1"/>
      <c r="R566" s="31"/>
      <c r="S566" s="31"/>
      <c r="T566" s="31"/>
      <c r="U566" s="31"/>
    </row>
    <row r="567" spans="1:21" x14ac:dyDescent="0.45">
      <c r="A567" s="31"/>
      <c r="C567" s="31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1"/>
      <c r="R567" s="31"/>
      <c r="S567" s="31"/>
      <c r="T567" s="31"/>
      <c r="U567" s="31"/>
    </row>
    <row r="568" spans="1:21" x14ac:dyDescent="0.45">
      <c r="A568" s="31"/>
      <c r="C568" s="31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1"/>
      <c r="R568" s="31"/>
      <c r="S568" s="31"/>
      <c r="T568" s="31"/>
      <c r="U568" s="31"/>
    </row>
    <row r="569" spans="1:21" x14ac:dyDescent="0.45">
      <c r="A569" s="31"/>
      <c r="C569" s="31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1"/>
      <c r="R569" s="31"/>
      <c r="S569" s="31"/>
      <c r="T569" s="31"/>
      <c r="U569" s="31"/>
    </row>
    <row r="570" spans="1:21" x14ac:dyDescent="0.45">
      <c r="A570" s="31"/>
      <c r="C570" s="31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1"/>
      <c r="R570" s="31"/>
      <c r="S570" s="31"/>
      <c r="T570" s="31"/>
      <c r="U570" s="31"/>
    </row>
    <row r="571" spans="1:21" x14ac:dyDescent="0.45">
      <c r="A571" s="31"/>
      <c r="C571" s="31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1"/>
      <c r="R571" s="31"/>
      <c r="S571" s="31"/>
      <c r="T571" s="31"/>
      <c r="U571" s="31"/>
    </row>
    <row r="572" spans="1:21" x14ac:dyDescent="0.45">
      <c r="A572" s="31"/>
      <c r="C572" s="31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1"/>
      <c r="R572" s="31"/>
      <c r="S572" s="31"/>
      <c r="T572" s="31"/>
      <c r="U572" s="31"/>
    </row>
    <row r="573" spans="1:21" x14ac:dyDescent="0.45">
      <c r="A573" s="31"/>
      <c r="C573" s="31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1"/>
      <c r="R573" s="31"/>
      <c r="S573" s="31"/>
      <c r="T573" s="31"/>
      <c r="U573" s="31"/>
    </row>
    <row r="574" spans="1:21" x14ac:dyDescent="0.45">
      <c r="A574" s="31"/>
      <c r="C574" s="31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1"/>
      <c r="R574" s="31"/>
      <c r="S574" s="31"/>
      <c r="T574" s="31"/>
      <c r="U574" s="31"/>
    </row>
    <row r="575" spans="1:21" x14ac:dyDescent="0.45">
      <c r="A575" s="31"/>
      <c r="C575" s="31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1"/>
      <c r="R575" s="31"/>
      <c r="S575" s="31"/>
      <c r="T575" s="31"/>
      <c r="U575" s="31"/>
    </row>
    <row r="576" spans="1:21" x14ac:dyDescent="0.45">
      <c r="A576" s="31"/>
      <c r="C576" s="31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1"/>
      <c r="R576" s="31"/>
      <c r="S576" s="31"/>
      <c r="T576" s="31"/>
      <c r="U576" s="31"/>
    </row>
    <row r="577" spans="1:21" x14ac:dyDescent="0.45">
      <c r="A577" s="31"/>
      <c r="C577" s="31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1"/>
      <c r="R577" s="31"/>
      <c r="S577" s="31"/>
      <c r="T577" s="31"/>
      <c r="U577" s="31"/>
    </row>
    <row r="578" spans="1:21" x14ac:dyDescent="0.45">
      <c r="A578" s="31"/>
      <c r="C578" s="31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1"/>
      <c r="R578" s="31"/>
      <c r="S578" s="31"/>
      <c r="T578" s="31"/>
      <c r="U578" s="31"/>
    </row>
    <row r="579" spans="1:21" x14ac:dyDescent="0.45">
      <c r="A579" s="31"/>
      <c r="C579" s="31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1"/>
      <c r="R579" s="31"/>
      <c r="S579" s="31"/>
      <c r="T579" s="31"/>
      <c r="U579" s="31"/>
    </row>
    <row r="580" spans="1:21" x14ac:dyDescent="0.45">
      <c r="A580" s="31"/>
      <c r="C580" s="31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1"/>
      <c r="R580" s="31"/>
      <c r="S580" s="31"/>
      <c r="T580" s="31"/>
      <c r="U580" s="31"/>
    </row>
    <row r="581" spans="1:21" x14ac:dyDescent="0.45">
      <c r="A581" s="31"/>
      <c r="C581" s="31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1"/>
      <c r="R581" s="31"/>
      <c r="S581" s="31"/>
      <c r="T581" s="31"/>
      <c r="U581" s="31"/>
    </row>
    <row r="582" spans="1:21" x14ac:dyDescent="0.45">
      <c r="A582" s="31"/>
      <c r="C582" s="31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1"/>
      <c r="R582" s="31"/>
      <c r="S582" s="31"/>
      <c r="T582" s="31"/>
      <c r="U582" s="31"/>
    </row>
    <row r="583" spans="1:21" x14ac:dyDescent="0.45">
      <c r="A583" s="31"/>
      <c r="C583" s="31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1"/>
      <c r="R583" s="31"/>
      <c r="S583" s="31"/>
      <c r="T583" s="31"/>
      <c r="U583" s="31"/>
    </row>
    <row r="584" spans="1:21" x14ac:dyDescent="0.45">
      <c r="A584" s="31"/>
      <c r="C584" s="31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1"/>
      <c r="R584" s="31"/>
      <c r="S584" s="31"/>
      <c r="T584" s="31"/>
      <c r="U584" s="31"/>
    </row>
    <row r="585" spans="1:21" x14ac:dyDescent="0.45">
      <c r="A585" s="31"/>
      <c r="C585" s="31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1"/>
      <c r="R585" s="31"/>
      <c r="S585" s="31"/>
      <c r="T585" s="31"/>
      <c r="U585" s="31"/>
    </row>
    <row r="586" spans="1:21" x14ac:dyDescent="0.45">
      <c r="A586" s="31"/>
      <c r="C586" s="31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1"/>
      <c r="R586" s="31"/>
      <c r="S586" s="31"/>
      <c r="T586" s="31"/>
      <c r="U586" s="31"/>
    </row>
    <row r="587" spans="1:21" x14ac:dyDescent="0.45">
      <c r="A587" s="31"/>
      <c r="C587" s="31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1"/>
      <c r="R587" s="31"/>
      <c r="S587" s="31"/>
      <c r="T587" s="31"/>
      <c r="U587" s="31"/>
    </row>
    <row r="588" spans="1:21" x14ac:dyDescent="0.45">
      <c r="A588" s="31"/>
      <c r="C588" s="31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1"/>
      <c r="R588" s="31"/>
      <c r="S588" s="31"/>
      <c r="T588" s="31"/>
      <c r="U588" s="31"/>
    </row>
    <row r="589" spans="1:21" x14ac:dyDescent="0.45">
      <c r="A589" s="31"/>
      <c r="C589" s="31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1"/>
      <c r="R589" s="31"/>
      <c r="S589" s="31"/>
      <c r="T589" s="31"/>
      <c r="U589" s="31"/>
    </row>
    <row r="590" spans="1:21" x14ac:dyDescent="0.45">
      <c r="A590" s="31"/>
      <c r="C590" s="31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1"/>
      <c r="R590" s="31"/>
      <c r="S590" s="31"/>
      <c r="T590" s="31"/>
      <c r="U590" s="31"/>
    </row>
    <row r="591" spans="1:21" x14ac:dyDescent="0.45">
      <c r="A591" s="31"/>
      <c r="C591" s="31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1"/>
      <c r="R591" s="31"/>
      <c r="S591" s="31"/>
      <c r="T591" s="31"/>
      <c r="U591" s="31"/>
    </row>
    <row r="592" spans="1:21" x14ac:dyDescent="0.45">
      <c r="A592" s="31"/>
      <c r="C592" s="31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1"/>
      <c r="R592" s="31"/>
      <c r="S592" s="31"/>
      <c r="T592" s="31"/>
      <c r="U592" s="31"/>
    </row>
    <row r="593" spans="1:21" x14ac:dyDescent="0.45">
      <c r="A593" s="31"/>
      <c r="C593" s="31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1"/>
      <c r="R593" s="31"/>
      <c r="S593" s="31"/>
      <c r="T593" s="31"/>
      <c r="U593" s="31"/>
    </row>
    <row r="594" spans="1:21" x14ac:dyDescent="0.45">
      <c r="A594" s="31"/>
      <c r="C594" s="31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1"/>
      <c r="R594" s="31"/>
      <c r="S594" s="31"/>
      <c r="T594" s="31"/>
      <c r="U594" s="31"/>
    </row>
    <row r="595" spans="1:21" x14ac:dyDescent="0.45">
      <c r="A595" s="31"/>
      <c r="C595" s="31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1"/>
      <c r="R595" s="31"/>
      <c r="S595" s="31"/>
      <c r="T595" s="31"/>
      <c r="U595" s="31"/>
    </row>
    <row r="596" spans="1:21" x14ac:dyDescent="0.45">
      <c r="A596" s="31"/>
      <c r="C596" s="31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1"/>
      <c r="R596" s="31"/>
      <c r="S596" s="31"/>
      <c r="T596" s="31"/>
      <c r="U596" s="31"/>
    </row>
    <row r="597" spans="1:21" x14ac:dyDescent="0.45">
      <c r="A597" s="31"/>
      <c r="C597" s="31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1"/>
      <c r="R597" s="31"/>
      <c r="S597" s="31"/>
      <c r="T597" s="31"/>
      <c r="U597" s="31"/>
    </row>
    <row r="598" spans="1:21" x14ac:dyDescent="0.45">
      <c r="A598" s="31"/>
      <c r="C598" s="31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1"/>
      <c r="R598" s="31"/>
      <c r="S598" s="31"/>
      <c r="T598" s="31"/>
      <c r="U598" s="31"/>
    </row>
    <row r="599" spans="1:21" x14ac:dyDescent="0.45">
      <c r="A599" s="31"/>
      <c r="C599" s="31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1"/>
      <c r="R599" s="31"/>
      <c r="S599" s="31"/>
      <c r="T599" s="31"/>
      <c r="U599" s="31"/>
    </row>
    <row r="600" spans="1:21" x14ac:dyDescent="0.45">
      <c r="A600" s="31"/>
      <c r="C600" s="31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1"/>
      <c r="R600" s="31"/>
      <c r="S600" s="31"/>
      <c r="T600" s="31"/>
      <c r="U600" s="31"/>
    </row>
    <row r="601" spans="1:21" x14ac:dyDescent="0.45">
      <c r="A601" s="31"/>
      <c r="C601" s="31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1"/>
      <c r="R601" s="31"/>
      <c r="S601" s="31"/>
      <c r="T601" s="31"/>
      <c r="U601" s="31"/>
    </row>
    <row r="602" spans="1:21" x14ac:dyDescent="0.45">
      <c r="A602" s="31"/>
      <c r="C602" s="31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1"/>
      <c r="R602" s="31"/>
      <c r="S602" s="31"/>
      <c r="T602" s="31"/>
      <c r="U602" s="31"/>
    </row>
    <row r="603" spans="1:21" x14ac:dyDescent="0.45">
      <c r="A603" s="31"/>
      <c r="C603" s="31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1"/>
      <c r="R603" s="31"/>
      <c r="S603" s="31"/>
      <c r="T603" s="31"/>
      <c r="U603" s="31"/>
    </row>
    <row r="604" spans="1:21" x14ac:dyDescent="0.45">
      <c r="A604" s="31"/>
      <c r="C604" s="31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1"/>
      <c r="R604" s="31"/>
      <c r="S604" s="31"/>
      <c r="T604" s="31"/>
      <c r="U604" s="31"/>
    </row>
    <row r="605" spans="1:21" x14ac:dyDescent="0.45">
      <c r="A605" s="31"/>
      <c r="C605" s="31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1"/>
      <c r="R605" s="31"/>
      <c r="S605" s="31"/>
      <c r="T605" s="31"/>
      <c r="U605" s="31"/>
    </row>
    <row r="606" spans="1:21" x14ac:dyDescent="0.45">
      <c r="A606" s="31"/>
      <c r="C606" s="31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1"/>
      <c r="R606" s="31"/>
      <c r="S606" s="31"/>
      <c r="T606" s="31"/>
      <c r="U606" s="31"/>
    </row>
    <row r="607" spans="1:21" x14ac:dyDescent="0.45">
      <c r="A607" s="31"/>
      <c r="C607" s="31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1"/>
      <c r="R607" s="31"/>
      <c r="S607" s="31"/>
      <c r="T607" s="31"/>
      <c r="U607" s="31"/>
    </row>
    <row r="608" spans="1:21" x14ac:dyDescent="0.45">
      <c r="A608" s="31"/>
      <c r="C608" s="31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1"/>
      <c r="R608" s="31"/>
      <c r="S608" s="31"/>
      <c r="T608" s="31"/>
      <c r="U608" s="31"/>
    </row>
    <row r="609" spans="1:21" x14ac:dyDescent="0.45">
      <c r="A609" s="31"/>
      <c r="C609" s="31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1"/>
      <c r="R609" s="31"/>
      <c r="S609" s="31"/>
      <c r="T609" s="31"/>
      <c r="U609" s="31"/>
    </row>
    <row r="610" spans="1:21" x14ac:dyDescent="0.45">
      <c r="A610" s="31"/>
      <c r="C610" s="31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1"/>
      <c r="R610" s="31"/>
      <c r="S610" s="31"/>
      <c r="T610" s="31"/>
      <c r="U610" s="31"/>
    </row>
    <row r="611" spans="1:21" x14ac:dyDescent="0.45">
      <c r="A611" s="31"/>
      <c r="C611" s="31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1"/>
      <c r="R611" s="31"/>
      <c r="S611" s="31"/>
      <c r="T611" s="31"/>
      <c r="U611" s="31"/>
    </row>
    <row r="612" spans="1:21" x14ac:dyDescent="0.45">
      <c r="A612" s="31"/>
      <c r="C612" s="31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1"/>
      <c r="R612" s="31"/>
      <c r="S612" s="31"/>
      <c r="T612" s="31"/>
      <c r="U612" s="31"/>
    </row>
    <row r="614" spans="1:21" x14ac:dyDescent="0.45">
      <c r="A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</row>
    <row r="615" spans="1:21" x14ac:dyDescent="0.45">
      <c r="A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</row>
    <row r="616" spans="1:21" x14ac:dyDescent="0.45">
      <c r="A616" s="31"/>
      <c r="C616" s="32"/>
      <c r="D616" s="31"/>
      <c r="E616" s="31"/>
      <c r="F616" s="31"/>
      <c r="G616" s="32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</row>
    <row r="617" spans="1:21" x14ac:dyDescent="0.45">
      <c r="A617" s="31"/>
      <c r="C617" s="32"/>
      <c r="D617" s="31"/>
      <c r="E617" s="31"/>
      <c r="F617" s="31"/>
      <c r="G617" s="32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</row>
    <row r="618" spans="1:21" x14ac:dyDescent="0.45">
      <c r="A618" s="31"/>
      <c r="C618" s="32"/>
      <c r="D618" s="31"/>
      <c r="E618" s="31"/>
      <c r="F618" s="31"/>
      <c r="G618" s="32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</row>
    <row r="619" spans="1:21" x14ac:dyDescent="0.45">
      <c r="A619" s="31"/>
      <c r="C619" s="32"/>
      <c r="D619" s="31"/>
      <c r="E619" s="31"/>
      <c r="F619" s="31"/>
      <c r="G619" s="32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</row>
    <row r="620" spans="1:21" x14ac:dyDescent="0.45">
      <c r="A620" s="31"/>
      <c r="C620" s="32"/>
      <c r="D620" s="31"/>
      <c r="E620" s="31"/>
      <c r="F620" s="31"/>
      <c r="G620" s="32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</row>
    <row r="621" spans="1:21" x14ac:dyDescent="0.45">
      <c r="A621" s="31"/>
      <c r="C621" s="32"/>
      <c r="D621" s="31"/>
      <c r="E621" s="31"/>
      <c r="F621" s="31"/>
      <c r="G621" s="32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</row>
    <row r="622" spans="1:21" x14ac:dyDescent="0.45">
      <c r="A622" s="31"/>
      <c r="C622" s="32"/>
      <c r="D622" s="31"/>
      <c r="E622" s="31"/>
      <c r="F622" s="31"/>
      <c r="G622" s="32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</row>
    <row r="623" spans="1:21" x14ac:dyDescent="0.45">
      <c r="A623" s="31"/>
      <c r="C623" s="32"/>
      <c r="D623" s="31"/>
      <c r="E623" s="31"/>
      <c r="F623" s="31"/>
      <c r="G623" s="32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</row>
    <row r="624" spans="1:21" x14ac:dyDescent="0.45">
      <c r="A624" s="31"/>
      <c r="C624" s="32"/>
      <c r="D624" s="31"/>
      <c r="E624" s="31"/>
      <c r="F624" s="31"/>
      <c r="G624" s="32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</row>
    <row r="625" spans="1:21" x14ac:dyDescent="0.45">
      <c r="A625" s="31"/>
      <c r="C625" s="32"/>
      <c r="D625" s="31"/>
      <c r="E625" s="31"/>
      <c r="F625" s="31"/>
      <c r="G625" s="32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</row>
    <row r="626" spans="1:21" x14ac:dyDescent="0.45">
      <c r="A626" s="31"/>
      <c r="C626" s="32"/>
      <c r="D626" s="31"/>
      <c r="E626" s="31"/>
      <c r="F626" s="31"/>
      <c r="G626" s="32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</row>
    <row r="627" spans="1:21" x14ac:dyDescent="0.45">
      <c r="A627" s="31"/>
      <c r="C627" s="32"/>
      <c r="D627" s="31"/>
      <c r="E627" s="31"/>
      <c r="F627" s="31"/>
      <c r="G627" s="32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</row>
    <row r="628" spans="1:21" x14ac:dyDescent="0.45">
      <c r="A628" s="31"/>
      <c r="C628" s="32"/>
      <c r="D628" s="31"/>
      <c r="E628" s="31"/>
      <c r="F628" s="31"/>
      <c r="G628" s="32"/>
    </row>
    <row r="629" spans="1:21" x14ac:dyDescent="0.45">
      <c r="A629" s="31"/>
      <c r="C629" s="32"/>
      <c r="D629" s="31"/>
      <c r="E629" s="31"/>
      <c r="F629" s="31"/>
      <c r="G629" s="32"/>
    </row>
    <row r="630" spans="1:21" x14ac:dyDescent="0.45">
      <c r="A630" s="31"/>
      <c r="C630" s="32"/>
      <c r="D630" s="31"/>
      <c r="E630" s="31"/>
      <c r="F630" s="31"/>
      <c r="G630" s="32"/>
    </row>
    <row r="631" spans="1:21" x14ac:dyDescent="0.45">
      <c r="A631" s="31"/>
      <c r="C631" s="32"/>
      <c r="D631" s="31"/>
      <c r="E631" s="31"/>
      <c r="F631" s="31"/>
      <c r="G631" s="32"/>
    </row>
    <row r="632" spans="1:21" x14ac:dyDescent="0.45">
      <c r="A632" s="31"/>
      <c r="C632" s="32"/>
      <c r="D632" s="31"/>
      <c r="E632" s="31"/>
      <c r="F632" s="31"/>
      <c r="G632" s="32"/>
    </row>
    <row r="633" spans="1:21" x14ac:dyDescent="0.45">
      <c r="A633" s="31"/>
      <c r="C633" s="32"/>
      <c r="D633" s="31"/>
      <c r="E633" s="31"/>
      <c r="F633" s="31"/>
      <c r="G633" s="32"/>
    </row>
    <row r="634" spans="1:21" x14ac:dyDescent="0.45">
      <c r="A634" s="31"/>
      <c r="C634" s="32"/>
      <c r="D634" s="31"/>
      <c r="E634" s="31"/>
      <c r="F634" s="31"/>
      <c r="G634" s="32"/>
    </row>
    <row r="635" spans="1:21" x14ac:dyDescent="0.45">
      <c r="A635" s="31"/>
      <c r="C635" s="32"/>
      <c r="D635" s="31"/>
      <c r="E635" s="31"/>
      <c r="F635" s="31"/>
      <c r="G635" s="32"/>
    </row>
    <row r="636" spans="1:21" x14ac:dyDescent="0.45">
      <c r="A636" s="31"/>
      <c r="C636" s="32"/>
      <c r="D636" s="31"/>
      <c r="E636" s="31"/>
      <c r="F636" s="31"/>
      <c r="G636" s="32"/>
    </row>
    <row r="637" spans="1:21" x14ac:dyDescent="0.45">
      <c r="A637" s="31"/>
      <c r="C637" s="32"/>
      <c r="D637" s="31"/>
      <c r="E637" s="31"/>
      <c r="F637" s="31"/>
      <c r="G637" s="32"/>
    </row>
    <row r="638" spans="1:21" x14ac:dyDescent="0.45">
      <c r="A638" s="31"/>
      <c r="C638" s="32"/>
      <c r="D638" s="31"/>
      <c r="E638" s="31"/>
      <c r="F638" s="31"/>
      <c r="G638" s="32"/>
    </row>
    <row r="639" spans="1:21" x14ac:dyDescent="0.45">
      <c r="A639" s="31"/>
      <c r="C639" s="32"/>
      <c r="D639" s="31"/>
      <c r="E639" s="31"/>
      <c r="F639" s="31"/>
      <c r="G639" s="32"/>
    </row>
    <row r="640" spans="1:21" x14ac:dyDescent="0.45">
      <c r="A640" s="31"/>
      <c r="C640" s="32"/>
      <c r="D640" s="31"/>
      <c r="E640" s="31"/>
      <c r="F640" s="31"/>
      <c r="G640" s="32"/>
    </row>
    <row r="641" spans="1:7" x14ac:dyDescent="0.45">
      <c r="A641" s="31"/>
      <c r="C641" s="32"/>
      <c r="D641" s="31"/>
      <c r="E641" s="31"/>
      <c r="F641" s="31"/>
      <c r="G641" s="32"/>
    </row>
    <row r="642" spans="1:7" x14ac:dyDescent="0.45">
      <c r="A642" s="31"/>
      <c r="C642" s="32"/>
      <c r="D642" s="31"/>
      <c r="E642" s="31"/>
      <c r="F642" s="31"/>
      <c r="G642" s="32"/>
    </row>
    <row r="643" spans="1:7" x14ac:dyDescent="0.45">
      <c r="A643" s="31"/>
      <c r="C643" s="32"/>
      <c r="D643" s="31"/>
      <c r="E643" s="31"/>
      <c r="F643" s="31"/>
      <c r="G643" s="32"/>
    </row>
    <row r="644" spans="1:7" x14ac:dyDescent="0.45">
      <c r="A644" s="31"/>
      <c r="C644" s="32"/>
      <c r="D644" s="31"/>
      <c r="E644" s="31"/>
      <c r="F644" s="31"/>
      <c r="G644" s="32"/>
    </row>
    <row r="645" spans="1:7" x14ac:dyDescent="0.45">
      <c r="A645" s="31"/>
      <c r="C645" s="32"/>
      <c r="D645" s="31"/>
      <c r="E645" s="31"/>
      <c r="F645" s="31"/>
      <c r="G645" s="32"/>
    </row>
    <row r="646" spans="1:7" x14ac:dyDescent="0.45">
      <c r="A646" s="31"/>
      <c r="C646" s="32"/>
      <c r="D646" s="31"/>
      <c r="E646" s="31"/>
      <c r="F646" s="31"/>
      <c r="G646" s="32"/>
    </row>
    <row r="647" spans="1:7" x14ac:dyDescent="0.45">
      <c r="A647" s="31"/>
      <c r="C647" s="32"/>
      <c r="D647" s="31"/>
      <c r="E647" s="31"/>
      <c r="F647" s="31"/>
      <c r="G647" s="32"/>
    </row>
    <row r="648" spans="1:7" x14ac:dyDescent="0.45">
      <c r="A648" s="31"/>
      <c r="C648" s="32"/>
      <c r="D648" s="31"/>
      <c r="E648" s="31"/>
      <c r="F648" s="31"/>
      <c r="G648" s="32"/>
    </row>
    <row r="649" spans="1:7" x14ac:dyDescent="0.45">
      <c r="A649" s="31"/>
      <c r="C649" s="32"/>
      <c r="D649" s="31"/>
      <c r="E649" s="31"/>
      <c r="F649" s="31"/>
      <c r="G649" s="32"/>
    </row>
    <row r="650" spans="1:7" x14ac:dyDescent="0.45">
      <c r="A650" s="31"/>
      <c r="C650" s="32"/>
      <c r="D650" s="31"/>
      <c r="E650" s="31"/>
      <c r="F650" s="31"/>
      <c r="G650" s="32"/>
    </row>
    <row r="651" spans="1:7" x14ac:dyDescent="0.45">
      <c r="A651" s="31"/>
      <c r="C651" s="32"/>
      <c r="D651" s="31"/>
      <c r="E651" s="31"/>
      <c r="F651" s="31"/>
      <c r="G651" s="32"/>
    </row>
    <row r="652" spans="1:7" x14ac:dyDescent="0.45">
      <c r="A652" s="31"/>
      <c r="C652" s="32"/>
      <c r="D652" s="31"/>
      <c r="E652" s="31"/>
      <c r="F652" s="31"/>
      <c r="G652" s="32"/>
    </row>
    <row r="653" spans="1:7" x14ac:dyDescent="0.45">
      <c r="A653" s="31"/>
      <c r="C653" s="32"/>
      <c r="D653" s="31"/>
      <c r="E653" s="31"/>
      <c r="F653" s="31"/>
      <c r="G653" s="32"/>
    </row>
    <row r="654" spans="1:7" x14ac:dyDescent="0.45">
      <c r="A654" s="31"/>
      <c r="C654" s="32"/>
      <c r="D654" s="31"/>
      <c r="E654" s="31"/>
      <c r="F654" s="31"/>
      <c r="G654" s="32"/>
    </row>
    <row r="655" spans="1:7" x14ac:dyDescent="0.45">
      <c r="A655" s="31"/>
      <c r="C655" s="32"/>
      <c r="D655" s="31"/>
      <c r="E655" s="31"/>
      <c r="F655" s="31"/>
      <c r="G655" s="32"/>
    </row>
    <row r="656" spans="1:7" x14ac:dyDescent="0.45">
      <c r="A656" s="31"/>
      <c r="C656" s="32"/>
      <c r="D656" s="31"/>
      <c r="E656" s="31"/>
      <c r="F656" s="31"/>
      <c r="G656" s="32"/>
    </row>
    <row r="657" spans="1:7" x14ac:dyDescent="0.45">
      <c r="A657" s="31"/>
      <c r="C657" s="32"/>
      <c r="D657" s="31"/>
      <c r="E657" s="31"/>
      <c r="F657" s="31"/>
      <c r="G657" s="32"/>
    </row>
    <row r="658" spans="1:7" x14ac:dyDescent="0.45">
      <c r="A658" s="31"/>
      <c r="C658" s="32"/>
      <c r="D658" s="31"/>
      <c r="E658" s="31"/>
      <c r="F658" s="31"/>
      <c r="G658" s="32"/>
    </row>
    <row r="659" spans="1:7" x14ac:dyDescent="0.45">
      <c r="A659" s="31"/>
      <c r="C659" s="32"/>
      <c r="D659" s="31"/>
      <c r="E659" s="31"/>
      <c r="F659" s="31"/>
      <c r="G659" s="32"/>
    </row>
    <row r="660" spans="1:7" x14ac:dyDescent="0.45">
      <c r="A660" s="31"/>
      <c r="C660" s="32"/>
      <c r="D660" s="31"/>
      <c r="E660" s="31"/>
      <c r="F660" s="31"/>
      <c r="G660" s="32"/>
    </row>
    <row r="661" spans="1:7" x14ac:dyDescent="0.45">
      <c r="A661" s="31"/>
      <c r="C661" s="32"/>
      <c r="D661" s="31"/>
      <c r="E661" s="31"/>
      <c r="F661" s="31"/>
      <c r="G661" s="32"/>
    </row>
    <row r="662" spans="1:7" x14ac:dyDescent="0.45">
      <c r="A662" s="31"/>
      <c r="C662" s="32"/>
      <c r="D662" s="31"/>
      <c r="E662" s="31"/>
      <c r="F662" s="31"/>
      <c r="G662" s="32"/>
    </row>
    <row r="663" spans="1:7" x14ac:dyDescent="0.45">
      <c r="A663" s="31"/>
      <c r="C663" s="32"/>
      <c r="D663" s="31"/>
      <c r="E663" s="31"/>
      <c r="F663" s="31"/>
      <c r="G663" s="32"/>
    </row>
    <row r="664" spans="1:7" x14ac:dyDescent="0.45">
      <c r="A664" s="31"/>
      <c r="C664" s="32"/>
      <c r="D664" s="31"/>
      <c r="E664" s="31"/>
      <c r="F664" s="31"/>
      <c r="G664" s="32"/>
    </row>
    <row r="665" spans="1:7" x14ac:dyDescent="0.45">
      <c r="A665" s="31"/>
      <c r="C665" s="32"/>
      <c r="D665" s="31"/>
      <c r="E665" s="31"/>
      <c r="F665" s="31"/>
      <c r="G665" s="32"/>
    </row>
    <row r="666" spans="1:7" x14ac:dyDescent="0.45">
      <c r="A666" s="31"/>
      <c r="C666" s="32"/>
      <c r="D666" s="31"/>
      <c r="E666" s="31"/>
      <c r="F666" s="31"/>
      <c r="G666" s="32"/>
    </row>
    <row r="667" spans="1:7" x14ac:dyDescent="0.45">
      <c r="A667" s="31"/>
      <c r="C667" s="32"/>
      <c r="D667" s="31"/>
      <c r="E667" s="31"/>
      <c r="F667" s="31"/>
      <c r="G667" s="32"/>
    </row>
    <row r="668" spans="1:7" x14ac:dyDescent="0.45">
      <c r="A668" s="31"/>
      <c r="C668" s="32"/>
      <c r="D668" s="31"/>
      <c r="E668" s="31"/>
      <c r="F668" s="31"/>
      <c r="G668" s="32"/>
    </row>
    <row r="669" spans="1:7" x14ac:dyDescent="0.45">
      <c r="A669" s="31"/>
      <c r="C669" s="32"/>
      <c r="D669" s="31"/>
      <c r="E669" s="31"/>
      <c r="F669" s="31"/>
      <c r="G669" s="32"/>
    </row>
    <row r="670" spans="1:7" x14ac:dyDescent="0.45">
      <c r="A670" s="31"/>
      <c r="C670" s="32"/>
      <c r="D670" s="31"/>
      <c r="E670" s="31"/>
      <c r="F670" s="31"/>
      <c r="G670" s="32"/>
    </row>
    <row r="671" spans="1:7" x14ac:dyDescent="0.45">
      <c r="A671" s="31"/>
      <c r="C671" s="32"/>
      <c r="D671" s="31"/>
      <c r="E671" s="31"/>
      <c r="F671" s="31"/>
      <c r="G671" s="32"/>
    </row>
    <row r="672" spans="1:7" x14ac:dyDescent="0.45">
      <c r="A672" s="31"/>
      <c r="C672" s="32"/>
      <c r="D672" s="31"/>
      <c r="E672" s="31"/>
      <c r="F672" s="31"/>
      <c r="G672" s="32"/>
    </row>
    <row r="673" spans="1:7" x14ac:dyDescent="0.45">
      <c r="A673" s="31"/>
      <c r="C673" s="32"/>
      <c r="D673" s="31"/>
      <c r="E673" s="31"/>
      <c r="F673" s="31"/>
      <c r="G673" s="32"/>
    </row>
    <row r="674" spans="1:7" x14ac:dyDescent="0.45">
      <c r="A674" s="31"/>
      <c r="C674" s="32"/>
      <c r="D674" s="31"/>
      <c r="E674" s="31"/>
      <c r="F674" s="31"/>
      <c r="G674" s="32"/>
    </row>
    <row r="675" spans="1:7" x14ac:dyDescent="0.45">
      <c r="A675" s="31"/>
      <c r="C675" s="32"/>
      <c r="D675" s="31"/>
      <c r="E675" s="31"/>
      <c r="F675" s="31"/>
      <c r="G675" s="31"/>
    </row>
  </sheetData>
  <autoFilter ref="A1:U301" xr:uid="{692E7256-37E8-4B40-A59A-6AE54AD72C5C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13BE5-8BBD-4DED-8764-315F74522908}">
  <dimension ref="A1:AJ307"/>
  <sheetViews>
    <sheetView tabSelected="1" zoomScale="55" zoomScaleNormal="55" workbookViewId="0">
      <selection activeCell="M1" sqref="M1"/>
    </sheetView>
  </sheetViews>
  <sheetFormatPr baseColWidth="10" defaultRowHeight="14.25" x14ac:dyDescent="0.45"/>
  <cols>
    <col min="1" max="1" width="16" customWidth="1"/>
    <col min="2" max="2" width="11.3984375" style="33"/>
  </cols>
  <sheetData>
    <row r="1" spans="1:36" x14ac:dyDescent="0.45">
      <c r="A1" s="33" t="s">
        <v>105</v>
      </c>
      <c r="B1" s="33" t="s">
        <v>53</v>
      </c>
      <c r="C1" s="33" t="s">
        <v>126</v>
      </c>
      <c r="D1" s="33" t="s">
        <v>127</v>
      </c>
      <c r="E1" s="33" t="s">
        <v>128</v>
      </c>
      <c r="F1" s="33" t="s">
        <v>129</v>
      </c>
      <c r="G1" s="33" t="s">
        <v>130</v>
      </c>
      <c r="H1" s="33" t="s">
        <v>131</v>
      </c>
      <c r="I1" s="33" t="s">
        <v>98</v>
      </c>
      <c r="J1" s="33" t="s">
        <v>66</v>
      </c>
      <c r="K1" s="33" t="s">
        <v>67</v>
      </c>
      <c r="L1" s="33" t="s">
        <v>53</v>
      </c>
      <c r="M1" s="35" t="s">
        <v>132</v>
      </c>
      <c r="N1" s="35" t="s">
        <v>133</v>
      </c>
      <c r="O1" s="35" t="s">
        <v>134</v>
      </c>
      <c r="P1" s="35" t="s">
        <v>135</v>
      </c>
      <c r="Q1" s="35" t="s">
        <v>136</v>
      </c>
      <c r="R1" s="35" t="s">
        <v>137</v>
      </c>
      <c r="S1" s="37" t="s">
        <v>68</v>
      </c>
      <c r="T1" s="34" t="s">
        <v>138</v>
      </c>
      <c r="U1" s="34" t="s">
        <v>139</v>
      </c>
      <c r="V1" s="34" t="s">
        <v>140</v>
      </c>
      <c r="W1" s="34" t="s">
        <v>141</v>
      </c>
      <c r="X1" s="39" t="s">
        <v>69</v>
      </c>
      <c r="Y1" s="38" t="s">
        <v>70</v>
      </c>
      <c r="Z1" s="36" t="s">
        <v>115</v>
      </c>
      <c r="AA1" s="36" t="s">
        <v>116</v>
      </c>
      <c r="AB1" s="36" t="s">
        <v>117</v>
      </c>
      <c r="AC1" s="36" t="s">
        <v>118</v>
      </c>
      <c r="AD1" s="36" t="s">
        <v>119</v>
      </c>
      <c r="AE1" s="36" t="s">
        <v>120</v>
      </c>
      <c r="AF1" s="36" t="s">
        <v>121</v>
      </c>
      <c r="AG1" s="36" t="s">
        <v>122</v>
      </c>
      <c r="AH1" s="36" t="s">
        <v>123</v>
      </c>
      <c r="AI1" s="36" t="s">
        <v>124</v>
      </c>
      <c r="AJ1" s="38" t="s">
        <v>125</v>
      </c>
    </row>
    <row r="2" spans="1:36" x14ac:dyDescent="0.45">
      <c r="A2" s="33" t="s">
        <v>51</v>
      </c>
      <c r="B2" s="33">
        <v>1</v>
      </c>
      <c r="C2" s="33">
        <v>8</v>
      </c>
      <c r="D2" s="33">
        <v>4</v>
      </c>
      <c r="E2" s="33">
        <v>5</v>
      </c>
      <c r="F2" s="33">
        <v>5</v>
      </c>
      <c r="G2" s="33">
        <v>6</v>
      </c>
      <c r="H2" s="33">
        <v>0</v>
      </c>
      <c r="I2" s="33">
        <v>62</v>
      </c>
      <c r="J2" s="33" t="s">
        <v>106</v>
      </c>
      <c r="K2" s="33" t="s">
        <v>106</v>
      </c>
      <c r="L2" s="33">
        <v>1</v>
      </c>
      <c r="M2" s="33">
        <v>1</v>
      </c>
      <c r="N2" s="33">
        <v>1</v>
      </c>
      <c r="O2" s="33">
        <v>1</v>
      </c>
      <c r="P2" s="33">
        <v>1</v>
      </c>
      <c r="Q2" s="33">
        <v>1</v>
      </c>
      <c r="R2" s="33">
        <v>1</v>
      </c>
      <c r="S2" s="33">
        <v>6</v>
      </c>
      <c r="T2" s="33">
        <v>1</v>
      </c>
      <c r="U2" s="33">
        <v>0</v>
      </c>
      <c r="V2" s="33">
        <v>1</v>
      </c>
      <c r="W2" s="33">
        <v>0</v>
      </c>
      <c r="X2" s="33">
        <v>2</v>
      </c>
      <c r="Y2" s="40">
        <v>7.5</v>
      </c>
      <c r="Z2" s="33">
        <v>2</v>
      </c>
      <c r="AA2" s="33">
        <v>1</v>
      </c>
      <c r="AB2" s="33">
        <v>5</v>
      </c>
      <c r="AC2" s="33">
        <v>3</v>
      </c>
      <c r="AD2" s="33">
        <v>2</v>
      </c>
      <c r="AE2" s="33">
        <v>2</v>
      </c>
      <c r="AF2" s="33">
        <v>3</v>
      </c>
      <c r="AG2" s="33">
        <v>4</v>
      </c>
      <c r="AH2" s="33">
        <v>3</v>
      </c>
      <c r="AI2" s="33">
        <v>2</v>
      </c>
      <c r="AJ2" s="33">
        <v>2.7</v>
      </c>
    </row>
    <row r="3" spans="1:36" x14ac:dyDescent="0.45">
      <c r="A3" s="33" t="s">
        <v>51</v>
      </c>
      <c r="B3" s="33">
        <v>2</v>
      </c>
      <c r="C3" s="33">
        <v>8</v>
      </c>
      <c r="D3" s="33">
        <v>4</v>
      </c>
      <c r="E3" s="33">
        <v>5</v>
      </c>
      <c r="F3" s="33">
        <v>2</v>
      </c>
      <c r="G3" s="33">
        <v>2</v>
      </c>
      <c r="H3" s="33">
        <v>0</v>
      </c>
      <c r="I3" s="33">
        <v>63</v>
      </c>
      <c r="J3" s="33" t="s">
        <v>106</v>
      </c>
      <c r="K3" s="33" t="s">
        <v>106</v>
      </c>
      <c r="L3" s="33">
        <v>2</v>
      </c>
      <c r="M3" s="33">
        <v>0</v>
      </c>
      <c r="N3" s="33">
        <v>1</v>
      </c>
      <c r="O3" s="33">
        <v>1</v>
      </c>
      <c r="P3" s="33">
        <v>0</v>
      </c>
      <c r="Q3" s="33">
        <v>0</v>
      </c>
      <c r="R3" s="33">
        <v>0</v>
      </c>
      <c r="S3" s="33">
        <v>2</v>
      </c>
      <c r="T3" s="33">
        <v>0</v>
      </c>
      <c r="U3" s="33">
        <v>0</v>
      </c>
      <c r="V3" s="33">
        <v>1</v>
      </c>
      <c r="W3" s="33">
        <v>0</v>
      </c>
      <c r="X3" s="33">
        <v>1</v>
      </c>
      <c r="Y3" s="40">
        <v>2.916666666666667</v>
      </c>
      <c r="Z3" s="33">
        <v>2</v>
      </c>
      <c r="AA3" s="33">
        <v>2</v>
      </c>
      <c r="AB3" s="33">
        <v>3</v>
      </c>
      <c r="AC3" s="33">
        <v>2</v>
      </c>
      <c r="AD3" s="33">
        <v>4</v>
      </c>
      <c r="AE3" s="33">
        <v>5</v>
      </c>
      <c r="AF3" s="33">
        <v>3</v>
      </c>
      <c r="AG3" s="33">
        <v>2</v>
      </c>
      <c r="AH3" s="33">
        <v>6</v>
      </c>
      <c r="AI3" s="33">
        <v>2</v>
      </c>
      <c r="AJ3" s="33">
        <v>3.1</v>
      </c>
    </row>
    <row r="4" spans="1:36" x14ac:dyDescent="0.45">
      <c r="A4" s="33" t="s">
        <v>51</v>
      </c>
      <c r="B4" s="33">
        <v>3</v>
      </c>
      <c r="C4" s="33">
        <v>8</v>
      </c>
      <c r="D4" s="33">
        <v>4</v>
      </c>
      <c r="E4" s="33">
        <v>4</v>
      </c>
      <c r="F4" s="33">
        <v>3</v>
      </c>
      <c r="G4" s="33">
        <v>6</v>
      </c>
      <c r="H4" s="33">
        <v>1</v>
      </c>
      <c r="I4" s="33">
        <v>70</v>
      </c>
      <c r="J4" s="33" t="s">
        <v>107</v>
      </c>
      <c r="K4" s="33" t="s">
        <v>107</v>
      </c>
      <c r="L4" s="33">
        <v>3</v>
      </c>
      <c r="M4" s="33">
        <v>0</v>
      </c>
      <c r="N4" s="33">
        <v>1</v>
      </c>
      <c r="O4" s="33">
        <v>0</v>
      </c>
      <c r="P4" s="33">
        <v>1</v>
      </c>
      <c r="Q4" s="33">
        <v>1</v>
      </c>
      <c r="R4" s="33">
        <v>1</v>
      </c>
      <c r="S4" s="33">
        <v>4</v>
      </c>
      <c r="T4" s="33">
        <v>1</v>
      </c>
      <c r="U4" s="33">
        <v>0</v>
      </c>
      <c r="V4" s="33">
        <v>1</v>
      </c>
      <c r="W4" s="33">
        <v>1</v>
      </c>
      <c r="X4" s="33">
        <v>3</v>
      </c>
      <c r="Y4" s="40">
        <v>7.0833333333333339</v>
      </c>
      <c r="Z4" s="33">
        <v>5</v>
      </c>
      <c r="AA4" s="33">
        <v>2</v>
      </c>
      <c r="AB4" s="33">
        <v>6</v>
      </c>
      <c r="AC4" s="33">
        <v>3</v>
      </c>
      <c r="AD4" s="33">
        <v>4</v>
      </c>
      <c r="AE4" s="33">
        <v>4</v>
      </c>
      <c r="AF4" s="33">
        <v>2</v>
      </c>
      <c r="AG4" s="33">
        <v>1</v>
      </c>
      <c r="AH4" s="33">
        <v>6</v>
      </c>
      <c r="AI4" s="33">
        <v>5</v>
      </c>
      <c r="AJ4" s="33">
        <v>3.8</v>
      </c>
    </row>
    <row r="5" spans="1:36" x14ac:dyDescent="0.45">
      <c r="A5" s="33" t="s">
        <v>51</v>
      </c>
      <c r="B5" s="33">
        <v>4</v>
      </c>
      <c r="C5" s="33">
        <v>7</v>
      </c>
      <c r="D5" s="33">
        <v>4</v>
      </c>
      <c r="E5" s="33">
        <v>4</v>
      </c>
      <c r="F5" s="33">
        <v>5</v>
      </c>
      <c r="G5" s="33">
        <v>3</v>
      </c>
      <c r="H5" s="33">
        <v>0</v>
      </c>
      <c r="I5" s="33">
        <v>68</v>
      </c>
      <c r="J5" s="33" t="s">
        <v>106</v>
      </c>
      <c r="K5" s="33" t="s">
        <v>106</v>
      </c>
      <c r="L5" s="33">
        <v>4</v>
      </c>
      <c r="M5" s="33">
        <v>0</v>
      </c>
      <c r="N5" s="33">
        <v>1</v>
      </c>
      <c r="O5" s="33">
        <v>0</v>
      </c>
      <c r="P5" s="33">
        <v>0</v>
      </c>
      <c r="Q5" s="33">
        <v>0</v>
      </c>
      <c r="R5" s="33">
        <v>0</v>
      </c>
      <c r="S5" s="33">
        <v>1</v>
      </c>
      <c r="T5" s="33">
        <v>1</v>
      </c>
      <c r="U5" s="33">
        <v>0</v>
      </c>
      <c r="V5" s="33">
        <v>0</v>
      </c>
      <c r="W5" s="33">
        <v>0</v>
      </c>
      <c r="X5" s="33">
        <v>1</v>
      </c>
      <c r="Y5" s="40">
        <v>2.0833333333333335</v>
      </c>
      <c r="Z5" s="33">
        <v>3</v>
      </c>
      <c r="AA5" s="33">
        <v>1</v>
      </c>
      <c r="AB5" s="33">
        <v>7</v>
      </c>
      <c r="AC5" s="33">
        <v>2</v>
      </c>
      <c r="AD5" s="33">
        <v>5</v>
      </c>
      <c r="AE5" s="33">
        <v>2</v>
      </c>
      <c r="AF5" s="33">
        <v>4</v>
      </c>
      <c r="AG5" s="33">
        <v>7</v>
      </c>
      <c r="AH5" s="33">
        <v>7</v>
      </c>
      <c r="AI5" s="33">
        <v>1</v>
      </c>
      <c r="AJ5" s="33">
        <v>3.9</v>
      </c>
    </row>
    <row r="6" spans="1:36" x14ac:dyDescent="0.45">
      <c r="A6" s="33" t="s">
        <v>51</v>
      </c>
      <c r="B6" s="33">
        <v>5</v>
      </c>
      <c r="C6" s="33">
        <v>7</v>
      </c>
      <c r="D6" s="33">
        <v>3</v>
      </c>
      <c r="E6" s="33">
        <v>3</v>
      </c>
      <c r="F6" s="33">
        <v>4</v>
      </c>
      <c r="G6" s="33">
        <v>6</v>
      </c>
      <c r="H6" s="33">
        <v>0</v>
      </c>
      <c r="I6" s="33">
        <v>68</v>
      </c>
      <c r="J6" s="33" t="s">
        <v>107</v>
      </c>
      <c r="K6" s="33" t="s">
        <v>107</v>
      </c>
      <c r="L6" s="33">
        <v>5</v>
      </c>
      <c r="M6" s="33">
        <v>1</v>
      </c>
      <c r="N6" s="33">
        <v>0</v>
      </c>
      <c r="O6" s="33">
        <v>1</v>
      </c>
      <c r="P6" s="33">
        <v>1</v>
      </c>
      <c r="Q6" s="33">
        <v>1</v>
      </c>
      <c r="R6" s="33">
        <v>1</v>
      </c>
      <c r="S6" s="33">
        <v>5</v>
      </c>
      <c r="T6" s="33">
        <v>0</v>
      </c>
      <c r="U6" s="33">
        <v>0</v>
      </c>
      <c r="V6" s="33">
        <v>1</v>
      </c>
      <c r="W6" s="33">
        <v>0</v>
      </c>
      <c r="X6" s="33">
        <v>1</v>
      </c>
      <c r="Y6" s="40">
        <v>5.416666666666667</v>
      </c>
      <c r="Z6" s="33">
        <v>2</v>
      </c>
      <c r="AA6" s="33">
        <v>2</v>
      </c>
      <c r="AB6" s="33">
        <v>2</v>
      </c>
      <c r="AC6" s="33">
        <v>2</v>
      </c>
      <c r="AD6" s="33">
        <v>1</v>
      </c>
      <c r="AE6" s="33">
        <v>2</v>
      </c>
      <c r="AF6" s="33">
        <v>2</v>
      </c>
      <c r="AG6" s="33">
        <v>2</v>
      </c>
      <c r="AH6" s="33">
        <v>3</v>
      </c>
      <c r="AI6" s="33">
        <v>2</v>
      </c>
      <c r="AJ6" s="33">
        <v>2</v>
      </c>
    </row>
    <row r="7" spans="1:36" x14ac:dyDescent="0.45">
      <c r="A7" s="33" t="s">
        <v>51</v>
      </c>
      <c r="B7" s="33">
        <v>6</v>
      </c>
      <c r="C7" s="33">
        <v>7</v>
      </c>
      <c r="D7" s="33">
        <v>5</v>
      </c>
      <c r="E7" s="33">
        <v>4</v>
      </c>
      <c r="F7" s="33">
        <v>1</v>
      </c>
      <c r="G7" s="33">
        <v>1</v>
      </c>
      <c r="H7" s="33">
        <v>1</v>
      </c>
      <c r="I7" s="33">
        <v>63</v>
      </c>
      <c r="J7" s="33" t="s">
        <v>106</v>
      </c>
      <c r="K7" s="33" t="s">
        <v>106</v>
      </c>
      <c r="L7" s="33">
        <v>6</v>
      </c>
      <c r="M7" s="33">
        <v>1</v>
      </c>
      <c r="N7" s="33">
        <v>1</v>
      </c>
      <c r="O7" s="33">
        <v>1</v>
      </c>
      <c r="P7" s="33">
        <v>0</v>
      </c>
      <c r="Q7" s="33">
        <v>0</v>
      </c>
      <c r="R7" s="33">
        <v>1</v>
      </c>
      <c r="S7" s="33">
        <v>4</v>
      </c>
      <c r="T7" s="33">
        <v>0</v>
      </c>
      <c r="U7" s="33">
        <v>0</v>
      </c>
      <c r="V7" s="33">
        <v>1</v>
      </c>
      <c r="W7" s="33">
        <v>1</v>
      </c>
      <c r="X7" s="33">
        <v>2</v>
      </c>
      <c r="Y7" s="40">
        <v>5.8333333333333339</v>
      </c>
      <c r="Z7" s="33">
        <v>2</v>
      </c>
      <c r="AA7" s="33">
        <v>2</v>
      </c>
      <c r="AB7" s="33">
        <v>2</v>
      </c>
      <c r="AC7" s="33">
        <v>2</v>
      </c>
      <c r="AD7" s="33">
        <v>4</v>
      </c>
      <c r="AE7" s="33">
        <v>2</v>
      </c>
      <c r="AF7" s="33">
        <v>1</v>
      </c>
      <c r="AG7" s="33">
        <v>2</v>
      </c>
      <c r="AH7" s="33">
        <v>6</v>
      </c>
      <c r="AI7" s="33">
        <v>2</v>
      </c>
      <c r="AJ7" s="33">
        <v>2.5</v>
      </c>
    </row>
    <row r="8" spans="1:36" x14ac:dyDescent="0.45">
      <c r="A8" s="33" t="s">
        <v>51</v>
      </c>
      <c r="B8" s="33">
        <v>7</v>
      </c>
      <c r="C8" s="33">
        <v>5</v>
      </c>
      <c r="D8" s="33">
        <v>3</v>
      </c>
      <c r="E8" s="33">
        <v>4</v>
      </c>
      <c r="F8" s="33">
        <v>4</v>
      </c>
      <c r="G8" s="33">
        <v>1</v>
      </c>
      <c r="H8" s="33">
        <v>1</v>
      </c>
      <c r="I8" s="33">
        <v>73</v>
      </c>
      <c r="J8" s="33" t="s">
        <v>106</v>
      </c>
      <c r="K8" s="33" t="s">
        <v>106</v>
      </c>
      <c r="L8" s="33">
        <v>7</v>
      </c>
      <c r="M8" s="33">
        <v>1</v>
      </c>
      <c r="N8" s="33">
        <v>1</v>
      </c>
      <c r="O8" s="33">
        <v>1</v>
      </c>
      <c r="P8" s="33">
        <v>0</v>
      </c>
      <c r="Q8" s="33">
        <v>0</v>
      </c>
      <c r="R8" s="33">
        <v>0</v>
      </c>
      <c r="S8" s="33">
        <v>3</v>
      </c>
      <c r="T8" s="33">
        <v>0</v>
      </c>
      <c r="U8" s="33">
        <v>1</v>
      </c>
      <c r="V8" s="33">
        <v>1</v>
      </c>
      <c r="W8" s="33">
        <v>1</v>
      </c>
      <c r="X8" s="33">
        <v>3</v>
      </c>
      <c r="Y8" s="40">
        <v>6.25</v>
      </c>
      <c r="Z8" s="33">
        <v>1</v>
      </c>
      <c r="AA8" s="33">
        <v>1</v>
      </c>
      <c r="AB8" s="33">
        <v>1</v>
      </c>
      <c r="AC8" s="33">
        <v>1</v>
      </c>
      <c r="AD8" s="33">
        <v>1</v>
      </c>
      <c r="AE8" s="33">
        <v>1</v>
      </c>
      <c r="AF8" s="33">
        <v>1</v>
      </c>
      <c r="AG8" s="33">
        <v>1</v>
      </c>
      <c r="AH8" s="33">
        <v>1</v>
      </c>
      <c r="AI8" s="33">
        <v>1</v>
      </c>
      <c r="AJ8" s="33">
        <v>1</v>
      </c>
    </row>
    <row r="9" spans="1:36" x14ac:dyDescent="0.45">
      <c r="A9" s="33" t="s">
        <v>51</v>
      </c>
      <c r="B9" s="33">
        <v>8</v>
      </c>
      <c r="C9" s="33">
        <v>7</v>
      </c>
      <c r="D9" s="33">
        <v>3</v>
      </c>
      <c r="E9" s="33">
        <v>4</v>
      </c>
      <c r="F9" s="33">
        <v>1</v>
      </c>
      <c r="G9" s="33">
        <v>1</v>
      </c>
      <c r="H9" s="33">
        <v>1</v>
      </c>
      <c r="I9" s="33">
        <v>73</v>
      </c>
      <c r="J9" s="33" t="s">
        <v>107</v>
      </c>
      <c r="K9" s="33" t="s">
        <v>107</v>
      </c>
      <c r="L9" s="33">
        <v>8</v>
      </c>
      <c r="M9" s="33">
        <v>1</v>
      </c>
      <c r="N9" s="33">
        <v>0</v>
      </c>
      <c r="O9" s="33">
        <v>1</v>
      </c>
      <c r="P9" s="33">
        <v>1</v>
      </c>
      <c r="Q9" s="33">
        <v>1</v>
      </c>
      <c r="R9" s="33">
        <v>1</v>
      </c>
      <c r="S9" s="33">
        <v>5</v>
      </c>
      <c r="T9" s="33">
        <v>1</v>
      </c>
      <c r="U9" s="33">
        <v>1</v>
      </c>
      <c r="V9" s="33">
        <v>1</v>
      </c>
      <c r="W9" s="33">
        <v>0</v>
      </c>
      <c r="X9" s="33">
        <v>3</v>
      </c>
      <c r="Y9" s="40">
        <v>7.916666666666667</v>
      </c>
      <c r="Z9" s="33">
        <v>2</v>
      </c>
      <c r="AA9" s="33">
        <v>6</v>
      </c>
      <c r="AB9" s="33">
        <v>6</v>
      </c>
      <c r="AC9" s="33">
        <v>2</v>
      </c>
      <c r="AD9" s="33">
        <v>6</v>
      </c>
      <c r="AE9" s="33">
        <v>3</v>
      </c>
      <c r="AF9" s="33">
        <v>3</v>
      </c>
      <c r="AG9" s="33">
        <v>4</v>
      </c>
      <c r="AH9" s="33">
        <v>5</v>
      </c>
      <c r="AI9" s="33">
        <v>3</v>
      </c>
      <c r="AJ9" s="33">
        <v>4</v>
      </c>
    </row>
    <row r="10" spans="1:36" x14ac:dyDescent="0.45">
      <c r="A10" s="33" t="s">
        <v>51</v>
      </c>
      <c r="B10" s="33">
        <v>9</v>
      </c>
      <c r="C10" s="33">
        <v>6</v>
      </c>
      <c r="D10" s="33">
        <v>4</v>
      </c>
      <c r="E10" s="33">
        <v>4</v>
      </c>
      <c r="F10" s="33">
        <v>6</v>
      </c>
      <c r="G10" s="33">
        <v>6</v>
      </c>
      <c r="H10" s="33">
        <v>0</v>
      </c>
      <c r="I10" s="33">
        <v>69</v>
      </c>
      <c r="J10" s="33" t="s">
        <v>106</v>
      </c>
      <c r="K10" s="33" t="s">
        <v>106</v>
      </c>
      <c r="L10" s="33">
        <v>9</v>
      </c>
      <c r="M10" s="33">
        <v>1</v>
      </c>
      <c r="N10" s="33">
        <v>1</v>
      </c>
      <c r="O10" s="33">
        <v>0</v>
      </c>
      <c r="P10" s="33">
        <v>1</v>
      </c>
      <c r="Q10" s="33">
        <v>1</v>
      </c>
      <c r="R10" s="33">
        <v>1</v>
      </c>
      <c r="S10" s="33">
        <v>5</v>
      </c>
      <c r="T10" s="33">
        <v>1</v>
      </c>
      <c r="U10" s="33">
        <v>0</v>
      </c>
      <c r="V10" s="33">
        <v>1</v>
      </c>
      <c r="W10" s="33">
        <v>1</v>
      </c>
      <c r="X10" s="33">
        <v>3</v>
      </c>
      <c r="Y10" s="40">
        <v>7.916666666666667</v>
      </c>
      <c r="Z10" s="33">
        <v>1</v>
      </c>
      <c r="AA10" s="33">
        <v>1</v>
      </c>
      <c r="AB10" s="33">
        <v>1</v>
      </c>
      <c r="AC10" s="33">
        <v>1</v>
      </c>
      <c r="AD10" s="33">
        <v>3</v>
      </c>
      <c r="AE10" s="33">
        <v>1</v>
      </c>
      <c r="AF10" s="33">
        <v>1</v>
      </c>
      <c r="AG10" s="33">
        <v>5</v>
      </c>
      <c r="AH10" s="33">
        <v>7</v>
      </c>
      <c r="AI10" s="33">
        <v>2</v>
      </c>
      <c r="AJ10" s="33">
        <v>2.2999999999999998</v>
      </c>
    </row>
    <row r="11" spans="1:36" x14ac:dyDescent="0.45">
      <c r="A11" s="33" t="s">
        <v>51</v>
      </c>
      <c r="B11" s="33">
        <v>10</v>
      </c>
      <c r="C11" s="33">
        <v>7</v>
      </c>
      <c r="D11" s="33">
        <v>4</v>
      </c>
      <c r="E11" s="33">
        <v>4</v>
      </c>
      <c r="F11" s="33">
        <v>4</v>
      </c>
      <c r="G11" s="33">
        <v>3</v>
      </c>
      <c r="H11" s="33">
        <v>0</v>
      </c>
      <c r="I11" s="33">
        <v>66</v>
      </c>
      <c r="J11" s="33" t="s">
        <v>106</v>
      </c>
      <c r="K11" s="33" t="s">
        <v>107</v>
      </c>
      <c r="L11" s="33">
        <v>10</v>
      </c>
      <c r="M11" s="33">
        <v>0</v>
      </c>
      <c r="N11" s="33">
        <v>0</v>
      </c>
      <c r="O11" s="33">
        <v>1</v>
      </c>
      <c r="P11" s="33">
        <v>0</v>
      </c>
      <c r="Q11" s="33">
        <v>0</v>
      </c>
      <c r="R11" s="33">
        <v>0</v>
      </c>
      <c r="S11" s="33">
        <v>1</v>
      </c>
      <c r="T11" s="33">
        <v>0</v>
      </c>
      <c r="U11" s="33">
        <v>1</v>
      </c>
      <c r="V11" s="33">
        <v>1</v>
      </c>
      <c r="W11" s="33">
        <v>0</v>
      </c>
      <c r="X11" s="33">
        <v>2</v>
      </c>
      <c r="Y11" s="40">
        <v>3.3333333333333335</v>
      </c>
      <c r="Z11" s="33">
        <v>2</v>
      </c>
      <c r="AA11" s="33">
        <v>3</v>
      </c>
      <c r="AB11" s="33">
        <v>6</v>
      </c>
      <c r="AC11" s="33">
        <v>2</v>
      </c>
      <c r="AD11" s="33">
        <v>1</v>
      </c>
      <c r="AE11" s="33">
        <v>2</v>
      </c>
      <c r="AF11" s="33">
        <v>2</v>
      </c>
      <c r="AG11" s="33">
        <v>3</v>
      </c>
      <c r="AH11" s="33">
        <v>2</v>
      </c>
      <c r="AI11" s="33">
        <v>2</v>
      </c>
      <c r="AJ11" s="33">
        <v>2.5</v>
      </c>
    </row>
    <row r="12" spans="1:36" x14ac:dyDescent="0.45">
      <c r="A12" s="33" t="s">
        <v>51</v>
      </c>
      <c r="B12" s="33">
        <v>11</v>
      </c>
      <c r="C12" s="33">
        <v>7</v>
      </c>
      <c r="D12" s="33">
        <v>4</v>
      </c>
      <c r="E12" s="33">
        <v>4</v>
      </c>
      <c r="F12" s="33">
        <v>6</v>
      </c>
      <c r="G12" s="33">
        <v>7</v>
      </c>
      <c r="H12" s="33">
        <v>0</v>
      </c>
      <c r="I12" s="33">
        <v>68</v>
      </c>
      <c r="J12" s="33" t="s">
        <v>106</v>
      </c>
      <c r="K12" s="33" t="s">
        <v>107</v>
      </c>
      <c r="L12" s="33">
        <v>11</v>
      </c>
      <c r="M12" s="33">
        <v>1</v>
      </c>
      <c r="N12" s="33">
        <v>0</v>
      </c>
      <c r="O12" s="33">
        <v>0</v>
      </c>
      <c r="P12" s="33">
        <v>1</v>
      </c>
      <c r="Q12" s="33">
        <v>1</v>
      </c>
      <c r="R12" s="33">
        <v>1</v>
      </c>
      <c r="S12" s="33">
        <v>4</v>
      </c>
      <c r="T12" s="33">
        <v>0</v>
      </c>
      <c r="U12" s="33">
        <v>1</v>
      </c>
      <c r="V12" s="33">
        <v>1</v>
      </c>
      <c r="W12" s="33">
        <v>0</v>
      </c>
      <c r="X12" s="33">
        <v>2</v>
      </c>
      <c r="Y12" s="40">
        <v>5.8333333333333339</v>
      </c>
      <c r="Z12" s="33">
        <v>1</v>
      </c>
      <c r="AA12" s="33">
        <v>1</v>
      </c>
      <c r="AB12" s="33">
        <v>5</v>
      </c>
      <c r="AC12" s="33">
        <v>3</v>
      </c>
      <c r="AD12" s="33">
        <v>1</v>
      </c>
      <c r="AE12" s="33">
        <v>2</v>
      </c>
      <c r="AF12" s="33">
        <v>1</v>
      </c>
      <c r="AG12" s="33">
        <v>3</v>
      </c>
      <c r="AH12" s="33">
        <v>7</v>
      </c>
      <c r="AI12" s="33">
        <v>2</v>
      </c>
      <c r="AJ12" s="33">
        <v>2.6</v>
      </c>
    </row>
    <row r="13" spans="1:36" x14ac:dyDescent="0.45">
      <c r="A13" s="33" t="s">
        <v>51</v>
      </c>
      <c r="B13" s="33">
        <v>12</v>
      </c>
      <c r="C13" s="33">
        <v>8</v>
      </c>
      <c r="D13" s="33">
        <v>4</v>
      </c>
      <c r="E13" s="33">
        <v>4</v>
      </c>
      <c r="F13" s="33">
        <v>5</v>
      </c>
      <c r="G13" s="33">
        <v>3</v>
      </c>
      <c r="H13" s="33">
        <v>0</v>
      </c>
      <c r="I13" s="33">
        <v>68</v>
      </c>
      <c r="J13" s="33" t="s">
        <v>107</v>
      </c>
      <c r="K13" s="33" t="s">
        <v>107</v>
      </c>
      <c r="L13" s="33">
        <v>12</v>
      </c>
      <c r="M13" s="33">
        <v>1</v>
      </c>
      <c r="N13" s="33">
        <v>1</v>
      </c>
      <c r="O13" s="33">
        <v>1</v>
      </c>
      <c r="P13" s="33">
        <v>1</v>
      </c>
      <c r="Q13" s="33">
        <v>1</v>
      </c>
      <c r="R13" s="33">
        <v>1</v>
      </c>
      <c r="S13" s="33">
        <v>6</v>
      </c>
      <c r="T13" s="33">
        <v>1</v>
      </c>
      <c r="U13" s="33">
        <v>0</v>
      </c>
      <c r="V13" s="33">
        <v>1</v>
      </c>
      <c r="W13" s="33">
        <v>1</v>
      </c>
      <c r="X13" s="33">
        <v>3</v>
      </c>
      <c r="Y13" s="40">
        <v>8.75</v>
      </c>
      <c r="Z13" s="33">
        <v>4</v>
      </c>
      <c r="AA13" s="33">
        <v>4</v>
      </c>
      <c r="AB13" s="33">
        <v>6</v>
      </c>
      <c r="AC13" s="33">
        <v>2</v>
      </c>
      <c r="AD13" s="33">
        <v>2</v>
      </c>
      <c r="AE13" s="33">
        <v>3</v>
      </c>
      <c r="AF13" s="33">
        <v>2</v>
      </c>
      <c r="AG13" s="33">
        <v>4</v>
      </c>
      <c r="AH13" s="33">
        <v>7</v>
      </c>
      <c r="AI13" s="33">
        <v>2</v>
      </c>
      <c r="AJ13" s="33">
        <v>3.6</v>
      </c>
    </row>
    <row r="14" spans="1:36" x14ac:dyDescent="0.45">
      <c r="A14" s="33" t="s">
        <v>51</v>
      </c>
      <c r="B14" s="33">
        <v>13</v>
      </c>
      <c r="C14" s="33">
        <v>8</v>
      </c>
      <c r="D14" s="33">
        <v>4</v>
      </c>
      <c r="E14" s="33">
        <v>5</v>
      </c>
      <c r="F14" s="33">
        <v>5</v>
      </c>
      <c r="G14" s="33">
        <v>7</v>
      </c>
      <c r="H14" s="33">
        <v>0</v>
      </c>
      <c r="I14" s="33">
        <v>73</v>
      </c>
      <c r="J14" s="33" t="s">
        <v>107</v>
      </c>
      <c r="K14" s="33" t="s">
        <v>107</v>
      </c>
      <c r="L14" s="33">
        <v>13</v>
      </c>
      <c r="M14" s="33">
        <v>0</v>
      </c>
      <c r="N14" s="33">
        <v>1</v>
      </c>
      <c r="O14" s="33">
        <v>0</v>
      </c>
      <c r="P14" s="33">
        <v>1</v>
      </c>
      <c r="Q14" s="33">
        <v>0</v>
      </c>
      <c r="R14" s="33">
        <v>0</v>
      </c>
      <c r="S14" s="33">
        <v>2</v>
      </c>
      <c r="T14" s="33">
        <v>1</v>
      </c>
      <c r="U14" s="33">
        <v>1</v>
      </c>
      <c r="V14" s="33">
        <v>1</v>
      </c>
      <c r="W14" s="33">
        <v>1</v>
      </c>
      <c r="X14" s="33">
        <v>4</v>
      </c>
      <c r="Y14" s="40">
        <v>6.666666666666667</v>
      </c>
      <c r="Z14" s="33">
        <v>5</v>
      </c>
      <c r="AA14" s="33">
        <v>5</v>
      </c>
      <c r="AB14" s="33">
        <v>3</v>
      </c>
      <c r="AC14" s="33">
        <v>2</v>
      </c>
      <c r="AD14" s="33">
        <v>5</v>
      </c>
      <c r="AE14" s="33">
        <v>3</v>
      </c>
      <c r="AF14" s="33">
        <v>4</v>
      </c>
      <c r="AG14" s="33">
        <v>6</v>
      </c>
      <c r="AH14" s="33">
        <v>4</v>
      </c>
      <c r="AI14" s="33">
        <v>3</v>
      </c>
      <c r="AJ14" s="33">
        <v>4</v>
      </c>
    </row>
    <row r="15" spans="1:36" x14ac:dyDescent="0.45">
      <c r="A15" s="33" t="s">
        <v>51</v>
      </c>
      <c r="B15" s="33">
        <v>14</v>
      </c>
      <c r="C15" s="33">
        <v>8</v>
      </c>
      <c r="D15" s="33">
        <v>4</v>
      </c>
      <c r="E15" s="33">
        <v>4</v>
      </c>
      <c r="F15" s="33">
        <v>5</v>
      </c>
      <c r="G15" s="33">
        <v>4</v>
      </c>
      <c r="H15" s="33">
        <v>0</v>
      </c>
      <c r="I15" s="33">
        <v>74</v>
      </c>
      <c r="J15" s="33" t="s">
        <v>107</v>
      </c>
      <c r="K15" s="33" t="s">
        <v>107</v>
      </c>
      <c r="L15" s="33">
        <v>14</v>
      </c>
      <c r="M15" s="33">
        <v>1</v>
      </c>
      <c r="N15" s="33">
        <v>0</v>
      </c>
      <c r="O15" s="33">
        <v>1</v>
      </c>
      <c r="P15" s="33">
        <v>1</v>
      </c>
      <c r="Q15" s="33">
        <v>1</v>
      </c>
      <c r="R15" s="33">
        <v>1</v>
      </c>
      <c r="S15" s="33">
        <v>5</v>
      </c>
      <c r="T15" s="33">
        <v>0</v>
      </c>
      <c r="U15" s="33">
        <v>0</v>
      </c>
      <c r="V15" s="33">
        <v>1</v>
      </c>
      <c r="W15" s="33">
        <v>0</v>
      </c>
      <c r="X15" s="33">
        <v>1</v>
      </c>
      <c r="Y15" s="40">
        <v>5.416666666666667</v>
      </c>
      <c r="Z15" s="33">
        <v>5</v>
      </c>
      <c r="AA15" s="33">
        <v>4</v>
      </c>
      <c r="AB15" s="33">
        <v>5</v>
      </c>
      <c r="AC15" s="33">
        <v>3</v>
      </c>
      <c r="AD15" s="33">
        <v>4</v>
      </c>
      <c r="AE15" s="33">
        <v>3</v>
      </c>
      <c r="AF15" s="33">
        <v>4</v>
      </c>
      <c r="AG15" s="33">
        <v>3</v>
      </c>
      <c r="AH15" s="33">
        <v>5</v>
      </c>
      <c r="AI15" s="33">
        <v>5</v>
      </c>
      <c r="AJ15" s="33">
        <v>4.0999999999999996</v>
      </c>
    </row>
    <row r="16" spans="1:36" x14ac:dyDescent="0.45">
      <c r="A16" s="33" t="s">
        <v>51</v>
      </c>
      <c r="B16" s="33">
        <v>15</v>
      </c>
      <c r="C16" s="33">
        <v>8</v>
      </c>
      <c r="D16" s="33">
        <v>5</v>
      </c>
      <c r="E16" s="33">
        <v>4</v>
      </c>
      <c r="F16" s="33">
        <v>5</v>
      </c>
      <c r="G16" s="33">
        <v>5</v>
      </c>
      <c r="H16" s="33">
        <v>0</v>
      </c>
      <c r="I16" s="33">
        <v>69</v>
      </c>
      <c r="J16" s="33" t="s">
        <v>106</v>
      </c>
      <c r="K16" s="33" t="s">
        <v>106</v>
      </c>
      <c r="L16" s="33">
        <v>15</v>
      </c>
      <c r="M16" s="33">
        <v>0</v>
      </c>
      <c r="N16" s="33">
        <v>1</v>
      </c>
      <c r="O16" s="33">
        <v>1</v>
      </c>
      <c r="P16" s="33">
        <v>1</v>
      </c>
      <c r="Q16" s="33">
        <v>1</v>
      </c>
      <c r="R16" s="33">
        <v>1</v>
      </c>
      <c r="S16" s="33">
        <v>5</v>
      </c>
      <c r="T16" s="33">
        <v>1</v>
      </c>
      <c r="U16" s="33">
        <v>1</v>
      </c>
      <c r="V16" s="33">
        <v>1</v>
      </c>
      <c r="W16" s="33">
        <v>1</v>
      </c>
      <c r="X16" s="33">
        <v>4</v>
      </c>
      <c r="Y16" s="40">
        <v>9.1666666666666679</v>
      </c>
      <c r="Z16" s="33">
        <v>5</v>
      </c>
      <c r="AA16" s="33">
        <v>4</v>
      </c>
      <c r="AB16" s="33">
        <v>3</v>
      </c>
      <c r="AC16" s="33">
        <v>3</v>
      </c>
      <c r="AD16" s="33">
        <v>3</v>
      </c>
      <c r="AE16" s="33">
        <v>3</v>
      </c>
      <c r="AF16" s="33">
        <v>3</v>
      </c>
      <c r="AG16" s="33">
        <v>4</v>
      </c>
      <c r="AH16" s="33">
        <v>5</v>
      </c>
      <c r="AI16" s="33">
        <v>4</v>
      </c>
      <c r="AJ16" s="33">
        <v>3.7</v>
      </c>
    </row>
    <row r="17" spans="1:36" x14ac:dyDescent="0.45">
      <c r="A17" s="33" t="s">
        <v>51</v>
      </c>
      <c r="B17" s="33">
        <v>16</v>
      </c>
      <c r="C17" s="33">
        <v>8</v>
      </c>
      <c r="D17" s="33">
        <v>4</v>
      </c>
      <c r="E17" s="33">
        <v>5</v>
      </c>
      <c r="F17" s="33">
        <v>3</v>
      </c>
      <c r="G17" s="33">
        <v>6</v>
      </c>
      <c r="H17" s="33">
        <v>0</v>
      </c>
      <c r="I17" s="33">
        <v>61</v>
      </c>
      <c r="J17" s="33" t="s">
        <v>107</v>
      </c>
      <c r="K17" s="33" t="s">
        <v>107</v>
      </c>
      <c r="L17" s="33">
        <v>16</v>
      </c>
      <c r="M17" s="33">
        <v>1</v>
      </c>
      <c r="N17" s="33">
        <v>1</v>
      </c>
      <c r="O17" s="33">
        <v>1</v>
      </c>
      <c r="P17" s="33">
        <v>1</v>
      </c>
      <c r="Q17" s="33">
        <v>1</v>
      </c>
      <c r="R17" s="33">
        <v>1</v>
      </c>
      <c r="S17" s="33">
        <v>6</v>
      </c>
      <c r="T17" s="33">
        <v>1</v>
      </c>
      <c r="U17" s="33">
        <v>0</v>
      </c>
      <c r="V17" s="33">
        <v>1</v>
      </c>
      <c r="W17" s="33">
        <v>1</v>
      </c>
      <c r="X17" s="33">
        <v>3</v>
      </c>
      <c r="Y17" s="40">
        <v>8.75</v>
      </c>
      <c r="Z17" s="33">
        <v>2</v>
      </c>
      <c r="AA17" s="33">
        <v>1</v>
      </c>
      <c r="AB17" s="33">
        <v>3</v>
      </c>
      <c r="AC17" s="33">
        <v>1</v>
      </c>
      <c r="AD17" s="33">
        <v>1</v>
      </c>
      <c r="AE17" s="33">
        <v>1</v>
      </c>
      <c r="AF17" s="33">
        <v>1</v>
      </c>
      <c r="AG17" s="33">
        <v>1</v>
      </c>
      <c r="AH17" s="33">
        <v>3</v>
      </c>
      <c r="AI17" s="33">
        <v>1</v>
      </c>
      <c r="AJ17" s="33">
        <v>1.5</v>
      </c>
    </row>
    <row r="18" spans="1:36" x14ac:dyDescent="0.45">
      <c r="A18" s="33" t="s">
        <v>51</v>
      </c>
      <c r="B18" s="33">
        <v>17</v>
      </c>
      <c r="C18" s="33">
        <v>8</v>
      </c>
      <c r="D18" s="33">
        <v>4</v>
      </c>
      <c r="E18" s="33">
        <v>4</v>
      </c>
      <c r="F18" s="33">
        <v>6</v>
      </c>
      <c r="G18" s="33">
        <v>2</v>
      </c>
      <c r="H18" s="33">
        <v>1</v>
      </c>
      <c r="I18" s="33">
        <v>67</v>
      </c>
      <c r="J18" s="33" t="s">
        <v>106</v>
      </c>
      <c r="K18" s="33" t="s">
        <v>106</v>
      </c>
      <c r="L18" s="33">
        <v>17</v>
      </c>
      <c r="M18" s="33">
        <v>1</v>
      </c>
      <c r="N18" s="33">
        <v>0</v>
      </c>
      <c r="O18" s="33">
        <v>0</v>
      </c>
      <c r="P18" s="33">
        <v>1</v>
      </c>
      <c r="Q18" s="33">
        <v>1</v>
      </c>
      <c r="R18" s="33">
        <v>1</v>
      </c>
      <c r="S18" s="33">
        <v>4</v>
      </c>
      <c r="T18" s="33">
        <v>1</v>
      </c>
      <c r="U18" s="33">
        <v>0</v>
      </c>
      <c r="V18" s="33">
        <v>1</v>
      </c>
      <c r="W18" s="33">
        <v>1</v>
      </c>
      <c r="X18" s="33">
        <v>3</v>
      </c>
      <c r="Y18" s="40">
        <v>7.0833333333333339</v>
      </c>
      <c r="Z18" s="33">
        <v>3</v>
      </c>
      <c r="AA18" s="33">
        <v>2</v>
      </c>
      <c r="AB18" s="33">
        <v>2</v>
      </c>
      <c r="AC18" s="33">
        <v>3</v>
      </c>
      <c r="AD18" s="33">
        <v>3</v>
      </c>
      <c r="AE18" s="33">
        <v>2</v>
      </c>
      <c r="AF18" s="33">
        <v>2</v>
      </c>
      <c r="AG18" s="33">
        <v>1</v>
      </c>
      <c r="AH18" s="33">
        <v>2</v>
      </c>
      <c r="AI18" s="33">
        <v>3</v>
      </c>
      <c r="AJ18" s="33">
        <v>2.2999999999999998</v>
      </c>
    </row>
    <row r="19" spans="1:36" x14ac:dyDescent="0.45">
      <c r="A19" s="33" t="s">
        <v>51</v>
      </c>
      <c r="B19" s="33">
        <v>18</v>
      </c>
      <c r="C19" s="33">
        <v>8</v>
      </c>
      <c r="D19" s="33">
        <v>5</v>
      </c>
      <c r="E19" s="33">
        <v>5</v>
      </c>
      <c r="F19" s="33">
        <v>4</v>
      </c>
      <c r="G19" s="33">
        <v>4</v>
      </c>
      <c r="H19" s="33">
        <v>0</v>
      </c>
      <c r="I19" s="33">
        <v>63</v>
      </c>
      <c r="J19" s="33" t="s">
        <v>107</v>
      </c>
      <c r="K19" s="33" t="s">
        <v>107</v>
      </c>
      <c r="L19" s="33">
        <v>18</v>
      </c>
      <c r="M19" s="33">
        <v>0</v>
      </c>
      <c r="N19" s="33">
        <v>1</v>
      </c>
      <c r="O19" s="33">
        <v>1</v>
      </c>
      <c r="P19" s="33">
        <v>1</v>
      </c>
      <c r="Q19" s="33">
        <v>0</v>
      </c>
      <c r="R19" s="33">
        <v>0</v>
      </c>
      <c r="S19" s="33">
        <v>3</v>
      </c>
      <c r="T19" s="33">
        <v>0</v>
      </c>
      <c r="U19" s="33">
        <v>0</v>
      </c>
      <c r="V19" s="33">
        <v>1</v>
      </c>
      <c r="W19" s="33">
        <v>0</v>
      </c>
      <c r="X19" s="33">
        <v>1</v>
      </c>
      <c r="Y19" s="40">
        <v>3.75</v>
      </c>
      <c r="Z19" s="33">
        <v>2</v>
      </c>
      <c r="AA19" s="33">
        <v>3</v>
      </c>
      <c r="AB19" s="33">
        <v>4</v>
      </c>
      <c r="AC19" s="33">
        <v>2</v>
      </c>
      <c r="AD19" s="33">
        <v>4</v>
      </c>
      <c r="AE19" s="33">
        <v>2</v>
      </c>
      <c r="AF19" s="33">
        <v>3</v>
      </c>
      <c r="AG19" s="33">
        <v>5</v>
      </c>
      <c r="AH19" s="33">
        <v>2</v>
      </c>
      <c r="AI19" s="33">
        <v>1</v>
      </c>
      <c r="AJ19" s="33">
        <v>2.8</v>
      </c>
    </row>
    <row r="20" spans="1:36" x14ac:dyDescent="0.45">
      <c r="A20" s="33" t="s">
        <v>51</v>
      </c>
      <c r="B20" s="33">
        <v>19</v>
      </c>
      <c r="C20" s="33">
        <v>7</v>
      </c>
      <c r="D20" s="33">
        <v>4</v>
      </c>
      <c r="E20" s="33">
        <v>5</v>
      </c>
      <c r="F20" s="33">
        <v>5</v>
      </c>
      <c r="G20" s="33">
        <v>7</v>
      </c>
      <c r="H20" s="33">
        <v>1</v>
      </c>
      <c r="I20" s="33">
        <v>80</v>
      </c>
      <c r="J20" s="33" t="s">
        <v>106</v>
      </c>
      <c r="K20" s="33" t="s">
        <v>107</v>
      </c>
      <c r="L20" s="33">
        <v>19</v>
      </c>
      <c r="M20" s="33">
        <v>0</v>
      </c>
      <c r="N20" s="33">
        <v>0</v>
      </c>
      <c r="O20" s="33">
        <v>1</v>
      </c>
      <c r="P20" s="33">
        <v>0</v>
      </c>
      <c r="Q20" s="33">
        <v>0</v>
      </c>
      <c r="R20" s="33">
        <v>0</v>
      </c>
      <c r="S20" s="33">
        <v>1</v>
      </c>
      <c r="T20" s="33">
        <v>0</v>
      </c>
      <c r="U20" s="33">
        <v>1</v>
      </c>
      <c r="V20" s="33">
        <v>1</v>
      </c>
      <c r="W20" s="33">
        <v>1</v>
      </c>
      <c r="X20" s="33">
        <v>3</v>
      </c>
      <c r="Y20" s="40">
        <v>4.583333333333333</v>
      </c>
      <c r="Z20" s="33">
        <v>4</v>
      </c>
      <c r="AA20" s="33">
        <v>4</v>
      </c>
      <c r="AB20" s="33">
        <v>6</v>
      </c>
      <c r="AC20" s="33">
        <v>2</v>
      </c>
      <c r="AD20" s="33">
        <v>6</v>
      </c>
      <c r="AE20" s="33">
        <v>2</v>
      </c>
      <c r="AF20" s="33">
        <v>2</v>
      </c>
      <c r="AG20" s="33">
        <v>6</v>
      </c>
      <c r="AH20" s="33">
        <v>5</v>
      </c>
      <c r="AI20" s="33">
        <v>4</v>
      </c>
      <c r="AJ20" s="33">
        <v>4.0999999999999996</v>
      </c>
    </row>
    <row r="21" spans="1:36" x14ac:dyDescent="0.45">
      <c r="A21" s="33" t="s">
        <v>51</v>
      </c>
      <c r="B21" s="33">
        <v>20</v>
      </c>
      <c r="C21" s="33">
        <v>8</v>
      </c>
      <c r="D21" s="33">
        <v>4</v>
      </c>
      <c r="E21" s="33">
        <v>4</v>
      </c>
      <c r="F21" s="33">
        <v>4</v>
      </c>
      <c r="G21" s="33">
        <v>6</v>
      </c>
      <c r="H21" s="33">
        <v>0</v>
      </c>
      <c r="I21" s="33">
        <v>79</v>
      </c>
      <c r="J21" s="33" t="s">
        <v>106</v>
      </c>
      <c r="K21" s="33" t="s">
        <v>107</v>
      </c>
      <c r="L21" s="33">
        <v>20</v>
      </c>
      <c r="M21" s="33">
        <v>0</v>
      </c>
      <c r="N21" s="33">
        <v>0</v>
      </c>
      <c r="O21" s="33">
        <v>1</v>
      </c>
      <c r="P21" s="33">
        <v>1</v>
      </c>
      <c r="Q21" s="33">
        <v>0</v>
      </c>
      <c r="R21" s="33">
        <v>0</v>
      </c>
      <c r="S21" s="33">
        <v>2</v>
      </c>
      <c r="T21" s="33">
        <v>1</v>
      </c>
      <c r="U21" s="33">
        <v>1</v>
      </c>
      <c r="V21" s="33">
        <v>1</v>
      </c>
      <c r="W21" s="33">
        <v>0</v>
      </c>
      <c r="X21" s="33">
        <v>3</v>
      </c>
      <c r="Y21" s="40">
        <v>5.416666666666667</v>
      </c>
      <c r="Z21" s="33">
        <v>7</v>
      </c>
      <c r="AA21" s="33">
        <v>4</v>
      </c>
      <c r="AB21" s="33">
        <v>5</v>
      </c>
      <c r="AC21" s="33">
        <v>3</v>
      </c>
      <c r="AD21" s="33">
        <v>4</v>
      </c>
      <c r="AE21" s="33">
        <v>2</v>
      </c>
      <c r="AF21" s="33">
        <v>4</v>
      </c>
      <c r="AG21" s="33">
        <v>1</v>
      </c>
      <c r="AH21" s="33">
        <v>3</v>
      </c>
      <c r="AI21" s="33">
        <v>2</v>
      </c>
      <c r="AJ21" s="33">
        <v>3.5</v>
      </c>
    </row>
    <row r="22" spans="1:36" x14ac:dyDescent="0.45">
      <c r="A22" s="33" t="s">
        <v>51</v>
      </c>
      <c r="B22" s="33">
        <v>21</v>
      </c>
      <c r="C22" s="33">
        <v>4</v>
      </c>
      <c r="D22" s="33">
        <v>3</v>
      </c>
      <c r="E22" s="33">
        <v>3</v>
      </c>
      <c r="F22" s="33">
        <v>4</v>
      </c>
      <c r="G22" s="33">
        <v>5</v>
      </c>
      <c r="H22" s="33">
        <v>0</v>
      </c>
      <c r="I22" s="33">
        <v>70</v>
      </c>
      <c r="J22" s="33" t="s">
        <v>106</v>
      </c>
      <c r="K22" s="33" t="s">
        <v>106</v>
      </c>
      <c r="L22" s="33">
        <v>21</v>
      </c>
      <c r="M22" s="33">
        <v>1</v>
      </c>
      <c r="N22" s="33">
        <v>1</v>
      </c>
      <c r="O22" s="33">
        <v>1</v>
      </c>
      <c r="P22" s="33">
        <v>1</v>
      </c>
      <c r="Q22" s="33">
        <v>1</v>
      </c>
      <c r="R22" s="33">
        <v>1</v>
      </c>
      <c r="S22" s="33">
        <v>6</v>
      </c>
      <c r="T22" s="33">
        <v>0</v>
      </c>
      <c r="U22" s="33">
        <v>0</v>
      </c>
      <c r="V22" s="33">
        <v>1</v>
      </c>
      <c r="W22" s="33">
        <v>0</v>
      </c>
      <c r="X22" s="33">
        <v>1</v>
      </c>
      <c r="Y22" s="40">
        <v>6.25</v>
      </c>
      <c r="Z22" s="33">
        <v>1</v>
      </c>
      <c r="AA22" s="33">
        <v>1</v>
      </c>
      <c r="AB22" s="33">
        <v>3</v>
      </c>
      <c r="AC22" s="33">
        <v>2</v>
      </c>
      <c r="AD22" s="33">
        <v>1</v>
      </c>
      <c r="AE22" s="33">
        <v>2</v>
      </c>
      <c r="AF22" s="33">
        <v>1</v>
      </c>
      <c r="AG22" s="33">
        <v>5</v>
      </c>
      <c r="AH22" s="33">
        <v>4</v>
      </c>
      <c r="AI22" s="33">
        <v>2</v>
      </c>
      <c r="AJ22" s="33">
        <v>2.2000000000000002</v>
      </c>
    </row>
    <row r="23" spans="1:36" x14ac:dyDescent="0.45">
      <c r="A23" s="33" t="s">
        <v>51</v>
      </c>
      <c r="B23" s="33">
        <v>22</v>
      </c>
      <c r="C23" s="33">
        <v>9</v>
      </c>
      <c r="D23" s="33">
        <v>4</v>
      </c>
      <c r="E23" s="33">
        <v>5</v>
      </c>
      <c r="F23" s="33">
        <v>4</v>
      </c>
      <c r="G23" s="33">
        <v>6</v>
      </c>
      <c r="H23" s="33">
        <v>0</v>
      </c>
      <c r="I23" s="33">
        <v>64</v>
      </c>
      <c r="J23" s="33" t="s">
        <v>107</v>
      </c>
      <c r="K23" s="33" t="s">
        <v>107</v>
      </c>
      <c r="L23" s="33">
        <v>22</v>
      </c>
      <c r="M23" s="33">
        <v>1</v>
      </c>
      <c r="N23" s="33">
        <v>1</v>
      </c>
      <c r="O23" s="33">
        <v>1</v>
      </c>
      <c r="P23" s="33">
        <v>1</v>
      </c>
      <c r="Q23" s="33">
        <v>1</v>
      </c>
      <c r="R23" s="33">
        <v>1</v>
      </c>
      <c r="S23" s="33">
        <v>6</v>
      </c>
      <c r="T23" s="33">
        <v>1</v>
      </c>
      <c r="U23" s="33">
        <v>0</v>
      </c>
      <c r="V23" s="33">
        <v>1</v>
      </c>
      <c r="W23" s="33">
        <v>0</v>
      </c>
      <c r="X23" s="33">
        <v>2</v>
      </c>
      <c r="Y23" s="40">
        <v>7.5</v>
      </c>
      <c r="Z23" s="33">
        <v>2</v>
      </c>
      <c r="AA23" s="33">
        <v>2</v>
      </c>
      <c r="AB23" s="33">
        <v>2</v>
      </c>
      <c r="AC23" s="33">
        <v>1</v>
      </c>
      <c r="AD23" s="33">
        <v>1</v>
      </c>
      <c r="AE23" s="33">
        <v>2</v>
      </c>
      <c r="AF23" s="33">
        <v>1</v>
      </c>
      <c r="AG23" s="33">
        <v>1</v>
      </c>
      <c r="AH23" s="33">
        <v>1</v>
      </c>
      <c r="AI23" s="33">
        <v>1</v>
      </c>
      <c r="AJ23" s="33">
        <v>1.4</v>
      </c>
    </row>
    <row r="24" spans="1:36" x14ac:dyDescent="0.45">
      <c r="A24" s="33" t="s">
        <v>51</v>
      </c>
      <c r="B24" s="33">
        <v>23</v>
      </c>
      <c r="C24" s="33">
        <v>8</v>
      </c>
      <c r="D24" s="33">
        <v>4</v>
      </c>
      <c r="E24" s="33">
        <v>4</v>
      </c>
      <c r="F24" s="33">
        <v>4</v>
      </c>
      <c r="G24" s="33">
        <v>3</v>
      </c>
      <c r="H24" s="33">
        <v>0</v>
      </c>
      <c r="I24" s="33">
        <v>63</v>
      </c>
      <c r="J24" s="33" t="s">
        <v>107</v>
      </c>
      <c r="K24" s="33" t="s">
        <v>107</v>
      </c>
      <c r="L24" s="33">
        <v>23</v>
      </c>
      <c r="M24" s="33">
        <v>1</v>
      </c>
      <c r="N24" s="33">
        <v>0</v>
      </c>
      <c r="O24" s="33">
        <v>1</v>
      </c>
      <c r="P24" s="33">
        <v>1</v>
      </c>
      <c r="Q24" s="33">
        <v>1</v>
      </c>
      <c r="R24" s="33">
        <v>1</v>
      </c>
      <c r="S24" s="33">
        <v>5</v>
      </c>
      <c r="T24" s="33">
        <v>0</v>
      </c>
      <c r="U24" s="33">
        <v>0</v>
      </c>
      <c r="V24" s="33">
        <v>1</v>
      </c>
      <c r="W24" s="33">
        <v>1</v>
      </c>
      <c r="X24" s="33">
        <v>2</v>
      </c>
      <c r="Y24" s="40">
        <v>6.666666666666667</v>
      </c>
      <c r="Z24" s="33">
        <v>6</v>
      </c>
      <c r="AA24" s="33">
        <v>3</v>
      </c>
      <c r="AB24" s="33">
        <v>3</v>
      </c>
      <c r="AC24" s="33">
        <v>1</v>
      </c>
      <c r="AD24" s="33">
        <v>3</v>
      </c>
      <c r="AE24" s="33">
        <v>2</v>
      </c>
      <c r="AF24" s="33">
        <v>2</v>
      </c>
      <c r="AG24" s="33">
        <v>6</v>
      </c>
      <c r="AH24" s="33">
        <v>7</v>
      </c>
      <c r="AI24" s="33">
        <v>2</v>
      </c>
      <c r="AJ24" s="33">
        <v>3.5</v>
      </c>
    </row>
    <row r="25" spans="1:36" x14ac:dyDescent="0.45">
      <c r="A25" s="33" t="s">
        <v>51</v>
      </c>
      <c r="B25" s="33">
        <v>24</v>
      </c>
      <c r="C25" s="33">
        <v>7</v>
      </c>
      <c r="D25" s="33">
        <v>4</v>
      </c>
      <c r="E25" s="33">
        <v>4</v>
      </c>
      <c r="F25" s="33">
        <v>2</v>
      </c>
      <c r="G25" s="33">
        <v>4</v>
      </c>
      <c r="H25" s="33">
        <v>0</v>
      </c>
      <c r="I25" s="33">
        <v>66</v>
      </c>
      <c r="J25" s="33" t="s">
        <v>107</v>
      </c>
      <c r="K25" s="33" t="s">
        <v>107</v>
      </c>
      <c r="L25" s="33">
        <v>24</v>
      </c>
      <c r="M25" s="33">
        <v>1</v>
      </c>
      <c r="N25" s="33">
        <v>0</v>
      </c>
      <c r="O25" s="33">
        <v>1</v>
      </c>
      <c r="P25" s="33">
        <v>0</v>
      </c>
      <c r="Q25" s="33">
        <v>1</v>
      </c>
      <c r="R25" s="33">
        <v>0</v>
      </c>
      <c r="S25" s="33">
        <v>3</v>
      </c>
      <c r="T25" s="33">
        <v>0</v>
      </c>
      <c r="U25" s="33">
        <v>1</v>
      </c>
      <c r="V25" s="33">
        <v>0</v>
      </c>
      <c r="W25" s="33">
        <v>1</v>
      </c>
      <c r="X25" s="33">
        <v>2</v>
      </c>
      <c r="Y25" s="40">
        <v>5</v>
      </c>
      <c r="Z25" s="33">
        <v>4</v>
      </c>
      <c r="AA25" s="33">
        <v>2</v>
      </c>
      <c r="AB25" s="33">
        <v>2</v>
      </c>
      <c r="AC25" s="33">
        <v>2</v>
      </c>
      <c r="AD25" s="33">
        <v>2</v>
      </c>
      <c r="AE25" s="33">
        <v>2</v>
      </c>
      <c r="AF25" s="33">
        <v>2</v>
      </c>
      <c r="AG25" s="33">
        <v>2</v>
      </c>
      <c r="AH25" s="33">
        <v>6</v>
      </c>
      <c r="AI25" s="33">
        <v>2</v>
      </c>
      <c r="AJ25" s="33">
        <v>2.6</v>
      </c>
    </row>
    <row r="26" spans="1:36" x14ac:dyDescent="0.45">
      <c r="A26" s="33" t="s">
        <v>51</v>
      </c>
      <c r="B26" s="33">
        <v>25</v>
      </c>
      <c r="C26" s="33">
        <v>8</v>
      </c>
      <c r="D26" s="33">
        <v>4</v>
      </c>
      <c r="E26" s="33">
        <v>5</v>
      </c>
      <c r="F26" s="33">
        <v>1</v>
      </c>
      <c r="G26" s="33">
        <v>7</v>
      </c>
      <c r="H26" s="33">
        <v>0</v>
      </c>
      <c r="I26" s="33">
        <v>65</v>
      </c>
      <c r="J26" s="33" t="s">
        <v>106</v>
      </c>
      <c r="K26" s="33" t="s">
        <v>106</v>
      </c>
      <c r="L26" s="33">
        <v>25</v>
      </c>
      <c r="M26" s="33">
        <v>1</v>
      </c>
      <c r="N26" s="33">
        <v>0</v>
      </c>
      <c r="O26" s="33">
        <v>0</v>
      </c>
      <c r="P26" s="33">
        <v>1</v>
      </c>
      <c r="Q26" s="33">
        <v>1</v>
      </c>
      <c r="R26" s="33">
        <v>1</v>
      </c>
      <c r="S26" s="33">
        <v>4</v>
      </c>
      <c r="T26" s="33">
        <v>1</v>
      </c>
      <c r="U26" s="33">
        <v>1</v>
      </c>
      <c r="V26" s="33">
        <v>1</v>
      </c>
      <c r="W26" s="33">
        <v>0</v>
      </c>
      <c r="X26" s="33">
        <v>3</v>
      </c>
      <c r="Y26" s="40">
        <v>7.0833333333333339</v>
      </c>
      <c r="Z26" s="33">
        <v>3</v>
      </c>
      <c r="AA26" s="33">
        <v>1</v>
      </c>
      <c r="AB26" s="33">
        <v>1</v>
      </c>
      <c r="AC26" s="33">
        <v>1</v>
      </c>
      <c r="AD26" s="33">
        <v>1</v>
      </c>
      <c r="AE26" s="33">
        <v>1</v>
      </c>
      <c r="AF26" s="33">
        <v>1</v>
      </c>
      <c r="AG26" s="33">
        <v>2</v>
      </c>
      <c r="AH26" s="33">
        <v>3</v>
      </c>
      <c r="AI26" s="33">
        <v>2</v>
      </c>
      <c r="AJ26" s="33">
        <v>1.6</v>
      </c>
    </row>
    <row r="27" spans="1:36" x14ac:dyDescent="0.45">
      <c r="A27" s="33" t="s">
        <v>51</v>
      </c>
      <c r="B27" s="33">
        <v>26</v>
      </c>
      <c r="C27" s="33">
        <v>8</v>
      </c>
      <c r="D27" s="33">
        <v>4</v>
      </c>
      <c r="E27" s="33">
        <v>4</v>
      </c>
      <c r="F27" s="33">
        <v>2</v>
      </c>
      <c r="G27" s="33">
        <v>6</v>
      </c>
      <c r="H27" s="33">
        <v>0</v>
      </c>
      <c r="I27" s="33">
        <v>62</v>
      </c>
      <c r="J27" s="33" t="s">
        <v>107</v>
      </c>
      <c r="K27" s="33" t="s">
        <v>107</v>
      </c>
      <c r="L27" s="33">
        <v>26</v>
      </c>
      <c r="M27" s="33">
        <v>1</v>
      </c>
      <c r="N27" s="33">
        <v>0</v>
      </c>
      <c r="O27" s="33">
        <v>0</v>
      </c>
      <c r="P27" s="33">
        <v>1</v>
      </c>
      <c r="Q27" s="33">
        <v>1</v>
      </c>
      <c r="R27" s="33">
        <v>1</v>
      </c>
      <c r="S27" s="33">
        <v>4</v>
      </c>
      <c r="T27" s="33">
        <v>1</v>
      </c>
      <c r="U27" s="33">
        <v>1</v>
      </c>
      <c r="V27" s="33">
        <v>1</v>
      </c>
      <c r="W27" s="33">
        <v>1</v>
      </c>
      <c r="X27" s="33">
        <v>4</v>
      </c>
      <c r="Y27" s="40">
        <v>8.3333333333333339</v>
      </c>
      <c r="Z27" s="33">
        <v>3</v>
      </c>
      <c r="AA27" s="33">
        <v>1</v>
      </c>
      <c r="AB27" s="33">
        <v>2</v>
      </c>
      <c r="AC27" s="33">
        <v>3</v>
      </c>
      <c r="AD27" s="33">
        <v>2</v>
      </c>
      <c r="AE27" s="33">
        <v>2</v>
      </c>
      <c r="AF27" s="33">
        <v>1</v>
      </c>
      <c r="AG27" s="33">
        <v>4</v>
      </c>
      <c r="AH27" s="33">
        <v>6</v>
      </c>
      <c r="AI27" s="33">
        <v>2</v>
      </c>
      <c r="AJ27" s="33">
        <v>2.6</v>
      </c>
    </row>
    <row r="28" spans="1:36" x14ac:dyDescent="0.45">
      <c r="A28" s="33" t="s">
        <v>51</v>
      </c>
      <c r="B28" s="33">
        <v>27</v>
      </c>
      <c r="C28" s="33">
        <v>6</v>
      </c>
      <c r="D28" s="33">
        <v>5</v>
      </c>
      <c r="E28" s="33">
        <v>5</v>
      </c>
      <c r="F28" s="33">
        <v>7</v>
      </c>
      <c r="G28" s="33">
        <v>5</v>
      </c>
      <c r="H28" s="33">
        <v>1</v>
      </c>
      <c r="I28" s="33">
        <v>73</v>
      </c>
      <c r="J28" s="33" t="s">
        <v>107</v>
      </c>
      <c r="K28" s="33" t="s">
        <v>107</v>
      </c>
      <c r="L28" s="33">
        <v>27</v>
      </c>
      <c r="M28" s="33">
        <v>1</v>
      </c>
      <c r="N28" s="33">
        <v>0</v>
      </c>
      <c r="O28" s="33">
        <v>0</v>
      </c>
      <c r="P28" s="33">
        <v>1</v>
      </c>
      <c r="Q28" s="33">
        <v>0</v>
      </c>
      <c r="R28" s="33">
        <v>0</v>
      </c>
      <c r="S28" s="33">
        <v>2</v>
      </c>
      <c r="T28" s="33">
        <v>0</v>
      </c>
      <c r="U28" s="33">
        <v>0</v>
      </c>
      <c r="V28" s="33">
        <v>1</v>
      </c>
      <c r="W28" s="33">
        <v>0</v>
      </c>
      <c r="X28" s="33">
        <v>1</v>
      </c>
      <c r="Y28" s="40">
        <v>2.916666666666667</v>
      </c>
      <c r="Z28" s="33">
        <v>2</v>
      </c>
      <c r="AA28" s="33">
        <v>2</v>
      </c>
      <c r="AB28" s="33">
        <v>2</v>
      </c>
      <c r="AC28" s="33">
        <v>2</v>
      </c>
      <c r="AD28" s="33">
        <v>2</v>
      </c>
      <c r="AE28" s="33">
        <v>2</v>
      </c>
      <c r="AF28" s="33">
        <v>2</v>
      </c>
      <c r="AG28" s="33">
        <v>2</v>
      </c>
      <c r="AH28" s="33">
        <v>5</v>
      </c>
      <c r="AI28" s="33">
        <v>2</v>
      </c>
      <c r="AJ28" s="33">
        <v>2.2999999999999998</v>
      </c>
    </row>
    <row r="29" spans="1:36" x14ac:dyDescent="0.45">
      <c r="A29" s="33" t="s">
        <v>51</v>
      </c>
      <c r="B29" s="33">
        <v>28</v>
      </c>
      <c r="C29" s="33">
        <v>7</v>
      </c>
      <c r="D29" s="33">
        <v>4</v>
      </c>
      <c r="E29" s="33">
        <v>5</v>
      </c>
      <c r="F29" s="33">
        <v>2</v>
      </c>
      <c r="G29" s="33">
        <v>7</v>
      </c>
      <c r="H29" s="33">
        <v>0</v>
      </c>
      <c r="I29" s="33">
        <v>71</v>
      </c>
      <c r="J29" s="33" t="s">
        <v>107</v>
      </c>
      <c r="K29" s="33" t="s">
        <v>107</v>
      </c>
      <c r="L29" s="33">
        <v>28</v>
      </c>
      <c r="M29" s="33">
        <v>0</v>
      </c>
      <c r="N29" s="33">
        <v>1</v>
      </c>
      <c r="O29" s="33">
        <v>0</v>
      </c>
      <c r="P29" s="33">
        <v>1</v>
      </c>
      <c r="Q29" s="33">
        <v>1</v>
      </c>
      <c r="R29" s="33">
        <v>1</v>
      </c>
      <c r="S29" s="33">
        <v>4</v>
      </c>
      <c r="T29" s="33">
        <v>0</v>
      </c>
      <c r="U29" s="33">
        <v>1</v>
      </c>
      <c r="V29" s="33">
        <v>1</v>
      </c>
      <c r="W29" s="33">
        <v>1</v>
      </c>
      <c r="X29" s="33">
        <v>3</v>
      </c>
      <c r="Y29" s="40">
        <v>7.0833333333333339</v>
      </c>
      <c r="Z29" s="33">
        <v>1</v>
      </c>
      <c r="AA29" s="33">
        <v>1</v>
      </c>
      <c r="AB29" s="33">
        <v>4</v>
      </c>
      <c r="AC29" s="33">
        <v>1</v>
      </c>
      <c r="AD29" s="33">
        <v>7</v>
      </c>
      <c r="AE29" s="33">
        <v>1</v>
      </c>
      <c r="AF29" s="33">
        <v>3</v>
      </c>
      <c r="AG29" s="33">
        <v>7</v>
      </c>
      <c r="AH29" s="33">
        <v>7</v>
      </c>
      <c r="AI29" s="33">
        <v>1</v>
      </c>
      <c r="AJ29" s="33">
        <v>3.3</v>
      </c>
    </row>
    <row r="30" spans="1:36" x14ac:dyDescent="0.45">
      <c r="A30" s="33" t="s">
        <v>51</v>
      </c>
      <c r="B30" s="33">
        <v>29</v>
      </c>
      <c r="C30" s="33">
        <v>8</v>
      </c>
      <c r="D30" s="33">
        <v>4</v>
      </c>
      <c r="E30" s="33">
        <v>4</v>
      </c>
      <c r="F30" s="33">
        <v>7</v>
      </c>
      <c r="G30" s="33">
        <v>2</v>
      </c>
      <c r="H30" s="33">
        <v>1</v>
      </c>
      <c r="I30" s="33">
        <v>63</v>
      </c>
      <c r="J30" s="33" t="s">
        <v>106</v>
      </c>
      <c r="K30" s="33" t="s">
        <v>106</v>
      </c>
      <c r="L30" s="33">
        <v>29</v>
      </c>
      <c r="M30" s="33">
        <v>0</v>
      </c>
      <c r="N30" s="33">
        <v>1</v>
      </c>
      <c r="O30" s="33">
        <v>1</v>
      </c>
      <c r="P30" s="33">
        <v>1</v>
      </c>
      <c r="Q30" s="33">
        <v>0</v>
      </c>
      <c r="R30" s="33">
        <v>0</v>
      </c>
      <c r="S30" s="33">
        <v>3</v>
      </c>
      <c r="T30" s="33">
        <v>0</v>
      </c>
      <c r="U30" s="33">
        <v>0</v>
      </c>
      <c r="V30" s="33">
        <v>1</v>
      </c>
      <c r="W30" s="33">
        <v>0</v>
      </c>
      <c r="X30" s="33">
        <v>1</v>
      </c>
      <c r="Y30" s="40">
        <v>3.75</v>
      </c>
      <c r="Z30" s="33">
        <v>4</v>
      </c>
      <c r="AA30" s="33">
        <v>2</v>
      </c>
      <c r="AB30" s="33">
        <v>2</v>
      </c>
      <c r="AC30" s="33">
        <v>2</v>
      </c>
      <c r="AD30" s="33">
        <v>2</v>
      </c>
      <c r="AE30" s="33">
        <v>2</v>
      </c>
      <c r="AF30" s="33">
        <v>2</v>
      </c>
      <c r="AG30" s="33">
        <v>2</v>
      </c>
      <c r="AH30" s="33">
        <v>5</v>
      </c>
      <c r="AI30" s="33">
        <v>2</v>
      </c>
      <c r="AJ30" s="33">
        <v>2.5</v>
      </c>
    </row>
    <row r="31" spans="1:36" x14ac:dyDescent="0.45">
      <c r="A31" s="33" t="s">
        <v>51</v>
      </c>
      <c r="B31" s="33">
        <v>30</v>
      </c>
      <c r="C31" s="33">
        <v>8</v>
      </c>
      <c r="D31" s="33">
        <v>4</v>
      </c>
      <c r="E31" s="33">
        <v>4</v>
      </c>
      <c r="F31" s="33">
        <v>1</v>
      </c>
      <c r="G31" s="33">
        <v>7</v>
      </c>
      <c r="H31" s="33">
        <v>1</v>
      </c>
      <c r="I31" s="33">
        <v>66</v>
      </c>
      <c r="J31" s="33" t="s">
        <v>107</v>
      </c>
      <c r="K31" s="33" t="s">
        <v>107</v>
      </c>
      <c r="L31" s="33">
        <v>30</v>
      </c>
      <c r="M31" s="33">
        <v>1</v>
      </c>
      <c r="N31" s="33">
        <v>1</v>
      </c>
      <c r="O31" s="33">
        <v>1</v>
      </c>
      <c r="P31" s="33">
        <v>1</v>
      </c>
      <c r="Q31" s="33">
        <v>1</v>
      </c>
      <c r="R31" s="33">
        <v>0</v>
      </c>
      <c r="S31" s="33">
        <v>5</v>
      </c>
      <c r="T31" s="33">
        <v>1</v>
      </c>
      <c r="U31" s="33">
        <v>1</v>
      </c>
      <c r="V31" s="33">
        <v>1</v>
      </c>
      <c r="W31" s="33">
        <v>1</v>
      </c>
      <c r="X31" s="33">
        <v>4</v>
      </c>
      <c r="Y31" s="40">
        <v>9.1666666666666679</v>
      </c>
      <c r="Z31" s="33">
        <v>4</v>
      </c>
      <c r="AA31" s="33">
        <v>1</v>
      </c>
      <c r="AB31" s="33">
        <v>1</v>
      </c>
      <c r="AC31" s="33">
        <v>1</v>
      </c>
      <c r="AD31" s="33">
        <v>1</v>
      </c>
      <c r="AE31" s="33">
        <v>1</v>
      </c>
      <c r="AF31" s="33">
        <v>1</v>
      </c>
      <c r="AG31" s="33">
        <v>2</v>
      </c>
      <c r="AH31" s="33">
        <v>2</v>
      </c>
      <c r="AI31" s="33">
        <v>1</v>
      </c>
      <c r="AJ31" s="33">
        <v>1.5</v>
      </c>
    </row>
    <row r="32" spans="1:36" x14ac:dyDescent="0.45">
      <c r="A32" s="33" t="s">
        <v>51</v>
      </c>
      <c r="B32" s="33">
        <v>31</v>
      </c>
      <c r="C32" s="33">
        <v>7</v>
      </c>
      <c r="D32" s="33">
        <v>2</v>
      </c>
      <c r="E32" s="33">
        <v>3</v>
      </c>
      <c r="F32" s="33">
        <v>3</v>
      </c>
      <c r="G32" s="33">
        <v>5</v>
      </c>
      <c r="H32" s="33">
        <v>1</v>
      </c>
      <c r="I32" s="33">
        <v>67</v>
      </c>
      <c r="J32" s="33" t="s">
        <v>106</v>
      </c>
      <c r="K32" s="33" t="s">
        <v>107</v>
      </c>
      <c r="L32" s="33">
        <v>31</v>
      </c>
      <c r="M32" s="33">
        <v>1</v>
      </c>
      <c r="N32" s="33">
        <v>0</v>
      </c>
      <c r="O32" s="33">
        <v>1</v>
      </c>
      <c r="P32" s="33">
        <v>1</v>
      </c>
      <c r="Q32" s="33">
        <v>0</v>
      </c>
      <c r="R32" s="33">
        <v>0</v>
      </c>
      <c r="S32" s="33">
        <v>3</v>
      </c>
      <c r="T32" s="33">
        <v>0</v>
      </c>
      <c r="U32" s="33">
        <v>0</v>
      </c>
      <c r="V32" s="33">
        <v>1</v>
      </c>
      <c r="W32" s="33">
        <v>1</v>
      </c>
      <c r="X32" s="33">
        <v>2</v>
      </c>
      <c r="Y32" s="40">
        <v>5</v>
      </c>
      <c r="Z32" s="33">
        <v>3</v>
      </c>
      <c r="AA32" s="33">
        <v>4</v>
      </c>
      <c r="AB32" s="33">
        <v>4</v>
      </c>
      <c r="AC32" s="33">
        <v>3</v>
      </c>
      <c r="AD32" s="33">
        <v>4</v>
      </c>
      <c r="AE32" s="33">
        <v>3</v>
      </c>
      <c r="AF32" s="33">
        <v>5</v>
      </c>
      <c r="AG32" s="33">
        <v>4</v>
      </c>
      <c r="AH32" s="33">
        <v>3</v>
      </c>
      <c r="AI32" s="33">
        <v>5</v>
      </c>
      <c r="AJ32" s="33">
        <v>3.8</v>
      </c>
    </row>
    <row r="33" spans="1:36" x14ac:dyDescent="0.45">
      <c r="A33" s="33" t="s">
        <v>51</v>
      </c>
      <c r="B33" s="33">
        <v>32</v>
      </c>
      <c r="C33" s="33">
        <v>5</v>
      </c>
      <c r="D33" s="33">
        <v>4</v>
      </c>
      <c r="E33" s="33">
        <v>3</v>
      </c>
      <c r="F33" s="33">
        <v>3</v>
      </c>
      <c r="G33" s="33">
        <v>3</v>
      </c>
      <c r="H33" s="33">
        <v>0</v>
      </c>
      <c r="I33" s="33">
        <v>63</v>
      </c>
      <c r="J33" s="33" t="s">
        <v>106</v>
      </c>
      <c r="K33" s="33" t="s">
        <v>107</v>
      </c>
      <c r="L33" s="33">
        <v>32</v>
      </c>
      <c r="M33" s="33">
        <v>1</v>
      </c>
      <c r="N33" s="33">
        <v>0</v>
      </c>
      <c r="O33" s="33">
        <v>1</v>
      </c>
      <c r="P33" s="33">
        <v>0</v>
      </c>
      <c r="Q33" s="33">
        <v>0</v>
      </c>
      <c r="R33" s="33">
        <v>0</v>
      </c>
      <c r="S33" s="33">
        <v>2</v>
      </c>
      <c r="T33" s="33">
        <v>1</v>
      </c>
      <c r="U33" s="33">
        <v>0</v>
      </c>
      <c r="V33" s="33">
        <v>0</v>
      </c>
      <c r="W33" s="33">
        <v>1</v>
      </c>
      <c r="X33" s="33">
        <v>2</v>
      </c>
      <c r="Y33" s="40">
        <v>4.166666666666667</v>
      </c>
      <c r="Z33" s="33">
        <v>7</v>
      </c>
      <c r="AA33" s="33">
        <v>7</v>
      </c>
      <c r="AB33" s="33">
        <v>7</v>
      </c>
      <c r="AC33" s="33">
        <v>4</v>
      </c>
      <c r="AD33" s="33">
        <v>4</v>
      </c>
      <c r="AE33" s="33">
        <v>7</v>
      </c>
      <c r="AF33" s="33">
        <v>7</v>
      </c>
      <c r="AG33" s="33">
        <v>5</v>
      </c>
      <c r="AH33" s="33">
        <v>7</v>
      </c>
      <c r="AI33" s="33">
        <v>2</v>
      </c>
      <c r="AJ33" s="33">
        <v>5.7</v>
      </c>
    </row>
    <row r="34" spans="1:36" x14ac:dyDescent="0.45">
      <c r="A34" s="33" t="s">
        <v>51</v>
      </c>
      <c r="B34" s="33">
        <v>33</v>
      </c>
      <c r="C34" s="33">
        <v>8</v>
      </c>
      <c r="D34" s="33">
        <v>5</v>
      </c>
      <c r="E34" s="33">
        <v>5</v>
      </c>
      <c r="F34" s="33">
        <v>5</v>
      </c>
      <c r="G34" s="33">
        <v>3</v>
      </c>
      <c r="H34" s="33">
        <v>1</v>
      </c>
      <c r="I34" s="33">
        <v>68</v>
      </c>
      <c r="J34" s="33" t="s">
        <v>107</v>
      </c>
      <c r="K34" s="33" t="s">
        <v>107</v>
      </c>
      <c r="L34" s="33">
        <v>33</v>
      </c>
      <c r="M34" s="33">
        <v>1</v>
      </c>
      <c r="N34" s="33">
        <v>1</v>
      </c>
      <c r="O34" s="33">
        <v>0</v>
      </c>
      <c r="P34" s="33">
        <v>1</v>
      </c>
      <c r="Q34" s="33">
        <v>0</v>
      </c>
      <c r="R34" s="33">
        <v>0</v>
      </c>
      <c r="S34" s="33">
        <v>3</v>
      </c>
      <c r="T34" s="33">
        <v>1</v>
      </c>
      <c r="U34" s="33">
        <v>0</v>
      </c>
      <c r="V34" s="33">
        <v>1</v>
      </c>
      <c r="W34" s="33">
        <v>1</v>
      </c>
      <c r="X34" s="33">
        <v>3</v>
      </c>
      <c r="Y34" s="40">
        <v>6.25</v>
      </c>
      <c r="Z34" s="33">
        <v>2</v>
      </c>
      <c r="AA34" s="33">
        <v>2</v>
      </c>
      <c r="AB34" s="33">
        <v>7</v>
      </c>
      <c r="AC34" s="33">
        <v>1</v>
      </c>
      <c r="AD34" s="33">
        <v>2</v>
      </c>
      <c r="AE34" s="33">
        <v>1</v>
      </c>
      <c r="AF34" s="33">
        <v>1</v>
      </c>
      <c r="AG34" s="33">
        <v>6</v>
      </c>
      <c r="AH34" s="33">
        <v>7</v>
      </c>
      <c r="AI34" s="33">
        <v>1</v>
      </c>
      <c r="AJ34" s="33">
        <v>3</v>
      </c>
    </row>
    <row r="35" spans="1:36" x14ac:dyDescent="0.45">
      <c r="A35" s="33" t="s">
        <v>51</v>
      </c>
      <c r="B35" s="33">
        <v>34</v>
      </c>
      <c r="C35" s="33">
        <v>8</v>
      </c>
      <c r="D35" s="33">
        <v>2</v>
      </c>
      <c r="E35" s="33">
        <v>3</v>
      </c>
      <c r="F35" s="33">
        <v>4</v>
      </c>
      <c r="G35" s="33">
        <v>1</v>
      </c>
      <c r="H35" s="33">
        <v>0</v>
      </c>
      <c r="I35" s="33">
        <v>68</v>
      </c>
      <c r="J35" s="33" t="s">
        <v>107</v>
      </c>
      <c r="K35" s="33" t="s">
        <v>107</v>
      </c>
      <c r="L35" s="33">
        <v>34</v>
      </c>
      <c r="M35" s="33">
        <v>1</v>
      </c>
      <c r="N35" s="33">
        <v>1</v>
      </c>
      <c r="O35" s="33">
        <v>1</v>
      </c>
      <c r="P35" s="33">
        <v>1</v>
      </c>
      <c r="Q35" s="33">
        <v>1</v>
      </c>
      <c r="R35" s="33">
        <v>1</v>
      </c>
      <c r="S35" s="33">
        <v>6</v>
      </c>
      <c r="T35" s="33">
        <v>1</v>
      </c>
      <c r="U35" s="33">
        <v>0</v>
      </c>
      <c r="V35" s="33">
        <v>1</v>
      </c>
      <c r="W35" s="33">
        <v>0</v>
      </c>
      <c r="X35" s="33">
        <v>2</v>
      </c>
      <c r="Y35" s="40">
        <v>7.5</v>
      </c>
      <c r="Z35" s="33">
        <v>1</v>
      </c>
      <c r="AA35" s="33">
        <v>3</v>
      </c>
      <c r="AB35" s="33">
        <v>3</v>
      </c>
      <c r="AC35" s="33">
        <v>1</v>
      </c>
      <c r="AD35" s="33">
        <v>6</v>
      </c>
      <c r="AE35" s="33">
        <v>5</v>
      </c>
      <c r="AF35" s="33">
        <v>4</v>
      </c>
      <c r="AG35" s="33">
        <v>5</v>
      </c>
      <c r="AH35" s="33">
        <v>5</v>
      </c>
      <c r="AI35" s="33">
        <v>1</v>
      </c>
      <c r="AJ35" s="33">
        <v>3.4</v>
      </c>
    </row>
    <row r="36" spans="1:36" x14ac:dyDescent="0.45">
      <c r="A36" s="33" t="s">
        <v>51</v>
      </c>
      <c r="B36" s="33">
        <v>35</v>
      </c>
      <c r="C36" s="33">
        <v>6</v>
      </c>
      <c r="D36" s="33">
        <v>4</v>
      </c>
      <c r="E36" s="33">
        <v>4</v>
      </c>
      <c r="F36" s="33">
        <v>5</v>
      </c>
      <c r="G36" s="33">
        <v>2</v>
      </c>
      <c r="H36" s="33">
        <v>1</v>
      </c>
      <c r="I36" s="33">
        <v>61</v>
      </c>
      <c r="J36" s="33" t="s">
        <v>107</v>
      </c>
      <c r="K36" s="33" t="s">
        <v>107</v>
      </c>
      <c r="L36" s="33">
        <v>35</v>
      </c>
      <c r="M36" s="33">
        <v>1</v>
      </c>
      <c r="N36" s="33">
        <v>0</v>
      </c>
      <c r="O36" s="33">
        <v>1</v>
      </c>
      <c r="P36" s="33">
        <v>1</v>
      </c>
      <c r="Q36" s="33">
        <v>1</v>
      </c>
      <c r="R36" s="33">
        <v>1</v>
      </c>
      <c r="S36" s="33">
        <v>5</v>
      </c>
      <c r="T36" s="33">
        <v>1</v>
      </c>
      <c r="U36" s="33">
        <v>1</v>
      </c>
      <c r="V36" s="33">
        <v>1</v>
      </c>
      <c r="W36" s="33">
        <v>1</v>
      </c>
      <c r="X36" s="33">
        <v>4</v>
      </c>
      <c r="Y36" s="40">
        <v>9.1666666666666679</v>
      </c>
      <c r="Z36" s="33">
        <v>1</v>
      </c>
      <c r="AA36" s="33">
        <v>1</v>
      </c>
      <c r="AB36" s="33">
        <v>1</v>
      </c>
      <c r="AC36" s="33">
        <v>1</v>
      </c>
      <c r="AD36" s="33">
        <v>1</v>
      </c>
      <c r="AE36" s="33">
        <v>1</v>
      </c>
      <c r="AF36" s="33">
        <v>1</v>
      </c>
      <c r="AG36" s="33">
        <v>1</v>
      </c>
      <c r="AH36" s="33">
        <v>1</v>
      </c>
      <c r="AI36" s="33">
        <v>1</v>
      </c>
      <c r="AJ36" s="33">
        <v>1</v>
      </c>
    </row>
    <row r="37" spans="1:36" x14ac:dyDescent="0.45">
      <c r="A37" s="33" t="s">
        <v>51</v>
      </c>
      <c r="B37" s="33">
        <v>36</v>
      </c>
      <c r="C37" s="33">
        <v>8</v>
      </c>
      <c r="D37" s="33">
        <v>4</v>
      </c>
      <c r="E37" s="33">
        <v>5</v>
      </c>
      <c r="F37" s="33">
        <v>4</v>
      </c>
      <c r="G37" s="33">
        <v>5</v>
      </c>
      <c r="H37" s="33">
        <v>1</v>
      </c>
      <c r="I37" s="33">
        <v>64</v>
      </c>
      <c r="J37" s="33" t="s">
        <v>107</v>
      </c>
      <c r="K37" s="33" t="s">
        <v>107</v>
      </c>
      <c r="L37" s="33">
        <v>36</v>
      </c>
      <c r="M37" s="33">
        <v>1</v>
      </c>
      <c r="N37" s="33">
        <v>1</v>
      </c>
      <c r="O37" s="33">
        <v>1</v>
      </c>
      <c r="P37" s="33">
        <v>0</v>
      </c>
      <c r="Q37" s="33">
        <v>1</v>
      </c>
      <c r="R37" s="33">
        <v>1</v>
      </c>
      <c r="S37" s="33">
        <v>5</v>
      </c>
      <c r="T37" s="33">
        <v>1</v>
      </c>
      <c r="U37" s="33">
        <v>0</v>
      </c>
      <c r="V37" s="33">
        <v>1</v>
      </c>
      <c r="W37" s="33">
        <v>1</v>
      </c>
      <c r="X37" s="33">
        <v>3</v>
      </c>
      <c r="Y37" s="40">
        <v>7.916666666666667</v>
      </c>
      <c r="Z37" s="33">
        <v>3</v>
      </c>
      <c r="AA37" s="33">
        <v>2</v>
      </c>
      <c r="AB37" s="33">
        <v>3</v>
      </c>
      <c r="AC37" s="33">
        <v>2</v>
      </c>
      <c r="AD37" s="33">
        <v>2</v>
      </c>
      <c r="AE37" s="33">
        <v>1</v>
      </c>
      <c r="AF37" s="33">
        <v>2</v>
      </c>
      <c r="AG37" s="33">
        <v>3</v>
      </c>
      <c r="AH37" s="33">
        <v>3</v>
      </c>
      <c r="AI37" s="33">
        <v>2</v>
      </c>
      <c r="AJ37" s="33">
        <v>2.2999999999999998</v>
      </c>
    </row>
    <row r="38" spans="1:36" x14ac:dyDescent="0.45">
      <c r="A38" s="33" t="s">
        <v>51</v>
      </c>
      <c r="B38" s="33">
        <v>37</v>
      </c>
      <c r="C38" s="33">
        <v>8</v>
      </c>
      <c r="D38" s="33">
        <v>4</v>
      </c>
      <c r="E38" s="33">
        <v>5</v>
      </c>
      <c r="F38" s="33">
        <v>5</v>
      </c>
      <c r="G38" s="33">
        <v>5</v>
      </c>
      <c r="H38" s="33">
        <v>0</v>
      </c>
      <c r="I38" s="33">
        <v>60</v>
      </c>
      <c r="J38" s="33" t="s">
        <v>107</v>
      </c>
      <c r="K38" s="33" t="s">
        <v>106</v>
      </c>
      <c r="L38" s="33">
        <v>37</v>
      </c>
      <c r="M38" s="33">
        <v>1</v>
      </c>
      <c r="N38" s="33">
        <v>0</v>
      </c>
      <c r="O38" s="33">
        <v>0</v>
      </c>
      <c r="P38" s="33">
        <v>1</v>
      </c>
      <c r="Q38" s="33">
        <v>0</v>
      </c>
      <c r="R38" s="33">
        <v>0</v>
      </c>
      <c r="S38" s="33">
        <v>2</v>
      </c>
      <c r="T38" s="33">
        <v>1</v>
      </c>
      <c r="U38" s="33">
        <v>0</v>
      </c>
      <c r="V38" s="33">
        <v>1</v>
      </c>
      <c r="W38" s="33">
        <v>1</v>
      </c>
      <c r="X38" s="33">
        <v>3</v>
      </c>
      <c r="Y38" s="40">
        <v>5.416666666666667</v>
      </c>
      <c r="Z38" s="33">
        <v>2</v>
      </c>
      <c r="AA38" s="33">
        <v>2</v>
      </c>
      <c r="AB38" s="33">
        <v>3</v>
      </c>
      <c r="AC38" s="33">
        <v>2</v>
      </c>
      <c r="AD38" s="33">
        <v>3</v>
      </c>
      <c r="AE38" s="33">
        <v>2</v>
      </c>
      <c r="AF38" s="33">
        <v>6</v>
      </c>
      <c r="AG38" s="33">
        <v>3</v>
      </c>
      <c r="AH38" s="33">
        <v>3</v>
      </c>
      <c r="AI38" s="33">
        <v>2</v>
      </c>
      <c r="AJ38" s="33">
        <v>2.8</v>
      </c>
    </row>
    <row r="39" spans="1:36" x14ac:dyDescent="0.45">
      <c r="A39" s="33" t="s">
        <v>51</v>
      </c>
      <c r="B39" s="33">
        <v>38</v>
      </c>
      <c r="C39" s="33">
        <v>9</v>
      </c>
      <c r="D39" s="33">
        <v>5</v>
      </c>
      <c r="E39" s="33">
        <v>5</v>
      </c>
      <c r="F39" s="33">
        <v>1</v>
      </c>
      <c r="G39" s="33">
        <v>7</v>
      </c>
      <c r="H39" s="33">
        <v>0</v>
      </c>
      <c r="I39" s="33">
        <v>70</v>
      </c>
      <c r="J39" s="33" t="s">
        <v>107</v>
      </c>
      <c r="K39" s="33" t="s">
        <v>107</v>
      </c>
      <c r="L39" s="33">
        <v>38</v>
      </c>
      <c r="M39" s="33">
        <v>0</v>
      </c>
      <c r="N39" s="33">
        <v>1</v>
      </c>
      <c r="O39" s="33">
        <v>1</v>
      </c>
      <c r="P39" s="33">
        <v>1</v>
      </c>
      <c r="Q39" s="33">
        <v>1</v>
      </c>
      <c r="R39" s="33">
        <v>0</v>
      </c>
      <c r="S39" s="33">
        <v>4</v>
      </c>
      <c r="T39" s="33">
        <v>1</v>
      </c>
      <c r="U39" s="33">
        <v>0</v>
      </c>
      <c r="V39" s="33">
        <v>1</v>
      </c>
      <c r="W39" s="33">
        <v>1</v>
      </c>
      <c r="X39" s="33">
        <v>3</v>
      </c>
      <c r="Y39" s="40">
        <v>7.0833333333333339</v>
      </c>
      <c r="Z39" s="33">
        <v>2</v>
      </c>
      <c r="AA39" s="33">
        <v>1</v>
      </c>
      <c r="AB39" s="33">
        <v>1</v>
      </c>
      <c r="AC39" s="33">
        <v>1</v>
      </c>
      <c r="AD39" s="33">
        <v>1</v>
      </c>
      <c r="AE39" s="33">
        <v>1</v>
      </c>
      <c r="AF39" s="33">
        <v>1</v>
      </c>
      <c r="AG39" s="33">
        <v>6</v>
      </c>
      <c r="AH39" s="33">
        <v>2</v>
      </c>
      <c r="AI39" s="33">
        <v>1</v>
      </c>
      <c r="AJ39" s="33">
        <v>1.7</v>
      </c>
    </row>
    <row r="40" spans="1:36" x14ac:dyDescent="0.45">
      <c r="A40" s="33" t="s">
        <v>51</v>
      </c>
      <c r="B40" s="33">
        <v>39</v>
      </c>
      <c r="C40" s="33">
        <v>5</v>
      </c>
      <c r="D40" s="33">
        <v>3</v>
      </c>
      <c r="E40" s="33">
        <v>3</v>
      </c>
      <c r="F40" s="33">
        <v>5</v>
      </c>
      <c r="G40" s="33">
        <v>3</v>
      </c>
      <c r="H40" s="33">
        <v>1</v>
      </c>
      <c r="I40" s="33">
        <v>76</v>
      </c>
      <c r="J40" s="33" t="s">
        <v>106</v>
      </c>
      <c r="K40" s="33" t="s">
        <v>107</v>
      </c>
      <c r="L40" s="33">
        <v>39</v>
      </c>
      <c r="M40" s="33">
        <v>1</v>
      </c>
      <c r="N40" s="33">
        <v>1</v>
      </c>
      <c r="O40" s="33">
        <v>1</v>
      </c>
      <c r="P40" s="33">
        <v>1</v>
      </c>
      <c r="Q40" s="33">
        <v>0</v>
      </c>
      <c r="R40" s="33">
        <v>0</v>
      </c>
      <c r="S40" s="33">
        <v>4</v>
      </c>
      <c r="T40" s="33">
        <v>0</v>
      </c>
      <c r="U40" s="33">
        <v>0</v>
      </c>
      <c r="V40" s="33">
        <v>1</v>
      </c>
      <c r="W40" s="33">
        <v>0</v>
      </c>
      <c r="X40" s="33">
        <v>1</v>
      </c>
      <c r="Y40" s="40">
        <v>4.5833333333333339</v>
      </c>
      <c r="Z40" s="33">
        <v>4</v>
      </c>
      <c r="AA40" s="33">
        <v>5</v>
      </c>
      <c r="AB40" s="33">
        <v>4</v>
      </c>
      <c r="AC40" s="33">
        <v>4</v>
      </c>
      <c r="AD40" s="33">
        <v>4</v>
      </c>
      <c r="AE40" s="33">
        <v>3</v>
      </c>
      <c r="AF40" s="33">
        <v>4</v>
      </c>
      <c r="AG40" s="33">
        <v>6</v>
      </c>
      <c r="AH40" s="33">
        <v>6</v>
      </c>
      <c r="AI40" s="33">
        <v>4</v>
      </c>
      <c r="AJ40" s="33">
        <v>4.4000000000000004</v>
      </c>
    </row>
    <row r="41" spans="1:36" x14ac:dyDescent="0.45">
      <c r="A41" s="33" t="s">
        <v>51</v>
      </c>
      <c r="B41" s="33">
        <v>40</v>
      </c>
      <c r="C41" s="33">
        <v>7</v>
      </c>
      <c r="D41" s="33">
        <v>4</v>
      </c>
      <c r="E41" s="33">
        <v>4</v>
      </c>
      <c r="F41" s="33">
        <v>1</v>
      </c>
      <c r="G41" s="33">
        <v>6</v>
      </c>
      <c r="H41" s="33">
        <v>0</v>
      </c>
      <c r="I41" s="33">
        <v>67</v>
      </c>
      <c r="J41" s="33" t="s">
        <v>106</v>
      </c>
      <c r="K41" s="33" t="s">
        <v>106</v>
      </c>
      <c r="L41" s="33">
        <v>40</v>
      </c>
      <c r="M41" s="33">
        <v>1</v>
      </c>
      <c r="N41" s="33">
        <v>1</v>
      </c>
      <c r="O41" s="33">
        <v>1</v>
      </c>
      <c r="P41" s="33">
        <v>1</v>
      </c>
      <c r="Q41" s="33">
        <v>1</v>
      </c>
      <c r="R41" s="33">
        <v>1</v>
      </c>
      <c r="S41" s="33">
        <v>6</v>
      </c>
      <c r="T41" s="33">
        <v>1</v>
      </c>
      <c r="U41" s="33">
        <v>1</v>
      </c>
      <c r="V41" s="33">
        <v>1</v>
      </c>
      <c r="W41" s="33">
        <v>1</v>
      </c>
      <c r="X41" s="33">
        <v>4</v>
      </c>
      <c r="Y41" s="40">
        <v>10</v>
      </c>
      <c r="Z41" s="33">
        <v>5</v>
      </c>
      <c r="AA41" s="33">
        <v>2</v>
      </c>
      <c r="AB41" s="33">
        <v>2</v>
      </c>
      <c r="AC41" s="33">
        <v>4</v>
      </c>
      <c r="AD41" s="33">
        <v>3</v>
      </c>
      <c r="AE41" s="33">
        <v>3</v>
      </c>
      <c r="AF41" s="33">
        <v>5</v>
      </c>
      <c r="AG41" s="33">
        <v>6</v>
      </c>
      <c r="AH41" s="33">
        <v>6</v>
      </c>
      <c r="AI41" s="33">
        <v>3</v>
      </c>
      <c r="AJ41" s="33">
        <v>3.9</v>
      </c>
    </row>
    <row r="42" spans="1:36" x14ac:dyDescent="0.45">
      <c r="A42" s="33" t="s">
        <v>51</v>
      </c>
      <c r="B42" s="33">
        <v>41</v>
      </c>
      <c r="C42" s="33">
        <v>7</v>
      </c>
      <c r="D42" s="33">
        <v>5</v>
      </c>
      <c r="E42" s="33">
        <v>4</v>
      </c>
      <c r="F42" s="33">
        <v>1</v>
      </c>
      <c r="G42" s="33">
        <v>7</v>
      </c>
      <c r="H42" s="33">
        <v>1</v>
      </c>
      <c r="I42" s="33">
        <v>71</v>
      </c>
      <c r="J42" s="33" t="s">
        <v>107</v>
      </c>
      <c r="K42" s="33" t="s">
        <v>107</v>
      </c>
      <c r="L42" s="33">
        <v>41</v>
      </c>
      <c r="M42" s="33">
        <v>1</v>
      </c>
      <c r="N42" s="33">
        <v>1</v>
      </c>
      <c r="O42" s="33">
        <v>1</v>
      </c>
      <c r="P42" s="33">
        <v>1</v>
      </c>
      <c r="Q42" s="33">
        <v>1</v>
      </c>
      <c r="R42" s="33">
        <v>1</v>
      </c>
      <c r="S42" s="33">
        <v>6</v>
      </c>
      <c r="T42" s="33">
        <v>0</v>
      </c>
      <c r="U42" s="33">
        <v>1</v>
      </c>
      <c r="V42" s="33">
        <v>1</v>
      </c>
      <c r="W42" s="33">
        <v>0</v>
      </c>
      <c r="X42" s="33">
        <v>2</v>
      </c>
      <c r="Y42" s="40">
        <v>7.5</v>
      </c>
      <c r="Z42" s="33">
        <v>5</v>
      </c>
      <c r="AA42" s="33">
        <v>2</v>
      </c>
      <c r="AB42" s="33">
        <v>7</v>
      </c>
      <c r="AC42" s="33">
        <v>2</v>
      </c>
      <c r="AD42" s="33">
        <v>6</v>
      </c>
      <c r="AE42" s="33">
        <v>5</v>
      </c>
      <c r="AF42" s="33">
        <v>5</v>
      </c>
      <c r="AG42" s="33">
        <v>5</v>
      </c>
      <c r="AH42" s="33">
        <v>7</v>
      </c>
      <c r="AI42" s="33">
        <v>5</v>
      </c>
      <c r="AJ42" s="33">
        <v>4.9000000000000004</v>
      </c>
    </row>
    <row r="43" spans="1:36" x14ac:dyDescent="0.45">
      <c r="A43" s="33" t="s">
        <v>51</v>
      </c>
      <c r="B43" s="33">
        <v>42</v>
      </c>
      <c r="C43" s="33">
        <v>8</v>
      </c>
      <c r="D43" s="33">
        <v>4</v>
      </c>
      <c r="E43" s="33">
        <v>5</v>
      </c>
      <c r="F43" s="33">
        <v>5</v>
      </c>
      <c r="G43" s="33">
        <v>3</v>
      </c>
      <c r="H43" s="33">
        <v>0</v>
      </c>
      <c r="I43" s="33">
        <v>66</v>
      </c>
      <c r="J43" s="33" t="s">
        <v>106</v>
      </c>
      <c r="K43" s="33" t="s">
        <v>106</v>
      </c>
      <c r="L43" s="33">
        <v>42</v>
      </c>
      <c r="M43" s="33">
        <v>1</v>
      </c>
      <c r="N43" s="33">
        <v>1</v>
      </c>
      <c r="O43" s="33">
        <v>1</v>
      </c>
      <c r="P43" s="33">
        <v>1</v>
      </c>
      <c r="Q43" s="33">
        <v>1</v>
      </c>
      <c r="R43" s="33">
        <v>1</v>
      </c>
      <c r="S43" s="33">
        <v>6</v>
      </c>
      <c r="T43" s="33">
        <v>1</v>
      </c>
      <c r="U43" s="33">
        <v>1</v>
      </c>
      <c r="V43" s="33">
        <v>1</v>
      </c>
      <c r="W43" s="33">
        <v>1</v>
      </c>
      <c r="X43" s="33">
        <v>4</v>
      </c>
      <c r="Y43" s="40">
        <v>10</v>
      </c>
      <c r="Z43" s="33">
        <v>4</v>
      </c>
      <c r="AA43" s="33">
        <v>2</v>
      </c>
      <c r="AB43" s="33">
        <v>6</v>
      </c>
      <c r="AC43" s="33">
        <v>2</v>
      </c>
      <c r="AD43" s="33">
        <v>1</v>
      </c>
      <c r="AE43" s="33">
        <v>2</v>
      </c>
      <c r="AF43" s="33">
        <v>1</v>
      </c>
      <c r="AG43" s="33">
        <v>4</v>
      </c>
      <c r="AH43" s="33">
        <v>5</v>
      </c>
      <c r="AI43" s="33">
        <v>2</v>
      </c>
      <c r="AJ43" s="33">
        <v>2.9</v>
      </c>
    </row>
    <row r="44" spans="1:36" x14ac:dyDescent="0.45">
      <c r="A44" s="33" t="s">
        <v>51</v>
      </c>
      <c r="B44" s="33">
        <v>43</v>
      </c>
      <c r="C44" s="33">
        <v>7</v>
      </c>
      <c r="D44" s="33">
        <v>4</v>
      </c>
      <c r="E44" s="33">
        <v>3</v>
      </c>
      <c r="F44" s="33">
        <v>5</v>
      </c>
      <c r="G44" s="33">
        <v>3</v>
      </c>
      <c r="H44" s="33">
        <v>1</v>
      </c>
      <c r="I44" s="33">
        <v>67</v>
      </c>
      <c r="J44" s="33" t="s">
        <v>106</v>
      </c>
      <c r="K44" s="33" t="s">
        <v>106</v>
      </c>
      <c r="L44" s="33">
        <v>43</v>
      </c>
      <c r="M44" s="33">
        <v>0</v>
      </c>
      <c r="N44" s="33">
        <v>0</v>
      </c>
      <c r="O44" s="33">
        <v>1</v>
      </c>
      <c r="P44" s="33">
        <v>1</v>
      </c>
      <c r="Q44" s="33">
        <v>0</v>
      </c>
      <c r="R44" s="33">
        <v>0</v>
      </c>
      <c r="S44" s="33">
        <v>2</v>
      </c>
      <c r="T44" s="33">
        <v>1</v>
      </c>
      <c r="U44" s="33">
        <v>0</v>
      </c>
      <c r="V44" s="33">
        <v>1</v>
      </c>
      <c r="W44" s="33">
        <v>1</v>
      </c>
      <c r="X44" s="33">
        <v>3</v>
      </c>
      <c r="Y44" s="40">
        <v>5.416666666666667</v>
      </c>
      <c r="Z44" s="33">
        <v>5</v>
      </c>
      <c r="AA44" s="33">
        <v>3</v>
      </c>
      <c r="AB44" s="33">
        <v>3</v>
      </c>
      <c r="AC44" s="33">
        <v>3</v>
      </c>
      <c r="AD44" s="33">
        <v>3</v>
      </c>
      <c r="AE44" s="33">
        <v>3</v>
      </c>
      <c r="AF44" s="33">
        <v>2</v>
      </c>
      <c r="AG44" s="33">
        <v>2</v>
      </c>
      <c r="AH44" s="33">
        <v>5</v>
      </c>
      <c r="AI44" s="33">
        <v>3</v>
      </c>
      <c r="AJ44" s="33">
        <v>3.2</v>
      </c>
    </row>
    <row r="45" spans="1:36" x14ac:dyDescent="0.45">
      <c r="A45" s="33" t="s">
        <v>51</v>
      </c>
      <c r="B45" s="33">
        <v>44</v>
      </c>
      <c r="C45" s="33">
        <v>9</v>
      </c>
      <c r="D45" s="33">
        <v>4</v>
      </c>
      <c r="E45" s="33">
        <v>5</v>
      </c>
      <c r="F45" s="33">
        <v>1</v>
      </c>
      <c r="G45" s="33">
        <v>1</v>
      </c>
      <c r="H45" s="33">
        <v>1</v>
      </c>
      <c r="I45" s="33">
        <v>67</v>
      </c>
      <c r="J45" s="33" t="s">
        <v>107</v>
      </c>
      <c r="K45" s="33" t="s">
        <v>107</v>
      </c>
      <c r="L45" s="33">
        <v>44</v>
      </c>
      <c r="M45" s="33">
        <v>1</v>
      </c>
      <c r="N45" s="33">
        <v>1</v>
      </c>
      <c r="O45" s="33">
        <v>1</v>
      </c>
      <c r="P45" s="33">
        <v>1</v>
      </c>
      <c r="Q45" s="33">
        <v>0</v>
      </c>
      <c r="R45" s="33">
        <v>1</v>
      </c>
      <c r="S45" s="33">
        <v>5</v>
      </c>
      <c r="T45" s="33">
        <v>0</v>
      </c>
      <c r="U45" s="33">
        <v>0</v>
      </c>
      <c r="V45" s="33">
        <v>1</v>
      </c>
      <c r="W45" s="33">
        <v>0</v>
      </c>
      <c r="X45" s="33">
        <v>1</v>
      </c>
      <c r="Y45" s="40">
        <v>5.416666666666667</v>
      </c>
      <c r="Z45" s="33">
        <v>5</v>
      </c>
      <c r="AA45" s="33">
        <v>3</v>
      </c>
      <c r="AB45" s="33">
        <v>3</v>
      </c>
      <c r="AC45" s="33">
        <v>3</v>
      </c>
      <c r="AD45" s="33">
        <v>3</v>
      </c>
      <c r="AE45" s="33">
        <v>5</v>
      </c>
      <c r="AF45" s="33">
        <v>3</v>
      </c>
      <c r="AG45" s="33">
        <v>1</v>
      </c>
      <c r="AH45" s="33">
        <v>5</v>
      </c>
      <c r="AI45" s="33">
        <v>7</v>
      </c>
      <c r="AJ45" s="33">
        <v>3.8</v>
      </c>
    </row>
    <row r="46" spans="1:36" x14ac:dyDescent="0.45">
      <c r="A46" s="33" t="s">
        <v>51</v>
      </c>
      <c r="B46" s="33">
        <v>45</v>
      </c>
      <c r="C46" s="33">
        <v>8</v>
      </c>
      <c r="D46" s="33">
        <v>5</v>
      </c>
      <c r="E46" s="33">
        <v>5</v>
      </c>
      <c r="F46" s="33">
        <v>5</v>
      </c>
      <c r="G46" s="33">
        <v>4</v>
      </c>
      <c r="H46" s="33">
        <v>0</v>
      </c>
      <c r="I46" s="33">
        <v>64</v>
      </c>
      <c r="J46" s="33" t="s">
        <v>106</v>
      </c>
      <c r="K46" s="33" t="s">
        <v>106</v>
      </c>
      <c r="L46" s="33">
        <v>45</v>
      </c>
      <c r="M46" s="33">
        <v>1</v>
      </c>
      <c r="N46" s="33">
        <v>1</v>
      </c>
      <c r="O46" s="33">
        <v>1</v>
      </c>
      <c r="P46" s="33">
        <v>1</v>
      </c>
      <c r="Q46" s="33">
        <v>0</v>
      </c>
      <c r="R46" s="33">
        <v>0</v>
      </c>
      <c r="S46" s="33">
        <v>4</v>
      </c>
      <c r="T46" s="33">
        <v>0</v>
      </c>
      <c r="U46" s="33">
        <v>0</v>
      </c>
      <c r="V46" s="33">
        <v>1</v>
      </c>
      <c r="W46" s="33">
        <v>1</v>
      </c>
      <c r="X46" s="33">
        <v>2</v>
      </c>
      <c r="Y46" s="40">
        <v>5.8333333333333339</v>
      </c>
      <c r="Z46" s="33">
        <v>5</v>
      </c>
      <c r="AA46" s="33">
        <v>1</v>
      </c>
      <c r="AB46" s="33">
        <v>2</v>
      </c>
      <c r="AC46" s="33">
        <v>1</v>
      </c>
      <c r="AD46" s="33">
        <v>2</v>
      </c>
      <c r="AE46" s="33">
        <v>1</v>
      </c>
      <c r="AF46" s="33">
        <v>1</v>
      </c>
      <c r="AG46" s="33">
        <v>3</v>
      </c>
      <c r="AH46" s="33">
        <v>2</v>
      </c>
      <c r="AI46" s="33">
        <v>1</v>
      </c>
      <c r="AJ46" s="33">
        <v>1.9</v>
      </c>
    </row>
    <row r="47" spans="1:36" x14ac:dyDescent="0.45">
      <c r="A47" s="33" t="s">
        <v>51</v>
      </c>
      <c r="B47" s="33">
        <v>46</v>
      </c>
      <c r="C47" s="33">
        <v>8</v>
      </c>
      <c r="D47" s="33">
        <v>4</v>
      </c>
      <c r="E47" s="33">
        <v>5</v>
      </c>
      <c r="F47" s="33">
        <v>2</v>
      </c>
      <c r="G47" s="33">
        <v>5</v>
      </c>
      <c r="H47" s="33">
        <v>0</v>
      </c>
      <c r="I47" s="33">
        <v>75</v>
      </c>
      <c r="J47" s="33" t="s">
        <v>107</v>
      </c>
      <c r="K47" s="33" t="s">
        <v>107</v>
      </c>
      <c r="L47" s="33">
        <v>46</v>
      </c>
      <c r="M47" s="33">
        <v>1</v>
      </c>
      <c r="N47" s="33">
        <v>1</v>
      </c>
      <c r="O47" s="33">
        <v>1</v>
      </c>
      <c r="P47" s="33">
        <v>1</v>
      </c>
      <c r="Q47" s="33">
        <v>1</v>
      </c>
      <c r="R47" s="33">
        <v>1</v>
      </c>
      <c r="S47" s="33">
        <v>6</v>
      </c>
      <c r="T47" s="33">
        <v>1</v>
      </c>
      <c r="U47" s="33">
        <v>0</v>
      </c>
      <c r="V47" s="33">
        <v>1</v>
      </c>
      <c r="W47" s="33">
        <v>1</v>
      </c>
      <c r="X47" s="33">
        <v>3</v>
      </c>
      <c r="Y47" s="40">
        <v>8.75</v>
      </c>
      <c r="Z47" s="33">
        <v>2</v>
      </c>
      <c r="AA47" s="33">
        <v>3</v>
      </c>
      <c r="AB47" s="33">
        <v>3</v>
      </c>
      <c r="AC47" s="33">
        <v>1</v>
      </c>
      <c r="AD47" s="33">
        <v>1</v>
      </c>
      <c r="AE47" s="33">
        <v>2</v>
      </c>
      <c r="AF47" s="33">
        <v>1</v>
      </c>
      <c r="AG47" s="33">
        <v>4</v>
      </c>
      <c r="AH47" s="33">
        <v>5</v>
      </c>
      <c r="AI47" s="33">
        <v>1</v>
      </c>
      <c r="AJ47" s="33">
        <v>2.2999999999999998</v>
      </c>
    </row>
    <row r="48" spans="1:36" x14ac:dyDescent="0.45">
      <c r="A48" s="33" t="s">
        <v>51</v>
      </c>
      <c r="B48" s="33">
        <v>47</v>
      </c>
      <c r="C48" s="33">
        <v>8</v>
      </c>
      <c r="D48" s="33">
        <v>5</v>
      </c>
      <c r="E48" s="33">
        <v>4</v>
      </c>
      <c r="F48" s="33">
        <v>3</v>
      </c>
      <c r="G48" s="33">
        <v>6</v>
      </c>
      <c r="H48" s="33">
        <v>0</v>
      </c>
      <c r="I48" s="33">
        <v>61</v>
      </c>
      <c r="J48" s="33" t="s">
        <v>106</v>
      </c>
      <c r="K48" s="33" t="s">
        <v>106</v>
      </c>
      <c r="L48" s="33">
        <v>47</v>
      </c>
      <c r="M48" s="33">
        <v>1</v>
      </c>
      <c r="N48" s="33">
        <v>1</v>
      </c>
      <c r="O48" s="33">
        <v>1</v>
      </c>
      <c r="P48" s="33">
        <v>1</v>
      </c>
      <c r="Q48" s="33">
        <v>0</v>
      </c>
      <c r="R48" s="33">
        <v>0</v>
      </c>
      <c r="S48" s="33">
        <v>4</v>
      </c>
      <c r="T48" s="33">
        <v>1</v>
      </c>
      <c r="U48" s="33">
        <v>0</v>
      </c>
      <c r="V48" s="33">
        <v>1</v>
      </c>
      <c r="W48" s="33">
        <v>1</v>
      </c>
      <c r="X48" s="33">
        <v>3</v>
      </c>
      <c r="Y48" s="40">
        <v>7.0833333333333339</v>
      </c>
      <c r="Z48" s="33">
        <v>5</v>
      </c>
      <c r="AA48" s="33">
        <v>3</v>
      </c>
      <c r="AB48" s="33">
        <v>5</v>
      </c>
      <c r="AC48" s="33">
        <v>2</v>
      </c>
      <c r="AD48" s="33">
        <v>2</v>
      </c>
      <c r="AE48" s="33">
        <v>2</v>
      </c>
      <c r="AF48" s="33">
        <v>2</v>
      </c>
      <c r="AG48" s="33">
        <v>5</v>
      </c>
      <c r="AH48" s="33">
        <v>7</v>
      </c>
      <c r="AI48" s="33">
        <v>2</v>
      </c>
      <c r="AJ48" s="33">
        <v>3.5</v>
      </c>
    </row>
    <row r="49" spans="1:36" x14ac:dyDescent="0.45">
      <c r="A49" s="33" t="s">
        <v>51</v>
      </c>
      <c r="B49" s="33">
        <v>48</v>
      </c>
      <c r="C49" s="33">
        <v>7</v>
      </c>
      <c r="D49" s="33">
        <v>5</v>
      </c>
      <c r="E49" s="33">
        <v>5</v>
      </c>
      <c r="F49" s="33">
        <v>2</v>
      </c>
      <c r="G49" s="33">
        <v>3</v>
      </c>
      <c r="H49" s="33">
        <v>1</v>
      </c>
      <c r="I49" s="33">
        <v>60</v>
      </c>
      <c r="J49" s="33" t="s">
        <v>106</v>
      </c>
      <c r="K49" s="33" t="s">
        <v>106</v>
      </c>
      <c r="L49" s="33">
        <v>48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1</v>
      </c>
      <c r="U49" s="33">
        <v>0</v>
      </c>
      <c r="V49" s="33">
        <v>1</v>
      </c>
      <c r="W49" s="33">
        <v>1</v>
      </c>
      <c r="X49" s="33">
        <v>3</v>
      </c>
      <c r="Y49" s="40">
        <v>3.75</v>
      </c>
      <c r="Z49" s="33">
        <v>6</v>
      </c>
      <c r="AA49" s="33">
        <v>4</v>
      </c>
      <c r="AB49" s="33">
        <v>3</v>
      </c>
      <c r="AC49" s="33">
        <v>5</v>
      </c>
      <c r="AD49" s="33">
        <v>4</v>
      </c>
      <c r="AE49" s="33">
        <v>3</v>
      </c>
      <c r="AF49" s="33">
        <v>5</v>
      </c>
      <c r="AG49" s="33">
        <v>2</v>
      </c>
      <c r="AH49" s="33">
        <v>6</v>
      </c>
      <c r="AI49" s="33">
        <v>5</v>
      </c>
      <c r="AJ49" s="33">
        <v>4.3</v>
      </c>
    </row>
    <row r="50" spans="1:36" x14ac:dyDescent="0.45">
      <c r="A50" s="33" t="s">
        <v>51</v>
      </c>
      <c r="B50" s="33">
        <v>49</v>
      </c>
      <c r="C50" s="33">
        <v>9</v>
      </c>
      <c r="D50" s="33">
        <v>5</v>
      </c>
      <c r="E50" s="33">
        <v>5</v>
      </c>
      <c r="F50" s="33">
        <v>1</v>
      </c>
      <c r="G50" s="33">
        <v>7</v>
      </c>
      <c r="H50" s="33">
        <v>0</v>
      </c>
      <c r="I50" s="33">
        <v>60</v>
      </c>
      <c r="J50" s="33" t="s">
        <v>106</v>
      </c>
      <c r="K50" s="33" t="s">
        <v>107</v>
      </c>
      <c r="L50" s="33">
        <v>49</v>
      </c>
      <c r="M50" s="33">
        <v>1</v>
      </c>
      <c r="N50" s="33">
        <v>0</v>
      </c>
      <c r="O50" s="33">
        <v>0</v>
      </c>
      <c r="P50" s="33">
        <v>1</v>
      </c>
      <c r="Q50" s="33">
        <v>1</v>
      </c>
      <c r="R50" s="33">
        <v>1</v>
      </c>
      <c r="S50" s="33">
        <v>4</v>
      </c>
      <c r="T50" s="33">
        <v>1</v>
      </c>
      <c r="U50" s="33">
        <v>0</v>
      </c>
      <c r="V50" s="33">
        <v>1</v>
      </c>
      <c r="W50" s="33">
        <v>1</v>
      </c>
      <c r="X50" s="33">
        <v>3</v>
      </c>
      <c r="Y50" s="40">
        <v>7.0833333333333339</v>
      </c>
      <c r="Z50" s="33">
        <v>6</v>
      </c>
      <c r="AA50" s="33">
        <v>2</v>
      </c>
      <c r="AB50" s="33">
        <v>2</v>
      </c>
      <c r="AC50" s="33">
        <v>3</v>
      </c>
      <c r="AD50" s="33">
        <v>6</v>
      </c>
      <c r="AE50" s="33">
        <v>2</v>
      </c>
      <c r="AF50" s="33">
        <v>2</v>
      </c>
      <c r="AG50" s="33">
        <v>2</v>
      </c>
      <c r="AH50" s="33">
        <v>2</v>
      </c>
      <c r="AI50" s="33">
        <v>3</v>
      </c>
      <c r="AJ50" s="33">
        <v>3</v>
      </c>
    </row>
    <row r="51" spans="1:36" x14ac:dyDescent="0.45">
      <c r="A51" s="33" t="s">
        <v>51</v>
      </c>
      <c r="B51" s="33">
        <v>50</v>
      </c>
      <c r="C51" s="33">
        <v>8</v>
      </c>
      <c r="D51" s="33">
        <v>4</v>
      </c>
      <c r="E51" s="33">
        <v>5</v>
      </c>
      <c r="F51" s="33">
        <v>5</v>
      </c>
      <c r="G51" s="33">
        <v>3</v>
      </c>
      <c r="H51" s="33">
        <v>0</v>
      </c>
      <c r="I51" s="33">
        <v>66</v>
      </c>
      <c r="J51" s="33" t="s">
        <v>106</v>
      </c>
      <c r="K51" s="33" t="s">
        <v>106</v>
      </c>
      <c r="L51" s="33">
        <v>50</v>
      </c>
      <c r="M51" s="33">
        <v>1</v>
      </c>
      <c r="N51" s="33">
        <v>1</v>
      </c>
      <c r="O51" s="33">
        <v>1</v>
      </c>
      <c r="P51" s="33">
        <v>1</v>
      </c>
      <c r="Q51" s="33">
        <v>0</v>
      </c>
      <c r="R51" s="33">
        <v>1</v>
      </c>
      <c r="S51" s="33">
        <v>5</v>
      </c>
      <c r="T51" s="33">
        <v>0</v>
      </c>
      <c r="U51" s="33">
        <v>0</v>
      </c>
      <c r="V51" s="33">
        <v>1</v>
      </c>
      <c r="W51" s="33">
        <v>1</v>
      </c>
      <c r="X51" s="33">
        <v>2</v>
      </c>
      <c r="Y51" s="40">
        <v>6.666666666666667</v>
      </c>
      <c r="Z51" s="33">
        <v>6</v>
      </c>
      <c r="AA51" s="33">
        <v>3</v>
      </c>
      <c r="AB51" s="33">
        <v>1</v>
      </c>
      <c r="AC51" s="33">
        <v>4</v>
      </c>
      <c r="AD51" s="33">
        <v>3</v>
      </c>
      <c r="AE51" s="33">
        <v>1</v>
      </c>
      <c r="AF51" s="33">
        <v>2</v>
      </c>
      <c r="AG51" s="33">
        <v>3</v>
      </c>
      <c r="AH51" s="33">
        <v>4</v>
      </c>
      <c r="AI51" s="33">
        <v>6</v>
      </c>
      <c r="AJ51" s="33">
        <v>3.3</v>
      </c>
    </row>
    <row r="52" spans="1:36" x14ac:dyDescent="0.45">
      <c r="A52" s="33" t="s">
        <v>51</v>
      </c>
      <c r="B52" s="33">
        <v>51</v>
      </c>
      <c r="C52" s="33">
        <v>8</v>
      </c>
      <c r="D52" s="33">
        <v>4</v>
      </c>
      <c r="E52" s="33">
        <v>4</v>
      </c>
      <c r="F52" s="33">
        <v>1</v>
      </c>
      <c r="G52" s="33">
        <v>6</v>
      </c>
      <c r="H52" s="33">
        <v>1</v>
      </c>
      <c r="I52" s="33">
        <v>68</v>
      </c>
      <c r="J52" s="33" t="s">
        <v>106</v>
      </c>
      <c r="K52" s="33" t="s">
        <v>106</v>
      </c>
      <c r="L52" s="33">
        <v>51</v>
      </c>
      <c r="M52" s="33">
        <v>1</v>
      </c>
      <c r="N52" s="33">
        <v>1</v>
      </c>
      <c r="O52" s="33">
        <v>1</v>
      </c>
      <c r="P52" s="33">
        <v>0</v>
      </c>
      <c r="Q52" s="33">
        <v>0</v>
      </c>
      <c r="R52" s="33">
        <v>0</v>
      </c>
      <c r="S52" s="33">
        <v>3</v>
      </c>
      <c r="T52" s="33">
        <v>0</v>
      </c>
      <c r="U52" s="33">
        <v>0</v>
      </c>
      <c r="V52" s="33">
        <v>1</v>
      </c>
      <c r="W52" s="33">
        <v>0</v>
      </c>
      <c r="X52" s="33">
        <v>1</v>
      </c>
      <c r="Y52" s="40">
        <v>3.75</v>
      </c>
      <c r="Z52" s="33">
        <v>6</v>
      </c>
      <c r="AA52" s="33">
        <v>2</v>
      </c>
      <c r="AB52" s="33">
        <v>6</v>
      </c>
      <c r="AC52" s="33">
        <v>6</v>
      </c>
      <c r="AD52" s="33">
        <v>2</v>
      </c>
      <c r="AE52" s="33">
        <v>2</v>
      </c>
      <c r="AF52" s="33">
        <v>2</v>
      </c>
      <c r="AG52" s="33">
        <v>6</v>
      </c>
      <c r="AH52" s="33">
        <v>6</v>
      </c>
      <c r="AI52" s="33">
        <v>6</v>
      </c>
      <c r="AJ52" s="33">
        <v>4.4000000000000004</v>
      </c>
    </row>
    <row r="53" spans="1:36" x14ac:dyDescent="0.45">
      <c r="A53" s="33" t="s">
        <v>51</v>
      </c>
      <c r="B53" s="33">
        <v>52</v>
      </c>
      <c r="C53" s="33">
        <v>7</v>
      </c>
      <c r="D53" s="33">
        <v>4</v>
      </c>
      <c r="E53" s="33">
        <v>5</v>
      </c>
      <c r="F53" s="33">
        <v>5</v>
      </c>
      <c r="G53" s="33">
        <v>3</v>
      </c>
      <c r="H53" s="33">
        <v>0</v>
      </c>
      <c r="I53" s="33">
        <v>69</v>
      </c>
      <c r="J53" s="33" t="s">
        <v>106</v>
      </c>
      <c r="K53" s="33" t="s">
        <v>107</v>
      </c>
      <c r="L53" s="33">
        <v>52</v>
      </c>
      <c r="M53" s="33">
        <v>0</v>
      </c>
      <c r="N53" s="33">
        <v>0</v>
      </c>
      <c r="O53" s="33">
        <v>1</v>
      </c>
      <c r="P53" s="33">
        <v>0</v>
      </c>
      <c r="Q53" s="33">
        <v>0</v>
      </c>
      <c r="R53" s="33">
        <v>0</v>
      </c>
      <c r="S53" s="33">
        <v>1</v>
      </c>
      <c r="T53" s="33">
        <v>1</v>
      </c>
      <c r="U53" s="33">
        <v>0</v>
      </c>
      <c r="V53" s="33">
        <v>1</v>
      </c>
      <c r="W53" s="33">
        <v>0</v>
      </c>
      <c r="X53" s="33">
        <v>2</v>
      </c>
      <c r="Y53" s="40">
        <v>3.3333333333333335</v>
      </c>
      <c r="Z53" s="33">
        <v>3</v>
      </c>
      <c r="AA53" s="33">
        <v>7</v>
      </c>
      <c r="AB53" s="33">
        <v>3</v>
      </c>
      <c r="AC53" s="33">
        <v>2</v>
      </c>
      <c r="AD53" s="33">
        <v>3</v>
      </c>
      <c r="AE53" s="33">
        <v>3</v>
      </c>
      <c r="AF53" s="33">
        <v>7</v>
      </c>
      <c r="AG53" s="33">
        <v>3</v>
      </c>
      <c r="AH53" s="33">
        <v>5</v>
      </c>
      <c r="AI53" s="33">
        <v>2</v>
      </c>
      <c r="AJ53" s="33">
        <v>3.8</v>
      </c>
    </row>
    <row r="54" spans="1:36" x14ac:dyDescent="0.45">
      <c r="A54" s="33" t="s">
        <v>51</v>
      </c>
      <c r="B54" s="33">
        <v>53</v>
      </c>
      <c r="C54" s="33">
        <v>7</v>
      </c>
      <c r="D54" s="33">
        <v>3</v>
      </c>
      <c r="E54" s="33">
        <v>4</v>
      </c>
      <c r="F54" s="33">
        <v>5</v>
      </c>
      <c r="G54" s="33">
        <v>6</v>
      </c>
      <c r="H54" s="33">
        <v>0</v>
      </c>
      <c r="I54" s="33">
        <v>66</v>
      </c>
      <c r="J54" s="33" t="s">
        <v>107</v>
      </c>
      <c r="K54" s="33" t="s">
        <v>107</v>
      </c>
      <c r="L54" s="33">
        <v>53</v>
      </c>
      <c r="M54" s="33">
        <v>0</v>
      </c>
      <c r="N54" s="33">
        <v>0</v>
      </c>
      <c r="O54" s="33">
        <v>0</v>
      </c>
      <c r="P54" s="33">
        <v>1</v>
      </c>
      <c r="Q54" s="33">
        <v>1</v>
      </c>
      <c r="R54" s="33">
        <v>1</v>
      </c>
      <c r="S54" s="33">
        <v>3</v>
      </c>
      <c r="T54" s="33">
        <v>1</v>
      </c>
      <c r="U54" s="33">
        <v>0</v>
      </c>
      <c r="V54" s="33">
        <v>1</v>
      </c>
      <c r="W54" s="33">
        <v>1</v>
      </c>
      <c r="X54" s="33">
        <v>3</v>
      </c>
      <c r="Y54" s="40">
        <v>6.25</v>
      </c>
      <c r="Z54" s="33">
        <v>1</v>
      </c>
      <c r="AA54" s="33">
        <v>4</v>
      </c>
      <c r="AB54" s="33">
        <v>6</v>
      </c>
      <c r="AC54" s="33">
        <v>2</v>
      </c>
      <c r="AD54" s="33">
        <v>5</v>
      </c>
      <c r="AE54" s="33">
        <v>3</v>
      </c>
      <c r="AF54" s="33">
        <v>3</v>
      </c>
      <c r="AG54" s="33">
        <v>3</v>
      </c>
      <c r="AH54" s="33">
        <v>5</v>
      </c>
      <c r="AI54" s="33">
        <v>3</v>
      </c>
      <c r="AJ54" s="33">
        <v>3.5</v>
      </c>
    </row>
    <row r="55" spans="1:36" x14ac:dyDescent="0.45">
      <c r="A55" s="33" t="s">
        <v>51</v>
      </c>
      <c r="B55" s="33">
        <v>54</v>
      </c>
      <c r="C55" s="33">
        <v>8</v>
      </c>
      <c r="D55" s="33">
        <v>3</v>
      </c>
      <c r="E55" s="33">
        <v>3</v>
      </c>
      <c r="F55" s="33">
        <v>2</v>
      </c>
      <c r="G55" s="33">
        <v>6</v>
      </c>
      <c r="H55" s="33">
        <v>1</v>
      </c>
      <c r="I55" s="33">
        <v>65</v>
      </c>
      <c r="J55" s="33" t="s">
        <v>106</v>
      </c>
      <c r="K55" s="33" t="s">
        <v>106</v>
      </c>
      <c r="L55" s="33">
        <v>54</v>
      </c>
      <c r="M55" s="33">
        <v>1</v>
      </c>
      <c r="N55" s="33">
        <v>1</v>
      </c>
      <c r="O55" s="33">
        <v>1</v>
      </c>
      <c r="P55" s="33">
        <v>1</v>
      </c>
      <c r="Q55" s="33">
        <v>0</v>
      </c>
      <c r="R55" s="33">
        <v>0</v>
      </c>
      <c r="S55" s="33">
        <v>4</v>
      </c>
      <c r="T55" s="33">
        <v>1</v>
      </c>
      <c r="U55" s="33">
        <v>0</v>
      </c>
      <c r="V55" s="33">
        <v>1</v>
      </c>
      <c r="W55" s="33">
        <v>0</v>
      </c>
      <c r="X55" s="33">
        <v>2</v>
      </c>
      <c r="Y55" s="40">
        <v>5.8333333333333339</v>
      </c>
      <c r="Z55" s="33">
        <v>4</v>
      </c>
      <c r="AA55" s="33">
        <v>1</v>
      </c>
      <c r="AB55" s="33">
        <v>3</v>
      </c>
      <c r="AC55" s="33">
        <v>2</v>
      </c>
      <c r="AD55" s="33">
        <v>1</v>
      </c>
      <c r="AE55" s="33">
        <v>1</v>
      </c>
      <c r="AF55" s="33">
        <v>2</v>
      </c>
      <c r="AG55" s="33">
        <v>2</v>
      </c>
      <c r="AH55" s="33">
        <v>6</v>
      </c>
      <c r="AI55" s="33">
        <v>2</v>
      </c>
      <c r="AJ55" s="33">
        <v>2.4</v>
      </c>
    </row>
    <row r="56" spans="1:36" x14ac:dyDescent="0.45">
      <c r="A56" s="33" t="s">
        <v>51</v>
      </c>
      <c r="B56" s="33">
        <v>55</v>
      </c>
      <c r="C56" s="33">
        <v>7</v>
      </c>
      <c r="D56" s="33">
        <v>4</v>
      </c>
      <c r="E56" s="33">
        <v>4</v>
      </c>
      <c r="F56" s="33">
        <v>5</v>
      </c>
      <c r="G56" s="33">
        <v>6</v>
      </c>
      <c r="H56" s="33">
        <v>0</v>
      </c>
      <c r="I56" s="33">
        <v>72</v>
      </c>
      <c r="J56" s="33" t="s">
        <v>107</v>
      </c>
      <c r="K56" s="33" t="s">
        <v>107</v>
      </c>
      <c r="L56" s="33">
        <v>55</v>
      </c>
      <c r="M56" s="33">
        <v>1</v>
      </c>
      <c r="N56" s="33">
        <v>1</v>
      </c>
      <c r="O56" s="33">
        <v>1</v>
      </c>
      <c r="P56" s="33">
        <v>1</v>
      </c>
      <c r="Q56" s="33">
        <v>0</v>
      </c>
      <c r="R56" s="33">
        <v>0</v>
      </c>
      <c r="S56" s="33">
        <v>4</v>
      </c>
      <c r="T56" s="33">
        <v>0</v>
      </c>
      <c r="U56" s="33">
        <v>1</v>
      </c>
      <c r="V56" s="33">
        <v>1</v>
      </c>
      <c r="W56" s="33">
        <v>1</v>
      </c>
      <c r="X56" s="33">
        <v>3</v>
      </c>
      <c r="Y56" s="40">
        <v>7.0833333333333339</v>
      </c>
      <c r="Z56" s="33">
        <v>3</v>
      </c>
      <c r="AA56" s="33">
        <v>5</v>
      </c>
      <c r="AB56" s="33">
        <v>5</v>
      </c>
      <c r="AC56" s="33">
        <v>2</v>
      </c>
      <c r="AD56" s="33">
        <v>3</v>
      </c>
      <c r="AE56" s="33">
        <v>2</v>
      </c>
      <c r="AF56" s="33">
        <v>5</v>
      </c>
      <c r="AG56" s="33">
        <v>5</v>
      </c>
      <c r="AH56" s="33">
        <v>3</v>
      </c>
      <c r="AI56" s="33">
        <v>2</v>
      </c>
      <c r="AJ56" s="33">
        <v>3.5</v>
      </c>
    </row>
    <row r="57" spans="1:36" x14ac:dyDescent="0.45">
      <c r="A57" s="33" t="s">
        <v>51</v>
      </c>
      <c r="B57" s="33">
        <v>56</v>
      </c>
      <c r="C57" s="33">
        <v>8</v>
      </c>
      <c r="D57" s="33">
        <v>4</v>
      </c>
      <c r="E57" s="33">
        <v>5</v>
      </c>
      <c r="F57" s="33">
        <v>4</v>
      </c>
      <c r="G57" s="33">
        <v>4</v>
      </c>
      <c r="H57" s="33">
        <v>0</v>
      </c>
      <c r="I57" s="33">
        <v>71</v>
      </c>
      <c r="J57" s="33" t="s">
        <v>107</v>
      </c>
      <c r="K57" s="33" t="s">
        <v>107</v>
      </c>
      <c r="L57" s="33">
        <v>56</v>
      </c>
      <c r="M57" s="33">
        <v>1</v>
      </c>
      <c r="N57" s="33">
        <v>0</v>
      </c>
      <c r="O57" s="33">
        <v>1</v>
      </c>
      <c r="P57" s="33">
        <v>1</v>
      </c>
      <c r="Q57" s="33">
        <v>1</v>
      </c>
      <c r="R57" s="33">
        <v>1</v>
      </c>
      <c r="S57" s="33">
        <v>5</v>
      </c>
      <c r="T57" s="33">
        <v>1</v>
      </c>
      <c r="U57" s="33">
        <v>1</v>
      </c>
      <c r="V57" s="33">
        <v>1</v>
      </c>
      <c r="W57" s="33">
        <v>0</v>
      </c>
      <c r="X57" s="33">
        <v>3</v>
      </c>
      <c r="Y57" s="40">
        <v>7.916666666666667</v>
      </c>
      <c r="Z57" s="33">
        <v>3</v>
      </c>
      <c r="AA57" s="33">
        <v>1</v>
      </c>
      <c r="AB57" s="33">
        <v>2</v>
      </c>
      <c r="AC57" s="33">
        <v>2</v>
      </c>
      <c r="AD57" s="33">
        <v>2</v>
      </c>
      <c r="AE57" s="33">
        <v>1</v>
      </c>
      <c r="AF57" s="33">
        <v>2</v>
      </c>
      <c r="AG57" s="33">
        <v>5</v>
      </c>
      <c r="AH57" s="33">
        <v>7</v>
      </c>
      <c r="AI57" s="33">
        <v>3</v>
      </c>
      <c r="AJ57" s="33">
        <v>2.8</v>
      </c>
    </row>
    <row r="58" spans="1:36" x14ac:dyDescent="0.45">
      <c r="A58" s="33" t="s">
        <v>51</v>
      </c>
      <c r="B58" s="33">
        <v>57</v>
      </c>
      <c r="C58" s="33">
        <v>8</v>
      </c>
      <c r="D58" s="33">
        <v>5</v>
      </c>
      <c r="E58" s="33">
        <v>5</v>
      </c>
      <c r="F58" s="33">
        <v>4</v>
      </c>
      <c r="G58" s="33">
        <v>6</v>
      </c>
      <c r="H58" s="33">
        <v>0</v>
      </c>
      <c r="I58" s="33">
        <v>73</v>
      </c>
      <c r="J58" s="33" t="s">
        <v>107</v>
      </c>
      <c r="K58" s="33" t="s">
        <v>107</v>
      </c>
      <c r="L58" s="33">
        <v>57</v>
      </c>
      <c r="M58" s="33">
        <v>1</v>
      </c>
      <c r="N58" s="33">
        <v>1</v>
      </c>
      <c r="O58" s="33">
        <v>1</v>
      </c>
      <c r="P58" s="33">
        <v>1</v>
      </c>
      <c r="Q58" s="33">
        <v>0</v>
      </c>
      <c r="R58" s="33">
        <v>0</v>
      </c>
      <c r="S58" s="33">
        <v>4</v>
      </c>
      <c r="T58" s="33">
        <v>1</v>
      </c>
      <c r="U58" s="33">
        <v>0</v>
      </c>
      <c r="V58" s="33">
        <v>1</v>
      </c>
      <c r="W58" s="33">
        <v>0</v>
      </c>
      <c r="X58" s="33">
        <v>2</v>
      </c>
      <c r="Y58" s="40">
        <v>5.8333333333333339</v>
      </c>
      <c r="Z58" s="33">
        <v>4</v>
      </c>
      <c r="AA58" s="33">
        <v>1</v>
      </c>
      <c r="AB58" s="33">
        <v>4</v>
      </c>
      <c r="AC58" s="33">
        <v>1</v>
      </c>
      <c r="AD58" s="33">
        <v>1</v>
      </c>
      <c r="AE58" s="33">
        <v>1</v>
      </c>
      <c r="AF58" s="33">
        <v>4</v>
      </c>
      <c r="AG58" s="33">
        <v>1</v>
      </c>
      <c r="AH58" s="33">
        <v>4</v>
      </c>
      <c r="AI58" s="33">
        <v>1</v>
      </c>
      <c r="AJ58" s="33">
        <v>2.2000000000000002</v>
      </c>
    </row>
    <row r="59" spans="1:36" x14ac:dyDescent="0.45">
      <c r="A59" s="33" t="s">
        <v>51</v>
      </c>
      <c r="B59" s="33">
        <v>58</v>
      </c>
      <c r="C59" s="33">
        <v>7</v>
      </c>
      <c r="D59" s="33">
        <v>3</v>
      </c>
      <c r="E59" s="33">
        <v>4</v>
      </c>
      <c r="F59" s="33">
        <v>4</v>
      </c>
      <c r="G59" s="33">
        <v>6</v>
      </c>
      <c r="H59" s="33">
        <v>0</v>
      </c>
      <c r="I59" s="33">
        <v>66</v>
      </c>
      <c r="J59" s="33" t="s">
        <v>106</v>
      </c>
      <c r="K59" s="33" t="s">
        <v>107</v>
      </c>
      <c r="L59" s="33">
        <v>58</v>
      </c>
      <c r="M59" s="33">
        <v>0</v>
      </c>
      <c r="N59" s="33">
        <v>0</v>
      </c>
      <c r="O59" s="33">
        <v>0</v>
      </c>
      <c r="P59" s="33">
        <v>1</v>
      </c>
      <c r="Q59" s="33">
        <v>0</v>
      </c>
      <c r="R59" s="33">
        <v>0</v>
      </c>
      <c r="S59" s="33">
        <v>1</v>
      </c>
      <c r="T59" s="33">
        <v>0</v>
      </c>
      <c r="U59" s="33">
        <v>0</v>
      </c>
      <c r="V59" s="33">
        <v>1</v>
      </c>
      <c r="W59" s="33">
        <v>0</v>
      </c>
      <c r="X59" s="33">
        <v>1</v>
      </c>
      <c r="Y59" s="40">
        <v>2.0833333333333335</v>
      </c>
      <c r="Z59" s="33">
        <v>3</v>
      </c>
      <c r="AA59" s="33">
        <v>5</v>
      </c>
      <c r="AB59" s="33">
        <v>5</v>
      </c>
      <c r="AC59" s="33">
        <v>3</v>
      </c>
      <c r="AD59" s="33">
        <v>5</v>
      </c>
      <c r="AE59" s="33">
        <v>3</v>
      </c>
      <c r="AF59" s="33">
        <v>6</v>
      </c>
      <c r="AG59" s="33">
        <v>5</v>
      </c>
      <c r="AH59" s="33">
        <v>2</v>
      </c>
      <c r="AI59" s="33">
        <v>2</v>
      </c>
      <c r="AJ59" s="33">
        <v>3.9</v>
      </c>
    </row>
    <row r="60" spans="1:36" x14ac:dyDescent="0.45">
      <c r="A60" s="33" t="s">
        <v>51</v>
      </c>
      <c r="B60" s="33">
        <v>59</v>
      </c>
      <c r="C60" s="33">
        <v>8</v>
      </c>
      <c r="D60" s="33">
        <v>4</v>
      </c>
      <c r="E60" s="33">
        <v>4</v>
      </c>
      <c r="F60" s="33">
        <v>5</v>
      </c>
      <c r="G60" s="33">
        <v>7</v>
      </c>
      <c r="H60" s="33">
        <v>1</v>
      </c>
      <c r="I60" s="33">
        <v>68</v>
      </c>
      <c r="J60" s="33" t="s">
        <v>106</v>
      </c>
      <c r="K60" s="33" t="s">
        <v>106</v>
      </c>
      <c r="L60" s="33">
        <v>59</v>
      </c>
      <c r="M60" s="33">
        <v>1</v>
      </c>
      <c r="N60" s="33">
        <v>0</v>
      </c>
      <c r="O60" s="33">
        <v>1</v>
      </c>
      <c r="P60" s="33">
        <v>1</v>
      </c>
      <c r="Q60" s="33">
        <v>1</v>
      </c>
      <c r="R60" s="33">
        <v>1</v>
      </c>
      <c r="S60" s="33">
        <v>5</v>
      </c>
      <c r="T60" s="33">
        <v>0</v>
      </c>
      <c r="U60" s="33">
        <v>0</v>
      </c>
      <c r="V60" s="33">
        <v>1</v>
      </c>
      <c r="W60" s="33">
        <v>0</v>
      </c>
      <c r="X60" s="33">
        <v>1</v>
      </c>
      <c r="Y60" s="40">
        <v>5.416666666666667</v>
      </c>
      <c r="Z60" s="33">
        <v>2</v>
      </c>
      <c r="AA60" s="33">
        <v>2</v>
      </c>
      <c r="AB60" s="33">
        <v>2</v>
      </c>
      <c r="AC60" s="33">
        <v>2</v>
      </c>
      <c r="AD60" s="33">
        <v>2</v>
      </c>
      <c r="AE60" s="33">
        <v>2</v>
      </c>
      <c r="AF60" s="33">
        <v>2</v>
      </c>
      <c r="AG60" s="33">
        <v>2</v>
      </c>
      <c r="AH60" s="33">
        <v>2</v>
      </c>
      <c r="AI60" s="33">
        <v>2</v>
      </c>
      <c r="AJ60" s="33">
        <v>2</v>
      </c>
    </row>
    <row r="61" spans="1:36" x14ac:dyDescent="0.45">
      <c r="A61" s="33" t="s">
        <v>51</v>
      </c>
      <c r="B61" s="33">
        <v>60</v>
      </c>
      <c r="C61" s="33">
        <v>8</v>
      </c>
      <c r="D61" s="33">
        <v>5</v>
      </c>
      <c r="E61" s="33">
        <v>5</v>
      </c>
      <c r="F61" s="33">
        <v>5</v>
      </c>
      <c r="G61" s="33">
        <v>6</v>
      </c>
      <c r="H61" s="33">
        <v>0</v>
      </c>
      <c r="I61" s="33">
        <v>78</v>
      </c>
      <c r="J61" s="33" t="s">
        <v>107</v>
      </c>
      <c r="K61" s="33" t="s">
        <v>107</v>
      </c>
      <c r="L61" s="33">
        <v>60</v>
      </c>
      <c r="M61" s="33">
        <v>0</v>
      </c>
      <c r="N61" s="33">
        <v>1</v>
      </c>
      <c r="O61" s="33">
        <v>1</v>
      </c>
      <c r="P61" s="33">
        <v>0</v>
      </c>
      <c r="Q61" s="33">
        <v>0</v>
      </c>
      <c r="R61" s="33">
        <v>0</v>
      </c>
      <c r="S61" s="33">
        <v>2</v>
      </c>
      <c r="T61" s="33">
        <v>1</v>
      </c>
      <c r="U61" s="33">
        <v>1</v>
      </c>
      <c r="V61" s="33">
        <v>1</v>
      </c>
      <c r="W61" s="33">
        <v>0</v>
      </c>
      <c r="X61" s="33">
        <v>3</v>
      </c>
      <c r="Y61" s="40">
        <v>5.416666666666667</v>
      </c>
      <c r="Z61" s="33">
        <v>3</v>
      </c>
      <c r="AA61" s="33">
        <v>4</v>
      </c>
      <c r="AB61" s="33">
        <v>3</v>
      </c>
      <c r="AC61" s="33">
        <v>4</v>
      </c>
      <c r="AD61" s="33">
        <v>2</v>
      </c>
      <c r="AE61" s="33">
        <v>1</v>
      </c>
      <c r="AF61" s="33">
        <v>5</v>
      </c>
      <c r="AG61" s="33">
        <v>6</v>
      </c>
      <c r="AH61" s="33">
        <v>6</v>
      </c>
      <c r="AI61" s="33">
        <v>1</v>
      </c>
      <c r="AJ61" s="33">
        <v>3.5</v>
      </c>
    </row>
    <row r="62" spans="1:36" x14ac:dyDescent="0.45">
      <c r="A62" s="33" t="s">
        <v>51</v>
      </c>
      <c r="B62" s="33">
        <v>61</v>
      </c>
      <c r="C62" s="33">
        <v>8</v>
      </c>
      <c r="D62" s="33">
        <v>4</v>
      </c>
      <c r="E62" s="33">
        <v>5</v>
      </c>
      <c r="F62" s="33">
        <v>2</v>
      </c>
      <c r="G62" s="33">
        <v>6</v>
      </c>
      <c r="H62" s="33">
        <v>1</v>
      </c>
      <c r="I62" s="33">
        <v>66</v>
      </c>
      <c r="J62" s="33" t="s">
        <v>107</v>
      </c>
      <c r="K62" s="33" t="s">
        <v>107</v>
      </c>
      <c r="L62" s="33">
        <v>61</v>
      </c>
      <c r="M62" s="33">
        <v>1</v>
      </c>
      <c r="N62" s="33">
        <v>1</v>
      </c>
      <c r="O62" s="33">
        <v>1</v>
      </c>
      <c r="P62" s="33">
        <v>1</v>
      </c>
      <c r="Q62" s="33">
        <v>1</v>
      </c>
      <c r="R62" s="33">
        <v>1</v>
      </c>
      <c r="S62" s="33">
        <v>6</v>
      </c>
      <c r="T62" s="33">
        <v>0</v>
      </c>
      <c r="U62" s="33">
        <v>1</v>
      </c>
      <c r="V62" s="33">
        <v>0</v>
      </c>
      <c r="W62" s="33">
        <v>0</v>
      </c>
      <c r="X62" s="33">
        <v>1</v>
      </c>
      <c r="Y62" s="40">
        <v>6.25</v>
      </c>
      <c r="Z62" s="33">
        <v>5</v>
      </c>
      <c r="AA62" s="33">
        <v>4</v>
      </c>
      <c r="AB62" s="33">
        <v>3</v>
      </c>
      <c r="AC62" s="33">
        <v>2</v>
      </c>
      <c r="AD62" s="33">
        <v>2</v>
      </c>
      <c r="AE62" s="33">
        <v>2</v>
      </c>
      <c r="AF62" s="33">
        <v>2</v>
      </c>
      <c r="AG62" s="33">
        <v>6</v>
      </c>
      <c r="AH62" s="33">
        <v>2</v>
      </c>
      <c r="AI62" s="33">
        <v>2</v>
      </c>
      <c r="AJ62" s="33">
        <v>3</v>
      </c>
    </row>
    <row r="63" spans="1:36" x14ac:dyDescent="0.45">
      <c r="A63" s="33" t="s">
        <v>51</v>
      </c>
      <c r="B63" s="33">
        <v>62</v>
      </c>
      <c r="C63" s="33">
        <v>8</v>
      </c>
      <c r="D63" s="33">
        <v>4</v>
      </c>
      <c r="E63" s="33">
        <v>5</v>
      </c>
      <c r="F63" s="33">
        <v>4</v>
      </c>
      <c r="G63" s="33">
        <v>4</v>
      </c>
      <c r="H63" s="33">
        <v>1</v>
      </c>
      <c r="I63" s="33">
        <v>72</v>
      </c>
      <c r="J63" s="33" t="s">
        <v>106</v>
      </c>
      <c r="K63" s="33" t="s">
        <v>106</v>
      </c>
      <c r="L63" s="33">
        <v>62</v>
      </c>
      <c r="M63" s="33">
        <v>1</v>
      </c>
      <c r="N63" s="33">
        <v>0</v>
      </c>
      <c r="O63" s="33">
        <v>0</v>
      </c>
      <c r="P63" s="33">
        <v>1</v>
      </c>
      <c r="Q63" s="33">
        <v>1</v>
      </c>
      <c r="R63" s="33">
        <v>1</v>
      </c>
      <c r="S63" s="33">
        <v>4</v>
      </c>
      <c r="T63" s="33">
        <v>1</v>
      </c>
      <c r="U63" s="33">
        <v>0</v>
      </c>
      <c r="V63" s="33">
        <v>1</v>
      </c>
      <c r="W63" s="33">
        <v>0</v>
      </c>
      <c r="X63" s="33">
        <v>2</v>
      </c>
      <c r="Y63" s="40">
        <v>5.8333333333333339</v>
      </c>
      <c r="Z63" s="33">
        <v>1</v>
      </c>
      <c r="AA63" s="33">
        <v>2</v>
      </c>
      <c r="AB63" s="33">
        <v>3</v>
      </c>
      <c r="AC63" s="33">
        <v>1</v>
      </c>
      <c r="AD63" s="33">
        <v>2</v>
      </c>
      <c r="AE63" s="33">
        <v>1</v>
      </c>
      <c r="AF63" s="33">
        <v>7</v>
      </c>
      <c r="AG63" s="33">
        <v>4</v>
      </c>
      <c r="AH63" s="33">
        <v>2</v>
      </c>
      <c r="AI63" s="33">
        <v>1</v>
      </c>
      <c r="AJ63" s="33">
        <v>2.4</v>
      </c>
    </row>
    <row r="64" spans="1:36" x14ac:dyDescent="0.45">
      <c r="A64" s="33" t="s">
        <v>51</v>
      </c>
      <c r="B64" s="33">
        <v>63</v>
      </c>
      <c r="C64" s="33">
        <v>8</v>
      </c>
      <c r="D64" s="33">
        <v>4</v>
      </c>
      <c r="E64" s="33">
        <v>4</v>
      </c>
      <c r="F64" s="33">
        <v>3</v>
      </c>
      <c r="G64" s="33">
        <v>6</v>
      </c>
      <c r="H64" s="33">
        <v>0</v>
      </c>
      <c r="I64" s="33">
        <v>66</v>
      </c>
      <c r="J64" s="33" t="s">
        <v>106</v>
      </c>
      <c r="K64" s="33" t="s">
        <v>106</v>
      </c>
      <c r="L64" s="33">
        <v>63</v>
      </c>
      <c r="M64" s="33">
        <v>1</v>
      </c>
      <c r="N64" s="33">
        <v>1</v>
      </c>
      <c r="O64" s="33">
        <v>0</v>
      </c>
      <c r="P64" s="33">
        <v>0</v>
      </c>
      <c r="Q64" s="33">
        <v>0</v>
      </c>
      <c r="R64" s="33">
        <v>0</v>
      </c>
      <c r="S64" s="33">
        <v>2</v>
      </c>
      <c r="T64" s="33">
        <v>0</v>
      </c>
      <c r="U64" s="33">
        <v>0</v>
      </c>
      <c r="V64" s="33">
        <v>1</v>
      </c>
      <c r="W64" s="33">
        <v>1</v>
      </c>
      <c r="X64" s="33">
        <v>2</v>
      </c>
      <c r="Y64" s="40">
        <v>4.166666666666667</v>
      </c>
      <c r="Z64" s="33">
        <v>4</v>
      </c>
      <c r="AA64" s="33">
        <v>2</v>
      </c>
      <c r="AB64" s="33">
        <v>2</v>
      </c>
      <c r="AC64" s="33">
        <v>2</v>
      </c>
      <c r="AD64" s="33">
        <v>3</v>
      </c>
      <c r="AE64" s="33">
        <v>2</v>
      </c>
      <c r="AF64" s="33">
        <v>1</v>
      </c>
      <c r="AG64" s="33">
        <v>1</v>
      </c>
      <c r="AH64" s="33">
        <v>3</v>
      </c>
      <c r="AI64" s="33">
        <v>2</v>
      </c>
      <c r="AJ64" s="33">
        <v>2.2000000000000002</v>
      </c>
    </row>
    <row r="65" spans="1:36" x14ac:dyDescent="0.45">
      <c r="A65" s="33" t="s">
        <v>51</v>
      </c>
      <c r="B65" s="33">
        <v>64</v>
      </c>
      <c r="C65" s="33">
        <v>8</v>
      </c>
      <c r="D65" s="33">
        <v>5</v>
      </c>
      <c r="E65" s="33">
        <v>5</v>
      </c>
      <c r="F65" s="33">
        <v>3</v>
      </c>
      <c r="G65" s="33">
        <v>6</v>
      </c>
      <c r="H65" s="33">
        <v>1</v>
      </c>
      <c r="I65" s="33">
        <v>65</v>
      </c>
      <c r="J65" s="33" t="s">
        <v>106</v>
      </c>
      <c r="K65" s="33" t="s">
        <v>107</v>
      </c>
      <c r="L65" s="33">
        <v>64</v>
      </c>
      <c r="M65" s="33">
        <v>1</v>
      </c>
      <c r="N65" s="33">
        <v>1</v>
      </c>
      <c r="O65" s="33">
        <v>1</v>
      </c>
      <c r="P65" s="33">
        <v>1</v>
      </c>
      <c r="Q65" s="33">
        <v>0</v>
      </c>
      <c r="R65" s="33">
        <v>0</v>
      </c>
      <c r="S65" s="33">
        <v>4</v>
      </c>
      <c r="T65" s="33">
        <v>1</v>
      </c>
      <c r="U65" s="33">
        <v>1</v>
      </c>
      <c r="V65" s="33">
        <v>1</v>
      </c>
      <c r="W65" s="33">
        <v>1</v>
      </c>
      <c r="X65" s="33">
        <v>4</v>
      </c>
      <c r="Y65" s="40">
        <v>8.3333333333333339</v>
      </c>
      <c r="Z65" s="33">
        <v>3</v>
      </c>
      <c r="AA65" s="33">
        <v>5</v>
      </c>
      <c r="AB65" s="33">
        <v>1</v>
      </c>
      <c r="AC65" s="33">
        <v>1</v>
      </c>
      <c r="AD65" s="33">
        <v>2</v>
      </c>
      <c r="AE65" s="33">
        <v>1</v>
      </c>
      <c r="AF65" s="33">
        <v>7</v>
      </c>
      <c r="AG65" s="33">
        <v>6</v>
      </c>
      <c r="AH65" s="33">
        <v>6</v>
      </c>
      <c r="AI65" s="33">
        <v>1</v>
      </c>
      <c r="AJ65" s="33">
        <v>3.3</v>
      </c>
    </row>
    <row r="66" spans="1:36" x14ac:dyDescent="0.45">
      <c r="A66" s="33" t="s">
        <v>51</v>
      </c>
      <c r="B66" s="33">
        <v>65</v>
      </c>
      <c r="C66" s="33">
        <v>8</v>
      </c>
      <c r="D66" s="33">
        <v>4</v>
      </c>
      <c r="E66" s="33">
        <v>4</v>
      </c>
      <c r="F66" s="33">
        <v>1</v>
      </c>
      <c r="G66" s="33">
        <v>6</v>
      </c>
      <c r="H66" s="33">
        <v>0</v>
      </c>
      <c r="I66" s="33">
        <v>64</v>
      </c>
      <c r="J66" s="33" t="s">
        <v>107</v>
      </c>
      <c r="K66" s="33" t="s">
        <v>107</v>
      </c>
      <c r="L66" s="33">
        <v>65</v>
      </c>
      <c r="M66" s="33">
        <v>1</v>
      </c>
      <c r="N66" s="33">
        <v>1</v>
      </c>
      <c r="O66" s="33">
        <v>1</v>
      </c>
      <c r="P66" s="33">
        <v>1</v>
      </c>
      <c r="Q66" s="33">
        <v>0</v>
      </c>
      <c r="R66" s="33">
        <v>0</v>
      </c>
      <c r="S66" s="33">
        <v>4</v>
      </c>
      <c r="T66" s="33">
        <v>1</v>
      </c>
      <c r="U66" s="33">
        <v>1</v>
      </c>
      <c r="V66" s="33">
        <v>1</v>
      </c>
      <c r="W66" s="33">
        <v>1</v>
      </c>
      <c r="X66" s="33">
        <v>4</v>
      </c>
      <c r="Y66" s="40">
        <v>8.3333333333333339</v>
      </c>
      <c r="Z66" s="33">
        <v>6</v>
      </c>
      <c r="AA66" s="33">
        <v>2</v>
      </c>
      <c r="AB66" s="33">
        <v>3</v>
      </c>
      <c r="AC66" s="33">
        <v>2</v>
      </c>
      <c r="AD66" s="33">
        <v>1</v>
      </c>
      <c r="AE66" s="33">
        <v>1</v>
      </c>
      <c r="AF66" s="33">
        <v>2</v>
      </c>
      <c r="AG66" s="33">
        <v>5</v>
      </c>
      <c r="AH66" s="33">
        <v>3</v>
      </c>
      <c r="AI66" s="33">
        <v>7</v>
      </c>
      <c r="AJ66" s="33">
        <v>3.2</v>
      </c>
    </row>
    <row r="67" spans="1:36" x14ac:dyDescent="0.45">
      <c r="A67" s="33" t="s">
        <v>51</v>
      </c>
      <c r="B67" s="33">
        <v>66</v>
      </c>
      <c r="C67" s="33">
        <v>7</v>
      </c>
      <c r="D67" s="33">
        <v>4</v>
      </c>
      <c r="E67" s="33">
        <v>5</v>
      </c>
      <c r="F67" s="33">
        <v>2</v>
      </c>
      <c r="G67" s="33">
        <v>4</v>
      </c>
      <c r="H67" s="33">
        <v>1</v>
      </c>
      <c r="I67" s="33">
        <v>67</v>
      </c>
      <c r="J67" s="33" t="s">
        <v>107</v>
      </c>
      <c r="K67" s="33" t="s">
        <v>107</v>
      </c>
      <c r="L67" s="33">
        <v>66</v>
      </c>
      <c r="M67" s="33">
        <v>1</v>
      </c>
      <c r="N67" s="33">
        <v>0</v>
      </c>
      <c r="O67" s="33">
        <v>1</v>
      </c>
      <c r="P67" s="33">
        <v>0</v>
      </c>
      <c r="Q67" s="33">
        <v>0</v>
      </c>
      <c r="R67" s="33">
        <v>0</v>
      </c>
      <c r="S67" s="33">
        <v>2</v>
      </c>
      <c r="T67" s="33">
        <v>0</v>
      </c>
      <c r="U67" s="33">
        <v>0</v>
      </c>
      <c r="V67" s="33">
        <v>1</v>
      </c>
      <c r="W67" s="33">
        <v>1</v>
      </c>
      <c r="X67" s="33">
        <v>2</v>
      </c>
      <c r="Y67" s="40">
        <v>4.166666666666667</v>
      </c>
      <c r="Z67" s="33">
        <v>3</v>
      </c>
      <c r="AA67" s="33">
        <v>5</v>
      </c>
      <c r="AB67" s="33">
        <v>3</v>
      </c>
      <c r="AC67" s="33">
        <v>1</v>
      </c>
      <c r="AD67" s="33">
        <v>2</v>
      </c>
      <c r="AE67" s="33">
        <v>2</v>
      </c>
      <c r="AF67" s="33">
        <v>1</v>
      </c>
      <c r="AG67" s="33">
        <v>3</v>
      </c>
      <c r="AH67" s="33">
        <v>1</v>
      </c>
      <c r="AI67" s="33">
        <v>1</v>
      </c>
      <c r="AJ67" s="33">
        <v>2.2000000000000002</v>
      </c>
    </row>
    <row r="68" spans="1:36" x14ac:dyDescent="0.45">
      <c r="A68" s="33" t="s">
        <v>51</v>
      </c>
      <c r="B68" s="33">
        <v>67</v>
      </c>
      <c r="C68" s="33">
        <v>8</v>
      </c>
      <c r="D68" s="33">
        <v>5</v>
      </c>
      <c r="E68" s="33">
        <v>5</v>
      </c>
      <c r="F68" s="33">
        <v>6</v>
      </c>
      <c r="G68" s="33">
        <v>2</v>
      </c>
      <c r="H68" s="33">
        <v>0</v>
      </c>
      <c r="I68" s="33">
        <v>78</v>
      </c>
      <c r="J68" s="33" t="s">
        <v>107</v>
      </c>
      <c r="K68" s="33" t="s">
        <v>107</v>
      </c>
      <c r="L68" s="33">
        <v>67</v>
      </c>
      <c r="M68" s="33">
        <v>1</v>
      </c>
      <c r="N68" s="33">
        <v>0</v>
      </c>
      <c r="O68" s="33">
        <v>1</v>
      </c>
      <c r="P68" s="33">
        <v>1</v>
      </c>
      <c r="Q68" s="33">
        <v>1</v>
      </c>
      <c r="R68" s="33">
        <v>1</v>
      </c>
      <c r="S68" s="33">
        <v>5</v>
      </c>
      <c r="T68" s="33">
        <v>1</v>
      </c>
      <c r="U68" s="33">
        <v>1</v>
      </c>
      <c r="V68" s="33">
        <v>1</v>
      </c>
      <c r="W68" s="33">
        <v>0</v>
      </c>
      <c r="X68" s="33">
        <v>3</v>
      </c>
      <c r="Y68" s="40">
        <v>7.916666666666667</v>
      </c>
      <c r="Z68" s="33">
        <v>2</v>
      </c>
      <c r="AA68" s="33">
        <v>6</v>
      </c>
      <c r="AB68" s="33">
        <v>1</v>
      </c>
      <c r="AC68" s="33">
        <v>2</v>
      </c>
      <c r="AD68" s="33">
        <v>1</v>
      </c>
      <c r="AE68" s="33">
        <v>1</v>
      </c>
      <c r="AF68" s="33">
        <v>2</v>
      </c>
      <c r="AG68" s="33">
        <v>7</v>
      </c>
      <c r="AH68" s="33">
        <v>4</v>
      </c>
      <c r="AI68" s="33">
        <v>2</v>
      </c>
      <c r="AJ68" s="33">
        <v>2.8</v>
      </c>
    </row>
    <row r="69" spans="1:36" x14ac:dyDescent="0.45">
      <c r="A69" s="33" t="s">
        <v>51</v>
      </c>
      <c r="B69" s="33">
        <v>68</v>
      </c>
      <c r="C69" s="33">
        <v>8</v>
      </c>
      <c r="D69" s="33">
        <v>4</v>
      </c>
      <c r="E69" s="33">
        <v>5</v>
      </c>
      <c r="F69" s="33">
        <v>5</v>
      </c>
      <c r="G69" s="33">
        <v>6</v>
      </c>
      <c r="H69" s="33">
        <v>1</v>
      </c>
      <c r="I69" s="33">
        <v>66</v>
      </c>
      <c r="J69" s="33" t="s">
        <v>107</v>
      </c>
      <c r="K69" s="33" t="s">
        <v>106</v>
      </c>
      <c r="L69" s="33">
        <v>68</v>
      </c>
      <c r="M69" s="33">
        <v>1</v>
      </c>
      <c r="N69" s="33">
        <v>0</v>
      </c>
      <c r="O69" s="33">
        <v>0</v>
      </c>
      <c r="P69" s="33">
        <v>1</v>
      </c>
      <c r="Q69" s="33">
        <v>0</v>
      </c>
      <c r="R69" s="33">
        <v>1</v>
      </c>
      <c r="S69" s="33">
        <v>3</v>
      </c>
      <c r="T69" s="33">
        <v>1</v>
      </c>
      <c r="U69" s="33">
        <v>0</v>
      </c>
      <c r="V69" s="33">
        <v>1</v>
      </c>
      <c r="W69" s="33">
        <v>1</v>
      </c>
      <c r="X69" s="33">
        <v>3</v>
      </c>
      <c r="Y69" s="40">
        <v>6.25</v>
      </c>
      <c r="Z69" s="33">
        <v>2</v>
      </c>
      <c r="AA69" s="33">
        <v>2</v>
      </c>
      <c r="AB69" s="33">
        <v>2</v>
      </c>
      <c r="AC69" s="33">
        <v>1</v>
      </c>
      <c r="AD69" s="33">
        <v>2</v>
      </c>
      <c r="AE69" s="33">
        <v>1</v>
      </c>
      <c r="AF69" s="33">
        <v>1</v>
      </c>
      <c r="AG69" s="33">
        <v>6</v>
      </c>
      <c r="AH69" s="33">
        <v>1</v>
      </c>
      <c r="AI69" s="33">
        <v>1</v>
      </c>
      <c r="AJ69" s="33">
        <v>1.9</v>
      </c>
    </row>
    <row r="70" spans="1:36" x14ac:dyDescent="0.45">
      <c r="A70" s="33" t="s">
        <v>51</v>
      </c>
      <c r="B70" s="33">
        <v>69</v>
      </c>
      <c r="C70" s="33">
        <v>5</v>
      </c>
      <c r="D70" s="33">
        <v>4</v>
      </c>
      <c r="E70" s="33">
        <v>3</v>
      </c>
      <c r="F70" s="33">
        <v>5</v>
      </c>
      <c r="G70" s="33">
        <v>3</v>
      </c>
      <c r="H70" s="33">
        <v>1</v>
      </c>
      <c r="I70" s="33">
        <v>67</v>
      </c>
      <c r="J70" s="33" t="s">
        <v>106</v>
      </c>
      <c r="K70" s="33" t="s">
        <v>107</v>
      </c>
      <c r="L70" s="33">
        <v>69</v>
      </c>
      <c r="M70" s="33">
        <v>1</v>
      </c>
      <c r="N70" s="33">
        <v>1</v>
      </c>
      <c r="O70" s="33">
        <v>1</v>
      </c>
      <c r="P70" s="33">
        <v>1</v>
      </c>
      <c r="Q70" s="33">
        <v>1</v>
      </c>
      <c r="R70" s="33">
        <v>1</v>
      </c>
      <c r="S70" s="33">
        <v>6</v>
      </c>
      <c r="T70" s="33">
        <v>1</v>
      </c>
      <c r="U70" s="33">
        <v>1</v>
      </c>
      <c r="V70" s="33">
        <v>1</v>
      </c>
      <c r="W70" s="33">
        <v>1</v>
      </c>
      <c r="X70" s="33">
        <v>4</v>
      </c>
      <c r="Y70" s="40">
        <v>10</v>
      </c>
      <c r="Z70" s="33">
        <v>3</v>
      </c>
      <c r="AA70" s="33">
        <v>1</v>
      </c>
      <c r="AB70" s="33">
        <v>3</v>
      </c>
      <c r="AC70" s="33">
        <v>2</v>
      </c>
      <c r="AD70" s="33">
        <v>5</v>
      </c>
      <c r="AE70" s="33">
        <v>3</v>
      </c>
      <c r="AF70" s="33">
        <v>1</v>
      </c>
      <c r="AG70" s="33">
        <v>6</v>
      </c>
      <c r="AH70" s="33">
        <v>7</v>
      </c>
      <c r="AI70" s="33">
        <v>3</v>
      </c>
      <c r="AJ70" s="33">
        <v>3.4</v>
      </c>
    </row>
    <row r="71" spans="1:36" x14ac:dyDescent="0.45">
      <c r="A71" s="33" t="s">
        <v>51</v>
      </c>
      <c r="B71" s="33">
        <v>70</v>
      </c>
      <c r="C71" s="33">
        <v>7</v>
      </c>
      <c r="D71" s="33">
        <v>4</v>
      </c>
      <c r="E71" s="33">
        <v>4</v>
      </c>
      <c r="F71" s="33">
        <v>2</v>
      </c>
      <c r="G71" s="33">
        <v>1</v>
      </c>
      <c r="H71" s="33">
        <v>1</v>
      </c>
      <c r="I71" s="33">
        <v>76</v>
      </c>
      <c r="J71" s="33" t="s">
        <v>107</v>
      </c>
      <c r="K71" s="33" t="s">
        <v>106</v>
      </c>
      <c r="L71" s="33">
        <v>70</v>
      </c>
      <c r="M71" s="33">
        <v>0</v>
      </c>
      <c r="N71" s="33">
        <v>1</v>
      </c>
      <c r="O71" s="33">
        <v>1</v>
      </c>
      <c r="P71" s="33">
        <v>1</v>
      </c>
      <c r="Q71" s="33">
        <v>0</v>
      </c>
      <c r="R71" s="33">
        <v>0</v>
      </c>
      <c r="S71" s="33">
        <v>3</v>
      </c>
      <c r="T71" s="33">
        <v>0</v>
      </c>
      <c r="U71" s="33">
        <v>1</v>
      </c>
      <c r="V71" s="33">
        <v>1</v>
      </c>
      <c r="W71" s="33">
        <v>0</v>
      </c>
      <c r="X71" s="33">
        <v>2</v>
      </c>
      <c r="Y71" s="40">
        <v>5</v>
      </c>
      <c r="Z71" s="33">
        <v>5</v>
      </c>
      <c r="AA71" s="33">
        <v>5</v>
      </c>
      <c r="AB71" s="33">
        <v>6</v>
      </c>
      <c r="AC71" s="33">
        <v>5</v>
      </c>
      <c r="AD71" s="33">
        <v>3</v>
      </c>
      <c r="AE71" s="33">
        <v>5</v>
      </c>
      <c r="AF71" s="33">
        <v>5</v>
      </c>
      <c r="AG71" s="33">
        <v>7</v>
      </c>
      <c r="AH71" s="33">
        <v>7</v>
      </c>
      <c r="AI71" s="33">
        <v>7</v>
      </c>
      <c r="AJ71" s="33">
        <v>5.5</v>
      </c>
    </row>
    <row r="72" spans="1:36" x14ac:dyDescent="0.45">
      <c r="A72" s="33" t="s">
        <v>51</v>
      </c>
      <c r="B72" s="33">
        <v>71</v>
      </c>
      <c r="C72" s="33">
        <v>8</v>
      </c>
      <c r="D72" s="33">
        <v>4</v>
      </c>
      <c r="E72" s="33">
        <v>5</v>
      </c>
      <c r="F72" s="33">
        <v>5</v>
      </c>
      <c r="G72" s="33">
        <v>1</v>
      </c>
      <c r="H72" s="33">
        <v>1</v>
      </c>
      <c r="I72" s="33">
        <v>67</v>
      </c>
      <c r="J72" s="33" t="s">
        <v>107</v>
      </c>
      <c r="K72" s="33" t="s">
        <v>107</v>
      </c>
      <c r="L72" s="33">
        <v>71</v>
      </c>
      <c r="M72" s="33">
        <v>0</v>
      </c>
      <c r="N72" s="33">
        <v>1</v>
      </c>
      <c r="O72" s="33">
        <v>1</v>
      </c>
      <c r="P72" s="33">
        <v>0</v>
      </c>
      <c r="Q72" s="33">
        <v>0</v>
      </c>
      <c r="R72" s="33">
        <v>0</v>
      </c>
      <c r="S72" s="33">
        <v>2</v>
      </c>
      <c r="T72" s="33">
        <v>1</v>
      </c>
      <c r="U72" s="33">
        <v>0</v>
      </c>
      <c r="V72" s="33">
        <v>1</v>
      </c>
      <c r="W72" s="33">
        <v>1</v>
      </c>
      <c r="X72" s="33">
        <v>3</v>
      </c>
      <c r="Y72" s="40">
        <v>5.416666666666667</v>
      </c>
      <c r="Z72" s="33">
        <v>6</v>
      </c>
      <c r="AA72" s="33">
        <v>4</v>
      </c>
      <c r="AB72" s="33">
        <v>6</v>
      </c>
      <c r="AC72" s="33">
        <v>4</v>
      </c>
      <c r="AD72" s="33">
        <v>4</v>
      </c>
      <c r="AE72" s="33">
        <v>2</v>
      </c>
      <c r="AF72" s="33">
        <v>3</v>
      </c>
      <c r="AG72" s="33">
        <v>6</v>
      </c>
      <c r="AH72" s="33">
        <v>4</v>
      </c>
      <c r="AI72" s="33">
        <v>6</v>
      </c>
      <c r="AJ72" s="33">
        <v>4.5</v>
      </c>
    </row>
    <row r="73" spans="1:36" x14ac:dyDescent="0.45">
      <c r="A73" s="33" t="s">
        <v>51</v>
      </c>
      <c r="B73" s="33">
        <v>72</v>
      </c>
      <c r="C73" s="33">
        <v>8</v>
      </c>
      <c r="D73" s="33">
        <v>4</v>
      </c>
      <c r="E73" s="33">
        <v>4</v>
      </c>
      <c r="F73" s="33">
        <v>7</v>
      </c>
      <c r="G73" s="33">
        <v>3</v>
      </c>
      <c r="H73" s="33">
        <v>1</v>
      </c>
      <c r="I73" s="33">
        <v>68</v>
      </c>
      <c r="J73" s="33" t="s">
        <v>107</v>
      </c>
      <c r="K73" s="33" t="s">
        <v>107</v>
      </c>
      <c r="L73" s="33">
        <v>72</v>
      </c>
      <c r="M73" s="33">
        <v>1</v>
      </c>
      <c r="N73" s="33">
        <v>0</v>
      </c>
      <c r="O73" s="33">
        <v>1</v>
      </c>
      <c r="P73" s="33">
        <v>0</v>
      </c>
      <c r="Q73" s="33">
        <v>0</v>
      </c>
      <c r="R73" s="33">
        <v>0</v>
      </c>
      <c r="S73" s="33">
        <v>2</v>
      </c>
      <c r="T73" s="33">
        <v>0</v>
      </c>
      <c r="U73" s="33">
        <v>0</v>
      </c>
      <c r="V73" s="33">
        <v>1</v>
      </c>
      <c r="W73" s="33">
        <v>1</v>
      </c>
      <c r="X73" s="33">
        <v>2</v>
      </c>
      <c r="Y73" s="40">
        <v>4.166666666666667</v>
      </c>
      <c r="Z73" s="33">
        <v>3</v>
      </c>
      <c r="AA73" s="33">
        <v>4</v>
      </c>
      <c r="AB73" s="33">
        <v>3</v>
      </c>
      <c r="AC73" s="33">
        <v>2</v>
      </c>
      <c r="AD73" s="33">
        <v>2</v>
      </c>
      <c r="AE73" s="33">
        <v>2</v>
      </c>
      <c r="AF73" s="33">
        <v>2</v>
      </c>
      <c r="AG73" s="33">
        <v>2</v>
      </c>
      <c r="AH73" s="33">
        <v>4</v>
      </c>
      <c r="AI73" s="33">
        <v>2</v>
      </c>
      <c r="AJ73" s="33">
        <v>2.6</v>
      </c>
    </row>
    <row r="74" spans="1:36" x14ac:dyDescent="0.45">
      <c r="A74" s="33" t="s">
        <v>51</v>
      </c>
      <c r="B74" s="33">
        <v>73</v>
      </c>
      <c r="C74" s="33">
        <v>8</v>
      </c>
      <c r="D74" s="33">
        <v>4</v>
      </c>
      <c r="E74" s="33">
        <v>5</v>
      </c>
      <c r="F74" s="33">
        <v>6</v>
      </c>
      <c r="G74" s="33">
        <v>2</v>
      </c>
      <c r="H74" s="33">
        <v>1</v>
      </c>
      <c r="I74" s="33">
        <v>64</v>
      </c>
      <c r="J74" s="33" t="s">
        <v>106</v>
      </c>
      <c r="K74" s="33" t="s">
        <v>106</v>
      </c>
      <c r="L74" s="33">
        <v>73</v>
      </c>
      <c r="M74" s="33">
        <v>0</v>
      </c>
      <c r="N74" s="33">
        <v>1</v>
      </c>
      <c r="O74" s="33">
        <v>1</v>
      </c>
      <c r="P74" s="33">
        <v>1</v>
      </c>
      <c r="Q74" s="33">
        <v>0</v>
      </c>
      <c r="R74" s="33">
        <v>0</v>
      </c>
      <c r="S74" s="33">
        <v>3</v>
      </c>
      <c r="T74" s="33">
        <v>1</v>
      </c>
      <c r="U74" s="33">
        <v>0</v>
      </c>
      <c r="V74" s="33">
        <v>1</v>
      </c>
      <c r="W74" s="33">
        <v>1</v>
      </c>
      <c r="X74" s="33">
        <v>3</v>
      </c>
      <c r="Y74" s="40">
        <v>6.25</v>
      </c>
      <c r="Z74" s="33">
        <v>4</v>
      </c>
      <c r="AA74" s="33">
        <v>1</v>
      </c>
      <c r="AB74" s="33">
        <v>1</v>
      </c>
      <c r="AC74" s="33">
        <v>1</v>
      </c>
      <c r="AD74" s="33">
        <v>1</v>
      </c>
      <c r="AE74" s="33">
        <v>1</v>
      </c>
      <c r="AF74" s="33">
        <v>1</v>
      </c>
      <c r="AG74" s="33">
        <v>1</v>
      </c>
      <c r="AH74" s="33">
        <v>4</v>
      </c>
      <c r="AI74" s="33">
        <v>1</v>
      </c>
      <c r="AJ74" s="33">
        <v>1.6</v>
      </c>
    </row>
    <row r="75" spans="1:36" x14ac:dyDescent="0.45">
      <c r="A75" s="33" t="s">
        <v>51</v>
      </c>
      <c r="B75" s="33">
        <v>74</v>
      </c>
      <c r="C75" s="33">
        <v>7</v>
      </c>
      <c r="D75" s="33">
        <v>4</v>
      </c>
      <c r="E75" s="33">
        <v>4</v>
      </c>
      <c r="F75" s="33">
        <v>1</v>
      </c>
      <c r="G75" s="33">
        <v>4</v>
      </c>
      <c r="H75" s="33">
        <v>1</v>
      </c>
      <c r="I75" s="33">
        <v>66</v>
      </c>
      <c r="J75" s="33" t="s">
        <v>106</v>
      </c>
      <c r="K75" s="33" t="s">
        <v>106</v>
      </c>
      <c r="L75" s="33">
        <v>74</v>
      </c>
      <c r="M75" s="33">
        <v>1</v>
      </c>
      <c r="N75" s="33">
        <v>0</v>
      </c>
      <c r="O75" s="33">
        <v>1</v>
      </c>
      <c r="P75" s="33">
        <v>1</v>
      </c>
      <c r="Q75" s="33">
        <v>1</v>
      </c>
      <c r="R75" s="33">
        <v>1</v>
      </c>
      <c r="S75" s="33">
        <v>5</v>
      </c>
      <c r="T75" s="33">
        <v>0</v>
      </c>
      <c r="U75" s="33">
        <v>1</v>
      </c>
      <c r="V75" s="33">
        <v>1</v>
      </c>
      <c r="W75" s="33">
        <v>1</v>
      </c>
      <c r="X75" s="33">
        <v>3</v>
      </c>
      <c r="Y75" s="40">
        <v>7.916666666666667</v>
      </c>
      <c r="Z75" s="33">
        <v>3</v>
      </c>
      <c r="AA75" s="33">
        <v>3</v>
      </c>
      <c r="AB75" s="33">
        <v>1</v>
      </c>
      <c r="AC75" s="33">
        <v>1</v>
      </c>
      <c r="AD75" s="33">
        <v>1</v>
      </c>
      <c r="AE75" s="33">
        <v>2</v>
      </c>
      <c r="AF75" s="33">
        <v>1</v>
      </c>
      <c r="AG75" s="33">
        <v>3</v>
      </c>
      <c r="AH75" s="33">
        <v>5</v>
      </c>
      <c r="AI75" s="33">
        <v>1</v>
      </c>
      <c r="AJ75" s="33">
        <v>2.1</v>
      </c>
    </row>
    <row r="76" spans="1:36" x14ac:dyDescent="0.45">
      <c r="A76" s="33" t="s">
        <v>51</v>
      </c>
      <c r="B76" s="33">
        <v>75</v>
      </c>
      <c r="C76" s="33">
        <v>7</v>
      </c>
      <c r="D76" s="33">
        <v>4</v>
      </c>
      <c r="E76" s="33">
        <v>4</v>
      </c>
      <c r="F76" s="33">
        <v>1</v>
      </c>
      <c r="G76" s="33">
        <v>7</v>
      </c>
      <c r="H76" s="33">
        <v>1</v>
      </c>
      <c r="I76" s="33">
        <v>67</v>
      </c>
      <c r="J76" s="33" t="s">
        <v>106</v>
      </c>
      <c r="K76" s="33" t="s">
        <v>106</v>
      </c>
      <c r="L76" s="33">
        <v>75</v>
      </c>
      <c r="M76" s="33">
        <v>1</v>
      </c>
      <c r="N76" s="33">
        <v>0</v>
      </c>
      <c r="O76" s="33">
        <v>0</v>
      </c>
      <c r="P76" s="33">
        <v>1</v>
      </c>
      <c r="Q76" s="33">
        <v>1</v>
      </c>
      <c r="R76" s="33">
        <v>1</v>
      </c>
      <c r="S76" s="33">
        <v>4</v>
      </c>
      <c r="T76" s="33">
        <v>1</v>
      </c>
      <c r="U76" s="33">
        <v>1</v>
      </c>
      <c r="V76" s="33">
        <v>1</v>
      </c>
      <c r="W76" s="33">
        <v>1</v>
      </c>
      <c r="X76" s="33">
        <v>4</v>
      </c>
      <c r="Y76" s="40">
        <v>8.3333333333333339</v>
      </c>
      <c r="Z76" s="33">
        <v>2</v>
      </c>
      <c r="AA76" s="33">
        <v>2</v>
      </c>
      <c r="AB76" s="33">
        <v>1</v>
      </c>
      <c r="AC76" s="33">
        <v>2</v>
      </c>
      <c r="AD76" s="33">
        <v>3</v>
      </c>
      <c r="AE76" s="33">
        <v>1</v>
      </c>
      <c r="AF76" s="33">
        <v>1</v>
      </c>
      <c r="AG76" s="33">
        <v>3</v>
      </c>
      <c r="AH76" s="33">
        <v>3</v>
      </c>
      <c r="AI76" s="33">
        <v>1</v>
      </c>
      <c r="AJ76" s="33">
        <v>1.9</v>
      </c>
    </row>
    <row r="77" spans="1:36" x14ac:dyDescent="0.45">
      <c r="A77" s="33" t="s">
        <v>51</v>
      </c>
      <c r="B77" s="33">
        <v>76</v>
      </c>
      <c r="C77" s="33">
        <v>4</v>
      </c>
      <c r="D77" s="33">
        <v>3</v>
      </c>
      <c r="E77" s="33">
        <v>1</v>
      </c>
      <c r="F77" s="33">
        <v>4</v>
      </c>
      <c r="G77" s="33">
        <v>5</v>
      </c>
      <c r="H77" s="33">
        <v>1</v>
      </c>
      <c r="I77" s="33">
        <v>64</v>
      </c>
      <c r="J77" s="33" t="s">
        <v>106</v>
      </c>
      <c r="K77" s="33" t="s">
        <v>106</v>
      </c>
      <c r="L77" s="33">
        <v>76</v>
      </c>
      <c r="M77" s="33">
        <v>1</v>
      </c>
      <c r="N77" s="33">
        <v>1</v>
      </c>
      <c r="O77" s="33">
        <v>1</v>
      </c>
      <c r="P77" s="33">
        <v>0</v>
      </c>
      <c r="Q77" s="33">
        <v>0</v>
      </c>
      <c r="R77" s="33">
        <v>0</v>
      </c>
      <c r="S77" s="33">
        <v>3</v>
      </c>
      <c r="T77" s="33">
        <v>1</v>
      </c>
      <c r="U77" s="33">
        <v>1</v>
      </c>
      <c r="V77" s="33">
        <v>1</v>
      </c>
      <c r="W77" s="33">
        <v>1</v>
      </c>
      <c r="X77" s="33">
        <v>4</v>
      </c>
      <c r="Y77" s="40">
        <v>7.5</v>
      </c>
      <c r="Z77" s="33">
        <v>5</v>
      </c>
      <c r="AA77" s="33">
        <v>3</v>
      </c>
      <c r="AB77" s="33">
        <v>5</v>
      </c>
      <c r="AC77" s="33">
        <v>3</v>
      </c>
      <c r="AD77" s="33">
        <v>5</v>
      </c>
      <c r="AE77" s="33">
        <v>2</v>
      </c>
      <c r="AF77" s="33">
        <v>2</v>
      </c>
      <c r="AG77" s="33">
        <v>4</v>
      </c>
      <c r="AH77" s="33">
        <v>4</v>
      </c>
      <c r="AI77" s="33">
        <v>4</v>
      </c>
      <c r="AJ77" s="33">
        <v>3.7</v>
      </c>
    </row>
    <row r="78" spans="1:36" x14ac:dyDescent="0.45">
      <c r="A78" s="33" t="s">
        <v>51</v>
      </c>
      <c r="B78" s="33">
        <v>77</v>
      </c>
      <c r="C78" s="33">
        <v>7</v>
      </c>
      <c r="D78" s="33">
        <v>4</v>
      </c>
      <c r="E78" s="33">
        <v>4</v>
      </c>
      <c r="F78" s="33">
        <v>5</v>
      </c>
      <c r="G78" s="33">
        <v>4</v>
      </c>
      <c r="H78" s="33">
        <v>1</v>
      </c>
      <c r="I78" s="33">
        <v>66</v>
      </c>
      <c r="J78" s="33" t="s">
        <v>107</v>
      </c>
      <c r="K78" s="33" t="s">
        <v>106</v>
      </c>
      <c r="L78" s="33">
        <v>77</v>
      </c>
      <c r="M78" s="33">
        <v>1</v>
      </c>
      <c r="N78" s="33">
        <v>1</v>
      </c>
      <c r="O78" s="33">
        <v>1</v>
      </c>
      <c r="P78" s="33">
        <v>1</v>
      </c>
      <c r="Q78" s="33">
        <v>0</v>
      </c>
      <c r="R78" s="33">
        <v>0</v>
      </c>
      <c r="S78" s="33">
        <v>4</v>
      </c>
      <c r="T78" s="33">
        <v>1</v>
      </c>
      <c r="U78" s="33">
        <v>1</v>
      </c>
      <c r="V78" s="33">
        <v>1</v>
      </c>
      <c r="W78" s="33">
        <v>1</v>
      </c>
      <c r="X78" s="33">
        <v>4</v>
      </c>
      <c r="Y78" s="40">
        <v>8.3333333333333339</v>
      </c>
      <c r="Z78" s="33">
        <v>4</v>
      </c>
      <c r="AA78" s="33">
        <v>4</v>
      </c>
      <c r="AB78" s="33">
        <v>2</v>
      </c>
      <c r="AC78" s="33">
        <v>1</v>
      </c>
      <c r="AD78" s="33">
        <v>1</v>
      </c>
      <c r="AE78" s="33">
        <v>4</v>
      </c>
      <c r="AF78" s="33">
        <v>5</v>
      </c>
      <c r="AG78" s="33">
        <v>6</v>
      </c>
      <c r="AH78" s="33">
        <v>7</v>
      </c>
      <c r="AI78" s="33">
        <v>1</v>
      </c>
      <c r="AJ78" s="33">
        <v>3.5</v>
      </c>
    </row>
    <row r="79" spans="1:36" x14ac:dyDescent="0.45">
      <c r="A79" s="33" t="s">
        <v>51</v>
      </c>
      <c r="B79" s="33">
        <v>78</v>
      </c>
      <c r="C79" s="33">
        <v>7</v>
      </c>
      <c r="D79" s="33">
        <v>3</v>
      </c>
      <c r="E79" s="33">
        <v>2</v>
      </c>
      <c r="F79" s="33">
        <v>1</v>
      </c>
      <c r="G79" s="33">
        <v>6</v>
      </c>
      <c r="H79" s="33">
        <v>1</v>
      </c>
      <c r="I79" s="33">
        <v>71</v>
      </c>
      <c r="J79" s="33" t="s">
        <v>107</v>
      </c>
      <c r="K79" s="33" t="s">
        <v>107</v>
      </c>
      <c r="L79" s="33">
        <v>78</v>
      </c>
      <c r="M79" s="33">
        <v>1</v>
      </c>
      <c r="N79" s="33">
        <v>0</v>
      </c>
      <c r="O79" s="33">
        <v>0</v>
      </c>
      <c r="P79" s="33">
        <v>0</v>
      </c>
      <c r="Q79" s="33">
        <v>0</v>
      </c>
      <c r="R79" s="33">
        <v>1</v>
      </c>
      <c r="S79" s="33">
        <v>2</v>
      </c>
      <c r="T79" s="33">
        <v>1</v>
      </c>
      <c r="U79" s="33">
        <v>0</v>
      </c>
      <c r="V79" s="33">
        <v>1</v>
      </c>
      <c r="W79" s="33">
        <v>1</v>
      </c>
      <c r="X79" s="33">
        <v>3</v>
      </c>
      <c r="Y79" s="40">
        <v>5.416666666666667</v>
      </c>
      <c r="Z79" s="33">
        <v>7</v>
      </c>
      <c r="AA79" s="33">
        <v>4</v>
      </c>
      <c r="AB79" s="33">
        <v>7</v>
      </c>
      <c r="AC79" s="33">
        <v>4</v>
      </c>
      <c r="AD79" s="33">
        <v>1</v>
      </c>
      <c r="AE79" s="33">
        <v>5</v>
      </c>
      <c r="AF79" s="33">
        <v>6</v>
      </c>
      <c r="AG79" s="33">
        <v>7</v>
      </c>
      <c r="AH79" s="33">
        <v>6</v>
      </c>
      <c r="AI79" s="33">
        <v>5</v>
      </c>
      <c r="AJ79" s="33">
        <v>5.2</v>
      </c>
    </row>
    <row r="80" spans="1:36" x14ac:dyDescent="0.45">
      <c r="A80" s="33" t="s">
        <v>51</v>
      </c>
      <c r="B80" s="33">
        <v>79</v>
      </c>
      <c r="C80" s="33">
        <v>9</v>
      </c>
      <c r="D80" s="33">
        <v>5</v>
      </c>
      <c r="E80" s="33">
        <v>4</v>
      </c>
      <c r="F80" s="33">
        <v>2</v>
      </c>
      <c r="G80" s="33">
        <v>6</v>
      </c>
      <c r="H80" s="33">
        <v>0</v>
      </c>
      <c r="I80" s="33">
        <v>65</v>
      </c>
      <c r="J80" s="33" t="s">
        <v>106</v>
      </c>
      <c r="K80" s="33" t="s">
        <v>106</v>
      </c>
      <c r="L80" s="33">
        <v>79</v>
      </c>
      <c r="M80" s="33">
        <v>1</v>
      </c>
      <c r="N80" s="33">
        <v>0</v>
      </c>
      <c r="O80" s="33">
        <v>1</v>
      </c>
      <c r="P80" s="33">
        <v>1</v>
      </c>
      <c r="Q80" s="33">
        <v>1</v>
      </c>
      <c r="R80" s="33">
        <v>1</v>
      </c>
      <c r="S80" s="33">
        <v>5</v>
      </c>
      <c r="T80" s="33">
        <v>1</v>
      </c>
      <c r="U80" s="33">
        <v>0</v>
      </c>
      <c r="V80" s="33">
        <v>1</v>
      </c>
      <c r="W80" s="33">
        <v>0</v>
      </c>
      <c r="X80" s="33">
        <v>2</v>
      </c>
      <c r="Y80" s="40">
        <v>6.666666666666667</v>
      </c>
      <c r="Z80" s="33">
        <v>5</v>
      </c>
      <c r="AA80" s="33">
        <v>2</v>
      </c>
      <c r="AB80" s="33">
        <v>6</v>
      </c>
      <c r="AC80" s="33">
        <v>2</v>
      </c>
      <c r="AD80" s="33">
        <v>2</v>
      </c>
      <c r="AE80" s="33">
        <v>5</v>
      </c>
      <c r="AF80" s="33">
        <v>5</v>
      </c>
      <c r="AG80" s="33">
        <v>2</v>
      </c>
      <c r="AH80" s="33">
        <v>6</v>
      </c>
      <c r="AI80" s="33">
        <v>1</v>
      </c>
      <c r="AJ80" s="33">
        <v>3.6</v>
      </c>
    </row>
    <row r="81" spans="1:36" x14ac:dyDescent="0.45">
      <c r="A81" s="33" t="s">
        <v>51</v>
      </c>
      <c r="B81" s="33">
        <v>80</v>
      </c>
      <c r="C81" s="33">
        <v>8</v>
      </c>
      <c r="D81" s="33">
        <v>5</v>
      </c>
      <c r="E81" s="33">
        <v>5</v>
      </c>
      <c r="F81" s="33">
        <v>6</v>
      </c>
      <c r="G81" s="33">
        <v>2</v>
      </c>
      <c r="H81" s="33">
        <v>1</v>
      </c>
      <c r="I81" s="33">
        <v>66</v>
      </c>
      <c r="J81" s="33" t="s">
        <v>106</v>
      </c>
      <c r="K81" s="33" t="s">
        <v>106</v>
      </c>
      <c r="L81" s="33">
        <v>80</v>
      </c>
      <c r="M81" s="33">
        <v>1</v>
      </c>
      <c r="N81" s="33">
        <v>1</v>
      </c>
      <c r="O81" s="33">
        <v>1</v>
      </c>
      <c r="P81" s="33">
        <v>1</v>
      </c>
      <c r="Q81" s="33">
        <v>0</v>
      </c>
      <c r="R81" s="33">
        <v>0</v>
      </c>
      <c r="S81" s="33">
        <v>4</v>
      </c>
      <c r="T81" s="33">
        <v>0</v>
      </c>
      <c r="U81" s="33">
        <v>1</v>
      </c>
      <c r="V81" s="33">
        <v>1</v>
      </c>
      <c r="W81" s="33">
        <v>0</v>
      </c>
      <c r="X81" s="33">
        <v>2</v>
      </c>
      <c r="Y81" s="40">
        <v>5.8333333333333339</v>
      </c>
      <c r="Z81" s="33">
        <v>1</v>
      </c>
      <c r="AA81" s="33">
        <v>1</v>
      </c>
      <c r="AB81" s="33">
        <v>1</v>
      </c>
      <c r="AC81" s="33">
        <v>1</v>
      </c>
      <c r="AD81" s="33">
        <v>1</v>
      </c>
      <c r="AE81" s="33">
        <v>1</v>
      </c>
      <c r="AF81" s="33">
        <v>1</v>
      </c>
      <c r="AG81" s="33">
        <v>4</v>
      </c>
      <c r="AH81" s="33">
        <v>2</v>
      </c>
      <c r="AI81" s="33">
        <v>1</v>
      </c>
      <c r="AJ81" s="33">
        <v>1.4</v>
      </c>
    </row>
    <row r="82" spans="1:36" x14ac:dyDescent="0.45">
      <c r="A82" s="33" t="s">
        <v>51</v>
      </c>
      <c r="B82" s="33">
        <v>81</v>
      </c>
      <c r="C82" s="33">
        <v>7</v>
      </c>
      <c r="D82" s="33">
        <v>4</v>
      </c>
      <c r="E82" s="33">
        <v>4</v>
      </c>
      <c r="F82" s="33">
        <v>3</v>
      </c>
      <c r="G82" s="33">
        <v>6</v>
      </c>
      <c r="H82" s="33">
        <v>1</v>
      </c>
      <c r="I82" s="33">
        <v>66</v>
      </c>
      <c r="J82" s="33" t="s">
        <v>106</v>
      </c>
      <c r="K82" s="33" t="s">
        <v>106</v>
      </c>
      <c r="L82" s="33">
        <v>81</v>
      </c>
      <c r="M82" s="33">
        <v>1</v>
      </c>
      <c r="N82" s="33">
        <v>0</v>
      </c>
      <c r="O82" s="33">
        <v>1</v>
      </c>
      <c r="P82" s="33">
        <v>1</v>
      </c>
      <c r="Q82" s="33">
        <v>0</v>
      </c>
      <c r="R82" s="33">
        <v>0</v>
      </c>
      <c r="S82" s="33">
        <v>3</v>
      </c>
      <c r="T82" s="33">
        <v>0</v>
      </c>
      <c r="U82" s="33">
        <v>1</v>
      </c>
      <c r="V82" s="33">
        <v>1</v>
      </c>
      <c r="W82" s="33">
        <v>1</v>
      </c>
      <c r="X82" s="33">
        <v>3</v>
      </c>
      <c r="Y82" s="40">
        <v>6.25</v>
      </c>
      <c r="Z82" s="33">
        <v>3</v>
      </c>
      <c r="AA82" s="33">
        <v>3</v>
      </c>
      <c r="AB82" s="33">
        <v>2</v>
      </c>
      <c r="AC82" s="33">
        <v>3</v>
      </c>
      <c r="AD82" s="33">
        <v>3</v>
      </c>
      <c r="AE82" s="33">
        <v>3</v>
      </c>
      <c r="AF82" s="33">
        <v>3</v>
      </c>
      <c r="AG82" s="33">
        <v>6</v>
      </c>
      <c r="AH82" s="33">
        <v>3</v>
      </c>
      <c r="AI82" s="33">
        <v>2</v>
      </c>
      <c r="AJ82" s="33">
        <v>3.1</v>
      </c>
    </row>
    <row r="83" spans="1:36" x14ac:dyDescent="0.45">
      <c r="A83" s="33" t="s">
        <v>51</v>
      </c>
      <c r="B83" s="33">
        <v>82</v>
      </c>
      <c r="C83" s="33">
        <v>7</v>
      </c>
      <c r="D83" s="33">
        <v>4</v>
      </c>
      <c r="E83" s="33">
        <v>4</v>
      </c>
      <c r="F83" s="33">
        <v>5</v>
      </c>
      <c r="G83" s="33">
        <v>7</v>
      </c>
      <c r="H83" s="33">
        <v>0</v>
      </c>
      <c r="I83" s="33">
        <v>65</v>
      </c>
      <c r="J83" s="33" t="s">
        <v>106</v>
      </c>
      <c r="K83" s="33" t="s">
        <v>106</v>
      </c>
      <c r="L83" s="33">
        <v>82</v>
      </c>
      <c r="M83" s="33">
        <v>1</v>
      </c>
      <c r="N83" s="33">
        <v>0</v>
      </c>
      <c r="O83" s="33">
        <v>1</v>
      </c>
      <c r="P83" s="33">
        <v>1</v>
      </c>
      <c r="Q83" s="33">
        <v>1</v>
      </c>
      <c r="R83" s="33">
        <v>1</v>
      </c>
      <c r="S83" s="33">
        <v>5</v>
      </c>
      <c r="T83" s="33">
        <v>1</v>
      </c>
      <c r="U83" s="33">
        <v>0</v>
      </c>
      <c r="V83" s="33">
        <v>1</v>
      </c>
      <c r="W83" s="33">
        <v>1</v>
      </c>
      <c r="X83" s="33">
        <v>3</v>
      </c>
      <c r="Y83" s="40">
        <v>7.916666666666667</v>
      </c>
      <c r="Z83" s="33">
        <v>3</v>
      </c>
      <c r="AA83" s="33">
        <v>3</v>
      </c>
      <c r="AB83" s="33">
        <v>2</v>
      </c>
      <c r="AC83" s="33">
        <v>2</v>
      </c>
      <c r="AD83" s="33">
        <v>3</v>
      </c>
      <c r="AE83" s="33">
        <v>1</v>
      </c>
      <c r="AF83" s="33">
        <v>5</v>
      </c>
      <c r="AG83" s="33">
        <v>6</v>
      </c>
      <c r="AH83" s="33">
        <v>6</v>
      </c>
      <c r="AI83" s="33">
        <v>2</v>
      </c>
      <c r="AJ83" s="33">
        <v>3.3</v>
      </c>
    </row>
    <row r="84" spans="1:36" x14ac:dyDescent="0.45">
      <c r="A84" s="33" t="s">
        <v>51</v>
      </c>
      <c r="B84" s="33">
        <v>83</v>
      </c>
      <c r="C84" s="33">
        <v>9</v>
      </c>
      <c r="D84" s="33">
        <v>4</v>
      </c>
      <c r="E84" s="33">
        <v>5</v>
      </c>
      <c r="F84" s="33">
        <v>3</v>
      </c>
      <c r="G84" s="33">
        <v>7</v>
      </c>
      <c r="H84" s="33">
        <v>1</v>
      </c>
      <c r="I84" s="33">
        <v>60</v>
      </c>
      <c r="J84" s="33" t="s">
        <v>107</v>
      </c>
      <c r="K84" s="33" t="s">
        <v>107</v>
      </c>
      <c r="L84" s="33">
        <v>83</v>
      </c>
      <c r="M84" s="33">
        <v>1</v>
      </c>
      <c r="N84" s="33">
        <v>1</v>
      </c>
      <c r="O84" s="33">
        <v>1</v>
      </c>
      <c r="P84" s="33">
        <v>1</v>
      </c>
      <c r="Q84" s="33">
        <v>1</v>
      </c>
      <c r="R84" s="33">
        <v>0</v>
      </c>
      <c r="S84" s="33">
        <v>5</v>
      </c>
      <c r="T84" s="33">
        <v>1</v>
      </c>
      <c r="U84" s="33">
        <v>0</v>
      </c>
      <c r="V84" s="33">
        <v>1</v>
      </c>
      <c r="W84" s="33">
        <v>1</v>
      </c>
      <c r="X84" s="33">
        <v>3</v>
      </c>
      <c r="Y84" s="40">
        <v>7.916666666666667</v>
      </c>
      <c r="Z84" s="33">
        <v>3</v>
      </c>
      <c r="AA84" s="33">
        <v>1</v>
      </c>
      <c r="AB84" s="33">
        <v>1</v>
      </c>
      <c r="AC84" s="33">
        <v>1</v>
      </c>
      <c r="AD84" s="33">
        <v>1</v>
      </c>
      <c r="AE84" s="33">
        <v>1</v>
      </c>
      <c r="AF84" s="33">
        <v>1</v>
      </c>
      <c r="AG84" s="33">
        <v>1</v>
      </c>
      <c r="AH84" s="33">
        <v>1</v>
      </c>
      <c r="AI84" s="33">
        <v>2</v>
      </c>
      <c r="AJ84" s="33">
        <v>1.3</v>
      </c>
    </row>
    <row r="85" spans="1:36" x14ac:dyDescent="0.45">
      <c r="A85" s="33" t="s">
        <v>51</v>
      </c>
      <c r="B85" s="33">
        <v>84</v>
      </c>
      <c r="C85" s="33">
        <v>7</v>
      </c>
      <c r="D85" s="33">
        <v>4</v>
      </c>
      <c r="E85" s="33">
        <v>5</v>
      </c>
      <c r="F85" s="33">
        <v>2</v>
      </c>
      <c r="G85" s="33">
        <v>7</v>
      </c>
      <c r="H85" s="33">
        <v>1</v>
      </c>
      <c r="I85" s="33">
        <v>63</v>
      </c>
      <c r="J85" s="33" t="s">
        <v>106</v>
      </c>
      <c r="K85" s="33" t="s">
        <v>106</v>
      </c>
      <c r="L85" s="33">
        <v>84</v>
      </c>
      <c r="M85" s="33">
        <v>1</v>
      </c>
      <c r="N85" s="33">
        <v>0</v>
      </c>
      <c r="O85" s="33">
        <v>0</v>
      </c>
      <c r="P85" s="33">
        <v>1</v>
      </c>
      <c r="Q85" s="33">
        <v>1</v>
      </c>
      <c r="R85" s="33">
        <v>1</v>
      </c>
      <c r="S85" s="33">
        <v>4</v>
      </c>
      <c r="T85" s="33">
        <v>0</v>
      </c>
      <c r="U85" s="33">
        <v>0</v>
      </c>
      <c r="V85" s="33">
        <v>1</v>
      </c>
      <c r="W85" s="33">
        <v>0</v>
      </c>
      <c r="X85" s="33">
        <v>1</v>
      </c>
      <c r="Y85" s="40">
        <v>4.5833333333333339</v>
      </c>
      <c r="Z85" s="33">
        <v>1</v>
      </c>
      <c r="AA85" s="33">
        <v>2</v>
      </c>
      <c r="AB85" s="33">
        <v>7</v>
      </c>
      <c r="AC85" s="33">
        <v>2</v>
      </c>
      <c r="AD85" s="33">
        <v>1</v>
      </c>
      <c r="AE85" s="33">
        <v>2</v>
      </c>
      <c r="AF85" s="33">
        <v>7</v>
      </c>
      <c r="AG85" s="33">
        <v>3</v>
      </c>
      <c r="AH85" s="33">
        <v>7</v>
      </c>
      <c r="AI85" s="33">
        <v>1</v>
      </c>
      <c r="AJ85" s="33">
        <v>3.3</v>
      </c>
    </row>
    <row r="86" spans="1:36" x14ac:dyDescent="0.45">
      <c r="A86" s="33" t="s">
        <v>51</v>
      </c>
      <c r="B86" s="33">
        <v>85</v>
      </c>
      <c r="C86" s="33">
        <v>3</v>
      </c>
      <c r="D86" s="33">
        <v>4</v>
      </c>
      <c r="E86" s="33">
        <v>4</v>
      </c>
      <c r="F86" s="33">
        <v>6</v>
      </c>
      <c r="G86" s="33">
        <v>5</v>
      </c>
      <c r="H86" s="33">
        <v>1</v>
      </c>
      <c r="I86" s="33">
        <v>62</v>
      </c>
      <c r="J86" s="33" t="s">
        <v>106</v>
      </c>
      <c r="K86" s="33" t="s">
        <v>107</v>
      </c>
      <c r="L86" s="33">
        <v>85</v>
      </c>
      <c r="M86" s="33">
        <v>0</v>
      </c>
      <c r="N86" s="33">
        <v>1</v>
      </c>
      <c r="O86" s="33">
        <v>1</v>
      </c>
      <c r="P86" s="33">
        <v>0</v>
      </c>
      <c r="Q86" s="33">
        <v>0</v>
      </c>
      <c r="R86" s="33">
        <v>0</v>
      </c>
      <c r="S86" s="33">
        <v>2</v>
      </c>
      <c r="T86" s="33">
        <v>1</v>
      </c>
      <c r="U86" s="33">
        <v>1</v>
      </c>
      <c r="V86" s="33">
        <v>1</v>
      </c>
      <c r="W86" s="33">
        <v>0</v>
      </c>
      <c r="X86" s="33">
        <v>3</v>
      </c>
      <c r="Y86" s="40">
        <v>5.416666666666667</v>
      </c>
      <c r="Z86" s="33">
        <v>4</v>
      </c>
      <c r="AA86" s="33">
        <v>2</v>
      </c>
      <c r="AB86" s="33">
        <v>2</v>
      </c>
      <c r="AC86" s="33">
        <v>2</v>
      </c>
      <c r="AD86" s="33">
        <v>2</v>
      </c>
      <c r="AE86" s="33">
        <v>2</v>
      </c>
      <c r="AF86" s="33">
        <v>2</v>
      </c>
      <c r="AG86" s="33">
        <v>4</v>
      </c>
      <c r="AH86" s="33">
        <v>5</v>
      </c>
      <c r="AI86" s="33">
        <v>2</v>
      </c>
      <c r="AJ86" s="33">
        <v>2.7</v>
      </c>
    </row>
    <row r="87" spans="1:36" x14ac:dyDescent="0.45">
      <c r="A87" s="33" t="s">
        <v>51</v>
      </c>
      <c r="B87" s="33">
        <v>86</v>
      </c>
      <c r="C87" s="33">
        <v>7</v>
      </c>
      <c r="D87" s="33">
        <v>4</v>
      </c>
      <c r="E87" s="33">
        <v>4</v>
      </c>
      <c r="F87" s="33">
        <v>3</v>
      </c>
      <c r="G87" s="33">
        <v>3</v>
      </c>
      <c r="H87" s="33">
        <v>1</v>
      </c>
      <c r="I87" s="33">
        <v>68</v>
      </c>
      <c r="J87" s="33" t="s">
        <v>106</v>
      </c>
      <c r="K87" s="33" t="s">
        <v>106</v>
      </c>
      <c r="L87" s="33">
        <v>86</v>
      </c>
      <c r="M87" s="33">
        <v>1</v>
      </c>
      <c r="N87" s="33">
        <v>0</v>
      </c>
      <c r="O87" s="33">
        <v>1</v>
      </c>
      <c r="P87" s="33">
        <v>1</v>
      </c>
      <c r="Q87" s="33">
        <v>1</v>
      </c>
      <c r="R87" s="33">
        <v>1</v>
      </c>
      <c r="S87" s="33">
        <v>5</v>
      </c>
      <c r="T87" s="33">
        <v>0</v>
      </c>
      <c r="U87" s="33">
        <v>1</v>
      </c>
      <c r="V87" s="33">
        <v>1</v>
      </c>
      <c r="W87" s="33">
        <v>1</v>
      </c>
      <c r="X87" s="33">
        <v>3</v>
      </c>
      <c r="Y87" s="40">
        <v>7.916666666666667</v>
      </c>
      <c r="Z87" s="33">
        <v>6</v>
      </c>
      <c r="AA87" s="33">
        <v>4</v>
      </c>
      <c r="AB87" s="33">
        <v>5</v>
      </c>
      <c r="AC87" s="33">
        <v>5</v>
      </c>
      <c r="AD87" s="33">
        <v>5</v>
      </c>
      <c r="AE87" s="33">
        <v>3</v>
      </c>
      <c r="AF87" s="33">
        <v>3</v>
      </c>
      <c r="AG87" s="33">
        <v>5</v>
      </c>
      <c r="AH87" s="33">
        <v>5</v>
      </c>
      <c r="AI87" s="33">
        <v>5</v>
      </c>
      <c r="AJ87" s="33">
        <v>4.5999999999999996</v>
      </c>
    </row>
    <row r="88" spans="1:36" x14ac:dyDescent="0.45">
      <c r="A88" s="33" t="s">
        <v>51</v>
      </c>
      <c r="B88" s="33">
        <v>87</v>
      </c>
      <c r="C88" s="33">
        <v>8</v>
      </c>
      <c r="D88" s="33">
        <v>5</v>
      </c>
      <c r="E88" s="33">
        <v>5</v>
      </c>
      <c r="F88" s="33">
        <v>3</v>
      </c>
      <c r="G88" s="33">
        <v>3</v>
      </c>
      <c r="H88" s="33">
        <v>1</v>
      </c>
      <c r="I88" s="33">
        <v>64</v>
      </c>
      <c r="J88" s="33" t="s">
        <v>106</v>
      </c>
      <c r="K88" s="33" t="s">
        <v>106</v>
      </c>
      <c r="L88" s="33">
        <v>87</v>
      </c>
      <c r="M88" s="33">
        <v>0</v>
      </c>
      <c r="N88" s="33">
        <v>1</v>
      </c>
      <c r="O88" s="33">
        <v>1</v>
      </c>
      <c r="P88" s="33">
        <v>1</v>
      </c>
      <c r="Q88" s="33">
        <v>0</v>
      </c>
      <c r="R88" s="33">
        <v>0</v>
      </c>
      <c r="S88" s="33">
        <v>3</v>
      </c>
      <c r="T88" s="33">
        <v>0</v>
      </c>
      <c r="U88" s="33">
        <v>0</v>
      </c>
      <c r="V88" s="33">
        <v>1</v>
      </c>
      <c r="W88" s="33">
        <v>0</v>
      </c>
      <c r="X88" s="33">
        <v>1</v>
      </c>
      <c r="Y88" s="40">
        <v>3.75</v>
      </c>
      <c r="Z88" s="33">
        <v>4</v>
      </c>
      <c r="AA88" s="33">
        <v>2</v>
      </c>
      <c r="AB88" s="33">
        <v>1</v>
      </c>
      <c r="AC88" s="33">
        <v>1</v>
      </c>
      <c r="AD88" s="33">
        <v>1</v>
      </c>
      <c r="AE88" s="33">
        <v>7</v>
      </c>
      <c r="AF88" s="33">
        <v>1</v>
      </c>
      <c r="AG88" s="33">
        <v>6</v>
      </c>
      <c r="AH88" s="33">
        <v>5</v>
      </c>
      <c r="AI88" s="33">
        <v>2</v>
      </c>
      <c r="AJ88" s="33">
        <v>3</v>
      </c>
    </row>
    <row r="89" spans="1:36" x14ac:dyDescent="0.45">
      <c r="A89" s="33" t="s">
        <v>51</v>
      </c>
      <c r="B89" s="33">
        <v>88</v>
      </c>
      <c r="C89" s="33">
        <v>8</v>
      </c>
      <c r="D89" s="33">
        <v>4</v>
      </c>
      <c r="E89" s="33">
        <v>4</v>
      </c>
      <c r="F89" s="33">
        <v>2</v>
      </c>
      <c r="G89" s="33">
        <v>1</v>
      </c>
      <c r="H89" s="33">
        <v>1</v>
      </c>
      <c r="I89" s="33">
        <v>71</v>
      </c>
      <c r="J89" s="33" t="s">
        <v>106</v>
      </c>
      <c r="K89" s="33" t="s">
        <v>106</v>
      </c>
      <c r="L89" s="33">
        <v>88</v>
      </c>
      <c r="M89" s="33">
        <v>1</v>
      </c>
      <c r="N89" s="33">
        <v>0</v>
      </c>
      <c r="O89" s="33">
        <v>0</v>
      </c>
      <c r="P89" s="33">
        <v>1</v>
      </c>
      <c r="Q89" s="33">
        <v>1</v>
      </c>
      <c r="R89" s="33">
        <v>1</v>
      </c>
      <c r="S89" s="33">
        <v>4</v>
      </c>
      <c r="T89" s="33">
        <v>1</v>
      </c>
      <c r="U89" s="33">
        <v>0</v>
      </c>
      <c r="V89" s="33">
        <v>1</v>
      </c>
      <c r="W89" s="33">
        <v>0</v>
      </c>
      <c r="X89" s="33">
        <v>2</v>
      </c>
      <c r="Y89" s="40">
        <v>5.8333333333333339</v>
      </c>
      <c r="Z89" s="33">
        <v>6</v>
      </c>
      <c r="AA89" s="33">
        <v>2</v>
      </c>
      <c r="AB89" s="33">
        <v>2</v>
      </c>
      <c r="AC89" s="33">
        <v>2</v>
      </c>
      <c r="AD89" s="33">
        <v>2</v>
      </c>
      <c r="AE89" s="33">
        <v>1</v>
      </c>
      <c r="AF89" s="33">
        <v>2</v>
      </c>
      <c r="AG89" s="33">
        <v>6</v>
      </c>
      <c r="AH89" s="33">
        <v>2</v>
      </c>
      <c r="AI89" s="33">
        <v>1</v>
      </c>
      <c r="AJ89" s="33">
        <v>2.6</v>
      </c>
    </row>
    <row r="90" spans="1:36" x14ac:dyDescent="0.45">
      <c r="A90" s="33" t="s">
        <v>51</v>
      </c>
      <c r="B90" s="33">
        <v>89</v>
      </c>
      <c r="C90" s="33">
        <v>5</v>
      </c>
      <c r="D90" s="33">
        <v>3</v>
      </c>
      <c r="E90" s="33">
        <v>3</v>
      </c>
      <c r="F90" s="33">
        <v>2</v>
      </c>
      <c r="G90" s="33">
        <v>5</v>
      </c>
      <c r="H90" s="33">
        <v>1</v>
      </c>
      <c r="I90" s="33">
        <v>63</v>
      </c>
      <c r="J90" s="33" t="s">
        <v>106</v>
      </c>
      <c r="K90" s="33" t="s">
        <v>106</v>
      </c>
      <c r="L90" s="33">
        <v>89</v>
      </c>
      <c r="M90" s="33">
        <v>1</v>
      </c>
      <c r="N90" s="33">
        <v>0</v>
      </c>
      <c r="O90" s="33">
        <v>0</v>
      </c>
      <c r="P90" s="33">
        <v>1</v>
      </c>
      <c r="Q90" s="33">
        <v>1</v>
      </c>
      <c r="R90" s="33">
        <v>1</v>
      </c>
      <c r="S90" s="33">
        <v>4</v>
      </c>
      <c r="T90" s="33">
        <v>0</v>
      </c>
      <c r="U90" s="33">
        <v>1</v>
      </c>
      <c r="V90" s="33">
        <v>1</v>
      </c>
      <c r="W90" s="33">
        <v>0</v>
      </c>
      <c r="X90" s="33">
        <v>2</v>
      </c>
      <c r="Y90" s="40">
        <v>5.8333333333333339</v>
      </c>
      <c r="Z90" s="33">
        <v>4</v>
      </c>
      <c r="AA90" s="33">
        <v>4</v>
      </c>
      <c r="AB90" s="33">
        <v>5</v>
      </c>
      <c r="AC90" s="33">
        <v>4</v>
      </c>
      <c r="AD90" s="33">
        <v>3</v>
      </c>
      <c r="AE90" s="33">
        <v>3</v>
      </c>
      <c r="AF90" s="33">
        <v>2</v>
      </c>
      <c r="AG90" s="33">
        <v>3</v>
      </c>
      <c r="AH90" s="33">
        <v>4</v>
      </c>
      <c r="AI90" s="33">
        <v>5</v>
      </c>
      <c r="AJ90" s="33">
        <v>3.7</v>
      </c>
    </row>
    <row r="91" spans="1:36" x14ac:dyDescent="0.45">
      <c r="A91" s="33" t="s">
        <v>51</v>
      </c>
      <c r="B91" s="33">
        <v>90</v>
      </c>
      <c r="C91" s="33">
        <v>8</v>
      </c>
      <c r="D91" s="33">
        <v>5</v>
      </c>
      <c r="E91" s="33">
        <v>5</v>
      </c>
      <c r="F91" s="33">
        <v>7</v>
      </c>
      <c r="G91" s="33">
        <v>1</v>
      </c>
      <c r="H91" s="33">
        <v>1</v>
      </c>
      <c r="I91" s="33">
        <v>69</v>
      </c>
      <c r="J91" s="33" t="s">
        <v>107</v>
      </c>
      <c r="K91" s="33" t="s">
        <v>107</v>
      </c>
      <c r="L91" s="33">
        <v>90</v>
      </c>
      <c r="M91" s="33">
        <v>1</v>
      </c>
      <c r="N91" s="33">
        <v>1</v>
      </c>
      <c r="O91" s="33">
        <v>1</v>
      </c>
      <c r="P91" s="33">
        <v>1</v>
      </c>
      <c r="Q91" s="33">
        <v>0</v>
      </c>
      <c r="R91" s="33">
        <v>0</v>
      </c>
      <c r="S91" s="33">
        <v>4</v>
      </c>
      <c r="T91" s="33">
        <v>1</v>
      </c>
      <c r="U91" s="33">
        <v>1</v>
      </c>
      <c r="V91" s="33">
        <v>1</v>
      </c>
      <c r="W91" s="33">
        <v>1</v>
      </c>
      <c r="X91" s="33">
        <v>4</v>
      </c>
      <c r="Y91" s="40">
        <v>8.3333333333333339</v>
      </c>
      <c r="Z91" s="33">
        <v>3</v>
      </c>
      <c r="AA91" s="33">
        <v>4</v>
      </c>
      <c r="AB91" s="33">
        <v>4</v>
      </c>
      <c r="AC91" s="33">
        <v>3</v>
      </c>
      <c r="AD91" s="33">
        <v>3</v>
      </c>
      <c r="AE91" s="33">
        <v>3</v>
      </c>
      <c r="AF91" s="33">
        <v>3</v>
      </c>
      <c r="AG91" s="33">
        <v>4</v>
      </c>
      <c r="AH91" s="33">
        <v>7</v>
      </c>
      <c r="AI91" s="33">
        <v>4</v>
      </c>
      <c r="AJ91" s="33">
        <v>3.8</v>
      </c>
    </row>
    <row r="92" spans="1:36" x14ac:dyDescent="0.45">
      <c r="A92" s="33" t="s">
        <v>51</v>
      </c>
      <c r="B92" s="33">
        <v>91</v>
      </c>
      <c r="C92" s="33">
        <v>8</v>
      </c>
      <c r="D92" s="33">
        <v>4</v>
      </c>
      <c r="E92" s="33">
        <v>4</v>
      </c>
      <c r="F92" s="33">
        <v>5</v>
      </c>
      <c r="G92" s="33">
        <v>3</v>
      </c>
      <c r="H92" s="33">
        <v>1</v>
      </c>
      <c r="I92" s="33">
        <v>63</v>
      </c>
      <c r="J92" s="33" t="s">
        <v>106</v>
      </c>
      <c r="K92" s="33" t="s">
        <v>106</v>
      </c>
      <c r="L92" s="33">
        <v>91</v>
      </c>
      <c r="M92" s="33">
        <v>0</v>
      </c>
      <c r="N92" s="33">
        <v>0</v>
      </c>
      <c r="O92" s="33">
        <v>1</v>
      </c>
      <c r="P92" s="33">
        <v>1</v>
      </c>
      <c r="Q92" s="33">
        <v>0</v>
      </c>
      <c r="R92" s="33">
        <v>0</v>
      </c>
      <c r="S92" s="33">
        <v>2</v>
      </c>
      <c r="T92" s="33">
        <v>1</v>
      </c>
      <c r="U92" s="33">
        <v>0</v>
      </c>
      <c r="V92" s="33">
        <v>1</v>
      </c>
      <c r="W92" s="33">
        <v>0</v>
      </c>
      <c r="X92" s="33">
        <v>2</v>
      </c>
      <c r="Y92" s="40">
        <v>4.166666666666667</v>
      </c>
      <c r="Z92" s="33">
        <v>2</v>
      </c>
      <c r="AA92" s="33">
        <v>4</v>
      </c>
      <c r="AB92" s="33">
        <v>2</v>
      </c>
      <c r="AC92" s="33">
        <v>2</v>
      </c>
      <c r="AD92" s="33">
        <v>3</v>
      </c>
      <c r="AE92" s="33">
        <v>2</v>
      </c>
      <c r="AF92" s="33">
        <v>2</v>
      </c>
      <c r="AG92" s="33">
        <v>3</v>
      </c>
      <c r="AH92" s="33">
        <v>2</v>
      </c>
      <c r="AI92" s="33">
        <v>3</v>
      </c>
      <c r="AJ92" s="33">
        <v>2.5</v>
      </c>
    </row>
    <row r="93" spans="1:36" x14ac:dyDescent="0.45">
      <c r="A93" s="33" t="s">
        <v>51</v>
      </c>
      <c r="B93" s="33">
        <v>92</v>
      </c>
      <c r="C93" s="33">
        <v>7</v>
      </c>
      <c r="D93" s="33">
        <v>4</v>
      </c>
      <c r="E93" s="33">
        <v>3</v>
      </c>
      <c r="F93" s="33">
        <v>6</v>
      </c>
      <c r="G93" s="33">
        <v>1</v>
      </c>
      <c r="H93" s="33">
        <v>0</v>
      </c>
      <c r="I93" s="33">
        <v>78</v>
      </c>
      <c r="J93" s="33" t="s">
        <v>107</v>
      </c>
      <c r="K93" s="33" t="s">
        <v>107</v>
      </c>
      <c r="L93" s="33">
        <v>92</v>
      </c>
      <c r="M93" s="33">
        <v>1</v>
      </c>
      <c r="N93" s="33">
        <v>0</v>
      </c>
      <c r="O93" s="33">
        <v>1</v>
      </c>
      <c r="P93" s="33">
        <v>1</v>
      </c>
      <c r="Q93" s="33">
        <v>1</v>
      </c>
      <c r="R93" s="33">
        <v>1</v>
      </c>
      <c r="S93" s="33">
        <v>5</v>
      </c>
      <c r="T93" s="33">
        <v>1</v>
      </c>
      <c r="U93" s="33">
        <v>1</v>
      </c>
      <c r="V93" s="33">
        <v>1</v>
      </c>
      <c r="W93" s="33">
        <v>1</v>
      </c>
      <c r="X93" s="33">
        <v>4</v>
      </c>
      <c r="Y93" s="40">
        <v>9.1666666666666679</v>
      </c>
      <c r="Z93" s="33">
        <v>1</v>
      </c>
      <c r="AA93" s="33">
        <v>1</v>
      </c>
      <c r="AB93" s="33">
        <v>1</v>
      </c>
      <c r="AC93" s="33">
        <v>1</v>
      </c>
      <c r="AD93" s="33">
        <v>5</v>
      </c>
      <c r="AE93" s="33">
        <v>1</v>
      </c>
      <c r="AF93" s="33">
        <v>1</v>
      </c>
      <c r="AG93" s="33">
        <v>3</v>
      </c>
      <c r="AH93" s="33">
        <v>7</v>
      </c>
      <c r="AI93" s="33">
        <v>1</v>
      </c>
      <c r="AJ93" s="33">
        <v>2.2000000000000002</v>
      </c>
    </row>
    <row r="94" spans="1:36" x14ac:dyDescent="0.45">
      <c r="A94" s="33" t="s">
        <v>51</v>
      </c>
      <c r="B94" s="33">
        <v>93</v>
      </c>
      <c r="C94" s="33">
        <v>8</v>
      </c>
      <c r="D94" s="33">
        <v>4</v>
      </c>
      <c r="E94" s="33">
        <v>4</v>
      </c>
      <c r="F94" s="33">
        <v>2</v>
      </c>
      <c r="G94" s="33">
        <v>2</v>
      </c>
      <c r="H94" s="33">
        <v>0</v>
      </c>
      <c r="I94" s="33">
        <v>69</v>
      </c>
      <c r="J94" s="33" t="s">
        <v>106</v>
      </c>
      <c r="K94" s="33" t="s">
        <v>106</v>
      </c>
      <c r="L94" s="33">
        <v>93</v>
      </c>
      <c r="M94" s="33">
        <v>1</v>
      </c>
      <c r="N94" s="33">
        <v>0</v>
      </c>
      <c r="O94" s="33">
        <v>1</v>
      </c>
      <c r="P94" s="33">
        <v>1</v>
      </c>
      <c r="Q94" s="33">
        <v>1</v>
      </c>
      <c r="R94" s="33">
        <v>1</v>
      </c>
      <c r="S94" s="33">
        <v>5</v>
      </c>
      <c r="T94" s="33">
        <v>1</v>
      </c>
      <c r="U94" s="33">
        <v>0</v>
      </c>
      <c r="V94" s="33">
        <v>1</v>
      </c>
      <c r="W94" s="33">
        <v>1</v>
      </c>
      <c r="X94" s="33">
        <v>3</v>
      </c>
      <c r="Y94" s="40">
        <v>7.916666666666667</v>
      </c>
      <c r="Z94" s="33">
        <v>5</v>
      </c>
      <c r="AA94" s="33">
        <v>2</v>
      </c>
      <c r="AB94" s="33">
        <v>1</v>
      </c>
      <c r="AC94" s="33">
        <v>2</v>
      </c>
      <c r="AD94" s="33">
        <v>2</v>
      </c>
      <c r="AE94" s="33">
        <v>2</v>
      </c>
      <c r="AF94" s="33">
        <v>1</v>
      </c>
      <c r="AG94" s="33">
        <v>1</v>
      </c>
      <c r="AH94" s="33">
        <v>2</v>
      </c>
      <c r="AI94" s="33">
        <v>2</v>
      </c>
      <c r="AJ94" s="33">
        <v>2</v>
      </c>
    </row>
    <row r="95" spans="1:36" x14ac:dyDescent="0.45">
      <c r="A95" s="33" t="s">
        <v>51</v>
      </c>
      <c r="B95" s="33">
        <v>94</v>
      </c>
      <c r="C95" s="33">
        <v>7</v>
      </c>
      <c r="D95" s="33">
        <v>4</v>
      </c>
      <c r="E95" s="33">
        <v>5</v>
      </c>
      <c r="F95" s="33">
        <v>7</v>
      </c>
      <c r="G95" s="33">
        <v>2</v>
      </c>
      <c r="H95" s="33">
        <v>0</v>
      </c>
      <c r="I95" s="33">
        <v>70</v>
      </c>
      <c r="J95" s="33" t="s">
        <v>107</v>
      </c>
      <c r="K95" s="33" t="s">
        <v>107</v>
      </c>
      <c r="L95" s="33">
        <v>94</v>
      </c>
      <c r="M95" s="33">
        <v>0</v>
      </c>
      <c r="N95" s="33">
        <v>1</v>
      </c>
      <c r="O95" s="33">
        <v>1</v>
      </c>
      <c r="P95" s="33">
        <v>1</v>
      </c>
      <c r="Q95" s="33">
        <v>0</v>
      </c>
      <c r="R95" s="33">
        <v>0</v>
      </c>
      <c r="S95" s="33">
        <v>3</v>
      </c>
      <c r="T95" s="33">
        <v>0</v>
      </c>
      <c r="U95" s="33">
        <v>1</v>
      </c>
      <c r="V95" s="33">
        <v>1</v>
      </c>
      <c r="W95" s="33">
        <v>1</v>
      </c>
      <c r="X95" s="33">
        <v>3</v>
      </c>
      <c r="Y95" s="40">
        <v>6.25</v>
      </c>
      <c r="Z95" s="33">
        <v>5</v>
      </c>
      <c r="AA95" s="33">
        <v>4</v>
      </c>
      <c r="AB95" s="33">
        <v>7</v>
      </c>
      <c r="AC95" s="33">
        <v>2</v>
      </c>
      <c r="AD95" s="33">
        <v>5</v>
      </c>
      <c r="AE95" s="33">
        <v>3</v>
      </c>
      <c r="AF95" s="33">
        <v>6</v>
      </c>
      <c r="AG95" s="33">
        <v>3</v>
      </c>
      <c r="AH95" s="33">
        <v>6</v>
      </c>
      <c r="AI95" s="33">
        <v>3</v>
      </c>
      <c r="AJ95" s="33">
        <v>4.4000000000000004</v>
      </c>
    </row>
    <row r="96" spans="1:36" x14ac:dyDescent="0.45">
      <c r="A96" s="33" t="s">
        <v>51</v>
      </c>
      <c r="B96" s="33">
        <v>95</v>
      </c>
      <c r="C96" s="33">
        <v>7</v>
      </c>
      <c r="D96" s="33">
        <v>4</v>
      </c>
      <c r="E96" s="33">
        <v>4</v>
      </c>
      <c r="F96" s="33">
        <v>5</v>
      </c>
      <c r="G96" s="33">
        <v>2</v>
      </c>
      <c r="H96" s="33">
        <v>1</v>
      </c>
      <c r="I96" s="33">
        <v>70</v>
      </c>
      <c r="J96" s="33" t="s">
        <v>106</v>
      </c>
      <c r="K96" s="33" t="s">
        <v>106</v>
      </c>
      <c r="L96" s="33">
        <v>95</v>
      </c>
      <c r="M96" s="33">
        <v>1</v>
      </c>
      <c r="N96" s="33">
        <v>1</v>
      </c>
      <c r="O96" s="33">
        <v>1</v>
      </c>
      <c r="P96" s="33">
        <v>0</v>
      </c>
      <c r="Q96" s="33">
        <v>0</v>
      </c>
      <c r="R96" s="33">
        <v>0</v>
      </c>
      <c r="S96" s="33">
        <v>3</v>
      </c>
      <c r="T96" s="33">
        <v>0</v>
      </c>
      <c r="U96" s="33">
        <v>0</v>
      </c>
      <c r="V96" s="33">
        <v>1</v>
      </c>
      <c r="W96" s="33">
        <v>0</v>
      </c>
      <c r="X96" s="33">
        <v>1</v>
      </c>
      <c r="Y96" s="40">
        <v>3.75</v>
      </c>
      <c r="Z96" s="33">
        <v>5</v>
      </c>
      <c r="AA96" s="33">
        <v>2</v>
      </c>
      <c r="AB96" s="33">
        <v>3</v>
      </c>
      <c r="AC96" s="33">
        <v>2</v>
      </c>
      <c r="AD96" s="33">
        <v>5</v>
      </c>
      <c r="AE96" s="33">
        <v>2</v>
      </c>
      <c r="AF96" s="33">
        <v>2</v>
      </c>
      <c r="AG96" s="33">
        <v>3</v>
      </c>
      <c r="AH96" s="33">
        <v>3</v>
      </c>
      <c r="AI96" s="33">
        <v>3</v>
      </c>
      <c r="AJ96" s="33">
        <v>3</v>
      </c>
    </row>
    <row r="97" spans="1:36" x14ac:dyDescent="0.45">
      <c r="A97" s="33" t="s">
        <v>51</v>
      </c>
      <c r="B97" s="33">
        <v>96</v>
      </c>
      <c r="C97" s="33">
        <v>6</v>
      </c>
      <c r="D97" s="33">
        <v>3</v>
      </c>
      <c r="E97" s="33">
        <v>2</v>
      </c>
      <c r="F97" s="33">
        <v>7</v>
      </c>
      <c r="G97" s="33">
        <v>2</v>
      </c>
      <c r="H97" s="33">
        <v>0</v>
      </c>
      <c r="I97" s="33">
        <v>70</v>
      </c>
      <c r="J97" s="33" t="s">
        <v>106</v>
      </c>
      <c r="K97" s="33" t="s">
        <v>106</v>
      </c>
      <c r="L97" s="33">
        <v>96</v>
      </c>
      <c r="M97" s="33">
        <v>1</v>
      </c>
      <c r="N97" s="33">
        <v>1</v>
      </c>
      <c r="O97" s="33">
        <v>1</v>
      </c>
      <c r="P97" s="33">
        <v>1</v>
      </c>
      <c r="Q97" s="33">
        <v>0</v>
      </c>
      <c r="R97" s="33">
        <v>0</v>
      </c>
      <c r="S97" s="33">
        <v>4</v>
      </c>
      <c r="T97" s="33">
        <v>1</v>
      </c>
      <c r="U97" s="33">
        <v>1</v>
      </c>
      <c r="V97" s="33">
        <v>1</v>
      </c>
      <c r="W97" s="33">
        <v>1</v>
      </c>
      <c r="X97" s="33">
        <v>4</v>
      </c>
      <c r="Y97" s="40">
        <v>8.3333333333333339</v>
      </c>
      <c r="Z97" s="33">
        <v>6</v>
      </c>
      <c r="AA97" s="33">
        <v>5</v>
      </c>
      <c r="AB97" s="33">
        <v>7</v>
      </c>
      <c r="AC97" s="33">
        <v>2</v>
      </c>
      <c r="AD97" s="33">
        <v>5</v>
      </c>
      <c r="AE97" s="33">
        <v>2</v>
      </c>
      <c r="AF97" s="33">
        <v>5</v>
      </c>
      <c r="AG97" s="33">
        <v>6</v>
      </c>
      <c r="AH97" s="33">
        <v>7</v>
      </c>
      <c r="AI97" s="33">
        <v>3</v>
      </c>
      <c r="AJ97" s="33">
        <v>4.8</v>
      </c>
    </row>
    <row r="98" spans="1:36" x14ac:dyDescent="0.45">
      <c r="A98" s="33" t="s">
        <v>51</v>
      </c>
      <c r="B98" s="33">
        <v>97</v>
      </c>
      <c r="C98" s="33">
        <v>7</v>
      </c>
      <c r="D98" s="33">
        <v>4</v>
      </c>
      <c r="E98" s="33">
        <v>5</v>
      </c>
      <c r="F98" s="33">
        <v>2</v>
      </c>
      <c r="G98" s="33">
        <v>3</v>
      </c>
      <c r="H98" s="33">
        <v>1</v>
      </c>
      <c r="I98" s="33">
        <v>64</v>
      </c>
      <c r="J98" s="33" t="s">
        <v>107</v>
      </c>
      <c r="K98" s="33" t="s">
        <v>107</v>
      </c>
      <c r="L98" s="33">
        <v>97</v>
      </c>
      <c r="M98" s="33">
        <v>1</v>
      </c>
      <c r="N98" s="33">
        <v>1</v>
      </c>
      <c r="O98" s="33">
        <v>1</v>
      </c>
      <c r="P98" s="33">
        <v>1</v>
      </c>
      <c r="Q98" s="33">
        <v>1</v>
      </c>
      <c r="R98" s="33">
        <v>1</v>
      </c>
      <c r="S98" s="33">
        <v>6</v>
      </c>
      <c r="T98" s="33">
        <v>1</v>
      </c>
      <c r="U98" s="33">
        <v>0</v>
      </c>
      <c r="V98" s="33">
        <v>1</v>
      </c>
      <c r="W98" s="33">
        <v>1</v>
      </c>
      <c r="X98" s="33">
        <v>3</v>
      </c>
      <c r="Y98" s="40">
        <v>8.75</v>
      </c>
      <c r="Z98" s="33">
        <v>5</v>
      </c>
      <c r="AA98" s="33">
        <v>3</v>
      </c>
      <c r="AB98" s="33">
        <v>3</v>
      </c>
      <c r="AC98" s="33">
        <v>3</v>
      </c>
      <c r="AD98" s="33">
        <v>2</v>
      </c>
      <c r="AE98" s="33">
        <v>2</v>
      </c>
      <c r="AF98" s="33">
        <v>2</v>
      </c>
      <c r="AG98" s="33">
        <v>2</v>
      </c>
      <c r="AH98" s="33">
        <v>3</v>
      </c>
      <c r="AI98" s="33">
        <v>3</v>
      </c>
      <c r="AJ98" s="33">
        <v>2.8</v>
      </c>
    </row>
    <row r="99" spans="1:36" x14ac:dyDescent="0.45">
      <c r="A99" s="33" t="s">
        <v>51</v>
      </c>
      <c r="B99" s="33">
        <v>98</v>
      </c>
      <c r="C99" s="33">
        <v>5</v>
      </c>
      <c r="D99" s="33">
        <v>4</v>
      </c>
      <c r="E99" s="33">
        <v>3</v>
      </c>
      <c r="F99" s="33">
        <v>3</v>
      </c>
      <c r="G99" s="33">
        <v>6</v>
      </c>
      <c r="H99" s="33">
        <v>1</v>
      </c>
      <c r="I99" s="33">
        <v>65</v>
      </c>
      <c r="J99" s="33" t="s">
        <v>106</v>
      </c>
      <c r="K99" s="33" t="s">
        <v>106</v>
      </c>
      <c r="L99" s="33">
        <v>98</v>
      </c>
      <c r="M99" s="33">
        <v>0</v>
      </c>
      <c r="N99" s="33">
        <v>1</v>
      </c>
      <c r="O99" s="33">
        <v>1</v>
      </c>
      <c r="P99" s="33">
        <v>0</v>
      </c>
      <c r="Q99" s="33">
        <v>0</v>
      </c>
      <c r="R99" s="33">
        <v>0</v>
      </c>
      <c r="S99" s="33">
        <v>2</v>
      </c>
      <c r="T99" s="33">
        <v>1</v>
      </c>
      <c r="U99" s="33">
        <v>1</v>
      </c>
      <c r="V99" s="33">
        <v>1</v>
      </c>
      <c r="W99" s="33">
        <v>0</v>
      </c>
      <c r="X99" s="33">
        <v>3</v>
      </c>
      <c r="Y99" s="40">
        <v>5.416666666666667</v>
      </c>
      <c r="Z99" s="33">
        <v>4</v>
      </c>
      <c r="AA99" s="33">
        <v>5</v>
      </c>
      <c r="AB99" s="33">
        <v>6</v>
      </c>
      <c r="AC99" s="33">
        <v>3</v>
      </c>
      <c r="AD99" s="33">
        <v>2</v>
      </c>
      <c r="AE99" s="33">
        <v>2</v>
      </c>
      <c r="AF99" s="33">
        <v>2</v>
      </c>
      <c r="AG99" s="33">
        <v>4</v>
      </c>
      <c r="AH99" s="33">
        <v>4</v>
      </c>
      <c r="AI99" s="33">
        <v>2</v>
      </c>
      <c r="AJ99" s="33">
        <v>3.4</v>
      </c>
    </row>
    <row r="100" spans="1:36" x14ac:dyDescent="0.45">
      <c r="A100" s="33" t="s">
        <v>51</v>
      </c>
      <c r="B100" s="33">
        <v>99</v>
      </c>
      <c r="C100" s="33">
        <v>8</v>
      </c>
      <c r="D100" s="33">
        <v>4</v>
      </c>
      <c r="E100" s="33">
        <v>3</v>
      </c>
      <c r="F100" s="33">
        <v>3</v>
      </c>
      <c r="G100" s="33">
        <v>3</v>
      </c>
      <c r="H100" s="33">
        <v>1</v>
      </c>
      <c r="I100" s="33">
        <v>64</v>
      </c>
      <c r="J100" s="33" t="s">
        <v>106</v>
      </c>
      <c r="K100" s="33" t="s">
        <v>106</v>
      </c>
      <c r="L100" s="33">
        <v>99</v>
      </c>
      <c r="M100" s="33">
        <v>1</v>
      </c>
      <c r="N100" s="33">
        <v>0</v>
      </c>
      <c r="O100" s="33">
        <v>1</v>
      </c>
      <c r="P100" s="33">
        <v>0</v>
      </c>
      <c r="Q100" s="33">
        <v>1</v>
      </c>
      <c r="R100" s="33">
        <v>1</v>
      </c>
      <c r="S100" s="33">
        <v>4</v>
      </c>
      <c r="T100" s="33">
        <v>0</v>
      </c>
      <c r="U100" s="33">
        <v>0</v>
      </c>
      <c r="V100" s="33">
        <v>1</v>
      </c>
      <c r="W100" s="33">
        <v>0</v>
      </c>
      <c r="X100" s="33">
        <v>1</v>
      </c>
      <c r="Y100" s="40">
        <v>4.5833333333333339</v>
      </c>
      <c r="Z100" s="33">
        <v>2</v>
      </c>
      <c r="AA100" s="33">
        <v>2</v>
      </c>
      <c r="AB100" s="33">
        <v>2</v>
      </c>
      <c r="AC100" s="33">
        <v>2</v>
      </c>
      <c r="AD100" s="33">
        <v>2</v>
      </c>
      <c r="AE100" s="33">
        <v>4</v>
      </c>
      <c r="AF100" s="33">
        <v>2</v>
      </c>
      <c r="AG100" s="33">
        <v>2</v>
      </c>
      <c r="AH100" s="33">
        <v>3</v>
      </c>
      <c r="AI100" s="33">
        <v>2</v>
      </c>
      <c r="AJ100" s="33">
        <v>2.2999999999999998</v>
      </c>
    </row>
    <row r="101" spans="1:36" x14ac:dyDescent="0.45">
      <c r="A101" s="33" t="s">
        <v>51</v>
      </c>
      <c r="B101" s="33">
        <v>100</v>
      </c>
      <c r="C101" s="33">
        <v>9</v>
      </c>
      <c r="D101" s="33">
        <v>5</v>
      </c>
      <c r="E101" s="33">
        <v>5</v>
      </c>
      <c r="F101" s="33">
        <v>7</v>
      </c>
      <c r="G101" s="33">
        <v>7</v>
      </c>
      <c r="H101" s="33">
        <v>0</v>
      </c>
      <c r="I101" s="33">
        <v>72</v>
      </c>
      <c r="J101" s="33" t="s">
        <v>107</v>
      </c>
      <c r="K101" s="33" t="s">
        <v>107</v>
      </c>
      <c r="L101" s="33">
        <v>100</v>
      </c>
      <c r="M101" s="33">
        <v>1</v>
      </c>
      <c r="N101" s="33">
        <v>1</v>
      </c>
      <c r="O101" s="33">
        <v>1</v>
      </c>
      <c r="P101" s="33">
        <v>1</v>
      </c>
      <c r="Q101" s="33">
        <v>1</v>
      </c>
      <c r="R101" s="33">
        <v>1</v>
      </c>
      <c r="S101" s="33">
        <v>6</v>
      </c>
      <c r="T101" s="33">
        <v>1</v>
      </c>
      <c r="U101" s="33">
        <v>1</v>
      </c>
      <c r="V101" s="33">
        <v>1</v>
      </c>
      <c r="W101" s="33">
        <v>1</v>
      </c>
      <c r="X101" s="33">
        <v>4</v>
      </c>
      <c r="Y101" s="40">
        <v>10</v>
      </c>
      <c r="Z101" s="33">
        <v>3</v>
      </c>
      <c r="AA101" s="33">
        <v>3</v>
      </c>
      <c r="AB101" s="33">
        <v>3</v>
      </c>
      <c r="AC101" s="33">
        <v>3</v>
      </c>
      <c r="AD101" s="33">
        <v>3</v>
      </c>
      <c r="AE101" s="33">
        <v>7</v>
      </c>
      <c r="AF101" s="33">
        <v>5</v>
      </c>
      <c r="AG101" s="33">
        <v>3</v>
      </c>
      <c r="AH101" s="33">
        <v>6</v>
      </c>
      <c r="AI101" s="33">
        <v>2</v>
      </c>
      <c r="AJ101" s="33">
        <v>3.8</v>
      </c>
    </row>
    <row r="102" spans="1:36" x14ac:dyDescent="0.45">
      <c r="A102" s="33" t="s">
        <v>51</v>
      </c>
      <c r="B102" s="33">
        <v>101</v>
      </c>
      <c r="C102" s="33">
        <v>8</v>
      </c>
      <c r="D102" s="33">
        <v>5</v>
      </c>
      <c r="E102" s="33">
        <v>5</v>
      </c>
      <c r="F102" s="33">
        <v>1</v>
      </c>
      <c r="G102" s="33">
        <v>7</v>
      </c>
      <c r="H102" s="33">
        <v>0</v>
      </c>
      <c r="I102" s="33">
        <v>70</v>
      </c>
      <c r="J102" s="33" t="s">
        <v>106</v>
      </c>
      <c r="K102" s="33" t="s">
        <v>107</v>
      </c>
      <c r="L102" s="33">
        <v>101</v>
      </c>
      <c r="M102" s="33">
        <v>1</v>
      </c>
      <c r="N102" s="33">
        <v>0</v>
      </c>
      <c r="O102" s="33">
        <v>1</v>
      </c>
      <c r="P102" s="33">
        <v>0</v>
      </c>
      <c r="Q102" s="33">
        <v>0</v>
      </c>
      <c r="R102" s="33">
        <v>1</v>
      </c>
      <c r="S102" s="33">
        <v>3</v>
      </c>
      <c r="T102" s="33">
        <v>0</v>
      </c>
      <c r="U102" s="33">
        <v>1</v>
      </c>
      <c r="V102" s="33">
        <v>1</v>
      </c>
      <c r="W102" s="33">
        <v>0</v>
      </c>
      <c r="X102" s="33">
        <v>2</v>
      </c>
      <c r="Y102" s="40">
        <v>5</v>
      </c>
      <c r="Z102" s="33">
        <v>3</v>
      </c>
      <c r="AA102" s="33">
        <v>4</v>
      </c>
      <c r="AB102" s="33">
        <v>2</v>
      </c>
      <c r="AC102" s="33">
        <v>2</v>
      </c>
      <c r="AD102" s="33">
        <v>5</v>
      </c>
      <c r="AE102" s="33">
        <v>3</v>
      </c>
      <c r="AF102" s="33">
        <v>6</v>
      </c>
      <c r="AG102" s="33">
        <v>7</v>
      </c>
      <c r="AH102" s="33">
        <v>7</v>
      </c>
      <c r="AI102" s="33">
        <v>3</v>
      </c>
      <c r="AJ102" s="33">
        <v>4.2</v>
      </c>
    </row>
    <row r="103" spans="1:36" x14ac:dyDescent="0.45">
      <c r="A103" s="33" t="s">
        <v>51</v>
      </c>
      <c r="B103" s="33">
        <v>102</v>
      </c>
      <c r="C103" s="33">
        <v>7</v>
      </c>
      <c r="D103" s="33">
        <v>4</v>
      </c>
      <c r="E103" s="33">
        <v>4</v>
      </c>
      <c r="F103" s="33">
        <v>3</v>
      </c>
      <c r="G103" s="33">
        <v>3</v>
      </c>
      <c r="H103" s="33">
        <v>0</v>
      </c>
      <c r="I103" s="33">
        <v>60</v>
      </c>
      <c r="J103" s="33" t="s">
        <v>106</v>
      </c>
      <c r="K103" s="33" t="s">
        <v>106</v>
      </c>
      <c r="L103" s="33">
        <v>102</v>
      </c>
      <c r="M103" s="33">
        <v>1</v>
      </c>
      <c r="N103" s="33">
        <v>1</v>
      </c>
      <c r="O103" s="33">
        <v>1</v>
      </c>
      <c r="P103" s="33">
        <v>1</v>
      </c>
      <c r="Q103" s="33">
        <v>1</v>
      </c>
      <c r="R103" s="33">
        <v>1</v>
      </c>
      <c r="S103" s="33">
        <v>6</v>
      </c>
      <c r="T103" s="33">
        <v>1</v>
      </c>
      <c r="U103" s="33">
        <v>1</v>
      </c>
      <c r="V103" s="33">
        <v>1</v>
      </c>
      <c r="W103" s="33">
        <v>1</v>
      </c>
      <c r="X103" s="33">
        <v>4</v>
      </c>
      <c r="Y103" s="40">
        <v>10</v>
      </c>
      <c r="Z103" s="33">
        <v>2</v>
      </c>
      <c r="AA103" s="33">
        <v>6</v>
      </c>
      <c r="AB103" s="33">
        <v>5</v>
      </c>
      <c r="AC103" s="33">
        <v>1</v>
      </c>
      <c r="AD103" s="33">
        <v>6</v>
      </c>
      <c r="AE103" s="33">
        <v>1</v>
      </c>
      <c r="AF103" s="33">
        <v>4</v>
      </c>
      <c r="AG103" s="33">
        <v>6</v>
      </c>
      <c r="AH103" s="33">
        <v>5</v>
      </c>
      <c r="AI103" s="33">
        <v>1</v>
      </c>
      <c r="AJ103" s="33">
        <v>3.7</v>
      </c>
    </row>
    <row r="104" spans="1:36" x14ac:dyDescent="0.45">
      <c r="A104" s="33" t="s">
        <v>44</v>
      </c>
      <c r="B104" s="33">
        <v>1</v>
      </c>
      <c r="C104" s="33">
        <v>8</v>
      </c>
      <c r="D104" s="33">
        <v>4</v>
      </c>
      <c r="E104" s="33">
        <v>5</v>
      </c>
      <c r="F104" s="33">
        <v>1</v>
      </c>
      <c r="G104" s="33">
        <v>7</v>
      </c>
      <c r="H104" s="33">
        <v>0</v>
      </c>
      <c r="I104" s="33">
        <v>62</v>
      </c>
      <c r="J104" s="33" t="s">
        <v>106</v>
      </c>
      <c r="K104" s="33" t="s">
        <v>106</v>
      </c>
      <c r="L104" s="33">
        <v>1</v>
      </c>
      <c r="M104" s="33">
        <v>1</v>
      </c>
      <c r="N104" s="33">
        <v>1</v>
      </c>
      <c r="O104" s="33">
        <v>1</v>
      </c>
      <c r="P104" s="33">
        <v>1</v>
      </c>
      <c r="Q104" s="33">
        <v>1</v>
      </c>
      <c r="R104" s="33">
        <v>1</v>
      </c>
      <c r="S104" s="33">
        <v>6</v>
      </c>
      <c r="T104" s="33">
        <v>1</v>
      </c>
      <c r="U104" s="33">
        <v>0</v>
      </c>
      <c r="V104" s="33">
        <v>1</v>
      </c>
      <c r="W104" s="33">
        <v>0</v>
      </c>
      <c r="X104" s="33">
        <v>2</v>
      </c>
      <c r="Y104" s="40">
        <v>7.5</v>
      </c>
      <c r="Z104" s="33">
        <v>2</v>
      </c>
      <c r="AA104" s="33">
        <v>1</v>
      </c>
      <c r="AB104" s="33">
        <v>5</v>
      </c>
      <c r="AC104" s="33">
        <v>3</v>
      </c>
      <c r="AD104" s="33">
        <v>2</v>
      </c>
      <c r="AE104" s="33">
        <v>2</v>
      </c>
      <c r="AF104" s="33">
        <v>3</v>
      </c>
      <c r="AG104" s="33">
        <v>4</v>
      </c>
      <c r="AH104" s="33">
        <v>3</v>
      </c>
      <c r="AI104" s="33">
        <v>2</v>
      </c>
      <c r="AJ104" s="33">
        <v>2.7</v>
      </c>
    </row>
    <row r="105" spans="1:36" x14ac:dyDescent="0.45">
      <c r="A105" s="33" t="s">
        <v>44</v>
      </c>
      <c r="B105" s="33">
        <v>2</v>
      </c>
      <c r="C105" s="33">
        <v>7</v>
      </c>
      <c r="D105" s="33">
        <v>4</v>
      </c>
      <c r="E105" s="33">
        <v>4</v>
      </c>
      <c r="F105" s="33">
        <v>2</v>
      </c>
      <c r="G105" s="33">
        <v>6</v>
      </c>
      <c r="H105" s="33">
        <v>0</v>
      </c>
      <c r="I105" s="33">
        <v>63</v>
      </c>
      <c r="J105" s="33" t="s">
        <v>106</v>
      </c>
      <c r="K105" s="33" t="s">
        <v>106</v>
      </c>
      <c r="L105" s="33">
        <v>2</v>
      </c>
      <c r="M105" s="33">
        <v>0</v>
      </c>
      <c r="N105" s="33">
        <v>1</v>
      </c>
      <c r="O105" s="33">
        <v>1</v>
      </c>
      <c r="P105" s="33">
        <v>0</v>
      </c>
      <c r="Q105" s="33">
        <v>0</v>
      </c>
      <c r="R105" s="33">
        <v>0</v>
      </c>
      <c r="S105" s="33">
        <v>2</v>
      </c>
      <c r="T105" s="33">
        <v>0</v>
      </c>
      <c r="U105" s="33">
        <v>0</v>
      </c>
      <c r="V105" s="33">
        <v>1</v>
      </c>
      <c r="W105" s="33">
        <v>0</v>
      </c>
      <c r="X105" s="33">
        <v>1</v>
      </c>
      <c r="Y105" s="40">
        <v>2.916666666666667</v>
      </c>
      <c r="Z105" s="33">
        <v>2</v>
      </c>
      <c r="AA105" s="33">
        <v>2</v>
      </c>
      <c r="AB105" s="33">
        <v>3</v>
      </c>
      <c r="AC105" s="33">
        <v>2</v>
      </c>
      <c r="AD105" s="33">
        <v>4</v>
      </c>
      <c r="AE105" s="33">
        <v>5</v>
      </c>
      <c r="AF105" s="33">
        <v>3</v>
      </c>
      <c r="AG105" s="33">
        <v>2</v>
      </c>
      <c r="AH105" s="33">
        <v>6</v>
      </c>
      <c r="AI105" s="33">
        <v>2</v>
      </c>
      <c r="AJ105" s="33">
        <v>3.1</v>
      </c>
    </row>
    <row r="106" spans="1:36" x14ac:dyDescent="0.45">
      <c r="A106" s="33" t="s">
        <v>44</v>
      </c>
      <c r="B106" s="33">
        <v>3</v>
      </c>
      <c r="C106" s="33">
        <v>8</v>
      </c>
      <c r="D106" s="33">
        <v>4</v>
      </c>
      <c r="E106" s="33">
        <v>4</v>
      </c>
      <c r="F106" s="33">
        <v>2</v>
      </c>
      <c r="G106" s="33">
        <v>6</v>
      </c>
      <c r="H106" s="33">
        <v>1</v>
      </c>
      <c r="I106" s="33">
        <v>70</v>
      </c>
      <c r="J106" s="33" t="s">
        <v>107</v>
      </c>
      <c r="K106" s="33" t="s">
        <v>107</v>
      </c>
      <c r="L106" s="33">
        <v>3</v>
      </c>
      <c r="M106" s="33">
        <v>0</v>
      </c>
      <c r="N106" s="33">
        <v>1</v>
      </c>
      <c r="O106" s="33">
        <v>0</v>
      </c>
      <c r="P106" s="33">
        <v>1</v>
      </c>
      <c r="Q106" s="33">
        <v>1</v>
      </c>
      <c r="R106" s="33">
        <v>1</v>
      </c>
      <c r="S106" s="33">
        <v>4</v>
      </c>
      <c r="T106" s="33">
        <v>1</v>
      </c>
      <c r="U106" s="33">
        <v>0</v>
      </c>
      <c r="V106" s="33">
        <v>1</v>
      </c>
      <c r="W106" s="33">
        <v>1</v>
      </c>
      <c r="X106" s="33">
        <v>3</v>
      </c>
      <c r="Y106" s="40">
        <v>7.0833333333333339</v>
      </c>
      <c r="Z106" s="33">
        <v>5</v>
      </c>
      <c r="AA106" s="33">
        <v>2</v>
      </c>
      <c r="AB106" s="33">
        <v>6</v>
      </c>
      <c r="AC106" s="33">
        <v>3</v>
      </c>
      <c r="AD106" s="33">
        <v>4</v>
      </c>
      <c r="AE106" s="33">
        <v>4</v>
      </c>
      <c r="AF106" s="33">
        <v>2</v>
      </c>
      <c r="AG106" s="33">
        <v>1</v>
      </c>
      <c r="AH106" s="33">
        <v>6</v>
      </c>
      <c r="AI106" s="33">
        <v>5</v>
      </c>
      <c r="AJ106" s="33">
        <v>3.8</v>
      </c>
    </row>
    <row r="107" spans="1:36" x14ac:dyDescent="0.45">
      <c r="A107" s="33" t="s">
        <v>44</v>
      </c>
      <c r="B107" s="33">
        <v>4</v>
      </c>
      <c r="C107" s="33">
        <v>6</v>
      </c>
      <c r="D107" s="33">
        <v>3</v>
      </c>
      <c r="E107" s="33">
        <v>3</v>
      </c>
      <c r="F107" s="33">
        <v>4</v>
      </c>
      <c r="G107" s="33">
        <v>4</v>
      </c>
      <c r="H107" s="33">
        <v>0</v>
      </c>
      <c r="I107" s="33">
        <v>68</v>
      </c>
      <c r="J107" s="33" t="s">
        <v>106</v>
      </c>
      <c r="K107" s="33" t="s">
        <v>106</v>
      </c>
      <c r="L107" s="33">
        <v>4</v>
      </c>
      <c r="M107" s="33">
        <v>0</v>
      </c>
      <c r="N107" s="33">
        <v>1</v>
      </c>
      <c r="O107" s="33">
        <v>0</v>
      </c>
      <c r="P107" s="33">
        <v>0</v>
      </c>
      <c r="Q107" s="33">
        <v>0</v>
      </c>
      <c r="R107" s="33">
        <v>0</v>
      </c>
      <c r="S107" s="33">
        <v>1</v>
      </c>
      <c r="T107" s="33">
        <v>1</v>
      </c>
      <c r="U107" s="33">
        <v>0</v>
      </c>
      <c r="V107" s="33">
        <v>0</v>
      </c>
      <c r="W107" s="33">
        <v>0</v>
      </c>
      <c r="X107" s="33">
        <v>1</v>
      </c>
      <c r="Y107" s="40">
        <v>2.0833333333333335</v>
      </c>
      <c r="Z107" s="33">
        <v>3</v>
      </c>
      <c r="AA107" s="33">
        <v>1</v>
      </c>
      <c r="AB107" s="33">
        <v>7</v>
      </c>
      <c r="AC107" s="33">
        <v>2</v>
      </c>
      <c r="AD107" s="33">
        <v>5</v>
      </c>
      <c r="AE107" s="33">
        <v>2</v>
      </c>
      <c r="AF107" s="33">
        <v>4</v>
      </c>
      <c r="AG107" s="33">
        <v>7</v>
      </c>
      <c r="AH107" s="33">
        <v>7</v>
      </c>
      <c r="AI107" s="33">
        <v>1</v>
      </c>
      <c r="AJ107" s="33">
        <v>3.9</v>
      </c>
    </row>
    <row r="108" spans="1:36" x14ac:dyDescent="0.45">
      <c r="A108" s="33" t="s">
        <v>44</v>
      </c>
      <c r="B108" s="33">
        <v>5</v>
      </c>
      <c r="C108" s="33">
        <v>7</v>
      </c>
      <c r="D108" s="33">
        <v>5</v>
      </c>
      <c r="E108" s="33">
        <v>4</v>
      </c>
      <c r="F108" s="33">
        <v>2</v>
      </c>
      <c r="G108" s="33">
        <v>6</v>
      </c>
      <c r="H108" s="33">
        <v>0</v>
      </c>
      <c r="I108" s="33">
        <v>68</v>
      </c>
      <c r="J108" s="33" t="s">
        <v>107</v>
      </c>
      <c r="K108" s="33" t="s">
        <v>107</v>
      </c>
      <c r="L108" s="33">
        <v>5</v>
      </c>
      <c r="M108" s="33">
        <v>1</v>
      </c>
      <c r="N108" s="33">
        <v>0</v>
      </c>
      <c r="O108" s="33">
        <v>1</v>
      </c>
      <c r="P108" s="33">
        <v>1</v>
      </c>
      <c r="Q108" s="33">
        <v>1</v>
      </c>
      <c r="R108" s="33">
        <v>1</v>
      </c>
      <c r="S108" s="33">
        <v>5</v>
      </c>
      <c r="T108" s="33">
        <v>0</v>
      </c>
      <c r="U108" s="33">
        <v>0</v>
      </c>
      <c r="V108" s="33">
        <v>1</v>
      </c>
      <c r="W108" s="33">
        <v>0</v>
      </c>
      <c r="X108" s="33">
        <v>1</v>
      </c>
      <c r="Y108" s="40">
        <v>5.416666666666667</v>
      </c>
      <c r="Z108" s="33">
        <v>2</v>
      </c>
      <c r="AA108" s="33">
        <v>2</v>
      </c>
      <c r="AB108" s="33">
        <v>2</v>
      </c>
      <c r="AC108" s="33">
        <v>2</v>
      </c>
      <c r="AD108" s="33">
        <v>1</v>
      </c>
      <c r="AE108" s="33">
        <v>2</v>
      </c>
      <c r="AF108" s="33">
        <v>2</v>
      </c>
      <c r="AG108" s="33">
        <v>2</v>
      </c>
      <c r="AH108" s="33">
        <v>3</v>
      </c>
      <c r="AI108" s="33">
        <v>2</v>
      </c>
      <c r="AJ108" s="33">
        <v>2</v>
      </c>
    </row>
    <row r="109" spans="1:36" x14ac:dyDescent="0.45">
      <c r="A109" s="33" t="s">
        <v>44</v>
      </c>
      <c r="B109" s="33">
        <v>6</v>
      </c>
      <c r="C109" s="33">
        <v>1</v>
      </c>
      <c r="D109" s="33">
        <v>5</v>
      </c>
      <c r="E109" s="33">
        <v>5</v>
      </c>
      <c r="F109" s="33">
        <v>1</v>
      </c>
      <c r="G109" s="33">
        <v>7</v>
      </c>
      <c r="H109" s="33">
        <v>1</v>
      </c>
      <c r="I109" s="33">
        <v>63</v>
      </c>
      <c r="J109" s="33" t="s">
        <v>106</v>
      </c>
      <c r="K109" s="33" t="s">
        <v>106</v>
      </c>
      <c r="L109" s="33">
        <v>6</v>
      </c>
      <c r="M109" s="33">
        <v>1</v>
      </c>
      <c r="N109" s="33">
        <v>1</v>
      </c>
      <c r="O109" s="33">
        <v>1</v>
      </c>
      <c r="P109" s="33">
        <v>0</v>
      </c>
      <c r="Q109" s="33">
        <v>0</v>
      </c>
      <c r="R109" s="33">
        <v>1</v>
      </c>
      <c r="S109" s="33">
        <v>4</v>
      </c>
      <c r="T109" s="33">
        <v>0</v>
      </c>
      <c r="U109" s="33">
        <v>0</v>
      </c>
      <c r="V109" s="33">
        <v>1</v>
      </c>
      <c r="W109" s="33">
        <v>1</v>
      </c>
      <c r="X109" s="33">
        <v>2</v>
      </c>
      <c r="Y109" s="40">
        <v>5.8333333333333339</v>
      </c>
      <c r="Z109" s="33">
        <v>2</v>
      </c>
      <c r="AA109" s="33">
        <v>2</v>
      </c>
      <c r="AB109" s="33">
        <v>2</v>
      </c>
      <c r="AC109" s="33">
        <v>2</v>
      </c>
      <c r="AD109" s="33">
        <v>4</v>
      </c>
      <c r="AE109" s="33">
        <v>2</v>
      </c>
      <c r="AF109" s="33">
        <v>1</v>
      </c>
      <c r="AG109" s="33">
        <v>2</v>
      </c>
      <c r="AH109" s="33">
        <v>6</v>
      </c>
      <c r="AI109" s="33">
        <v>2</v>
      </c>
      <c r="AJ109" s="33">
        <v>2.5</v>
      </c>
    </row>
    <row r="110" spans="1:36" x14ac:dyDescent="0.45">
      <c r="A110" s="33" t="s">
        <v>44</v>
      </c>
      <c r="B110" s="33">
        <v>7</v>
      </c>
      <c r="C110" s="33">
        <v>6</v>
      </c>
      <c r="D110" s="33">
        <v>3</v>
      </c>
      <c r="E110" s="33">
        <v>4</v>
      </c>
      <c r="F110" s="33">
        <v>7</v>
      </c>
      <c r="G110" s="33">
        <v>1</v>
      </c>
      <c r="H110" s="33">
        <v>1</v>
      </c>
      <c r="I110" s="33">
        <v>73</v>
      </c>
      <c r="J110" s="33" t="s">
        <v>106</v>
      </c>
      <c r="K110" s="33" t="s">
        <v>106</v>
      </c>
      <c r="L110" s="33">
        <v>7</v>
      </c>
      <c r="M110" s="33">
        <v>1</v>
      </c>
      <c r="N110" s="33">
        <v>1</v>
      </c>
      <c r="O110" s="33">
        <v>1</v>
      </c>
      <c r="P110" s="33">
        <v>0</v>
      </c>
      <c r="Q110" s="33">
        <v>0</v>
      </c>
      <c r="R110" s="33">
        <v>0</v>
      </c>
      <c r="S110" s="33">
        <v>3</v>
      </c>
      <c r="T110" s="33">
        <v>0</v>
      </c>
      <c r="U110" s="33">
        <v>1</v>
      </c>
      <c r="V110" s="33">
        <v>1</v>
      </c>
      <c r="W110" s="33">
        <v>1</v>
      </c>
      <c r="X110" s="33">
        <v>3</v>
      </c>
      <c r="Y110" s="40">
        <v>6.25</v>
      </c>
      <c r="Z110" s="33">
        <v>1</v>
      </c>
      <c r="AA110" s="33">
        <v>1</v>
      </c>
      <c r="AB110" s="33">
        <v>1</v>
      </c>
      <c r="AC110" s="33">
        <v>1</v>
      </c>
      <c r="AD110" s="33">
        <v>1</v>
      </c>
      <c r="AE110" s="33">
        <v>1</v>
      </c>
      <c r="AF110" s="33">
        <v>1</v>
      </c>
      <c r="AG110" s="33">
        <v>1</v>
      </c>
      <c r="AH110" s="33">
        <v>1</v>
      </c>
      <c r="AI110" s="33">
        <v>1</v>
      </c>
      <c r="AJ110" s="33">
        <v>1</v>
      </c>
    </row>
    <row r="111" spans="1:36" x14ac:dyDescent="0.45">
      <c r="A111" s="33" t="s">
        <v>44</v>
      </c>
      <c r="B111" s="33">
        <v>8</v>
      </c>
      <c r="C111" s="33">
        <v>8</v>
      </c>
      <c r="D111" s="33">
        <v>4</v>
      </c>
      <c r="E111" s="33">
        <v>4</v>
      </c>
      <c r="F111" s="33">
        <v>6</v>
      </c>
      <c r="G111" s="33">
        <v>6</v>
      </c>
      <c r="H111" s="33">
        <v>1</v>
      </c>
      <c r="I111" s="33">
        <v>73</v>
      </c>
      <c r="J111" s="33" t="s">
        <v>107</v>
      </c>
      <c r="K111" s="33" t="s">
        <v>107</v>
      </c>
      <c r="L111" s="33">
        <v>8</v>
      </c>
      <c r="M111" s="33">
        <v>1</v>
      </c>
      <c r="N111" s="33">
        <v>0</v>
      </c>
      <c r="O111" s="33">
        <v>1</v>
      </c>
      <c r="P111" s="33">
        <v>1</v>
      </c>
      <c r="Q111" s="33">
        <v>1</v>
      </c>
      <c r="R111" s="33">
        <v>1</v>
      </c>
      <c r="S111" s="33">
        <v>5</v>
      </c>
      <c r="T111" s="33">
        <v>1</v>
      </c>
      <c r="U111" s="33">
        <v>1</v>
      </c>
      <c r="V111" s="33">
        <v>1</v>
      </c>
      <c r="W111" s="33">
        <v>0</v>
      </c>
      <c r="X111" s="33">
        <v>3</v>
      </c>
      <c r="Y111" s="40">
        <v>7.916666666666667</v>
      </c>
      <c r="Z111" s="33">
        <v>2</v>
      </c>
      <c r="AA111" s="33">
        <v>6</v>
      </c>
      <c r="AB111" s="33">
        <v>6</v>
      </c>
      <c r="AC111" s="33">
        <v>2</v>
      </c>
      <c r="AD111" s="33">
        <v>6</v>
      </c>
      <c r="AE111" s="33">
        <v>3</v>
      </c>
      <c r="AF111" s="33">
        <v>3</v>
      </c>
      <c r="AG111" s="33">
        <v>4</v>
      </c>
      <c r="AH111" s="33">
        <v>5</v>
      </c>
      <c r="AI111" s="33">
        <v>3</v>
      </c>
      <c r="AJ111" s="33">
        <v>4</v>
      </c>
    </row>
    <row r="112" spans="1:36" x14ac:dyDescent="0.45">
      <c r="A112" s="33" t="s">
        <v>44</v>
      </c>
      <c r="B112" s="33">
        <v>9</v>
      </c>
      <c r="C112" s="33">
        <v>8</v>
      </c>
      <c r="D112" s="33">
        <v>4</v>
      </c>
      <c r="E112" s="33">
        <v>4</v>
      </c>
      <c r="F112" s="33">
        <v>5</v>
      </c>
      <c r="G112" s="33">
        <v>7</v>
      </c>
      <c r="H112" s="33">
        <v>0</v>
      </c>
      <c r="I112" s="33">
        <v>69</v>
      </c>
      <c r="J112" s="33" t="s">
        <v>106</v>
      </c>
      <c r="K112" s="33" t="s">
        <v>106</v>
      </c>
      <c r="L112" s="33">
        <v>9</v>
      </c>
      <c r="M112" s="33">
        <v>1</v>
      </c>
      <c r="N112" s="33">
        <v>1</v>
      </c>
      <c r="O112" s="33">
        <v>0</v>
      </c>
      <c r="P112" s="33">
        <v>1</v>
      </c>
      <c r="Q112" s="33">
        <v>1</v>
      </c>
      <c r="R112" s="33">
        <v>1</v>
      </c>
      <c r="S112" s="33">
        <v>5</v>
      </c>
      <c r="T112" s="33">
        <v>1</v>
      </c>
      <c r="U112" s="33">
        <v>0</v>
      </c>
      <c r="V112" s="33">
        <v>1</v>
      </c>
      <c r="W112" s="33">
        <v>1</v>
      </c>
      <c r="X112" s="33">
        <v>3</v>
      </c>
      <c r="Y112" s="40">
        <v>7.916666666666667</v>
      </c>
      <c r="Z112" s="33">
        <v>1</v>
      </c>
      <c r="AA112" s="33">
        <v>1</v>
      </c>
      <c r="AB112" s="33">
        <v>1</v>
      </c>
      <c r="AC112" s="33">
        <v>1</v>
      </c>
      <c r="AD112" s="33">
        <v>3</v>
      </c>
      <c r="AE112" s="33">
        <v>1</v>
      </c>
      <c r="AF112" s="33">
        <v>1</v>
      </c>
      <c r="AG112" s="33">
        <v>5</v>
      </c>
      <c r="AH112" s="33">
        <v>7</v>
      </c>
      <c r="AI112" s="33">
        <v>2</v>
      </c>
      <c r="AJ112" s="33">
        <v>2.2999999999999998</v>
      </c>
    </row>
    <row r="113" spans="1:36" x14ac:dyDescent="0.45">
      <c r="A113" s="33" t="s">
        <v>44</v>
      </c>
      <c r="B113" s="33">
        <v>10</v>
      </c>
      <c r="C113" s="33">
        <v>6</v>
      </c>
      <c r="D113" s="33">
        <v>3</v>
      </c>
      <c r="E113" s="33">
        <v>4</v>
      </c>
      <c r="F113" s="33">
        <v>3</v>
      </c>
      <c r="G113" s="33">
        <v>5</v>
      </c>
      <c r="H113" s="33">
        <v>0</v>
      </c>
      <c r="I113" s="33">
        <v>66</v>
      </c>
      <c r="J113" s="33" t="s">
        <v>106</v>
      </c>
      <c r="K113" s="33" t="s">
        <v>107</v>
      </c>
      <c r="L113" s="33">
        <v>10</v>
      </c>
      <c r="M113" s="33">
        <v>0</v>
      </c>
      <c r="N113" s="33">
        <v>0</v>
      </c>
      <c r="O113" s="33">
        <v>1</v>
      </c>
      <c r="P113" s="33">
        <v>0</v>
      </c>
      <c r="Q113" s="33">
        <v>0</v>
      </c>
      <c r="R113" s="33">
        <v>0</v>
      </c>
      <c r="S113" s="33">
        <v>1</v>
      </c>
      <c r="T113" s="33">
        <v>0</v>
      </c>
      <c r="U113" s="33">
        <v>1</v>
      </c>
      <c r="V113" s="33">
        <v>1</v>
      </c>
      <c r="W113" s="33">
        <v>0</v>
      </c>
      <c r="X113" s="33">
        <v>2</v>
      </c>
      <c r="Y113" s="40">
        <v>3.3333333333333335</v>
      </c>
      <c r="Z113" s="33">
        <v>2</v>
      </c>
      <c r="AA113" s="33">
        <v>3</v>
      </c>
      <c r="AB113" s="33">
        <v>6</v>
      </c>
      <c r="AC113" s="33">
        <v>2</v>
      </c>
      <c r="AD113" s="33">
        <v>1</v>
      </c>
      <c r="AE113" s="33">
        <v>2</v>
      </c>
      <c r="AF113" s="33">
        <v>2</v>
      </c>
      <c r="AG113" s="33">
        <v>3</v>
      </c>
      <c r="AH113" s="33">
        <v>2</v>
      </c>
      <c r="AI113" s="33">
        <v>2</v>
      </c>
      <c r="AJ113" s="33">
        <v>2.5</v>
      </c>
    </row>
    <row r="114" spans="1:36" x14ac:dyDescent="0.45">
      <c r="A114" s="33" t="s">
        <v>44</v>
      </c>
      <c r="B114" s="33">
        <v>11</v>
      </c>
      <c r="C114" s="33">
        <v>9</v>
      </c>
      <c r="D114" s="33">
        <v>5</v>
      </c>
      <c r="E114" s="33">
        <v>5</v>
      </c>
      <c r="F114" s="33">
        <v>6</v>
      </c>
      <c r="G114" s="33">
        <v>7</v>
      </c>
      <c r="H114" s="33">
        <v>0</v>
      </c>
      <c r="I114" s="33">
        <v>68</v>
      </c>
      <c r="J114" s="33" t="s">
        <v>106</v>
      </c>
      <c r="K114" s="33" t="s">
        <v>107</v>
      </c>
      <c r="L114" s="33">
        <v>11</v>
      </c>
      <c r="M114" s="33">
        <v>1</v>
      </c>
      <c r="N114" s="33">
        <v>0</v>
      </c>
      <c r="O114" s="33">
        <v>0</v>
      </c>
      <c r="P114" s="33">
        <v>1</v>
      </c>
      <c r="Q114" s="33">
        <v>1</v>
      </c>
      <c r="R114" s="33">
        <v>1</v>
      </c>
      <c r="S114" s="33">
        <v>4</v>
      </c>
      <c r="T114" s="33">
        <v>0</v>
      </c>
      <c r="U114" s="33">
        <v>1</v>
      </c>
      <c r="V114" s="33">
        <v>1</v>
      </c>
      <c r="W114" s="33">
        <v>0</v>
      </c>
      <c r="X114" s="33">
        <v>2</v>
      </c>
      <c r="Y114" s="40">
        <v>5.8333333333333339</v>
      </c>
      <c r="Z114" s="33">
        <v>1</v>
      </c>
      <c r="AA114" s="33">
        <v>1</v>
      </c>
      <c r="AB114" s="33">
        <v>5</v>
      </c>
      <c r="AC114" s="33">
        <v>3</v>
      </c>
      <c r="AD114" s="33">
        <v>1</v>
      </c>
      <c r="AE114" s="33">
        <v>2</v>
      </c>
      <c r="AF114" s="33">
        <v>1</v>
      </c>
      <c r="AG114" s="33">
        <v>3</v>
      </c>
      <c r="AH114" s="33">
        <v>7</v>
      </c>
      <c r="AI114" s="33">
        <v>2</v>
      </c>
      <c r="AJ114" s="33">
        <v>2.6</v>
      </c>
    </row>
    <row r="115" spans="1:36" x14ac:dyDescent="0.45">
      <c r="A115" s="33" t="s">
        <v>44</v>
      </c>
      <c r="B115" s="33">
        <v>12</v>
      </c>
      <c r="C115" s="33">
        <v>8</v>
      </c>
      <c r="D115" s="33">
        <v>4</v>
      </c>
      <c r="E115" s="33">
        <v>4</v>
      </c>
      <c r="F115" s="33">
        <v>5</v>
      </c>
      <c r="G115" s="33">
        <v>4</v>
      </c>
      <c r="H115" s="33">
        <v>0</v>
      </c>
      <c r="I115" s="33">
        <v>68</v>
      </c>
      <c r="J115" s="33" t="s">
        <v>107</v>
      </c>
      <c r="K115" s="33" t="s">
        <v>107</v>
      </c>
      <c r="L115" s="33">
        <v>12</v>
      </c>
      <c r="M115" s="33">
        <v>1</v>
      </c>
      <c r="N115" s="33">
        <v>1</v>
      </c>
      <c r="O115" s="33">
        <v>1</v>
      </c>
      <c r="P115" s="33">
        <v>1</v>
      </c>
      <c r="Q115" s="33">
        <v>1</v>
      </c>
      <c r="R115" s="33">
        <v>1</v>
      </c>
      <c r="S115" s="33">
        <v>6</v>
      </c>
      <c r="T115" s="33">
        <v>1</v>
      </c>
      <c r="U115" s="33">
        <v>0</v>
      </c>
      <c r="V115" s="33">
        <v>1</v>
      </c>
      <c r="W115" s="33">
        <v>1</v>
      </c>
      <c r="X115" s="33">
        <v>3</v>
      </c>
      <c r="Y115" s="40">
        <v>8.75</v>
      </c>
      <c r="Z115" s="33">
        <v>4</v>
      </c>
      <c r="AA115" s="33">
        <v>4</v>
      </c>
      <c r="AB115" s="33">
        <v>6</v>
      </c>
      <c r="AC115" s="33">
        <v>2</v>
      </c>
      <c r="AD115" s="33">
        <v>2</v>
      </c>
      <c r="AE115" s="33">
        <v>3</v>
      </c>
      <c r="AF115" s="33">
        <v>2</v>
      </c>
      <c r="AG115" s="33">
        <v>4</v>
      </c>
      <c r="AH115" s="33">
        <v>7</v>
      </c>
      <c r="AI115" s="33">
        <v>2</v>
      </c>
      <c r="AJ115" s="33">
        <v>3.6</v>
      </c>
    </row>
    <row r="116" spans="1:36" x14ac:dyDescent="0.45">
      <c r="A116" s="33" t="s">
        <v>44</v>
      </c>
      <c r="B116" s="33">
        <v>13</v>
      </c>
      <c r="C116" s="33">
        <v>8</v>
      </c>
      <c r="D116" s="33">
        <v>3</v>
      </c>
      <c r="E116" s="33">
        <v>5</v>
      </c>
      <c r="F116" s="33">
        <v>3</v>
      </c>
      <c r="G116" s="33">
        <v>7</v>
      </c>
      <c r="H116" s="33">
        <v>0</v>
      </c>
      <c r="I116" s="33">
        <v>73</v>
      </c>
      <c r="J116" s="33" t="s">
        <v>107</v>
      </c>
      <c r="K116" s="33" t="s">
        <v>107</v>
      </c>
      <c r="L116" s="33">
        <v>13</v>
      </c>
      <c r="M116" s="33">
        <v>0</v>
      </c>
      <c r="N116" s="33">
        <v>1</v>
      </c>
      <c r="O116" s="33">
        <v>0</v>
      </c>
      <c r="P116" s="33">
        <v>1</v>
      </c>
      <c r="Q116" s="33">
        <v>0</v>
      </c>
      <c r="R116" s="33">
        <v>0</v>
      </c>
      <c r="S116" s="33">
        <v>2</v>
      </c>
      <c r="T116" s="33">
        <v>1</v>
      </c>
      <c r="U116" s="33">
        <v>1</v>
      </c>
      <c r="V116" s="33">
        <v>1</v>
      </c>
      <c r="W116" s="33">
        <v>1</v>
      </c>
      <c r="X116" s="33">
        <v>4</v>
      </c>
      <c r="Y116" s="40">
        <v>6.666666666666667</v>
      </c>
      <c r="Z116" s="33">
        <v>5</v>
      </c>
      <c r="AA116" s="33">
        <v>5</v>
      </c>
      <c r="AB116" s="33">
        <v>3</v>
      </c>
      <c r="AC116" s="33">
        <v>2</v>
      </c>
      <c r="AD116" s="33">
        <v>5</v>
      </c>
      <c r="AE116" s="33">
        <v>3</v>
      </c>
      <c r="AF116" s="33">
        <v>4</v>
      </c>
      <c r="AG116" s="33">
        <v>6</v>
      </c>
      <c r="AH116" s="33">
        <v>4</v>
      </c>
      <c r="AI116" s="33">
        <v>3</v>
      </c>
      <c r="AJ116" s="33">
        <v>4</v>
      </c>
    </row>
    <row r="117" spans="1:36" x14ac:dyDescent="0.45">
      <c r="A117" s="33" t="s">
        <v>44</v>
      </c>
      <c r="B117" s="33">
        <v>14</v>
      </c>
      <c r="C117" s="33">
        <v>8</v>
      </c>
      <c r="D117" s="33">
        <v>5</v>
      </c>
      <c r="E117" s="33">
        <v>5</v>
      </c>
      <c r="F117" s="33">
        <v>3</v>
      </c>
      <c r="G117" s="33">
        <v>6</v>
      </c>
      <c r="H117" s="33">
        <v>0</v>
      </c>
      <c r="I117" s="33">
        <v>74</v>
      </c>
      <c r="J117" s="33" t="s">
        <v>107</v>
      </c>
      <c r="K117" s="33" t="s">
        <v>107</v>
      </c>
      <c r="L117" s="33">
        <v>14</v>
      </c>
      <c r="M117" s="33">
        <v>1</v>
      </c>
      <c r="N117" s="33">
        <v>0</v>
      </c>
      <c r="O117" s="33">
        <v>1</v>
      </c>
      <c r="P117" s="33">
        <v>1</v>
      </c>
      <c r="Q117" s="33">
        <v>1</v>
      </c>
      <c r="R117" s="33">
        <v>1</v>
      </c>
      <c r="S117" s="33">
        <v>5</v>
      </c>
      <c r="T117" s="33">
        <v>0</v>
      </c>
      <c r="U117" s="33">
        <v>0</v>
      </c>
      <c r="V117" s="33">
        <v>1</v>
      </c>
      <c r="W117" s="33">
        <v>0</v>
      </c>
      <c r="X117" s="33">
        <v>1</v>
      </c>
      <c r="Y117" s="40">
        <v>5.416666666666667</v>
      </c>
      <c r="Z117" s="33">
        <v>5</v>
      </c>
      <c r="AA117" s="33">
        <v>4</v>
      </c>
      <c r="AB117" s="33">
        <v>5</v>
      </c>
      <c r="AC117" s="33">
        <v>3</v>
      </c>
      <c r="AD117" s="33">
        <v>4</v>
      </c>
      <c r="AE117" s="33">
        <v>3</v>
      </c>
      <c r="AF117" s="33">
        <v>4</v>
      </c>
      <c r="AG117" s="33">
        <v>3</v>
      </c>
      <c r="AH117" s="33">
        <v>5</v>
      </c>
      <c r="AI117" s="33">
        <v>5</v>
      </c>
      <c r="AJ117" s="33">
        <v>4.0999999999999996</v>
      </c>
    </row>
    <row r="118" spans="1:36" x14ac:dyDescent="0.45">
      <c r="A118" s="33" t="s">
        <v>44</v>
      </c>
      <c r="B118" s="33">
        <v>15</v>
      </c>
      <c r="C118" s="33">
        <v>7</v>
      </c>
      <c r="D118" s="33">
        <v>4</v>
      </c>
      <c r="E118" s="33">
        <v>4</v>
      </c>
      <c r="F118" s="33">
        <v>6</v>
      </c>
      <c r="G118" s="33">
        <v>4</v>
      </c>
      <c r="H118" s="33">
        <v>0</v>
      </c>
      <c r="I118" s="33">
        <v>69</v>
      </c>
      <c r="J118" s="33" t="s">
        <v>106</v>
      </c>
      <c r="K118" s="33" t="s">
        <v>106</v>
      </c>
      <c r="L118" s="33">
        <v>15</v>
      </c>
      <c r="M118" s="33">
        <v>0</v>
      </c>
      <c r="N118" s="33">
        <v>1</v>
      </c>
      <c r="O118" s="33">
        <v>1</v>
      </c>
      <c r="P118" s="33">
        <v>1</v>
      </c>
      <c r="Q118" s="33">
        <v>1</v>
      </c>
      <c r="R118" s="33">
        <v>1</v>
      </c>
      <c r="S118" s="33">
        <v>5</v>
      </c>
      <c r="T118" s="33">
        <v>1</v>
      </c>
      <c r="U118" s="33">
        <v>1</v>
      </c>
      <c r="V118" s="33">
        <v>1</v>
      </c>
      <c r="W118" s="33">
        <v>1</v>
      </c>
      <c r="X118" s="33">
        <v>4</v>
      </c>
      <c r="Y118" s="40">
        <v>9.1666666666666679</v>
      </c>
      <c r="Z118" s="33">
        <v>5</v>
      </c>
      <c r="AA118" s="33">
        <v>4</v>
      </c>
      <c r="AB118" s="33">
        <v>3</v>
      </c>
      <c r="AC118" s="33">
        <v>3</v>
      </c>
      <c r="AD118" s="33">
        <v>3</v>
      </c>
      <c r="AE118" s="33">
        <v>3</v>
      </c>
      <c r="AF118" s="33">
        <v>3</v>
      </c>
      <c r="AG118" s="33">
        <v>4</v>
      </c>
      <c r="AH118" s="33">
        <v>5</v>
      </c>
      <c r="AI118" s="33">
        <v>4</v>
      </c>
      <c r="AJ118" s="33">
        <v>3.7</v>
      </c>
    </row>
    <row r="119" spans="1:36" x14ac:dyDescent="0.45">
      <c r="A119" s="33" t="s">
        <v>44</v>
      </c>
      <c r="B119" s="33">
        <v>16</v>
      </c>
      <c r="C119" s="33">
        <v>8</v>
      </c>
      <c r="D119" s="33">
        <v>5</v>
      </c>
      <c r="E119" s="33">
        <v>5</v>
      </c>
      <c r="F119" s="33">
        <v>2</v>
      </c>
      <c r="G119" s="33">
        <v>7</v>
      </c>
      <c r="H119" s="33">
        <v>0</v>
      </c>
      <c r="I119" s="33">
        <v>61</v>
      </c>
      <c r="J119" s="33" t="s">
        <v>107</v>
      </c>
      <c r="K119" s="33" t="s">
        <v>107</v>
      </c>
      <c r="L119" s="33">
        <v>16</v>
      </c>
      <c r="M119" s="33">
        <v>1</v>
      </c>
      <c r="N119" s="33">
        <v>1</v>
      </c>
      <c r="O119" s="33">
        <v>1</v>
      </c>
      <c r="P119" s="33">
        <v>1</v>
      </c>
      <c r="Q119" s="33">
        <v>1</v>
      </c>
      <c r="R119" s="33">
        <v>1</v>
      </c>
      <c r="S119" s="33">
        <v>6</v>
      </c>
      <c r="T119" s="33">
        <v>1</v>
      </c>
      <c r="U119" s="33">
        <v>0</v>
      </c>
      <c r="V119" s="33">
        <v>1</v>
      </c>
      <c r="W119" s="33">
        <v>1</v>
      </c>
      <c r="X119" s="33">
        <v>3</v>
      </c>
      <c r="Y119" s="40">
        <v>8.75</v>
      </c>
      <c r="Z119" s="33">
        <v>2</v>
      </c>
      <c r="AA119" s="33">
        <v>1</v>
      </c>
      <c r="AB119" s="33">
        <v>3</v>
      </c>
      <c r="AC119" s="33">
        <v>1</v>
      </c>
      <c r="AD119" s="33">
        <v>1</v>
      </c>
      <c r="AE119" s="33">
        <v>1</v>
      </c>
      <c r="AF119" s="33">
        <v>1</v>
      </c>
      <c r="AG119" s="33">
        <v>1</v>
      </c>
      <c r="AH119" s="33">
        <v>3</v>
      </c>
      <c r="AI119" s="33">
        <v>1</v>
      </c>
      <c r="AJ119" s="33">
        <v>1.5</v>
      </c>
    </row>
    <row r="120" spans="1:36" x14ac:dyDescent="0.45">
      <c r="A120" s="33" t="s">
        <v>44</v>
      </c>
      <c r="B120" s="33">
        <v>17</v>
      </c>
      <c r="C120" s="33">
        <v>8</v>
      </c>
      <c r="D120" s="33">
        <v>4</v>
      </c>
      <c r="E120" s="33">
        <v>4</v>
      </c>
      <c r="F120" s="33">
        <v>5</v>
      </c>
      <c r="G120" s="33">
        <v>3</v>
      </c>
      <c r="H120" s="33">
        <v>1</v>
      </c>
      <c r="I120" s="33">
        <v>67</v>
      </c>
      <c r="J120" s="33" t="s">
        <v>106</v>
      </c>
      <c r="K120" s="33" t="s">
        <v>106</v>
      </c>
      <c r="L120" s="33">
        <v>17</v>
      </c>
      <c r="M120" s="33">
        <v>1</v>
      </c>
      <c r="N120" s="33">
        <v>0</v>
      </c>
      <c r="O120" s="33">
        <v>0</v>
      </c>
      <c r="P120" s="33">
        <v>1</v>
      </c>
      <c r="Q120" s="33">
        <v>1</v>
      </c>
      <c r="R120" s="33">
        <v>1</v>
      </c>
      <c r="S120" s="33">
        <v>4</v>
      </c>
      <c r="T120" s="33">
        <v>1</v>
      </c>
      <c r="U120" s="33">
        <v>0</v>
      </c>
      <c r="V120" s="33">
        <v>1</v>
      </c>
      <c r="W120" s="33">
        <v>1</v>
      </c>
      <c r="X120" s="33">
        <v>3</v>
      </c>
      <c r="Y120" s="40">
        <v>7.0833333333333339</v>
      </c>
      <c r="Z120" s="33">
        <v>3</v>
      </c>
      <c r="AA120" s="33">
        <v>2</v>
      </c>
      <c r="AB120" s="33">
        <v>2</v>
      </c>
      <c r="AC120" s="33">
        <v>3</v>
      </c>
      <c r="AD120" s="33">
        <v>3</v>
      </c>
      <c r="AE120" s="33">
        <v>2</v>
      </c>
      <c r="AF120" s="33">
        <v>2</v>
      </c>
      <c r="AG120" s="33">
        <v>1</v>
      </c>
      <c r="AH120" s="33">
        <v>2</v>
      </c>
      <c r="AI120" s="33">
        <v>3</v>
      </c>
      <c r="AJ120" s="33">
        <v>2.2999999999999998</v>
      </c>
    </row>
    <row r="121" spans="1:36" x14ac:dyDescent="0.45">
      <c r="A121" s="33" t="s">
        <v>44</v>
      </c>
      <c r="B121" s="33">
        <v>18</v>
      </c>
      <c r="C121" s="33">
        <v>8</v>
      </c>
      <c r="D121" s="33">
        <v>5</v>
      </c>
      <c r="E121" s="33">
        <v>5</v>
      </c>
      <c r="F121" s="33">
        <v>4</v>
      </c>
      <c r="G121" s="33">
        <v>4</v>
      </c>
      <c r="H121" s="33">
        <v>0</v>
      </c>
      <c r="I121" s="33">
        <v>63</v>
      </c>
      <c r="J121" s="33" t="s">
        <v>107</v>
      </c>
      <c r="K121" s="33" t="s">
        <v>107</v>
      </c>
      <c r="L121" s="33">
        <v>18</v>
      </c>
      <c r="M121" s="33">
        <v>0</v>
      </c>
      <c r="N121" s="33">
        <v>1</v>
      </c>
      <c r="O121" s="33">
        <v>1</v>
      </c>
      <c r="P121" s="33">
        <v>1</v>
      </c>
      <c r="Q121" s="33">
        <v>0</v>
      </c>
      <c r="R121" s="33">
        <v>0</v>
      </c>
      <c r="S121" s="33">
        <v>3</v>
      </c>
      <c r="T121" s="33">
        <v>0</v>
      </c>
      <c r="U121" s="33">
        <v>0</v>
      </c>
      <c r="V121" s="33">
        <v>1</v>
      </c>
      <c r="W121" s="33">
        <v>0</v>
      </c>
      <c r="X121" s="33">
        <v>1</v>
      </c>
      <c r="Y121" s="40">
        <v>3.75</v>
      </c>
      <c r="Z121" s="33">
        <v>2</v>
      </c>
      <c r="AA121" s="33">
        <v>3</v>
      </c>
      <c r="AB121" s="33">
        <v>4</v>
      </c>
      <c r="AC121" s="33">
        <v>2</v>
      </c>
      <c r="AD121" s="33">
        <v>4</v>
      </c>
      <c r="AE121" s="33">
        <v>2</v>
      </c>
      <c r="AF121" s="33">
        <v>3</v>
      </c>
      <c r="AG121" s="33">
        <v>5</v>
      </c>
      <c r="AH121" s="33">
        <v>2</v>
      </c>
      <c r="AI121" s="33">
        <v>1</v>
      </c>
      <c r="AJ121" s="33">
        <v>2.8</v>
      </c>
    </row>
    <row r="122" spans="1:36" x14ac:dyDescent="0.45">
      <c r="A122" s="33" t="s">
        <v>44</v>
      </c>
      <c r="B122" s="33">
        <v>19</v>
      </c>
      <c r="C122" s="33">
        <v>7</v>
      </c>
      <c r="D122" s="33">
        <v>4</v>
      </c>
      <c r="E122" s="33">
        <v>5</v>
      </c>
      <c r="F122" s="33">
        <v>5</v>
      </c>
      <c r="G122" s="33">
        <v>7</v>
      </c>
      <c r="H122" s="33">
        <v>1</v>
      </c>
      <c r="I122" s="33">
        <v>80</v>
      </c>
      <c r="J122" s="33" t="s">
        <v>106</v>
      </c>
      <c r="K122" s="33" t="s">
        <v>107</v>
      </c>
      <c r="L122" s="33">
        <v>19</v>
      </c>
      <c r="M122" s="33">
        <v>0</v>
      </c>
      <c r="N122" s="33">
        <v>0</v>
      </c>
      <c r="O122" s="33">
        <v>1</v>
      </c>
      <c r="P122" s="33">
        <v>0</v>
      </c>
      <c r="Q122" s="33">
        <v>0</v>
      </c>
      <c r="R122" s="33">
        <v>0</v>
      </c>
      <c r="S122" s="33">
        <v>1</v>
      </c>
      <c r="T122" s="33">
        <v>0</v>
      </c>
      <c r="U122" s="33">
        <v>1</v>
      </c>
      <c r="V122" s="33">
        <v>1</v>
      </c>
      <c r="W122" s="33">
        <v>1</v>
      </c>
      <c r="X122" s="33">
        <v>3</v>
      </c>
      <c r="Y122" s="40">
        <v>4.583333333333333</v>
      </c>
      <c r="Z122" s="33">
        <v>4</v>
      </c>
      <c r="AA122" s="33">
        <v>4</v>
      </c>
      <c r="AB122" s="33">
        <v>6</v>
      </c>
      <c r="AC122" s="33">
        <v>2</v>
      </c>
      <c r="AD122" s="33">
        <v>6</v>
      </c>
      <c r="AE122" s="33">
        <v>2</v>
      </c>
      <c r="AF122" s="33">
        <v>2</v>
      </c>
      <c r="AG122" s="33">
        <v>6</v>
      </c>
      <c r="AH122" s="33">
        <v>5</v>
      </c>
      <c r="AI122" s="33">
        <v>4</v>
      </c>
      <c r="AJ122" s="33">
        <v>4.0999999999999996</v>
      </c>
    </row>
    <row r="123" spans="1:36" x14ac:dyDescent="0.45">
      <c r="A123" s="33" t="s">
        <v>44</v>
      </c>
      <c r="B123" s="33">
        <v>20</v>
      </c>
      <c r="C123" s="33">
        <v>7</v>
      </c>
      <c r="D123" s="33">
        <v>4</v>
      </c>
      <c r="E123" s="33">
        <v>4</v>
      </c>
      <c r="F123" s="33">
        <v>4</v>
      </c>
      <c r="G123" s="33">
        <v>6</v>
      </c>
      <c r="H123" s="33">
        <v>0</v>
      </c>
      <c r="I123" s="33">
        <v>79</v>
      </c>
      <c r="J123" s="33" t="s">
        <v>106</v>
      </c>
      <c r="K123" s="33" t="s">
        <v>107</v>
      </c>
      <c r="L123" s="33">
        <v>20</v>
      </c>
      <c r="M123" s="33">
        <v>0</v>
      </c>
      <c r="N123" s="33">
        <v>0</v>
      </c>
      <c r="O123" s="33">
        <v>1</v>
      </c>
      <c r="P123" s="33">
        <v>1</v>
      </c>
      <c r="Q123" s="33">
        <v>0</v>
      </c>
      <c r="R123" s="33">
        <v>0</v>
      </c>
      <c r="S123" s="33">
        <v>2</v>
      </c>
      <c r="T123" s="33">
        <v>1</v>
      </c>
      <c r="U123" s="33">
        <v>1</v>
      </c>
      <c r="V123" s="33">
        <v>1</v>
      </c>
      <c r="W123" s="33">
        <v>0</v>
      </c>
      <c r="X123" s="33">
        <v>3</v>
      </c>
      <c r="Y123" s="40">
        <v>5.416666666666667</v>
      </c>
      <c r="Z123" s="33">
        <v>7</v>
      </c>
      <c r="AA123" s="33">
        <v>4</v>
      </c>
      <c r="AB123" s="33">
        <v>5</v>
      </c>
      <c r="AC123" s="33">
        <v>3</v>
      </c>
      <c r="AD123" s="33">
        <v>4</v>
      </c>
      <c r="AE123" s="33">
        <v>2</v>
      </c>
      <c r="AF123" s="33">
        <v>4</v>
      </c>
      <c r="AG123" s="33">
        <v>1</v>
      </c>
      <c r="AH123" s="33">
        <v>3</v>
      </c>
      <c r="AI123" s="33">
        <v>2</v>
      </c>
      <c r="AJ123" s="33">
        <v>3.5</v>
      </c>
    </row>
    <row r="124" spans="1:36" x14ac:dyDescent="0.45">
      <c r="A124" s="33" t="s">
        <v>44</v>
      </c>
      <c r="B124" s="33">
        <v>21</v>
      </c>
      <c r="C124" s="33">
        <v>7</v>
      </c>
      <c r="D124" s="33">
        <v>4</v>
      </c>
      <c r="E124" s="33">
        <v>4</v>
      </c>
      <c r="F124" s="33">
        <v>5</v>
      </c>
      <c r="G124" s="33">
        <v>6</v>
      </c>
      <c r="H124" s="33">
        <v>0</v>
      </c>
      <c r="I124" s="33">
        <v>70</v>
      </c>
      <c r="J124" s="33" t="s">
        <v>106</v>
      </c>
      <c r="K124" s="33" t="s">
        <v>106</v>
      </c>
      <c r="L124" s="33">
        <v>21</v>
      </c>
      <c r="M124" s="33">
        <v>1</v>
      </c>
      <c r="N124" s="33">
        <v>1</v>
      </c>
      <c r="O124" s="33">
        <v>1</v>
      </c>
      <c r="P124" s="33">
        <v>1</v>
      </c>
      <c r="Q124" s="33">
        <v>1</v>
      </c>
      <c r="R124" s="33">
        <v>1</v>
      </c>
      <c r="S124" s="33">
        <v>6</v>
      </c>
      <c r="T124" s="33">
        <v>0</v>
      </c>
      <c r="U124" s="33">
        <v>0</v>
      </c>
      <c r="V124" s="33">
        <v>1</v>
      </c>
      <c r="W124" s="33">
        <v>0</v>
      </c>
      <c r="X124" s="33">
        <v>1</v>
      </c>
      <c r="Y124" s="40">
        <v>6.25</v>
      </c>
      <c r="Z124" s="33">
        <v>1</v>
      </c>
      <c r="AA124" s="33">
        <v>1</v>
      </c>
      <c r="AB124" s="33">
        <v>3</v>
      </c>
      <c r="AC124" s="33">
        <v>2</v>
      </c>
      <c r="AD124" s="33">
        <v>1</v>
      </c>
      <c r="AE124" s="33">
        <v>2</v>
      </c>
      <c r="AF124" s="33">
        <v>1</v>
      </c>
      <c r="AG124" s="33">
        <v>5</v>
      </c>
      <c r="AH124" s="33">
        <v>4</v>
      </c>
      <c r="AI124" s="33">
        <v>2</v>
      </c>
      <c r="AJ124" s="33">
        <v>2.2000000000000002</v>
      </c>
    </row>
    <row r="125" spans="1:36" x14ac:dyDescent="0.45">
      <c r="A125" s="33" t="s">
        <v>44</v>
      </c>
      <c r="B125" s="33">
        <v>22</v>
      </c>
      <c r="C125" s="33">
        <v>9</v>
      </c>
      <c r="D125" s="33">
        <v>5</v>
      </c>
      <c r="E125" s="33">
        <v>5</v>
      </c>
      <c r="F125" s="33">
        <v>4</v>
      </c>
      <c r="G125" s="33">
        <v>6</v>
      </c>
      <c r="H125" s="33">
        <v>0</v>
      </c>
      <c r="I125" s="33">
        <v>64</v>
      </c>
      <c r="J125" s="33" t="s">
        <v>107</v>
      </c>
      <c r="K125" s="33" t="s">
        <v>107</v>
      </c>
      <c r="L125" s="33">
        <v>22</v>
      </c>
      <c r="M125" s="33">
        <v>1</v>
      </c>
      <c r="N125" s="33">
        <v>1</v>
      </c>
      <c r="O125" s="33">
        <v>1</v>
      </c>
      <c r="P125" s="33">
        <v>1</v>
      </c>
      <c r="Q125" s="33">
        <v>1</v>
      </c>
      <c r="R125" s="33">
        <v>1</v>
      </c>
      <c r="S125" s="33">
        <v>6</v>
      </c>
      <c r="T125" s="33">
        <v>1</v>
      </c>
      <c r="U125" s="33">
        <v>0</v>
      </c>
      <c r="V125" s="33">
        <v>1</v>
      </c>
      <c r="W125" s="33">
        <v>0</v>
      </c>
      <c r="X125" s="33">
        <v>2</v>
      </c>
      <c r="Y125" s="40">
        <v>7.5</v>
      </c>
      <c r="Z125" s="33">
        <v>2</v>
      </c>
      <c r="AA125" s="33">
        <v>2</v>
      </c>
      <c r="AB125" s="33">
        <v>2</v>
      </c>
      <c r="AC125" s="33">
        <v>1</v>
      </c>
      <c r="AD125" s="33">
        <v>1</v>
      </c>
      <c r="AE125" s="33">
        <v>2</v>
      </c>
      <c r="AF125" s="33">
        <v>1</v>
      </c>
      <c r="AG125" s="33">
        <v>1</v>
      </c>
      <c r="AH125" s="33">
        <v>1</v>
      </c>
      <c r="AI125" s="33">
        <v>1</v>
      </c>
      <c r="AJ125" s="33">
        <v>1.4</v>
      </c>
    </row>
    <row r="126" spans="1:36" x14ac:dyDescent="0.45">
      <c r="A126" s="33" t="s">
        <v>44</v>
      </c>
      <c r="B126" s="33">
        <v>23</v>
      </c>
      <c r="C126" s="33">
        <v>7</v>
      </c>
      <c r="D126" s="33">
        <v>5</v>
      </c>
      <c r="E126" s="33">
        <v>4</v>
      </c>
      <c r="F126" s="33">
        <v>4</v>
      </c>
      <c r="G126" s="33">
        <v>6</v>
      </c>
      <c r="H126" s="33">
        <v>0</v>
      </c>
      <c r="I126" s="33">
        <v>63</v>
      </c>
      <c r="J126" s="33" t="s">
        <v>107</v>
      </c>
      <c r="K126" s="33" t="s">
        <v>107</v>
      </c>
      <c r="L126" s="33">
        <v>23</v>
      </c>
      <c r="M126" s="33">
        <v>1</v>
      </c>
      <c r="N126" s="33">
        <v>0</v>
      </c>
      <c r="O126" s="33">
        <v>1</v>
      </c>
      <c r="P126" s="33">
        <v>1</v>
      </c>
      <c r="Q126" s="33">
        <v>1</v>
      </c>
      <c r="R126" s="33">
        <v>1</v>
      </c>
      <c r="S126" s="33">
        <v>5</v>
      </c>
      <c r="T126" s="33">
        <v>0</v>
      </c>
      <c r="U126" s="33">
        <v>0</v>
      </c>
      <c r="V126" s="33">
        <v>1</v>
      </c>
      <c r="W126" s="33">
        <v>1</v>
      </c>
      <c r="X126" s="33">
        <v>2</v>
      </c>
      <c r="Y126" s="40">
        <v>6.666666666666667</v>
      </c>
      <c r="Z126" s="33">
        <v>6</v>
      </c>
      <c r="AA126" s="33">
        <v>3</v>
      </c>
      <c r="AB126" s="33">
        <v>3</v>
      </c>
      <c r="AC126" s="33">
        <v>1</v>
      </c>
      <c r="AD126" s="33">
        <v>3</v>
      </c>
      <c r="AE126" s="33">
        <v>2</v>
      </c>
      <c r="AF126" s="33">
        <v>2</v>
      </c>
      <c r="AG126" s="33">
        <v>6</v>
      </c>
      <c r="AH126" s="33">
        <v>7</v>
      </c>
      <c r="AI126" s="33">
        <v>2</v>
      </c>
      <c r="AJ126" s="33">
        <v>3.5</v>
      </c>
    </row>
    <row r="127" spans="1:36" x14ac:dyDescent="0.45">
      <c r="A127" s="33" t="s">
        <v>44</v>
      </c>
      <c r="B127" s="33">
        <v>24</v>
      </c>
      <c r="C127" s="33">
        <v>5</v>
      </c>
      <c r="D127" s="33">
        <v>3</v>
      </c>
      <c r="E127" s="33">
        <v>2</v>
      </c>
      <c r="F127" s="33">
        <v>5</v>
      </c>
      <c r="G127" s="33">
        <v>5</v>
      </c>
      <c r="H127" s="33">
        <v>0</v>
      </c>
      <c r="I127" s="33">
        <v>66</v>
      </c>
      <c r="J127" s="33" t="s">
        <v>107</v>
      </c>
      <c r="K127" s="33" t="s">
        <v>107</v>
      </c>
      <c r="L127" s="33">
        <v>24</v>
      </c>
      <c r="M127" s="33">
        <v>1</v>
      </c>
      <c r="N127" s="33">
        <v>0</v>
      </c>
      <c r="O127" s="33">
        <v>1</v>
      </c>
      <c r="P127" s="33">
        <v>0</v>
      </c>
      <c r="Q127" s="33">
        <v>1</v>
      </c>
      <c r="R127" s="33">
        <v>0</v>
      </c>
      <c r="S127" s="33">
        <v>3</v>
      </c>
      <c r="T127" s="33">
        <v>0</v>
      </c>
      <c r="U127" s="33">
        <v>1</v>
      </c>
      <c r="V127" s="33">
        <v>0</v>
      </c>
      <c r="W127" s="33">
        <v>1</v>
      </c>
      <c r="X127" s="33">
        <v>2</v>
      </c>
      <c r="Y127" s="40">
        <v>5</v>
      </c>
      <c r="Z127" s="33">
        <v>4</v>
      </c>
      <c r="AA127" s="33">
        <v>2</v>
      </c>
      <c r="AB127" s="33">
        <v>2</v>
      </c>
      <c r="AC127" s="33">
        <v>2</v>
      </c>
      <c r="AD127" s="33">
        <v>2</v>
      </c>
      <c r="AE127" s="33">
        <v>2</v>
      </c>
      <c r="AF127" s="33">
        <v>2</v>
      </c>
      <c r="AG127" s="33">
        <v>2</v>
      </c>
      <c r="AH127" s="33">
        <v>6</v>
      </c>
      <c r="AI127" s="33">
        <v>2</v>
      </c>
      <c r="AJ127" s="33">
        <v>2.6</v>
      </c>
    </row>
    <row r="128" spans="1:36" x14ac:dyDescent="0.45">
      <c r="A128" s="33" t="s">
        <v>44</v>
      </c>
      <c r="B128" s="33">
        <v>25</v>
      </c>
      <c r="C128" s="33">
        <v>7</v>
      </c>
      <c r="D128" s="33">
        <v>4</v>
      </c>
      <c r="E128" s="33">
        <v>5</v>
      </c>
      <c r="F128" s="33">
        <v>1</v>
      </c>
      <c r="G128" s="33">
        <v>7</v>
      </c>
      <c r="H128" s="33">
        <v>0</v>
      </c>
      <c r="I128" s="33">
        <v>65</v>
      </c>
      <c r="J128" s="33" t="s">
        <v>106</v>
      </c>
      <c r="K128" s="33" t="s">
        <v>106</v>
      </c>
      <c r="L128" s="33">
        <v>25</v>
      </c>
      <c r="M128" s="33">
        <v>1</v>
      </c>
      <c r="N128" s="33">
        <v>0</v>
      </c>
      <c r="O128" s="33">
        <v>0</v>
      </c>
      <c r="P128" s="33">
        <v>1</v>
      </c>
      <c r="Q128" s="33">
        <v>1</v>
      </c>
      <c r="R128" s="33">
        <v>1</v>
      </c>
      <c r="S128" s="33">
        <v>4</v>
      </c>
      <c r="T128" s="33">
        <v>1</v>
      </c>
      <c r="U128" s="33">
        <v>1</v>
      </c>
      <c r="V128" s="33">
        <v>1</v>
      </c>
      <c r="W128" s="33">
        <v>0</v>
      </c>
      <c r="X128" s="33">
        <v>3</v>
      </c>
      <c r="Y128" s="40">
        <v>7.0833333333333339</v>
      </c>
      <c r="Z128" s="33">
        <v>3</v>
      </c>
      <c r="AA128" s="33">
        <v>1</v>
      </c>
      <c r="AB128" s="33">
        <v>1</v>
      </c>
      <c r="AC128" s="33">
        <v>1</v>
      </c>
      <c r="AD128" s="33">
        <v>1</v>
      </c>
      <c r="AE128" s="33">
        <v>1</v>
      </c>
      <c r="AF128" s="33">
        <v>1</v>
      </c>
      <c r="AG128" s="33">
        <v>2</v>
      </c>
      <c r="AH128" s="33">
        <v>3</v>
      </c>
      <c r="AI128" s="33">
        <v>2</v>
      </c>
      <c r="AJ128" s="33">
        <v>1.6</v>
      </c>
    </row>
    <row r="129" spans="1:36" x14ac:dyDescent="0.45">
      <c r="A129" s="33" t="s">
        <v>44</v>
      </c>
      <c r="B129" s="33">
        <v>26</v>
      </c>
      <c r="C129" s="33">
        <v>8</v>
      </c>
      <c r="D129" s="33">
        <v>4</v>
      </c>
      <c r="E129" s="33">
        <v>5</v>
      </c>
      <c r="F129" s="33">
        <v>1</v>
      </c>
      <c r="G129" s="33">
        <v>7</v>
      </c>
      <c r="H129" s="33">
        <v>0</v>
      </c>
      <c r="I129" s="33">
        <v>62</v>
      </c>
      <c r="J129" s="33" t="s">
        <v>107</v>
      </c>
      <c r="K129" s="33" t="s">
        <v>107</v>
      </c>
      <c r="L129" s="33">
        <v>26</v>
      </c>
      <c r="M129" s="33">
        <v>1</v>
      </c>
      <c r="N129" s="33">
        <v>0</v>
      </c>
      <c r="O129" s="33">
        <v>0</v>
      </c>
      <c r="P129" s="33">
        <v>1</v>
      </c>
      <c r="Q129" s="33">
        <v>1</v>
      </c>
      <c r="R129" s="33">
        <v>1</v>
      </c>
      <c r="S129" s="33">
        <v>4</v>
      </c>
      <c r="T129" s="33">
        <v>1</v>
      </c>
      <c r="U129" s="33">
        <v>1</v>
      </c>
      <c r="V129" s="33">
        <v>1</v>
      </c>
      <c r="W129" s="33">
        <v>1</v>
      </c>
      <c r="X129" s="33">
        <v>4</v>
      </c>
      <c r="Y129" s="40">
        <v>8.3333333333333339</v>
      </c>
      <c r="Z129" s="33">
        <v>3</v>
      </c>
      <c r="AA129" s="33">
        <v>1</v>
      </c>
      <c r="AB129" s="33">
        <v>2</v>
      </c>
      <c r="AC129" s="33">
        <v>3</v>
      </c>
      <c r="AD129" s="33">
        <v>2</v>
      </c>
      <c r="AE129" s="33">
        <v>2</v>
      </c>
      <c r="AF129" s="33">
        <v>1</v>
      </c>
      <c r="AG129" s="33">
        <v>4</v>
      </c>
      <c r="AH129" s="33">
        <v>6</v>
      </c>
      <c r="AI129" s="33">
        <v>2</v>
      </c>
      <c r="AJ129" s="33">
        <v>2.6</v>
      </c>
    </row>
    <row r="130" spans="1:36" x14ac:dyDescent="0.45">
      <c r="A130" s="33" t="s">
        <v>44</v>
      </c>
      <c r="B130" s="33">
        <v>27</v>
      </c>
      <c r="C130" s="33">
        <v>8</v>
      </c>
      <c r="D130" s="33">
        <v>5</v>
      </c>
      <c r="E130" s="33">
        <v>5</v>
      </c>
      <c r="F130" s="33">
        <v>2</v>
      </c>
      <c r="G130" s="33">
        <v>6</v>
      </c>
      <c r="H130" s="33">
        <v>1</v>
      </c>
      <c r="I130" s="33">
        <v>73</v>
      </c>
      <c r="J130" s="33" t="s">
        <v>107</v>
      </c>
      <c r="K130" s="33" t="s">
        <v>107</v>
      </c>
      <c r="L130" s="33">
        <v>27</v>
      </c>
      <c r="M130" s="33">
        <v>1</v>
      </c>
      <c r="N130" s="33">
        <v>0</v>
      </c>
      <c r="O130" s="33">
        <v>0</v>
      </c>
      <c r="P130" s="33">
        <v>1</v>
      </c>
      <c r="Q130" s="33">
        <v>0</v>
      </c>
      <c r="R130" s="33">
        <v>0</v>
      </c>
      <c r="S130" s="33">
        <v>2</v>
      </c>
      <c r="T130" s="33">
        <v>0</v>
      </c>
      <c r="U130" s="33">
        <v>0</v>
      </c>
      <c r="V130" s="33">
        <v>1</v>
      </c>
      <c r="W130" s="33">
        <v>0</v>
      </c>
      <c r="X130" s="33">
        <v>1</v>
      </c>
      <c r="Y130" s="40">
        <v>2.916666666666667</v>
      </c>
      <c r="Z130" s="33">
        <v>2</v>
      </c>
      <c r="AA130" s="33">
        <v>2</v>
      </c>
      <c r="AB130" s="33">
        <v>2</v>
      </c>
      <c r="AC130" s="33">
        <v>2</v>
      </c>
      <c r="AD130" s="33">
        <v>2</v>
      </c>
      <c r="AE130" s="33">
        <v>2</v>
      </c>
      <c r="AF130" s="33">
        <v>2</v>
      </c>
      <c r="AG130" s="33">
        <v>2</v>
      </c>
      <c r="AH130" s="33">
        <v>5</v>
      </c>
      <c r="AI130" s="33">
        <v>2</v>
      </c>
      <c r="AJ130" s="33">
        <v>2.2999999999999998</v>
      </c>
    </row>
    <row r="131" spans="1:36" x14ac:dyDescent="0.45">
      <c r="A131" s="33" t="s">
        <v>44</v>
      </c>
      <c r="B131" s="33">
        <v>28</v>
      </c>
      <c r="C131" s="33">
        <v>1</v>
      </c>
      <c r="D131" s="33">
        <v>5</v>
      </c>
      <c r="E131" s="33">
        <v>5</v>
      </c>
      <c r="F131" s="33">
        <v>1</v>
      </c>
      <c r="G131" s="33">
        <v>7</v>
      </c>
      <c r="H131" s="33">
        <v>0</v>
      </c>
      <c r="I131" s="33">
        <v>71</v>
      </c>
      <c r="J131" s="33" t="s">
        <v>107</v>
      </c>
      <c r="K131" s="33" t="s">
        <v>107</v>
      </c>
      <c r="L131" s="33">
        <v>28</v>
      </c>
      <c r="M131" s="33">
        <v>0</v>
      </c>
      <c r="N131" s="33">
        <v>1</v>
      </c>
      <c r="O131" s="33">
        <v>0</v>
      </c>
      <c r="P131" s="33">
        <v>1</v>
      </c>
      <c r="Q131" s="33">
        <v>1</v>
      </c>
      <c r="R131" s="33">
        <v>1</v>
      </c>
      <c r="S131" s="33">
        <v>4</v>
      </c>
      <c r="T131" s="33">
        <v>0</v>
      </c>
      <c r="U131" s="33">
        <v>1</v>
      </c>
      <c r="V131" s="33">
        <v>1</v>
      </c>
      <c r="W131" s="33">
        <v>1</v>
      </c>
      <c r="X131" s="33">
        <v>3</v>
      </c>
      <c r="Y131" s="40">
        <v>7.0833333333333339</v>
      </c>
      <c r="Z131" s="33">
        <v>1</v>
      </c>
      <c r="AA131" s="33">
        <v>1</v>
      </c>
      <c r="AB131" s="33">
        <v>4</v>
      </c>
      <c r="AC131" s="33">
        <v>1</v>
      </c>
      <c r="AD131" s="33">
        <v>7</v>
      </c>
      <c r="AE131" s="33">
        <v>1</v>
      </c>
      <c r="AF131" s="33">
        <v>3</v>
      </c>
      <c r="AG131" s="33">
        <v>7</v>
      </c>
      <c r="AH131" s="33">
        <v>7</v>
      </c>
      <c r="AI131" s="33">
        <v>1</v>
      </c>
      <c r="AJ131" s="33">
        <v>3.3</v>
      </c>
    </row>
    <row r="132" spans="1:36" x14ac:dyDescent="0.45">
      <c r="A132" s="33" t="s">
        <v>44</v>
      </c>
      <c r="B132" s="33">
        <v>29</v>
      </c>
      <c r="C132" s="33">
        <v>7</v>
      </c>
      <c r="D132" s="33">
        <v>4</v>
      </c>
      <c r="E132" s="33">
        <v>4</v>
      </c>
      <c r="F132" s="33">
        <v>5</v>
      </c>
      <c r="G132" s="33">
        <v>5</v>
      </c>
      <c r="H132" s="33">
        <v>1</v>
      </c>
      <c r="I132" s="33">
        <v>63</v>
      </c>
      <c r="J132" s="33" t="s">
        <v>106</v>
      </c>
      <c r="K132" s="33" t="s">
        <v>106</v>
      </c>
      <c r="L132" s="33">
        <v>29</v>
      </c>
      <c r="M132" s="33">
        <v>0</v>
      </c>
      <c r="N132" s="33">
        <v>1</v>
      </c>
      <c r="O132" s="33">
        <v>1</v>
      </c>
      <c r="P132" s="33">
        <v>1</v>
      </c>
      <c r="Q132" s="33">
        <v>0</v>
      </c>
      <c r="R132" s="33">
        <v>0</v>
      </c>
      <c r="S132" s="33">
        <v>3</v>
      </c>
      <c r="T132" s="33">
        <v>0</v>
      </c>
      <c r="U132" s="33">
        <v>0</v>
      </c>
      <c r="V132" s="33">
        <v>1</v>
      </c>
      <c r="W132" s="33">
        <v>0</v>
      </c>
      <c r="X132" s="33">
        <v>1</v>
      </c>
      <c r="Y132" s="40">
        <v>3.75</v>
      </c>
      <c r="Z132" s="33">
        <v>4</v>
      </c>
      <c r="AA132" s="33">
        <v>2</v>
      </c>
      <c r="AB132" s="33">
        <v>2</v>
      </c>
      <c r="AC132" s="33">
        <v>2</v>
      </c>
      <c r="AD132" s="33">
        <v>2</v>
      </c>
      <c r="AE132" s="33">
        <v>2</v>
      </c>
      <c r="AF132" s="33">
        <v>2</v>
      </c>
      <c r="AG132" s="33">
        <v>2</v>
      </c>
      <c r="AH132" s="33">
        <v>5</v>
      </c>
      <c r="AI132" s="33">
        <v>2</v>
      </c>
      <c r="AJ132" s="33">
        <v>2.5</v>
      </c>
    </row>
    <row r="133" spans="1:36" x14ac:dyDescent="0.45">
      <c r="A133" s="33" t="s">
        <v>44</v>
      </c>
      <c r="B133" s="33">
        <v>30</v>
      </c>
      <c r="C133" s="33">
        <v>7</v>
      </c>
      <c r="D133" s="33">
        <v>4</v>
      </c>
      <c r="E133" s="33">
        <v>4</v>
      </c>
      <c r="F133" s="33">
        <v>1</v>
      </c>
      <c r="G133" s="33">
        <v>7</v>
      </c>
      <c r="H133" s="33">
        <v>1</v>
      </c>
      <c r="I133" s="33">
        <v>66</v>
      </c>
      <c r="J133" s="33" t="s">
        <v>107</v>
      </c>
      <c r="K133" s="33" t="s">
        <v>107</v>
      </c>
      <c r="L133" s="33">
        <v>30</v>
      </c>
      <c r="M133" s="33">
        <v>1</v>
      </c>
      <c r="N133" s="33">
        <v>1</v>
      </c>
      <c r="O133" s="33">
        <v>1</v>
      </c>
      <c r="P133" s="33">
        <v>1</v>
      </c>
      <c r="Q133" s="33">
        <v>1</v>
      </c>
      <c r="R133" s="33">
        <v>0</v>
      </c>
      <c r="S133" s="33">
        <v>5</v>
      </c>
      <c r="T133" s="33">
        <v>1</v>
      </c>
      <c r="U133" s="33">
        <v>1</v>
      </c>
      <c r="V133" s="33">
        <v>1</v>
      </c>
      <c r="W133" s="33">
        <v>1</v>
      </c>
      <c r="X133" s="33">
        <v>4</v>
      </c>
      <c r="Y133" s="40">
        <v>9.1666666666666679</v>
      </c>
      <c r="Z133" s="33">
        <v>4</v>
      </c>
      <c r="AA133" s="33">
        <v>1</v>
      </c>
      <c r="AB133" s="33">
        <v>1</v>
      </c>
      <c r="AC133" s="33">
        <v>1</v>
      </c>
      <c r="AD133" s="33">
        <v>1</v>
      </c>
      <c r="AE133" s="33">
        <v>1</v>
      </c>
      <c r="AF133" s="33">
        <v>1</v>
      </c>
      <c r="AG133" s="33">
        <v>2</v>
      </c>
      <c r="AH133" s="33">
        <v>2</v>
      </c>
      <c r="AI133" s="33">
        <v>1</v>
      </c>
      <c r="AJ133" s="33">
        <v>1.5</v>
      </c>
    </row>
    <row r="134" spans="1:36" x14ac:dyDescent="0.45">
      <c r="A134" s="33" t="s">
        <v>44</v>
      </c>
      <c r="B134" s="33">
        <v>31</v>
      </c>
      <c r="C134" s="33">
        <v>4</v>
      </c>
      <c r="D134" s="33">
        <v>3</v>
      </c>
      <c r="E134" s="33">
        <v>3</v>
      </c>
      <c r="F134" s="33">
        <v>3</v>
      </c>
      <c r="G134" s="33">
        <v>5</v>
      </c>
      <c r="H134" s="33">
        <v>1</v>
      </c>
      <c r="I134" s="33">
        <v>67</v>
      </c>
      <c r="J134" s="33" t="s">
        <v>106</v>
      </c>
      <c r="K134" s="33" t="s">
        <v>107</v>
      </c>
      <c r="L134" s="33">
        <v>31</v>
      </c>
      <c r="M134" s="33">
        <v>1</v>
      </c>
      <c r="N134" s="33">
        <v>0</v>
      </c>
      <c r="O134" s="33">
        <v>1</v>
      </c>
      <c r="P134" s="33">
        <v>1</v>
      </c>
      <c r="Q134" s="33">
        <v>0</v>
      </c>
      <c r="R134" s="33">
        <v>0</v>
      </c>
      <c r="S134" s="33">
        <v>3</v>
      </c>
      <c r="T134" s="33">
        <v>0</v>
      </c>
      <c r="U134" s="33">
        <v>0</v>
      </c>
      <c r="V134" s="33">
        <v>1</v>
      </c>
      <c r="W134" s="33">
        <v>1</v>
      </c>
      <c r="X134" s="33">
        <v>2</v>
      </c>
      <c r="Y134" s="40">
        <v>5</v>
      </c>
      <c r="Z134" s="33">
        <v>3</v>
      </c>
      <c r="AA134" s="33">
        <v>4</v>
      </c>
      <c r="AB134" s="33">
        <v>4</v>
      </c>
      <c r="AC134" s="33">
        <v>3</v>
      </c>
      <c r="AD134" s="33">
        <v>4</v>
      </c>
      <c r="AE134" s="33">
        <v>3</v>
      </c>
      <c r="AF134" s="33">
        <v>5</v>
      </c>
      <c r="AG134" s="33">
        <v>4</v>
      </c>
      <c r="AH134" s="33">
        <v>3</v>
      </c>
      <c r="AI134" s="33">
        <v>5</v>
      </c>
      <c r="AJ134" s="33">
        <v>3.8</v>
      </c>
    </row>
    <row r="135" spans="1:36" x14ac:dyDescent="0.45">
      <c r="A135" s="33" t="s">
        <v>44</v>
      </c>
      <c r="B135" s="33">
        <v>32</v>
      </c>
      <c r="C135" s="33">
        <v>5</v>
      </c>
      <c r="D135" s="33">
        <v>3</v>
      </c>
      <c r="E135" s="33">
        <v>1</v>
      </c>
      <c r="F135" s="33">
        <v>4</v>
      </c>
      <c r="G135" s="33">
        <v>3</v>
      </c>
      <c r="H135" s="33">
        <v>0</v>
      </c>
      <c r="I135" s="33">
        <v>63</v>
      </c>
      <c r="J135" s="33" t="s">
        <v>106</v>
      </c>
      <c r="K135" s="33" t="s">
        <v>107</v>
      </c>
      <c r="L135" s="33">
        <v>32</v>
      </c>
      <c r="M135" s="33">
        <v>1</v>
      </c>
      <c r="N135" s="33">
        <v>0</v>
      </c>
      <c r="O135" s="33">
        <v>1</v>
      </c>
      <c r="P135" s="33">
        <v>0</v>
      </c>
      <c r="Q135" s="33">
        <v>0</v>
      </c>
      <c r="R135" s="33">
        <v>0</v>
      </c>
      <c r="S135" s="33">
        <v>2</v>
      </c>
      <c r="T135" s="33">
        <v>1</v>
      </c>
      <c r="U135" s="33">
        <v>0</v>
      </c>
      <c r="V135" s="33">
        <v>0</v>
      </c>
      <c r="W135" s="33">
        <v>1</v>
      </c>
      <c r="X135" s="33">
        <v>2</v>
      </c>
      <c r="Y135" s="40">
        <v>4.166666666666667</v>
      </c>
      <c r="Z135" s="33">
        <v>7</v>
      </c>
      <c r="AA135" s="33">
        <v>7</v>
      </c>
      <c r="AB135" s="33">
        <v>7</v>
      </c>
      <c r="AC135" s="33">
        <v>4</v>
      </c>
      <c r="AD135" s="33">
        <v>4</v>
      </c>
      <c r="AE135" s="33">
        <v>7</v>
      </c>
      <c r="AF135" s="33">
        <v>7</v>
      </c>
      <c r="AG135" s="33">
        <v>5</v>
      </c>
      <c r="AH135" s="33">
        <v>7</v>
      </c>
      <c r="AI135" s="33">
        <v>2</v>
      </c>
      <c r="AJ135" s="33">
        <v>5.7</v>
      </c>
    </row>
    <row r="136" spans="1:36" x14ac:dyDescent="0.45">
      <c r="A136" s="33" t="s">
        <v>44</v>
      </c>
      <c r="B136" s="33">
        <v>33</v>
      </c>
      <c r="C136" s="33">
        <v>8</v>
      </c>
      <c r="D136" s="33">
        <v>5</v>
      </c>
      <c r="E136" s="33">
        <v>5</v>
      </c>
      <c r="F136" s="33">
        <v>5</v>
      </c>
      <c r="G136" s="33">
        <v>3</v>
      </c>
      <c r="H136" s="33">
        <v>1</v>
      </c>
      <c r="I136" s="33">
        <v>68</v>
      </c>
      <c r="J136" s="33" t="s">
        <v>107</v>
      </c>
      <c r="K136" s="33" t="s">
        <v>107</v>
      </c>
      <c r="L136" s="33">
        <v>33</v>
      </c>
      <c r="M136" s="33">
        <v>1</v>
      </c>
      <c r="N136" s="33">
        <v>1</v>
      </c>
      <c r="O136" s="33">
        <v>0</v>
      </c>
      <c r="P136" s="33">
        <v>1</v>
      </c>
      <c r="Q136" s="33">
        <v>0</v>
      </c>
      <c r="R136" s="33">
        <v>0</v>
      </c>
      <c r="S136" s="33">
        <v>3</v>
      </c>
      <c r="T136" s="33">
        <v>1</v>
      </c>
      <c r="U136" s="33">
        <v>0</v>
      </c>
      <c r="V136" s="33">
        <v>1</v>
      </c>
      <c r="W136" s="33">
        <v>1</v>
      </c>
      <c r="X136" s="33">
        <v>3</v>
      </c>
      <c r="Y136" s="40">
        <v>6.25</v>
      </c>
      <c r="Z136" s="33">
        <v>2</v>
      </c>
      <c r="AA136" s="33">
        <v>2</v>
      </c>
      <c r="AB136" s="33">
        <v>7</v>
      </c>
      <c r="AC136" s="33">
        <v>1</v>
      </c>
      <c r="AD136" s="33">
        <v>2</v>
      </c>
      <c r="AE136" s="33">
        <v>1</v>
      </c>
      <c r="AF136" s="33">
        <v>1</v>
      </c>
      <c r="AG136" s="33">
        <v>6</v>
      </c>
      <c r="AH136" s="33">
        <v>7</v>
      </c>
      <c r="AI136" s="33">
        <v>1</v>
      </c>
      <c r="AJ136" s="33">
        <v>3</v>
      </c>
    </row>
    <row r="137" spans="1:36" x14ac:dyDescent="0.45">
      <c r="A137" s="33" t="s">
        <v>44</v>
      </c>
      <c r="B137" s="33">
        <v>34</v>
      </c>
      <c r="C137" s="33">
        <v>8</v>
      </c>
      <c r="D137" s="33">
        <v>4</v>
      </c>
      <c r="E137" s="33">
        <v>5</v>
      </c>
      <c r="F137" s="33">
        <v>3</v>
      </c>
      <c r="G137" s="33">
        <v>2</v>
      </c>
      <c r="H137" s="33">
        <v>0</v>
      </c>
      <c r="I137" s="33">
        <v>68</v>
      </c>
      <c r="J137" s="33" t="s">
        <v>107</v>
      </c>
      <c r="K137" s="33" t="s">
        <v>107</v>
      </c>
      <c r="L137" s="33">
        <v>34</v>
      </c>
      <c r="M137" s="33">
        <v>1</v>
      </c>
      <c r="N137" s="33">
        <v>1</v>
      </c>
      <c r="O137" s="33">
        <v>1</v>
      </c>
      <c r="P137" s="33">
        <v>1</v>
      </c>
      <c r="Q137" s="33">
        <v>1</v>
      </c>
      <c r="R137" s="33">
        <v>1</v>
      </c>
      <c r="S137" s="33">
        <v>6</v>
      </c>
      <c r="T137" s="33">
        <v>1</v>
      </c>
      <c r="U137" s="33">
        <v>0</v>
      </c>
      <c r="V137" s="33">
        <v>1</v>
      </c>
      <c r="W137" s="33">
        <v>0</v>
      </c>
      <c r="X137" s="33">
        <v>2</v>
      </c>
      <c r="Y137" s="40">
        <v>7.5</v>
      </c>
      <c r="Z137" s="33">
        <v>1</v>
      </c>
      <c r="AA137" s="33">
        <v>3</v>
      </c>
      <c r="AB137" s="33">
        <v>3</v>
      </c>
      <c r="AC137" s="33">
        <v>1</v>
      </c>
      <c r="AD137" s="33">
        <v>6</v>
      </c>
      <c r="AE137" s="33">
        <v>5</v>
      </c>
      <c r="AF137" s="33">
        <v>4</v>
      </c>
      <c r="AG137" s="33">
        <v>5</v>
      </c>
      <c r="AH137" s="33">
        <v>5</v>
      </c>
      <c r="AI137" s="33">
        <v>1</v>
      </c>
      <c r="AJ137" s="33">
        <v>3.4</v>
      </c>
    </row>
    <row r="138" spans="1:36" x14ac:dyDescent="0.45">
      <c r="A138" s="33" t="s">
        <v>44</v>
      </c>
      <c r="B138" s="33">
        <v>35</v>
      </c>
      <c r="C138" s="33">
        <v>5</v>
      </c>
      <c r="D138" s="33">
        <v>4</v>
      </c>
      <c r="E138" s="33">
        <v>4</v>
      </c>
      <c r="F138" s="33">
        <v>3</v>
      </c>
      <c r="G138" s="33">
        <v>3</v>
      </c>
      <c r="H138" s="33">
        <v>1</v>
      </c>
      <c r="I138" s="33">
        <v>61</v>
      </c>
      <c r="J138" s="33" t="s">
        <v>107</v>
      </c>
      <c r="K138" s="33" t="s">
        <v>107</v>
      </c>
      <c r="L138" s="33">
        <v>35</v>
      </c>
      <c r="M138" s="33">
        <v>1</v>
      </c>
      <c r="N138" s="33">
        <v>0</v>
      </c>
      <c r="O138" s="33">
        <v>1</v>
      </c>
      <c r="P138" s="33">
        <v>1</v>
      </c>
      <c r="Q138" s="33">
        <v>1</v>
      </c>
      <c r="R138" s="33">
        <v>1</v>
      </c>
      <c r="S138" s="33">
        <v>5</v>
      </c>
      <c r="T138" s="33">
        <v>1</v>
      </c>
      <c r="U138" s="33">
        <v>1</v>
      </c>
      <c r="V138" s="33">
        <v>1</v>
      </c>
      <c r="W138" s="33">
        <v>1</v>
      </c>
      <c r="X138" s="33">
        <v>4</v>
      </c>
      <c r="Y138" s="40">
        <v>9.1666666666666679</v>
      </c>
      <c r="Z138" s="33">
        <v>1</v>
      </c>
      <c r="AA138" s="33">
        <v>1</v>
      </c>
      <c r="AB138" s="33">
        <v>1</v>
      </c>
      <c r="AC138" s="33">
        <v>1</v>
      </c>
      <c r="AD138" s="33">
        <v>1</v>
      </c>
      <c r="AE138" s="33">
        <v>1</v>
      </c>
      <c r="AF138" s="33">
        <v>1</v>
      </c>
      <c r="AG138" s="33">
        <v>1</v>
      </c>
      <c r="AH138" s="33">
        <v>1</v>
      </c>
      <c r="AI138" s="33">
        <v>1</v>
      </c>
      <c r="AJ138" s="33">
        <v>1</v>
      </c>
    </row>
    <row r="139" spans="1:36" x14ac:dyDescent="0.45">
      <c r="A139" s="33" t="s">
        <v>44</v>
      </c>
      <c r="B139" s="33">
        <v>36</v>
      </c>
      <c r="C139" s="33">
        <v>8</v>
      </c>
      <c r="D139" s="33">
        <v>5</v>
      </c>
      <c r="E139" s="33">
        <v>5</v>
      </c>
      <c r="F139" s="33">
        <v>2</v>
      </c>
      <c r="G139" s="33">
        <v>6</v>
      </c>
      <c r="H139" s="33">
        <v>1</v>
      </c>
      <c r="I139" s="33">
        <v>64</v>
      </c>
      <c r="J139" s="33" t="s">
        <v>107</v>
      </c>
      <c r="K139" s="33" t="s">
        <v>107</v>
      </c>
      <c r="L139" s="33">
        <v>36</v>
      </c>
      <c r="M139" s="33">
        <v>1</v>
      </c>
      <c r="N139" s="33">
        <v>1</v>
      </c>
      <c r="O139" s="33">
        <v>1</v>
      </c>
      <c r="P139" s="33">
        <v>0</v>
      </c>
      <c r="Q139" s="33">
        <v>1</v>
      </c>
      <c r="R139" s="33">
        <v>1</v>
      </c>
      <c r="S139" s="33">
        <v>5</v>
      </c>
      <c r="T139" s="33">
        <v>1</v>
      </c>
      <c r="U139" s="33">
        <v>0</v>
      </c>
      <c r="V139" s="33">
        <v>1</v>
      </c>
      <c r="W139" s="33">
        <v>1</v>
      </c>
      <c r="X139" s="33">
        <v>3</v>
      </c>
      <c r="Y139" s="40">
        <v>7.916666666666667</v>
      </c>
      <c r="Z139" s="33">
        <v>3</v>
      </c>
      <c r="AA139" s="33">
        <v>2</v>
      </c>
      <c r="AB139" s="33">
        <v>3</v>
      </c>
      <c r="AC139" s="33">
        <v>2</v>
      </c>
      <c r="AD139" s="33">
        <v>2</v>
      </c>
      <c r="AE139" s="33">
        <v>1</v>
      </c>
      <c r="AF139" s="33">
        <v>2</v>
      </c>
      <c r="AG139" s="33">
        <v>3</v>
      </c>
      <c r="AH139" s="33">
        <v>3</v>
      </c>
      <c r="AI139" s="33">
        <v>2</v>
      </c>
      <c r="AJ139" s="33">
        <v>2.2999999999999998</v>
      </c>
    </row>
    <row r="140" spans="1:36" x14ac:dyDescent="0.45">
      <c r="A140" s="33" t="s">
        <v>44</v>
      </c>
      <c r="B140" s="33">
        <v>37</v>
      </c>
      <c r="C140" s="33">
        <v>8</v>
      </c>
      <c r="D140" s="33">
        <v>4</v>
      </c>
      <c r="E140" s="33">
        <v>4</v>
      </c>
      <c r="F140" s="33">
        <v>3</v>
      </c>
      <c r="G140" s="33">
        <v>7</v>
      </c>
      <c r="H140" s="33">
        <v>0</v>
      </c>
      <c r="I140" s="33">
        <v>60</v>
      </c>
      <c r="J140" s="33" t="s">
        <v>107</v>
      </c>
      <c r="K140" s="33" t="s">
        <v>106</v>
      </c>
      <c r="L140" s="33">
        <v>37</v>
      </c>
      <c r="M140" s="33">
        <v>1</v>
      </c>
      <c r="N140" s="33">
        <v>0</v>
      </c>
      <c r="O140" s="33">
        <v>0</v>
      </c>
      <c r="P140" s="33">
        <v>1</v>
      </c>
      <c r="Q140" s="33">
        <v>0</v>
      </c>
      <c r="R140" s="33">
        <v>0</v>
      </c>
      <c r="S140" s="33">
        <v>2</v>
      </c>
      <c r="T140" s="33">
        <v>1</v>
      </c>
      <c r="U140" s="33">
        <v>0</v>
      </c>
      <c r="V140" s="33">
        <v>1</v>
      </c>
      <c r="W140" s="33">
        <v>1</v>
      </c>
      <c r="X140" s="33">
        <v>3</v>
      </c>
      <c r="Y140" s="40">
        <v>5.416666666666667</v>
      </c>
      <c r="Z140" s="33">
        <v>2</v>
      </c>
      <c r="AA140" s="33">
        <v>2</v>
      </c>
      <c r="AB140" s="33">
        <v>3</v>
      </c>
      <c r="AC140" s="33">
        <v>2</v>
      </c>
      <c r="AD140" s="33">
        <v>3</v>
      </c>
      <c r="AE140" s="33">
        <v>2</v>
      </c>
      <c r="AF140" s="33">
        <v>6</v>
      </c>
      <c r="AG140" s="33">
        <v>3</v>
      </c>
      <c r="AH140" s="33">
        <v>3</v>
      </c>
      <c r="AI140" s="33">
        <v>2</v>
      </c>
      <c r="AJ140" s="33">
        <v>2.8</v>
      </c>
    </row>
    <row r="141" spans="1:36" x14ac:dyDescent="0.45">
      <c r="A141" s="33" t="s">
        <v>44</v>
      </c>
      <c r="B141" s="33">
        <v>38</v>
      </c>
      <c r="C141" s="33">
        <v>8</v>
      </c>
      <c r="D141" s="33">
        <v>5</v>
      </c>
      <c r="E141" s="33">
        <v>4</v>
      </c>
      <c r="F141" s="33">
        <v>1</v>
      </c>
      <c r="G141" s="33">
        <v>7</v>
      </c>
      <c r="H141" s="33">
        <v>0</v>
      </c>
      <c r="I141" s="33">
        <v>70</v>
      </c>
      <c r="J141" s="33" t="s">
        <v>107</v>
      </c>
      <c r="K141" s="33" t="s">
        <v>107</v>
      </c>
      <c r="L141" s="33">
        <v>38</v>
      </c>
      <c r="M141" s="33">
        <v>0</v>
      </c>
      <c r="N141" s="33">
        <v>1</v>
      </c>
      <c r="O141" s="33">
        <v>1</v>
      </c>
      <c r="P141" s="33">
        <v>1</v>
      </c>
      <c r="Q141" s="33">
        <v>1</v>
      </c>
      <c r="R141" s="33">
        <v>0</v>
      </c>
      <c r="S141" s="33">
        <v>4</v>
      </c>
      <c r="T141" s="33">
        <v>1</v>
      </c>
      <c r="U141" s="33">
        <v>0</v>
      </c>
      <c r="V141" s="33">
        <v>1</v>
      </c>
      <c r="W141" s="33">
        <v>1</v>
      </c>
      <c r="X141" s="33">
        <v>3</v>
      </c>
      <c r="Y141" s="40">
        <v>7.0833333333333339</v>
      </c>
      <c r="Z141" s="33">
        <v>2</v>
      </c>
      <c r="AA141" s="33">
        <v>1</v>
      </c>
      <c r="AB141" s="33">
        <v>1</v>
      </c>
      <c r="AC141" s="33">
        <v>1</v>
      </c>
      <c r="AD141" s="33">
        <v>1</v>
      </c>
      <c r="AE141" s="33">
        <v>1</v>
      </c>
      <c r="AF141" s="33">
        <v>1</v>
      </c>
      <c r="AG141" s="33">
        <v>6</v>
      </c>
      <c r="AH141" s="33">
        <v>2</v>
      </c>
      <c r="AI141" s="33">
        <v>1</v>
      </c>
      <c r="AJ141" s="33">
        <v>1.7</v>
      </c>
    </row>
    <row r="142" spans="1:36" x14ac:dyDescent="0.45">
      <c r="A142" s="33" t="s">
        <v>44</v>
      </c>
      <c r="B142" s="33">
        <v>39</v>
      </c>
      <c r="C142" s="33">
        <v>7</v>
      </c>
      <c r="D142" s="33">
        <v>4</v>
      </c>
      <c r="E142" s="33">
        <v>4</v>
      </c>
      <c r="F142" s="33">
        <v>4</v>
      </c>
      <c r="G142" s="33">
        <v>4</v>
      </c>
      <c r="H142" s="33">
        <v>1</v>
      </c>
      <c r="I142" s="33">
        <v>76</v>
      </c>
      <c r="J142" s="33" t="s">
        <v>106</v>
      </c>
      <c r="K142" s="33" t="s">
        <v>107</v>
      </c>
      <c r="L142" s="33">
        <v>39</v>
      </c>
      <c r="M142" s="33">
        <v>1</v>
      </c>
      <c r="N142" s="33">
        <v>1</v>
      </c>
      <c r="O142" s="33">
        <v>1</v>
      </c>
      <c r="P142" s="33">
        <v>1</v>
      </c>
      <c r="Q142" s="33">
        <v>0</v>
      </c>
      <c r="R142" s="33">
        <v>0</v>
      </c>
      <c r="S142" s="33">
        <v>4</v>
      </c>
      <c r="T142" s="33">
        <v>0</v>
      </c>
      <c r="U142" s="33">
        <v>0</v>
      </c>
      <c r="V142" s="33">
        <v>1</v>
      </c>
      <c r="W142" s="33">
        <v>0</v>
      </c>
      <c r="X142" s="33">
        <v>1</v>
      </c>
      <c r="Y142" s="40">
        <v>4.5833333333333339</v>
      </c>
      <c r="Z142" s="33">
        <v>4</v>
      </c>
      <c r="AA142" s="33">
        <v>5</v>
      </c>
      <c r="AB142" s="33">
        <v>4</v>
      </c>
      <c r="AC142" s="33">
        <v>4</v>
      </c>
      <c r="AD142" s="33">
        <v>4</v>
      </c>
      <c r="AE142" s="33">
        <v>3</v>
      </c>
      <c r="AF142" s="33">
        <v>4</v>
      </c>
      <c r="AG142" s="33">
        <v>6</v>
      </c>
      <c r="AH142" s="33">
        <v>6</v>
      </c>
      <c r="AI142" s="33">
        <v>4</v>
      </c>
      <c r="AJ142" s="33">
        <v>4.4000000000000004</v>
      </c>
    </row>
    <row r="143" spans="1:36" x14ac:dyDescent="0.45">
      <c r="A143" s="33" t="s">
        <v>44</v>
      </c>
      <c r="B143" s="33">
        <v>40</v>
      </c>
      <c r="C143" s="33">
        <v>7</v>
      </c>
      <c r="D143" s="33">
        <v>4</v>
      </c>
      <c r="E143" s="33">
        <v>4</v>
      </c>
      <c r="F143" s="33">
        <v>1</v>
      </c>
      <c r="G143" s="33">
        <v>7</v>
      </c>
      <c r="H143" s="33">
        <v>0</v>
      </c>
      <c r="I143" s="33">
        <v>67</v>
      </c>
      <c r="J143" s="33" t="s">
        <v>106</v>
      </c>
      <c r="K143" s="33" t="s">
        <v>106</v>
      </c>
      <c r="L143" s="33">
        <v>40</v>
      </c>
      <c r="M143" s="33">
        <v>1</v>
      </c>
      <c r="N143" s="33">
        <v>1</v>
      </c>
      <c r="O143" s="33">
        <v>1</v>
      </c>
      <c r="P143" s="33">
        <v>1</v>
      </c>
      <c r="Q143" s="33">
        <v>1</v>
      </c>
      <c r="R143" s="33">
        <v>1</v>
      </c>
      <c r="S143" s="33">
        <v>6</v>
      </c>
      <c r="T143" s="33">
        <v>1</v>
      </c>
      <c r="U143" s="33">
        <v>1</v>
      </c>
      <c r="V143" s="33">
        <v>1</v>
      </c>
      <c r="W143" s="33">
        <v>1</v>
      </c>
      <c r="X143" s="33">
        <v>4</v>
      </c>
      <c r="Y143" s="40">
        <v>10</v>
      </c>
      <c r="Z143" s="33">
        <v>5</v>
      </c>
      <c r="AA143" s="33">
        <v>2</v>
      </c>
      <c r="AB143" s="33">
        <v>2</v>
      </c>
      <c r="AC143" s="33">
        <v>4</v>
      </c>
      <c r="AD143" s="33">
        <v>3</v>
      </c>
      <c r="AE143" s="33">
        <v>3</v>
      </c>
      <c r="AF143" s="33">
        <v>5</v>
      </c>
      <c r="AG143" s="33">
        <v>6</v>
      </c>
      <c r="AH143" s="33">
        <v>6</v>
      </c>
      <c r="AI143" s="33">
        <v>3</v>
      </c>
      <c r="AJ143" s="33">
        <v>3.9</v>
      </c>
    </row>
    <row r="144" spans="1:36" x14ac:dyDescent="0.45">
      <c r="A144" s="33" t="s">
        <v>44</v>
      </c>
      <c r="B144" s="33">
        <v>41</v>
      </c>
      <c r="C144" s="33">
        <v>8</v>
      </c>
      <c r="D144" s="33">
        <v>5</v>
      </c>
      <c r="E144" s="33">
        <v>5</v>
      </c>
      <c r="F144" s="33">
        <v>1</v>
      </c>
      <c r="G144" s="33">
        <v>7</v>
      </c>
      <c r="H144" s="33">
        <v>1</v>
      </c>
      <c r="I144" s="33">
        <v>71</v>
      </c>
      <c r="J144" s="33" t="s">
        <v>107</v>
      </c>
      <c r="K144" s="33" t="s">
        <v>107</v>
      </c>
      <c r="L144" s="33">
        <v>41</v>
      </c>
      <c r="M144" s="33">
        <v>1</v>
      </c>
      <c r="N144" s="33">
        <v>1</v>
      </c>
      <c r="O144" s="33">
        <v>1</v>
      </c>
      <c r="P144" s="33">
        <v>1</v>
      </c>
      <c r="Q144" s="33">
        <v>1</v>
      </c>
      <c r="R144" s="33">
        <v>1</v>
      </c>
      <c r="S144" s="33">
        <v>6</v>
      </c>
      <c r="T144" s="33">
        <v>0</v>
      </c>
      <c r="U144" s="33">
        <v>1</v>
      </c>
      <c r="V144" s="33">
        <v>1</v>
      </c>
      <c r="W144" s="33">
        <v>0</v>
      </c>
      <c r="X144" s="33">
        <v>2</v>
      </c>
      <c r="Y144" s="40">
        <v>7.5</v>
      </c>
      <c r="Z144" s="33">
        <v>5</v>
      </c>
      <c r="AA144" s="33">
        <v>2</v>
      </c>
      <c r="AB144" s="33">
        <v>7</v>
      </c>
      <c r="AC144" s="33">
        <v>2</v>
      </c>
      <c r="AD144" s="33">
        <v>6</v>
      </c>
      <c r="AE144" s="33">
        <v>5</v>
      </c>
      <c r="AF144" s="33">
        <v>5</v>
      </c>
      <c r="AG144" s="33">
        <v>5</v>
      </c>
      <c r="AH144" s="33">
        <v>7</v>
      </c>
      <c r="AI144" s="33">
        <v>5</v>
      </c>
      <c r="AJ144" s="33">
        <v>4.9000000000000004</v>
      </c>
    </row>
    <row r="145" spans="1:36" x14ac:dyDescent="0.45">
      <c r="A145" s="33" t="s">
        <v>44</v>
      </c>
      <c r="B145" s="33">
        <v>42</v>
      </c>
      <c r="C145" s="33">
        <v>8</v>
      </c>
      <c r="D145" s="33">
        <v>4</v>
      </c>
      <c r="E145" s="33">
        <v>5</v>
      </c>
      <c r="F145" s="33">
        <v>4</v>
      </c>
      <c r="G145" s="33">
        <v>3</v>
      </c>
      <c r="H145" s="33">
        <v>0</v>
      </c>
      <c r="I145" s="33">
        <v>66</v>
      </c>
      <c r="J145" s="33" t="s">
        <v>106</v>
      </c>
      <c r="K145" s="33" t="s">
        <v>106</v>
      </c>
      <c r="L145" s="33">
        <v>42</v>
      </c>
      <c r="M145" s="33">
        <v>1</v>
      </c>
      <c r="N145" s="33">
        <v>1</v>
      </c>
      <c r="O145" s="33">
        <v>1</v>
      </c>
      <c r="P145" s="33">
        <v>1</v>
      </c>
      <c r="Q145" s="33">
        <v>1</v>
      </c>
      <c r="R145" s="33">
        <v>1</v>
      </c>
      <c r="S145" s="33">
        <v>6</v>
      </c>
      <c r="T145" s="33">
        <v>1</v>
      </c>
      <c r="U145" s="33">
        <v>1</v>
      </c>
      <c r="V145" s="33">
        <v>1</v>
      </c>
      <c r="W145" s="33">
        <v>1</v>
      </c>
      <c r="X145" s="33">
        <v>4</v>
      </c>
      <c r="Y145" s="40">
        <v>10</v>
      </c>
      <c r="Z145" s="33">
        <v>4</v>
      </c>
      <c r="AA145" s="33">
        <v>2</v>
      </c>
      <c r="AB145" s="33">
        <v>6</v>
      </c>
      <c r="AC145" s="33">
        <v>2</v>
      </c>
      <c r="AD145" s="33">
        <v>1</v>
      </c>
      <c r="AE145" s="33">
        <v>2</v>
      </c>
      <c r="AF145" s="33">
        <v>1</v>
      </c>
      <c r="AG145" s="33">
        <v>4</v>
      </c>
      <c r="AH145" s="33">
        <v>5</v>
      </c>
      <c r="AI145" s="33">
        <v>2</v>
      </c>
      <c r="AJ145" s="33">
        <v>2.9</v>
      </c>
    </row>
    <row r="146" spans="1:36" x14ac:dyDescent="0.45">
      <c r="A146" s="33" t="s">
        <v>44</v>
      </c>
      <c r="B146" s="33">
        <v>43</v>
      </c>
      <c r="C146" s="33">
        <v>6</v>
      </c>
      <c r="D146" s="33">
        <v>3</v>
      </c>
      <c r="E146" s="33">
        <v>3</v>
      </c>
      <c r="F146" s="33">
        <v>5</v>
      </c>
      <c r="G146" s="33">
        <v>3</v>
      </c>
      <c r="H146" s="33">
        <v>1</v>
      </c>
      <c r="I146" s="33">
        <v>67</v>
      </c>
      <c r="J146" s="33" t="s">
        <v>106</v>
      </c>
      <c r="K146" s="33" t="s">
        <v>106</v>
      </c>
      <c r="L146" s="33">
        <v>43</v>
      </c>
      <c r="M146" s="33">
        <v>0</v>
      </c>
      <c r="N146" s="33">
        <v>0</v>
      </c>
      <c r="O146" s="33">
        <v>1</v>
      </c>
      <c r="P146" s="33">
        <v>1</v>
      </c>
      <c r="Q146" s="33">
        <v>0</v>
      </c>
      <c r="R146" s="33">
        <v>0</v>
      </c>
      <c r="S146" s="33">
        <v>2</v>
      </c>
      <c r="T146" s="33">
        <v>1</v>
      </c>
      <c r="U146" s="33">
        <v>0</v>
      </c>
      <c r="V146" s="33">
        <v>1</v>
      </c>
      <c r="W146" s="33">
        <v>1</v>
      </c>
      <c r="X146" s="33">
        <v>3</v>
      </c>
      <c r="Y146" s="40">
        <v>5.416666666666667</v>
      </c>
      <c r="Z146" s="33">
        <v>5</v>
      </c>
      <c r="AA146" s="33">
        <v>3</v>
      </c>
      <c r="AB146" s="33">
        <v>3</v>
      </c>
      <c r="AC146" s="33">
        <v>3</v>
      </c>
      <c r="AD146" s="33">
        <v>3</v>
      </c>
      <c r="AE146" s="33">
        <v>3</v>
      </c>
      <c r="AF146" s="33">
        <v>2</v>
      </c>
      <c r="AG146" s="33">
        <v>2</v>
      </c>
      <c r="AH146" s="33">
        <v>5</v>
      </c>
      <c r="AI146" s="33">
        <v>3</v>
      </c>
      <c r="AJ146" s="33">
        <v>3.2</v>
      </c>
    </row>
    <row r="147" spans="1:36" x14ac:dyDescent="0.45">
      <c r="A147" s="33" t="s">
        <v>44</v>
      </c>
      <c r="B147" s="33">
        <v>44</v>
      </c>
      <c r="C147" s="33">
        <v>9</v>
      </c>
      <c r="D147" s="33">
        <v>5</v>
      </c>
      <c r="E147" s="33">
        <v>5</v>
      </c>
      <c r="F147" s="33">
        <v>1</v>
      </c>
      <c r="G147" s="33">
        <v>7</v>
      </c>
      <c r="H147" s="33">
        <v>1</v>
      </c>
      <c r="I147" s="33">
        <v>67</v>
      </c>
      <c r="J147" s="33" t="s">
        <v>107</v>
      </c>
      <c r="K147" s="33" t="s">
        <v>107</v>
      </c>
      <c r="L147" s="33">
        <v>44</v>
      </c>
      <c r="M147" s="33">
        <v>1</v>
      </c>
      <c r="N147" s="33">
        <v>1</v>
      </c>
      <c r="O147" s="33">
        <v>1</v>
      </c>
      <c r="P147" s="33">
        <v>1</v>
      </c>
      <c r="Q147" s="33">
        <v>0</v>
      </c>
      <c r="R147" s="33">
        <v>1</v>
      </c>
      <c r="S147" s="33">
        <v>5</v>
      </c>
      <c r="T147" s="33">
        <v>0</v>
      </c>
      <c r="U147" s="33">
        <v>0</v>
      </c>
      <c r="V147" s="33">
        <v>1</v>
      </c>
      <c r="W147" s="33">
        <v>0</v>
      </c>
      <c r="X147" s="33">
        <v>1</v>
      </c>
      <c r="Y147" s="40">
        <v>5.416666666666667</v>
      </c>
      <c r="Z147" s="33">
        <v>5</v>
      </c>
      <c r="AA147" s="33">
        <v>3</v>
      </c>
      <c r="AB147" s="33">
        <v>3</v>
      </c>
      <c r="AC147" s="33">
        <v>3</v>
      </c>
      <c r="AD147" s="33">
        <v>3</v>
      </c>
      <c r="AE147" s="33">
        <v>5</v>
      </c>
      <c r="AF147" s="33">
        <v>3</v>
      </c>
      <c r="AG147" s="33">
        <v>1</v>
      </c>
      <c r="AH147" s="33">
        <v>5</v>
      </c>
      <c r="AI147" s="33">
        <v>7</v>
      </c>
      <c r="AJ147" s="33">
        <v>3.8</v>
      </c>
    </row>
    <row r="148" spans="1:36" x14ac:dyDescent="0.45">
      <c r="A148" s="33" t="s">
        <v>44</v>
      </c>
      <c r="B148" s="33">
        <v>45</v>
      </c>
      <c r="C148" s="33">
        <v>8</v>
      </c>
      <c r="D148" s="33">
        <v>5</v>
      </c>
      <c r="E148" s="33">
        <v>5</v>
      </c>
      <c r="F148" s="33">
        <v>3</v>
      </c>
      <c r="G148" s="33">
        <v>5</v>
      </c>
      <c r="H148" s="33">
        <v>0</v>
      </c>
      <c r="I148" s="33">
        <v>64</v>
      </c>
      <c r="J148" s="33" t="s">
        <v>106</v>
      </c>
      <c r="K148" s="33" t="s">
        <v>106</v>
      </c>
      <c r="L148" s="33">
        <v>45</v>
      </c>
      <c r="M148" s="33">
        <v>1</v>
      </c>
      <c r="N148" s="33">
        <v>1</v>
      </c>
      <c r="O148" s="33">
        <v>1</v>
      </c>
      <c r="P148" s="33">
        <v>1</v>
      </c>
      <c r="Q148" s="33">
        <v>0</v>
      </c>
      <c r="R148" s="33">
        <v>0</v>
      </c>
      <c r="S148" s="33">
        <v>4</v>
      </c>
      <c r="T148" s="33">
        <v>0</v>
      </c>
      <c r="U148" s="33">
        <v>0</v>
      </c>
      <c r="V148" s="33">
        <v>1</v>
      </c>
      <c r="W148" s="33">
        <v>1</v>
      </c>
      <c r="X148" s="33">
        <v>2</v>
      </c>
      <c r="Y148" s="40">
        <v>5.8333333333333339</v>
      </c>
      <c r="Z148" s="33">
        <v>5</v>
      </c>
      <c r="AA148" s="33">
        <v>1</v>
      </c>
      <c r="AB148" s="33">
        <v>2</v>
      </c>
      <c r="AC148" s="33">
        <v>1</v>
      </c>
      <c r="AD148" s="33">
        <v>2</v>
      </c>
      <c r="AE148" s="33">
        <v>1</v>
      </c>
      <c r="AF148" s="33">
        <v>1</v>
      </c>
      <c r="AG148" s="33">
        <v>3</v>
      </c>
      <c r="AH148" s="33">
        <v>2</v>
      </c>
      <c r="AI148" s="33">
        <v>1</v>
      </c>
      <c r="AJ148" s="33">
        <v>1.9</v>
      </c>
    </row>
    <row r="149" spans="1:36" x14ac:dyDescent="0.45">
      <c r="A149" s="33" t="s">
        <v>44</v>
      </c>
      <c r="B149" s="33">
        <v>46</v>
      </c>
      <c r="C149" s="33">
        <v>8</v>
      </c>
      <c r="D149" s="33">
        <v>5</v>
      </c>
      <c r="E149" s="33">
        <v>4</v>
      </c>
      <c r="F149" s="33">
        <v>2</v>
      </c>
      <c r="G149" s="33">
        <v>6</v>
      </c>
      <c r="H149" s="33">
        <v>0</v>
      </c>
      <c r="I149" s="33">
        <v>75</v>
      </c>
      <c r="J149" s="33" t="s">
        <v>107</v>
      </c>
      <c r="K149" s="33" t="s">
        <v>107</v>
      </c>
      <c r="L149" s="33">
        <v>46</v>
      </c>
      <c r="M149" s="33">
        <v>1</v>
      </c>
      <c r="N149" s="33">
        <v>1</v>
      </c>
      <c r="O149" s="33">
        <v>1</v>
      </c>
      <c r="P149" s="33">
        <v>1</v>
      </c>
      <c r="Q149" s="33">
        <v>1</v>
      </c>
      <c r="R149" s="33">
        <v>1</v>
      </c>
      <c r="S149" s="33">
        <v>6</v>
      </c>
      <c r="T149" s="33">
        <v>1</v>
      </c>
      <c r="U149" s="33">
        <v>0</v>
      </c>
      <c r="V149" s="33">
        <v>1</v>
      </c>
      <c r="W149" s="33">
        <v>1</v>
      </c>
      <c r="X149" s="33">
        <v>3</v>
      </c>
      <c r="Y149" s="40">
        <v>8.75</v>
      </c>
      <c r="Z149" s="33">
        <v>2</v>
      </c>
      <c r="AA149" s="33">
        <v>3</v>
      </c>
      <c r="AB149" s="33">
        <v>3</v>
      </c>
      <c r="AC149" s="33">
        <v>1</v>
      </c>
      <c r="AD149" s="33">
        <v>1</v>
      </c>
      <c r="AE149" s="33">
        <v>2</v>
      </c>
      <c r="AF149" s="33">
        <v>1</v>
      </c>
      <c r="AG149" s="33">
        <v>4</v>
      </c>
      <c r="AH149" s="33">
        <v>5</v>
      </c>
      <c r="AI149" s="33">
        <v>1</v>
      </c>
      <c r="AJ149" s="33">
        <v>2.2999999999999998</v>
      </c>
    </row>
    <row r="150" spans="1:36" x14ac:dyDescent="0.45">
      <c r="A150" s="33" t="s">
        <v>44</v>
      </c>
      <c r="B150" s="33">
        <v>47</v>
      </c>
      <c r="C150" s="33">
        <v>8</v>
      </c>
      <c r="D150" s="33">
        <v>5</v>
      </c>
      <c r="E150" s="33">
        <v>5</v>
      </c>
      <c r="F150" s="33">
        <v>3</v>
      </c>
      <c r="G150" s="33">
        <v>5</v>
      </c>
      <c r="H150" s="33">
        <v>0</v>
      </c>
      <c r="I150" s="33">
        <v>61</v>
      </c>
      <c r="J150" s="33" t="s">
        <v>106</v>
      </c>
      <c r="K150" s="33" t="s">
        <v>106</v>
      </c>
      <c r="L150" s="33">
        <v>47</v>
      </c>
      <c r="M150" s="33">
        <v>1</v>
      </c>
      <c r="N150" s="33">
        <v>1</v>
      </c>
      <c r="O150" s="33">
        <v>1</v>
      </c>
      <c r="P150" s="33">
        <v>1</v>
      </c>
      <c r="Q150" s="33">
        <v>0</v>
      </c>
      <c r="R150" s="33">
        <v>0</v>
      </c>
      <c r="S150" s="33">
        <v>4</v>
      </c>
      <c r="T150" s="33">
        <v>1</v>
      </c>
      <c r="U150" s="33">
        <v>0</v>
      </c>
      <c r="V150" s="33">
        <v>1</v>
      </c>
      <c r="W150" s="33">
        <v>1</v>
      </c>
      <c r="X150" s="33">
        <v>3</v>
      </c>
      <c r="Y150" s="40">
        <v>7.0833333333333339</v>
      </c>
      <c r="Z150" s="33">
        <v>5</v>
      </c>
      <c r="AA150" s="33">
        <v>3</v>
      </c>
      <c r="AB150" s="33">
        <v>5</v>
      </c>
      <c r="AC150" s="33">
        <v>2</v>
      </c>
      <c r="AD150" s="33">
        <v>2</v>
      </c>
      <c r="AE150" s="33">
        <v>2</v>
      </c>
      <c r="AF150" s="33">
        <v>2</v>
      </c>
      <c r="AG150" s="33">
        <v>5</v>
      </c>
      <c r="AH150" s="33">
        <v>7</v>
      </c>
      <c r="AI150" s="33">
        <v>2</v>
      </c>
      <c r="AJ150" s="33">
        <v>3.5</v>
      </c>
    </row>
    <row r="151" spans="1:36" x14ac:dyDescent="0.45">
      <c r="A151" s="33" t="s">
        <v>44</v>
      </c>
      <c r="B151" s="33">
        <v>48</v>
      </c>
      <c r="C151" s="33">
        <v>7</v>
      </c>
      <c r="D151" s="33">
        <v>4</v>
      </c>
      <c r="E151" s="33">
        <v>4</v>
      </c>
      <c r="F151" s="33">
        <v>2</v>
      </c>
      <c r="G151" s="33">
        <v>6</v>
      </c>
      <c r="H151" s="33">
        <v>1</v>
      </c>
      <c r="I151" s="33">
        <v>60</v>
      </c>
      <c r="J151" s="33" t="s">
        <v>106</v>
      </c>
      <c r="K151" s="33" t="s">
        <v>106</v>
      </c>
      <c r="L151" s="33">
        <v>48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0</v>
      </c>
      <c r="S151" s="33">
        <v>0</v>
      </c>
      <c r="T151" s="33">
        <v>1</v>
      </c>
      <c r="U151" s="33">
        <v>0</v>
      </c>
      <c r="V151" s="33">
        <v>1</v>
      </c>
      <c r="W151" s="33">
        <v>1</v>
      </c>
      <c r="X151" s="33">
        <v>3</v>
      </c>
      <c r="Y151" s="40">
        <v>3.75</v>
      </c>
      <c r="Z151" s="33">
        <v>6</v>
      </c>
      <c r="AA151" s="33">
        <v>4</v>
      </c>
      <c r="AB151" s="33">
        <v>3</v>
      </c>
      <c r="AC151" s="33">
        <v>5</v>
      </c>
      <c r="AD151" s="33">
        <v>4</v>
      </c>
      <c r="AE151" s="33">
        <v>3</v>
      </c>
      <c r="AF151" s="33">
        <v>5</v>
      </c>
      <c r="AG151" s="33">
        <v>2</v>
      </c>
      <c r="AH151" s="33">
        <v>6</v>
      </c>
      <c r="AI151" s="33">
        <v>5</v>
      </c>
      <c r="AJ151" s="33">
        <v>4.3</v>
      </c>
    </row>
    <row r="152" spans="1:36" x14ac:dyDescent="0.45">
      <c r="A152" s="33" t="s">
        <v>44</v>
      </c>
      <c r="B152" s="33">
        <v>49</v>
      </c>
      <c r="C152" s="33">
        <v>9</v>
      </c>
      <c r="D152" s="33">
        <v>5</v>
      </c>
      <c r="E152" s="33">
        <v>5</v>
      </c>
      <c r="F152" s="33">
        <v>1</v>
      </c>
      <c r="G152" s="33">
        <v>7</v>
      </c>
      <c r="H152" s="33">
        <v>0</v>
      </c>
      <c r="I152" s="33">
        <v>60</v>
      </c>
      <c r="J152" s="33" t="s">
        <v>106</v>
      </c>
      <c r="K152" s="33" t="s">
        <v>107</v>
      </c>
      <c r="L152" s="33">
        <v>49</v>
      </c>
      <c r="M152" s="33">
        <v>1</v>
      </c>
      <c r="N152" s="33">
        <v>0</v>
      </c>
      <c r="O152" s="33">
        <v>0</v>
      </c>
      <c r="P152" s="33">
        <v>1</v>
      </c>
      <c r="Q152" s="33">
        <v>1</v>
      </c>
      <c r="R152" s="33">
        <v>1</v>
      </c>
      <c r="S152" s="33">
        <v>4</v>
      </c>
      <c r="T152" s="33">
        <v>1</v>
      </c>
      <c r="U152" s="33">
        <v>0</v>
      </c>
      <c r="V152" s="33">
        <v>1</v>
      </c>
      <c r="W152" s="33">
        <v>1</v>
      </c>
      <c r="X152" s="33">
        <v>3</v>
      </c>
      <c r="Y152" s="40">
        <v>7.0833333333333339</v>
      </c>
      <c r="Z152" s="33">
        <v>6</v>
      </c>
      <c r="AA152" s="33">
        <v>2</v>
      </c>
      <c r="AB152" s="33">
        <v>2</v>
      </c>
      <c r="AC152" s="33">
        <v>3</v>
      </c>
      <c r="AD152" s="33">
        <v>6</v>
      </c>
      <c r="AE152" s="33">
        <v>2</v>
      </c>
      <c r="AF152" s="33">
        <v>2</v>
      </c>
      <c r="AG152" s="33">
        <v>2</v>
      </c>
      <c r="AH152" s="33">
        <v>2</v>
      </c>
      <c r="AI152" s="33">
        <v>3</v>
      </c>
      <c r="AJ152" s="33">
        <v>3</v>
      </c>
    </row>
    <row r="153" spans="1:36" x14ac:dyDescent="0.45">
      <c r="A153" s="33" t="s">
        <v>44</v>
      </c>
      <c r="B153" s="33">
        <v>50</v>
      </c>
      <c r="C153" s="33">
        <v>8</v>
      </c>
      <c r="D153" s="33">
        <v>5</v>
      </c>
      <c r="E153" s="33">
        <v>5</v>
      </c>
      <c r="F153" s="33">
        <v>5</v>
      </c>
      <c r="G153" s="33">
        <v>5</v>
      </c>
      <c r="H153" s="33">
        <v>0</v>
      </c>
      <c r="I153" s="33">
        <v>66</v>
      </c>
      <c r="J153" s="33" t="s">
        <v>106</v>
      </c>
      <c r="K153" s="33" t="s">
        <v>106</v>
      </c>
      <c r="L153" s="33">
        <v>50</v>
      </c>
      <c r="M153" s="33">
        <v>1</v>
      </c>
      <c r="N153" s="33">
        <v>1</v>
      </c>
      <c r="O153" s="33">
        <v>1</v>
      </c>
      <c r="P153" s="33">
        <v>1</v>
      </c>
      <c r="Q153" s="33">
        <v>0</v>
      </c>
      <c r="R153" s="33">
        <v>1</v>
      </c>
      <c r="S153" s="33">
        <v>5</v>
      </c>
      <c r="T153" s="33">
        <v>0</v>
      </c>
      <c r="U153" s="33">
        <v>0</v>
      </c>
      <c r="V153" s="33">
        <v>1</v>
      </c>
      <c r="W153" s="33">
        <v>1</v>
      </c>
      <c r="X153" s="33">
        <v>2</v>
      </c>
      <c r="Y153" s="40">
        <v>6.666666666666667</v>
      </c>
      <c r="Z153" s="33">
        <v>6</v>
      </c>
      <c r="AA153" s="33">
        <v>3</v>
      </c>
      <c r="AB153" s="33">
        <v>1</v>
      </c>
      <c r="AC153" s="33">
        <v>4</v>
      </c>
      <c r="AD153" s="33">
        <v>3</v>
      </c>
      <c r="AE153" s="33">
        <v>1</v>
      </c>
      <c r="AF153" s="33">
        <v>2</v>
      </c>
      <c r="AG153" s="33">
        <v>3</v>
      </c>
      <c r="AH153" s="33">
        <v>4</v>
      </c>
      <c r="AI153" s="33">
        <v>6</v>
      </c>
      <c r="AJ153" s="33">
        <v>3.3</v>
      </c>
    </row>
    <row r="154" spans="1:36" x14ac:dyDescent="0.45">
      <c r="A154" s="33" t="s">
        <v>44</v>
      </c>
      <c r="B154" s="33">
        <v>51</v>
      </c>
      <c r="C154" s="33">
        <v>8</v>
      </c>
      <c r="D154" s="33">
        <v>4</v>
      </c>
      <c r="E154" s="33">
        <v>4</v>
      </c>
      <c r="F154" s="33">
        <v>2</v>
      </c>
      <c r="G154" s="33">
        <v>6</v>
      </c>
      <c r="H154" s="33">
        <v>1</v>
      </c>
      <c r="I154" s="33">
        <v>68</v>
      </c>
      <c r="J154" s="33" t="s">
        <v>106</v>
      </c>
      <c r="K154" s="33" t="s">
        <v>106</v>
      </c>
      <c r="L154" s="33">
        <v>51</v>
      </c>
      <c r="M154" s="33">
        <v>1</v>
      </c>
      <c r="N154" s="33">
        <v>1</v>
      </c>
      <c r="O154" s="33">
        <v>1</v>
      </c>
      <c r="P154" s="33">
        <v>0</v>
      </c>
      <c r="Q154" s="33">
        <v>0</v>
      </c>
      <c r="R154" s="33">
        <v>0</v>
      </c>
      <c r="S154" s="33">
        <v>3</v>
      </c>
      <c r="T154" s="33">
        <v>0</v>
      </c>
      <c r="U154" s="33">
        <v>0</v>
      </c>
      <c r="V154" s="33">
        <v>1</v>
      </c>
      <c r="W154" s="33">
        <v>0</v>
      </c>
      <c r="X154" s="33">
        <v>1</v>
      </c>
      <c r="Y154" s="40">
        <v>3.75</v>
      </c>
      <c r="Z154" s="33">
        <v>6</v>
      </c>
      <c r="AA154" s="33">
        <v>2</v>
      </c>
      <c r="AB154" s="33">
        <v>6</v>
      </c>
      <c r="AC154" s="33">
        <v>6</v>
      </c>
      <c r="AD154" s="33">
        <v>2</v>
      </c>
      <c r="AE154" s="33">
        <v>2</v>
      </c>
      <c r="AF154" s="33">
        <v>2</v>
      </c>
      <c r="AG154" s="33">
        <v>6</v>
      </c>
      <c r="AH154" s="33">
        <v>6</v>
      </c>
      <c r="AI154" s="33">
        <v>6</v>
      </c>
      <c r="AJ154" s="33">
        <v>4.4000000000000004</v>
      </c>
    </row>
    <row r="155" spans="1:36" x14ac:dyDescent="0.45">
      <c r="A155" s="33" t="s">
        <v>44</v>
      </c>
      <c r="B155" s="33">
        <v>52</v>
      </c>
      <c r="C155" s="33">
        <v>8</v>
      </c>
      <c r="D155" s="33">
        <v>5</v>
      </c>
      <c r="E155" s="33">
        <v>5</v>
      </c>
      <c r="F155" s="33">
        <v>5</v>
      </c>
      <c r="G155" s="33">
        <v>3</v>
      </c>
      <c r="H155" s="33">
        <v>0</v>
      </c>
      <c r="I155" s="33">
        <v>69</v>
      </c>
      <c r="J155" s="33" t="s">
        <v>106</v>
      </c>
      <c r="K155" s="33" t="s">
        <v>107</v>
      </c>
      <c r="L155" s="33">
        <v>52</v>
      </c>
      <c r="M155" s="33">
        <v>0</v>
      </c>
      <c r="N155" s="33">
        <v>0</v>
      </c>
      <c r="O155" s="33">
        <v>1</v>
      </c>
      <c r="P155" s="33">
        <v>0</v>
      </c>
      <c r="Q155" s="33">
        <v>0</v>
      </c>
      <c r="R155" s="33">
        <v>0</v>
      </c>
      <c r="S155" s="33">
        <v>1</v>
      </c>
      <c r="T155" s="33">
        <v>1</v>
      </c>
      <c r="U155" s="33">
        <v>0</v>
      </c>
      <c r="V155" s="33">
        <v>1</v>
      </c>
      <c r="W155" s="33">
        <v>0</v>
      </c>
      <c r="X155" s="33">
        <v>2</v>
      </c>
      <c r="Y155" s="40">
        <v>3.3333333333333335</v>
      </c>
      <c r="Z155" s="33">
        <v>3</v>
      </c>
      <c r="AA155" s="33">
        <v>7</v>
      </c>
      <c r="AB155" s="33">
        <v>3</v>
      </c>
      <c r="AC155" s="33">
        <v>2</v>
      </c>
      <c r="AD155" s="33">
        <v>3</v>
      </c>
      <c r="AE155" s="33">
        <v>3</v>
      </c>
      <c r="AF155" s="33">
        <v>7</v>
      </c>
      <c r="AG155" s="33">
        <v>3</v>
      </c>
      <c r="AH155" s="33">
        <v>5</v>
      </c>
      <c r="AI155" s="33">
        <v>2</v>
      </c>
      <c r="AJ155" s="33">
        <v>3.8</v>
      </c>
    </row>
    <row r="156" spans="1:36" x14ac:dyDescent="0.45">
      <c r="A156" s="33" t="s">
        <v>44</v>
      </c>
      <c r="B156" s="33">
        <v>53</v>
      </c>
      <c r="C156" s="33">
        <v>8</v>
      </c>
      <c r="D156" s="33">
        <v>4</v>
      </c>
      <c r="E156" s="33">
        <v>4</v>
      </c>
      <c r="F156" s="33">
        <v>3</v>
      </c>
      <c r="G156" s="33">
        <v>5</v>
      </c>
      <c r="H156" s="33">
        <v>0</v>
      </c>
      <c r="I156" s="33">
        <v>66</v>
      </c>
      <c r="J156" s="33" t="s">
        <v>107</v>
      </c>
      <c r="K156" s="33" t="s">
        <v>107</v>
      </c>
      <c r="L156" s="33">
        <v>53</v>
      </c>
      <c r="M156" s="33">
        <v>0</v>
      </c>
      <c r="N156" s="33">
        <v>0</v>
      </c>
      <c r="O156" s="33">
        <v>0</v>
      </c>
      <c r="P156" s="33">
        <v>1</v>
      </c>
      <c r="Q156" s="33">
        <v>1</v>
      </c>
      <c r="R156" s="33">
        <v>1</v>
      </c>
      <c r="S156" s="33">
        <v>3</v>
      </c>
      <c r="T156" s="33">
        <v>1</v>
      </c>
      <c r="U156" s="33">
        <v>0</v>
      </c>
      <c r="V156" s="33">
        <v>1</v>
      </c>
      <c r="W156" s="33">
        <v>1</v>
      </c>
      <c r="X156" s="33">
        <v>3</v>
      </c>
      <c r="Y156" s="40">
        <v>6.25</v>
      </c>
      <c r="Z156" s="33">
        <v>1</v>
      </c>
      <c r="AA156" s="33">
        <v>4</v>
      </c>
      <c r="AB156" s="33">
        <v>6</v>
      </c>
      <c r="AC156" s="33">
        <v>2</v>
      </c>
      <c r="AD156" s="33">
        <v>5</v>
      </c>
      <c r="AE156" s="33">
        <v>3</v>
      </c>
      <c r="AF156" s="33">
        <v>3</v>
      </c>
      <c r="AG156" s="33">
        <v>3</v>
      </c>
      <c r="AH156" s="33">
        <v>5</v>
      </c>
      <c r="AI156" s="33">
        <v>3</v>
      </c>
      <c r="AJ156" s="33">
        <v>3.5</v>
      </c>
    </row>
    <row r="157" spans="1:36" x14ac:dyDescent="0.45">
      <c r="A157" s="33" t="s">
        <v>44</v>
      </c>
      <c r="B157" s="33">
        <v>54</v>
      </c>
      <c r="C157" s="33">
        <v>7</v>
      </c>
      <c r="D157" s="33">
        <v>4</v>
      </c>
      <c r="E157" s="33">
        <v>4</v>
      </c>
      <c r="F157" s="33">
        <v>2</v>
      </c>
      <c r="G157" s="33">
        <v>6</v>
      </c>
      <c r="H157" s="33">
        <v>1</v>
      </c>
      <c r="I157" s="33">
        <v>65</v>
      </c>
      <c r="J157" s="33" t="s">
        <v>106</v>
      </c>
      <c r="K157" s="33" t="s">
        <v>106</v>
      </c>
      <c r="L157" s="33">
        <v>54</v>
      </c>
      <c r="M157" s="33">
        <v>1</v>
      </c>
      <c r="N157" s="33">
        <v>1</v>
      </c>
      <c r="O157" s="33">
        <v>1</v>
      </c>
      <c r="P157" s="33">
        <v>1</v>
      </c>
      <c r="Q157" s="33">
        <v>0</v>
      </c>
      <c r="R157" s="33">
        <v>0</v>
      </c>
      <c r="S157" s="33">
        <v>4</v>
      </c>
      <c r="T157" s="33">
        <v>1</v>
      </c>
      <c r="U157" s="33">
        <v>0</v>
      </c>
      <c r="V157" s="33">
        <v>1</v>
      </c>
      <c r="W157" s="33">
        <v>0</v>
      </c>
      <c r="X157" s="33">
        <v>2</v>
      </c>
      <c r="Y157" s="40">
        <v>5.8333333333333339</v>
      </c>
      <c r="Z157" s="33">
        <v>4</v>
      </c>
      <c r="AA157" s="33">
        <v>1</v>
      </c>
      <c r="AB157" s="33">
        <v>3</v>
      </c>
      <c r="AC157" s="33">
        <v>2</v>
      </c>
      <c r="AD157" s="33">
        <v>1</v>
      </c>
      <c r="AE157" s="33">
        <v>1</v>
      </c>
      <c r="AF157" s="33">
        <v>2</v>
      </c>
      <c r="AG157" s="33">
        <v>2</v>
      </c>
      <c r="AH157" s="33">
        <v>6</v>
      </c>
      <c r="AI157" s="33">
        <v>2</v>
      </c>
      <c r="AJ157" s="33">
        <v>2.4</v>
      </c>
    </row>
    <row r="158" spans="1:36" x14ac:dyDescent="0.45">
      <c r="A158" s="33" t="s">
        <v>44</v>
      </c>
      <c r="B158" s="33">
        <v>55</v>
      </c>
      <c r="C158" s="33">
        <v>7</v>
      </c>
      <c r="D158" s="33">
        <v>4</v>
      </c>
      <c r="E158" s="33">
        <v>4</v>
      </c>
      <c r="F158" s="33">
        <v>5</v>
      </c>
      <c r="G158" s="33">
        <v>5</v>
      </c>
      <c r="H158" s="33">
        <v>0</v>
      </c>
      <c r="I158" s="33">
        <v>72</v>
      </c>
      <c r="J158" s="33" t="s">
        <v>107</v>
      </c>
      <c r="K158" s="33" t="s">
        <v>107</v>
      </c>
      <c r="L158" s="33">
        <v>55</v>
      </c>
      <c r="M158" s="33">
        <v>1</v>
      </c>
      <c r="N158" s="33">
        <v>1</v>
      </c>
      <c r="O158" s="33">
        <v>1</v>
      </c>
      <c r="P158" s="33">
        <v>1</v>
      </c>
      <c r="Q158" s="33">
        <v>0</v>
      </c>
      <c r="R158" s="33">
        <v>0</v>
      </c>
      <c r="S158" s="33">
        <v>4</v>
      </c>
      <c r="T158" s="33">
        <v>0</v>
      </c>
      <c r="U158" s="33">
        <v>1</v>
      </c>
      <c r="V158" s="33">
        <v>1</v>
      </c>
      <c r="W158" s="33">
        <v>1</v>
      </c>
      <c r="X158" s="33">
        <v>3</v>
      </c>
      <c r="Y158" s="40">
        <v>7.0833333333333339</v>
      </c>
      <c r="Z158" s="33">
        <v>3</v>
      </c>
      <c r="AA158" s="33">
        <v>5</v>
      </c>
      <c r="AB158" s="33">
        <v>5</v>
      </c>
      <c r="AC158" s="33">
        <v>2</v>
      </c>
      <c r="AD158" s="33">
        <v>3</v>
      </c>
      <c r="AE158" s="33">
        <v>2</v>
      </c>
      <c r="AF158" s="33">
        <v>5</v>
      </c>
      <c r="AG158" s="33">
        <v>5</v>
      </c>
      <c r="AH158" s="33">
        <v>3</v>
      </c>
      <c r="AI158" s="33">
        <v>2</v>
      </c>
      <c r="AJ158" s="33">
        <v>3.5</v>
      </c>
    </row>
    <row r="159" spans="1:36" x14ac:dyDescent="0.45">
      <c r="A159" s="33" t="s">
        <v>44</v>
      </c>
      <c r="B159" s="33">
        <v>56</v>
      </c>
      <c r="C159" s="33">
        <v>7</v>
      </c>
      <c r="D159" s="33">
        <v>4</v>
      </c>
      <c r="E159" s="33">
        <v>4</v>
      </c>
      <c r="F159" s="33">
        <v>5</v>
      </c>
      <c r="G159" s="33">
        <v>5</v>
      </c>
      <c r="H159" s="33">
        <v>0</v>
      </c>
      <c r="I159" s="33">
        <v>71</v>
      </c>
      <c r="J159" s="33" t="s">
        <v>107</v>
      </c>
      <c r="K159" s="33" t="s">
        <v>107</v>
      </c>
      <c r="L159" s="33">
        <v>56</v>
      </c>
      <c r="M159" s="33">
        <v>1</v>
      </c>
      <c r="N159" s="33">
        <v>0</v>
      </c>
      <c r="O159" s="33">
        <v>1</v>
      </c>
      <c r="P159" s="33">
        <v>1</v>
      </c>
      <c r="Q159" s="33">
        <v>1</v>
      </c>
      <c r="R159" s="33">
        <v>1</v>
      </c>
      <c r="S159" s="33">
        <v>5</v>
      </c>
      <c r="T159" s="33">
        <v>1</v>
      </c>
      <c r="U159" s="33">
        <v>1</v>
      </c>
      <c r="V159" s="33">
        <v>1</v>
      </c>
      <c r="W159" s="33">
        <v>0</v>
      </c>
      <c r="X159" s="33">
        <v>3</v>
      </c>
      <c r="Y159" s="40">
        <v>7.916666666666667</v>
      </c>
      <c r="Z159" s="33">
        <v>3</v>
      </c>
      <c r="AA159" s="33">
        <v>1</v>
      </c>
      <c r="AB159" s="33">
        <v>2</v>
      </c>
      <c r="AC159" s="33">
        <v>2</v>
      </c>
      <c r="AD159" s="33">
        <v>2</v>
      </c>
      <c r="AE159" s="33">
        <v>1</v>
      </c>
      <c r="AF159" s="33">
        <v>2</v>
      </c>
      <c r="AG159" s="33">
        <v>5</v>
      </c>
      <c r="AH159" s="33">
        <v>7</v>
      </c>
      <c r="AI159" s="33">
        <v>3</v>
      </c>
      <c r="AJ159" s="33">
        <v>2.8</v>
      </c>
    </row>
    <row r="160" spans="1:36" x14ac:dyDescent="0.45">
      <c r="A160" s="33" t="s">
        <v>44</v>
      </c>
      <c r="B160" s="33">
        <v>57</v>
      </c>
      <c r="C160" s="33">
        <v>8</v>
      </c>
      <c r="D160" s="33">
        <v>5</v>
      </c>
      <c r="E160" s="33">
        <v>5</v>
      </c>
      <c r="F160" s="33">
        <v>1</v>
      </c>
      <c r="G160" s="33">
        <v>7</v>
      </c>
      <c r="H160" s="33">
        <v>0</v>
      </c>
      <c r="I160" s="33">
        <v>73</v>
      </c>
      <c r="J160" s="33" t="s">
        <v>107</v>
      </c>
      <c r="K160" s="33" t="s">
        <v>107</v>
      </c>
      <c r="L160" s="33">
        <v>57</v>
      </c>
      <c r="M160" s="33">
        <v>1</v>
      </c>
      <c r="N160" s="33">
        <v>1</v>
      </c>
      <c r="O160" s="33">
        <v>1</v>
      </c>
      <c r="P160" s="33">
        <v>1</v>
      </c>
      <c r="Q160" s="33">
        <v>0</v>
      </c>
      <c r="R160" s="33">
        <v>0</v>
      </c>
      <c r="S160" s="33">
        <v>4</v>
      </c>
      <c r="T160" s="33">
        <v>1</v>
      </c>
      <c r="U160" s="33">
        <v>0</v>
      </c>
      <c r="V160" s="33">
        <v>1</v>
      </c>
      <c r="W160" s="33">
        <v>0</v>
      </c>
      <c r="X160" s="33">
        <v>2</v>
      </c>
      <c r="Y160" s="40">
        <v>5.8333333333333339</v>
      </c>
      <c r="Z160" s="33">
        <v>4</v>
      </c>
      <c r="AA160" s="33">
        <v>1</v>
      </c>
      <c r="AB160" s="33">
        <v>4</v>
      </c>
      <c r="AC160" s="33">
        <v>1</v>
      </c>
      <c r="AD160" s="33">
        <v>1</v>
      </c>
      <c r="AE160" s="33">
        <v>1</v>
      </c>
      <c r="AF160" s="33">
        <v>4</v>
      </c>
      <c r="AG160" s="33">
        <v>1</v>
      </c>
      <c r="AH160" s="33">
        <v>4</v>
      </c>
      <c r="AI160" s="33">
        <v>1</v>
      </c>
      <c r="AJ160" s="33">
        <v>2.2000000000000002</v>
      </c>
    </row>
    <row r="161" spans="1:36" x14ac:dyDescent="0.45">
      <c r="A161" s="33" t="s">
        <v>44</v>
      </c>
      <c r="B161" s="33">
        <v>58</v>
      </c>
      <c r="C161" s="33">
        <v>8</v>
      </c>
      <c r="D161" s="33">
        <v>4</v>
      </c>
      <c r="E161" s="33">
        <v>4</v>
      </c>
      <c r="F161" s="33">
        <v>4</v>
      </c>
      <c r="G161" s="33">
        <v>7</v>
      </c>
      <c r="H161" s="33">
        <v>0</v>
      </c>
      <c r="I161" s="33">
        <v>66</v>
      </c>
      <c r="J161" s="33" t="s">
        <v>106</v>
      </c>
      <c r="K161" s="33" t="s">
        <v>107</v>
      </c>
      <c r="L161" s="33">
        <v>58</v>
      </c>
      <c r="M161" s="33">
        <v>0</v>
      </c>
      <c r="N161" s="33">
        <v>0</v>
      </c>
      <c r="O161" s="33">
        <v>0</v>
      </c>
      <c r="P161" s="33">
        <v>1</v>
      </c>
      <c r="Q161" s="33">
        <v>0</v>
      </c>
      <c r="R161" s="33">
        <v>0</v>
      </c>
      <c r="S161" s="33">
        <v>1</v>
      </c>
      <c r="T161" s="33">
        <v>0</v>
      </c>
      <c r="U161" s="33">
        <v>0</v>
      </c>
      <c r="V161" s="33">
        <v>1</v>
      </c>
      <c r="W161" s="33">
        <v>0</v>
      </c>
      <c r="X161" s="33">
        <v>1</v>
      </c>
      <c r="Y161" s="40">
        <v>2.0833333333333335</v>
      </c>
      <c r="Z161" s="33">
        <v>3</v>
      </c>
      <c r="AA161" s="33">
        <v>5</v>
      </c>
      <c r="AB161" s="33">
        <v>5</v>
      </c>
      <c r="AC161" s="33">
        <v>3</v>
      </c>
      <c r="AD161" s="33">
        <v>5</v>
      </c>
      <c r="AE161" s="33">
        <v>3</v>
      </c>
      <c r="AF161" s="33">
        <v>6</v>
      </c>
      <c r="AG161" s="33">
        <v>5</v>
      </c>
      <c r="AH161" s="33">
        <v>2</v>
      </c>
      <c r="AI161" s="33">
        <v>2</v>
      </c>
      <c r="AJ161" s="33">
        <v>3.9</v>
      </c>
    </row>
    <row r="162" spans="1:36" x14ac:dyDescent="0.45">
      <c r="A162" s="33" t="s">
        <v>44</v>
      </c>
      <c r="B162" s="33">
        <v>59</v>
      </c>
      <c r="C162" s="33">
        <v>8</v>
      </c>
      <c r="D162" s="33">
        <v>4</v>
      </c>
      <c r="E162" s="33">
        <v>4</v>
      </c>
      <c r="F162" s="33">
        <v>3</v>
      </c>
      <c r="G162" s="33">
        <v>6</v>
      </c>
      <c r="H162" s="33">
        <v>1</v>
      </c>
      <c r="I162" s="33">
        <v>68</v>
      </c>
      <c r="J162" s="33" t="s">
        <v>106</v>
      </c>
      <c r="K162" s="33" t="s">
        <v>106</v>
      </c>
      <c r="L162" s="33">
        <v>59</v>
      </c>
      <c r="M162" s="33">
        <v>1</v>
      </c>
      <c r="N162" s="33">
        <v>0</v>
      </c>
      <c r="O162" s="33">
        <v>1</v>
      </c>
      <c r="P162" s="33">
        <v>1</v>
      </c>
      <c r="Q162" s="33">
        <v>1</v>
      </c>
      <c r="R162" s="33">
        <v>1</v>
      </c>
      <c r="S162" s="33">
        <v>5</v>
      </c>
      <c r="T162" s="33">
        <v>0</v>
      </c>
      <c r="U162" s="33">
        <v>0</v>
      </c>
      <c r="V162" s="33">
        <v>1</v>
      </c>
      <c r="W162" s="33">
        <v>0</v>
      </c>
      <c r="X162" s="33">
        <v>1</v>
      </c>
      <c r="Y162" s="40">
        <v>5.416666666666667</v>
      </c>
      <c r="Z162" s="33">
        <v>2</v>
      </c>
      <c r="AA162" s="33">
        <v>2</v>
      </c>
      <c r="AB162" s="33">
        <v>2</v>
      </c>
      <c r="AC162" s="33">
        <v>2</v>
      </c>
      <c r="AD162" s="33">
        <v>2</v>
      </c>
      <c r="AE162" s="33">
        <v>2</v>
      </c>
      <c r="AF162" s="33">
        <v>2</v>
      </c>
      <c r="AG162" s="33">
        <v>2</v>
      </c>
      <c r="AH162" s="33">
        <v>2</v>
      </c>
      <c r="AI162" s="33">
        <v>2</v>
      </c>
      <c r="AJ162" s="33">
        <v>2</v>
      </c>
    </row>
    <row r="163" spans="1:36" x14ac:dyDescent="0.45">
      <c r="A163" s="33" t="s">
        <v>44</v>
      </c>
      <c r="B163" s="33">
        <v>60</v>
      </c>
      <c r="C163" s="33">
        <v>7</v>
      </c>
      <c r="D163" s="33">
        <v>4</v>
      </c>
      <c r="E163" s="33">
        <v>4</v>
      </c>
      <c r="F163" s="33">
        <v>5</v>
      </c>
      <c r="G163" s="33">
        <v>6</v>
      </c>
      <c r="H163" s="33">
        <v>0</v>
      </c>
      <c r="I163" s="33">
        <v>78</v>
      </c>
      <c r="J163" s="33" t="s">
        <v>107</v>
      </c>
      <c r="K163" s="33" t="s">
        <v>107</v>
      </c>
      <c r="L163" s="33">
        <v>60</v>
      </c>
      <c r="M163" s="33">
        <v>0</v>
      </c>
      <c r="N163" s="33">
        <v>1</v>
      </c>
      <c r="O163" s="33">
        <v>1</v>
      </c>
      <c r="P163" s="33">
        <v>0</v>
      </c>
      <c r="Q163" s="33">
        <v>0</v>
      </c>
      <c r="R163" s="33">
        <v>0</v>
      </c>
      <c r="S163" s="33">
        <v>2</v>
      </c>
      <c r="T163" s="33">
        <v>1</v>
      </c>
      <c r="U163" s="33">
        <v>1</v>
      </c>
      <c r="V163" s="33">
        <v>1</v>
      </c>
      <c r="W163" s="33">
        <v>0</v>
      </c>
      <c r="X163" s="33">
        <v>3</v>
      </c>
      <c r="Y163" s="40">
        <v>5.416666666666667</v>
      </c>
      <c r="Z163" s="33">
        <v>3</v>
      </c>
      <c r="AA163" s="33">
        <v>4</v>
      </c>
      <c r="AB163" s="33">
        <v>3</v>
      </c>
      <c r="AC163" s="33">
        <v>4</v>
      </c>
      <c r="AD163" s="33">
        <v>2</v>
      </c>
      <c r="AE163" s="33">
        <v>1</v>
      </c>
      <c r="AF163" s="33">
        <v>5</v>
      </c>
      <c r="AG163" s="33">
        <v>6</v>
      </c>
      <c r="AH163" s="33">
        <v>6</v>
      </c>
      <c r="AI163" s="33">
        <v>1</v>
      </c>
      <c r="AJ163" s="33">
        <v>3.5</v>
      </c>
    </row>
    <row r="164" spans="1:36" x14ac:dyDescent="0.45">
      <c r="A164" s="33" t="s">
        <v>44</v>
      </c>
      <c r="B164" s="33">
        <v>61</v>
      </c>
      <c r="C164" s="33">
        <v>7</v>
      </c>
      <c r="D164" s="33">
        <v>4</v>
      </c>
      <c r="E164" s="33">
        <v>4</v>
      </c>
      <c r="F164" s="33">
        <v>2</v>
      </c>
      <c r="G164" s="33">
        <v>6</v>
      </c>
      <c r="H164" s="33">
        <v>1</v>
      </c>
      <c r="I164" s="33">
        <v>66</v>
      </c>
      <c r="J164" s="33" t="s">
        <v>107</v>
      </c>
      <c r="K164" s="33" t="s">
        <v>107</v>
      </c>
      <c r="L164" s="33">
        <v>61</v>
      </c>
      <c r="M164" s="33">
        <v>1</v>
      </c>
      <c r="N164" s="33">
        <v>1</v>
      </c>
      <c r="O164" s="33">
        <v>1</v>
      </c>
      <c r="P164" s="33">
        <v>1</v>
      </c>
      <c r="Q164" s="33">
        <v>1</v>
      </c>
      <c r="R164" s="33">
        <v>1</v>
      </c>
      <c r="S164" s="33">
        <v>6</v>
      </c>
      <c r="T164" s="33">
        <v>0</v>
      </c>
      <c r="U164" s="33">
        <v>1</v>
      </c>
      <c r="V164" s="33">
        <v>0</v>
      </c>
      <c r="W164" s="33">
        <v>0</v>
      </c>
      <c r="X164" s="33">
        <v>1</v>
      </c>
      <c r="Y164" s="40">
        <v>6.25</v>
      </c>
      <c r="Z164" s="33">
        <v>5</v>
      </c>
      <c r="AA164" s="33">
        <v>4</v>
      </c>
      <c r="AB164" s="33">
        <v>3</v>
      </c>
      <c r="AC164" s="33">
        <v>2</v>
      </c>
      <c r="AD164" s="33">
        <v>2</v>
      </c>
      <c r="AE164" s="33">
        <v>2</v>
      </c>
      <c r="AF164" s="33">
        <v>2</v>
      </c>
      <c r="AG164" s="33">
        <v>6</v>
      </c>
      <c r="AH164" s="33">
        <v>2</v>
      </c>
      <c r="AI164" s="33">
        <v>2</v>
      </c>
      <c r="AJ164" s="33">
        <v>3</v>
      </c>
    </row>
    <row r="165" spans="1:36" x14ac:dyDescent="0.45">
      <c r="A165" s="33" t="s">
        <v>44</v>
      </c>
      <c r="B165" s="33">
        <v>62</v>
      </c>
      <c r="C165" s="33">
        <v>8</v>
      </c>
      <c r="D165" s="33">
        <v>4</v>
      </c>
      <c r="E165" s="33">
        <v>4</v>
      </c>
      <c r="F165" s="33">
        <v>5</v>
      </c>
      <c r="G165" s="33">
        <v>3</v>
      </c>
      <c r="H165" s="33">
        <v>1</v>
      </c>
      <c r="I165" s="33">
        <v>72</v>
      </c>
      <c r="J165" s="33" t="s">
        <v>106</v>
      </c>
      <c r="K165" s="33" t="s">
        <v>106</v>
      </c>
      <c r="L165" s="33">
        <v>62</v>
      </c>
      <c r="M165" s="33">
        <v>1</v>
      </c>
      <c r="N165" s="33">
        <v>0</v>
      </c>
      <c r="O165" s="33">
        <v>0</v>
      </c>
      <c r="P165" s="33">
        <v>1</v>
      </c>
      <c r="Q165" s="33">
        <v>1</v>
      </c>
      <c r="R165" s="33">
        <v>1</v>
      </c>
      <c r="S165" s="33">
        <v>4</v>
      </c>
      <c r="T165" s="33">
        <v>1</v>
      </c>
      <c r="U165" s="33">
        <v>0</v>
      </c>
      <c r="V165" s="33">
        <v>1</v>
      </c>
      <c r="W165" s="33">
        <v>0</v>
      </c>
      <c r="X165" s="33">
        <v>2</v>
      </c>
      <c r="Y165" s="40">
        <v>5.8333333333333339</v>
      </c>
      <c r="Z165" s="33">
        <v>1</v>
      </c>
      <c r="AA165" s="33">
        <v>2</v>
      </c>
      <c r="AB165" s="33">
        <v>3</v>
      </c>
      <c r="AC165" s="33">
        <v>1</v>
      </c>
      <c r="AD165" s="33">
        <v>2</v>
      </c>
      <c r="AE165" s="33">
        <v>1</v>
      </c>
      <c r="AF165" s="33">
        <v>7</v>
      </c>
      <c r="AG165" s="33">
        <v>4</v>
      </c>
      <c r="AH165" s="33">
        <v>2</v>
      </c>
      <c r="AI165" s="33">
        <v>1</v>
      </c>
      <c r="AJ165" s="33">
        <v>2.4</v>
      </c>
    </row>
    <row r="166" spans="1:36" x14ac:dyDescent="0.45">
      <c r="A166" s="33" t="s">
        <v>44</v>
      </c>
      <c r="B166" s="33">
        <v>63</v>
      </c>
      <c r="C166" s="33">
        <v>7</v>
      </c>
      <c r="D166" s="33">
        <v>4</v>
      </c>
      <c r="E166" s="33">
        <v>4</v>
      </c>
      <c r="F166" s="33">
        <v>1</v>
      </c>
      <c r="G166" s="33">
        <v>7</v>
      </c>
      <c r="H166" s="33">
        <v>0</v>
      </c>
      <c r="I166" s="33">
        <v>66</v>
      </c>
      <c r="J166" s="33" t="s">
        <v>106</v>
      </c>
      <c r="K166" s="33" t="s">
        <v>106</v>
      </c>
      <c r="L166" s="33">
        <v>63</v>
      </c>
      <c r="M166" s="33">
        <v>1</v>
      </c>
      <c r="N166" s="33">
        <v>1</v>
      </c>
      <c r="O166" s="33">
        <v>0</v>
      </c>
      <c r="P166" s="33">
        <v>0</v>
      </c>
      <c r="Q166" s="33">
        <v>0</v>
      </c>
      <c r="R166" s="33">
        <v>0</v>
      </c>
      <c r="S166" s="33">
        <v>2</v>
      </c>
      <c r="T166" s="33">
        <v>0</v>
      </c>
      <c r="U166" s="33">
        <v>0</v>
      </c>
      <c r="V166" s="33">
        <v>1</v>
      </c>
      <c r="W166" s="33">
        <v>1</v>
      </c>
      <c r="X166" s="33">
        <v>2</v>
      </c>
      <c r="Y166" s="40">
        <v>4.166666666666667</v>
      </c>
      <c r="Z166" s="33">
        <v>4</v>
      </c>
      <c r="AA166" s="33">
        <v>2</v>
      </c>
      <c r="AB166" s="33">
        <v>2</v>
      </c>
      <c r="AC166" s="33">
        <v>2</v>
      </c>
      <c r="AD166" s="33">
        <v>3</v>
      </c>
      <c r="AE166" s="33">
        <v>2</v>
      </c>
      <c r="AF166" s="33">
        <v>1</v>
      </c>
      <c r="AG166" s="33">
        <v>1</v>
      </c>
      <c r="AH166" s="33">
        <v>3</v>
      </c>
      <c r="AI166" s="33">
        <v>2</v>
      </c>
      <c r="AJ166" s="33">
        <v>2.2000000000000002</v>
      </c>
    </row>
    <row r="167" spans="1:36" x14ac:dyDescent="0.45">
      <c r="A167" s="33" t="s">
        <v>44</v>
      </c>
      <c r="B167" s="33">
        <v>64</v>
      </c>
      <c r="C167" s="33">
        <v>6</v>
      </c>
      <c r="D167" s="33">
        <v>4</v>
      </c>
      <c r="E167" s="33">
        <v>3</v>
      </c>
      <c r="F167" s="33">
        <v>3</v>
      </c>
      <c r="G167" s="33">
        <v>3</v>
      </c>
      <c r="H167" s="33">
        <v>1</v>
      </c>
      <c r="I167" s="33">
        <v>65</v>
      </c>
      <c r="J167" s="33" t="s">
        <v>106</v>
      </c>
      <c r="K167" s="33" t="s">
        <v>107</v>
      </c>
      <c r="L167" s="33">
        <v>64</v>
      </c>
      <c r="M167" s="33">
        <v>1</v>
      </c>
      <c r="N167" s="33">
        <v>1</v>
      </c>
      <c r="O167" s="33">
        <v>1</v>
      </c>
      <c r="P167" s="33">
        <v>1</v>
      </c>
      <c r="Q167" s="33">
        <v>0</v>
      </c>
      <c r="R167" s="33">
        <v>0</v>
      </c>
      <c r="S167" s="33">
        <v>4</v>
      </c>
      <c r="T167" s="33">
        <v>1</v>
      </c>
      <c r="U167" s="33">
        <v>1</v>
      </c>
      <c r="V167" s="33">
        <v>1</v>
      </c>
      <c r="W167" s="33">
        <v>1</v>
      </c>
      <c r="X167" s="33">
        <v>4</v>
      </c>
      <c r="Y167" s="40">
        <v>8.3333333333333339</v>
      </c>
      <c r="Z167" s="33">
        <v>3</v>
      </c>
      <c r="AA167" s="33">
        <v>5</v>
      </c>
      <c r="AB167" s="33">
        <v>1</v>
      </c>
      <c r="AC167" s="33">
        <v>1</v>
      </c>
      <c r="AD167" s="33">
        <v>2</v>
      </c>
      <c r="AE167" s="33">
        <v>1</v>
      </c>
      <c r="AF167" s="33">
        <v>7</v>
      </c>
      <c r="AG167" s="33">
        <v>6</v>
      </c>
      <c r="AH167" s="33">
        <v>6</v>
      </c>
      <c r="AI167" s="33">
        <v>1</v>
      </c>
      <c r="AJ167" s="33">
        <v>3.3</v>
      </c>
    </row>
    <row r="168" spans="1:36" x14ac:dyDescent="0.45">
      <c r="A168" s="33" t="s">
        <v>44</v>
      </c>
      <c r="B168" s="33">
        <v>65</v>
      </c>
      <c r="C168" s="33">
        <v>7</v>
      </c>
      <c r="D168" s="33">
        <v>4</v>
      </c>
      <c r="E168" s="33">
        <v>4</v>
      </c>
      <c r="F168" s="33">
        <v>1</v>
      </c>
      <c r="G168" s="33">
        <v>6</v>
      </c>
      <c r="H168" s="33">
        <v>0</v>
      </c>
      <c r="I168" s="33">
        <v>64</v>
      </c>
      <c r="J168" s="33" t="s">
        <v>107</v>
      </c>
      <c r="K168" s="33" t="s">
        <v>107</v>
      </c>
      <c r="L168" s="33">
        <v>65</v>
      </c>
      <c r="M168" s="33">
        <v>1</v>
      </c>
      <c r="N168" s="33">
        <v>1</v>
      </c>
      <c r="O168" s="33">
        <v>1</v>
      </c>
      <c r="P168" s="33">
        <v>1</v>
      </c>
      <c r="Q168" s="33">
        <v>0</v>
      </c>
      <c r="R168" s="33">
        <v>0</v>
      </c>
      <c r="S168" s="33">
        <v>4</v>
      </c>
      <c r="T168" s="33">
        <v>1</v>
      </c>
      <c r="U168" s="33">
        <v>1</v>
      </c>
      <c r="V168" s="33">
        <v>1</v>
      </c>
      <c r="W168" s="33">
        <v>1</v>
      </c>
      <c r="X168" s="33">
        <v>4</v>
      </c>
      <c r="Y168" s="40">
        <v>8.3333333333333339</v>
      </c>
      <c r="Z168" s="33">
        <v>6</v>
      </c>
      <c r="AA168" s="33">
        <v>2</v>
      </c>
      <c r="AB168" s="33">
        <v>3</v>
      </c>
      <c r="AC168" s="33">
        <v>2</v>
      </c>
      <c r="AD168" s="33">
        <v>1</v>
      </c>
      <c r="AE168" s="33">
        <v>1</v>
      </c>
      <c r="AF168" s="33">
        <v>2</v>
      </c>
      <c r="AG168" s="33">
        <v>5</v>
      </c>
      <c r="AH168" s="33">
        <v>3</v>
      </c>
      <c r="AI168" s="33">
        <v>7</v>
      </c>
      <c r="AJ168" s="33">
        <v>3.2</v>
      </c>
    </row>
    <row r="169" spans="1:36" x14ac:dyDescent="0.45">
      <c r="A169" s="33" t="s">
        <v>44</v>
      </c>
      <c r="B169" s="33">
        <v>66</v>
      </c>
      <c r="C169" s="33">
        <v>8</v>
      </c>
      <c r="D169" s="33">
        <v>4</v>
      </c>
      <c r="E169" s="33">
        <v>4</v>
      </c>
      <c r="F169" s="33">
        <v>3</v>
      </c>
      <c r="G169" s="33">
        <v>6</v>
      </c>
      <c r="H169" s="33">
        <v>1</v>
      </c>
      <c r="I169" s="33">
        <v>67</v>
      </c>
      <c r="J169" s="33" t="s">
        <v>107</v>
      </c>
      <c r="K169" s="33" t="s">
        <v>107</v>
      </c>
      <c r="L169" s="33">
        <v>66</v>
      </c>
      <c r="M169" s="33">
        <v>1</v>
      </c>
      <c r="N169" s="33">
        <v>0</v>
      </c>
      <c r="O169" s="33">
        <v>1</v>
      </c>
      <c r="P169" s="33">
        <v>0</v>
      </c>
      <c r="Q169" s="33">
        <v>0</v>
      </c>
      <c r="R169" s="33">
        <v>0</v>
      </c>
      <c r="S169" s="33">
        <v>2</v>
      </c>
      <c r="T169" s="33">
        <v>0</v>
      </c>
      <c r="U169" s="33">
        <v>0</v>
      </c>
      <c r="V169" s="33">
        <v>1</v>
      </c>
      <c r="W169" s="33">
        <v>1</v>
      </c>
      <c r="X169" s="33">
        <v>2</v>
      </c>
      <c r="Y169" s="40">
        <v>4.166666666666667</v>
      </c>
      <c r="Z169" s="33">
        <v>3</v>
      </c>
      <c r="AA169" s="33">
        <v>5</v>
      </c>
      <c r="AB169" s="33">
        <v>3</v>
      </c>
      <c r="AC169" s="33">
        <v>1</v>
      </c>
      <c r="AD169" s="33">
        <v>2</v>
      </c>
      <c r="AE169" s="33">
        <v>2</v>
      </c>
      <c r="AF169" s="33">
        <v>1</v>
      </c>
      <c r="AG169" s="33">
        <v>3</v>
      </c>
      <c r="AH169" s="33">
        <v>1</v>
      </c>
      <c r="AI169" s="33">
        <v>1</v>
      </c>
      <c r="AJ169" s="33">
        <v>2.2000000000000002</v>
      </c>
    </row>
    <row r="170" spans="1:36" x14ac:dyDescent="0.45">
      <c r="A170" s="33" t="s">
        <v>44</v>
      </c>
      <c r="B170" s="33">
        <v>67</v>
      </c>
      <c r="C170" s="33">
        <v>8</v>
      </c>
      <c r="D170" s="33">
        <v>5</v>
      </c>
      <c r="E170" s="33">
        <v>5</v>
      </c>
      <c r="F170" s="33">
        <v>5</v>
      </c>
      <c r="G170" s="33">
        <v>5</v>
      </c>
      <c r="H170" s="33">
        <v>0</v>
      </c>
      <c r="I170" s="33">
        <v>78</v>
      </c>
      <c r="J170" s="33" t="s">
        <v>107</v>
      </c>
      <c r="K170" s="33" t="s">
        <v>107</v>
      </c>
      <c r="L170" s="33">
        <v>67</v>
      </c>
      <c r="M170" s="33">
        <v>1</v>
      </c>
      <c r="N170" s="33">
        <v>0</v>
      </c>
      <c r="O170" s="33">
        <v>1</v>
      </c>
      <c r="P170" s="33">
        <v>1</v>
      </c>
      <c r="Q170" s="33">
        <v>1</v>
      </c>
      <c r="R170" s="33">
        <v>1</v>
      </c>
      <c r="S170" s="33">
        <v>5</v>
      </c>
      <c r="T170" s="33">
        <v>1</v>
      </c>
      <c r="U170" s="33">
        <v>1</v>
      </c>
      <c r="V170" s="33">
        <v>1</v>
      </c>
      <c r="W170" s="33">
        <v>0</v>
      </c>
      <c r="X170" s="33">
        <v>3</v>
      </c>
      <c r="Y170" s="40">
        <v>7.916666666666667</v>
      </c>
      <c r="Z170" s="33">
        <v>2</v>
      </c>
      <c r="AA170" s="33">
        <v>6</v>
      </c>
      <c r="AB170" s="33">
        <v>1</v>
      </c>
      <c r="AC170" s="33">
        <v>2</v>
      </c>
      <c r="AD170" s="33">
        <v>1</v>
      </c>
      <c r="AE170" s="33">
        <v>1</v>
      </c>
      <c r="AF170" s="33">
        <v>2</v>
      </c>
      <c r="AG170" s="33">
        <v>7</v>
      </c>
      <c r="AH170" s="33">
        <v>4</v>
      </c>
      <c r="AI170" s="33">
        <v>2</v>
      </c>
      <c r="AJ170" s="33">
        <v>2.8</v>
      </c>
    </row>
    <row r="171" spans="1:36" x14ac:dyDescent="0.45">
      <c r="A171" s="33" t="s">
        <v>44</v>
      </c>
      <c r="B171" s="33">
        <v>68</v>
      </c>
      <c r="C171" s="33">
        <v>7</v>
      </c>
      <c r="D171" s="33">
        <v>5</v>
      </c>
      <c r="E171" s="33">
        <v>5</v>
      </c>
      <c r="F171" s="33">
        <v>2</v>
      </c>
      <c r="G171" s="33">
        <v>7</v>
      </c>
      <c r="H171" s="33">
        <v>1</v>
      </c>
      <c r="I171" s="33">
        <v>66</v>
      </c>
      <c r="J171" s="33" t="s">
        <v>107</v>
      </c>
      <c r="K171" s="33" t="s">
        <v>106</v>
      </c>
      <c r="L171" s="33">
        <v>68</v>
      </c>
      <c r="M171" s="33">
        <v>1</v>
      </c>
      <c r="N171" s="33">
        <v>0</v>
      </c>
      <c r="O171" s="33">
        <v>0</v>
      </c>
      <c r="P171" s="33">
        <v>1</v>
      </c>
      <c r="Q171" s="33">
        <v>0</v>
      </c>
      <c r="R171" s="33">
        <v>1</v>
      </c>
      <c r="S171" s="33">
        <v>3</v>
      </c>
      <c r="T171" s="33">
        <v>1</v>
      </c>
      <c r="U171" s="33">
        <v>0</v>
      </c>
      <c r="V171" s="33">
        <v>1</v>
      </c>
      <c r="W171" s="33">
        <v>1</v>
      </c>
      <c r="X171" s="33">
        <v>3</v>
      </c>
      <c r="Y171" s="40">
        <v>6.25</v>
      </c>
      <c r="Z171" s="33">
        <v>2</v>
      </c>
      <c r="AA171" s="33">
        <v>2</v>
      </c>
      <c r="AB171" s="33">
        <v>2</v>
      </c>
      <c r="AC171" s="33">
        <v>1</v>
      </c>
      <c r="AD171" s="33">
        <v>2</v>
      </c>
      <c r="AE171" s="33">
        <v>1</v>
      </c>
      <c r="AF171" s="33">
        <v>1</v>
      </c>
      <c r="AG171" s="33">
        <v>6</v>
      </c>
      <c r="AH171" s="33">
        <v>1</v>
      </c>
      <c r="AI171" s="33">
        <v>1</v>
      </c>
      <c r="AJ171" s="33">
        <v>1.9</v>
      </c>
    </row>
    <row r="172" spans="1:36" x14ac:dyDescent="0.45">
      <c r="A172" s="33" t="s">
        <v>44</v>
      </c>
      <c r="B172" s="33">
        <v>69</v>
      </c>
      <c r="C172" s="33">
        <v>5</v>
      </c>
      <c r="D172" s="33">
        <v>4</v>
      </c>
      <c r="E172" s="33">
        <v>4</v>
      </c>
      <c r="F172" s="33">
        <v>5</v>
      </c>
      <c r="G172" s="33">
        <v>3</v>
      </c>
      <c r="H172" s="33">
        <v>1</v>
      </c>
      <c r="I172" s="33">
        <v>67</v>
      </c>
      <c r="J172" s="33" t="s">
        <v>106</v>
      </c>
      <c r="K172" s="33" t="s">
        <v>107</v>
      </c>
      <c r="L172" s="33">
        <v>69</v>
      </c>
      <c r="M172" s="33">
        <v>1</v>
      </c>
      <c r="N172" s="33">
        <v>1</v>
      </c>
      <c r="O172" s="33">
        <v>1</v>
      </c>
      <c r="P172" s="33">
        <v>1</v>
      </c>
      <c r="Q172" s="33">
        <v>1</v>
      </c>
      <c r="R172" s="33">
        <v>1</v>
      </c>
      <c r="S172" s="33">
        <v>6</v>
      </c>
      <c r="T172" s="33">
        <v>1</v>
      </c>
      <c r="U172" s="33">
        <v>1</v>
      </c>
      <c r="V172" s="33">
        <v>1</v>
      </c>
      <c r="W172" s="33">
        <v>1</v>
      </c>
      <c r="X172" s="33">
        <v>4</v>
      </c>
      <c r="Y172" s="40">
        <v>10</v>
      </c>
      <c r="Z172" s="33">
        <v>3</v>
      </c>
      <c r="AA172" s="33">
        <v>1</v>
      </c>
      <c r="AB172" s="33">
        <v>3</v>
      </c>
      <c r="AC172" s="33">
        <v>2</v>
      </c>
      <c r="AD172" s="33">
        <v>5</v>
      </c>
      <c r="AE172" s="33">
        <v>3</v>
      </c>
      <c r="AF172" s="33">
        <v>1</v>
      </c>
      <c r="AG172" s="33">
        <v>6</v>
      </c>
      <c r="AH172" s="33">
        <v>7</v>
      </c>
      <c r="AI172" s="33">
        <v>3</v>
      </c>
      <c r="AJ172" s="33">
        <v>3.4</v>
      </c>
    </row>
    <row r="173" spans="1:36" x14ac:dyDescent="0.45">
      <c r="A173" s="33" t="s">
        <v>44</v>
      </c>
      <c r="B173" s="33">
        <v>70</v>
      </c>
      <c r="C173" s="33">
        <v>8</v>
      </c>
      <c r="D173" s="33">
        <v>5</v>
      </c>
      <c r="E173" s="33">
        <v>5</v>
      </c>
      <c r="F173" s="33">
        <v>1</v>
      </c>
      <c r="G173" s="33">
        <v>7</v>
      </c>
      <c r="H173" s="33">
        <v>1</v>
      </c>
      <c r="I173" s="33">
        <v>76</v>
      </c>
      <c r="J173" s="33" t="s">
        <v>107</v>
      </c>
      <c r="K173" s="33" t="s">
        <v>106</v>
      </c>
      <c r="L173" s="33">
        <v>70</v>
      </c>
      <c r="M173" s="33">
        <v>0</v>
      </c>
      <c r="N173" s="33">
        <v>1</v>
      </c>
      <c r="O173" s="33">
        <v>1</v>
      </c>
      <c r="P173" s="33">
        <v>1</v>
      </c>
      <c r="Q173" s="33">
        <v>0</v>
      </c>
      <c r="R173" s="33">
        <v>0</v>
      </c>
      <c r="S173" s="33">
        <v>3</v>
      </c>
      <c r="T173" s="33">
        <v>0</v>
      </c>
      <c r="U173" s="33">
        <v>1</v>
      </c>
      <c r="V173" s="33">
        <v>1</v>
      </c>
      <c r="W173" s="33">
        <v>0</v>
      </c>
      <c r="X173" s="33">
        <v>2</v>
      </c>
      <c r="Y173" s="40">
        <v>5</v>
      </c>
      <c r="Z173" s="33">
        <v>5</v>
      </c>
      <c r="AA173" s="33">
        <v>5</v>
      </c>
      <c r="AB173" s="33">
        <v>6</v>
      </c>
      <c r="AC173" s="33">
        <v>5</v>
      </c>
      <c r="AD173" s="33">
        <v>3</v>
      </c>
      <c r="AE173" s="33">
        <v>5</v>
      </c>
      <c r="AF173" s="33">
        <v>5</v>
      </c>
      <c r="AG173" s="33">
        <v>7</v>
      </c>
      <c r="AH173" s="33">
        <v>7</v>
      </c>
      <c r="AI173" s="33">
        <v>7</v>
      </c>
      <c r="AJ173" s="33">
        <v>5.5</v>
      </c>
    </row>
    <row r="174" spans="1:36" x14ac:dyDescent="0.45">
      <c r="A174" s="33" t="s">
        <v>44</v>
      </c>
      <c r="B174" s="33">
        <v>71</v>
      </c>
      <c r="C174" s="33">
        <v>7</v>
      </c>
      <c r="D174" s="33">
        <v>4</v>
      </c>
      <c r="E174" s="33">
        <v>4</v>
      </c>
      <c r="F174" s="33">
        <v>4</v>
      </c>
      <c r="G174" s="33">
        <v>1</v>
      </c>
      <c r="H174" s="33">
        <v>1</v>
      </c>
      <c r="I174" s="33">
        <v>67</v>
      </c>
      <c r="J174" s="33" t="s">
        <v>107</v>
      </c>
      <c r="K174" s="33" t="s">
        <v>107</v>
      </c>
      <c r="L174" s="33">
        <v>71</v>
      </c>
      <c r="M174" s="33">
        <v>0</v>
      </c>
      <c r="N174" s="33">
        <v>1</v>
      </c>
      <c r="O174" s="33">
        <v>1</v>
      </c>
      <c r="P174" s="33">
        <v>0</v>
      </c>
      <c r="Q174" s="33">
        <v>0</v>
      </c>
      <c r="R174" s="33">
        <v>0</v>
      </c>
      <c r="S174" s="33">
        <v>2</v>
      </c>
      <c r="T174" s="33">
        <v>1</v>
      </c>
      <c r="U174" s="33">
        <v>0</v>
      </c>
      <c r="V174" s="33">
        <v>1</v>
      </c>
      <c r="W174" s="33">
        <v>1</v>
      </c>
      <c r="X174" s="33">
        <v>3</v>
      </c>
      <c r="Y174" s="40">
        <v>5.416666666666667</v>
      </c>
      <c r="Z174" s="33">
        <v>6</v>
      </c>
      <c r="AA174" s="33">
        <v>4</v>
      </c>
      <c r="AB174" s="33">
        <v>6</v>
      </c>
      <c r="AC174" s="33">
        <v>4</v>
      </c>
      <c r="AD174" s="33">
        <v>4</v>
      </c>
      <c r="AE174" s="33">
        <v>2</v>
      </c>
      <c r="AF174" s="33">
        <v>3</v>
      </c>
      <c r="AG174" s="33">
        <v>6</v>
      </c>
      <c r="AH174" s="33">
        <v>4</v>
      </c>
      <c r="AI174" s="33">
        <v>6</v>
      </c>
      <c r="AJ174" s="33">
        <v>4.5</v>
      </c>
    </row>
    <row r="175" spans="1:36" x14ac:dyDescent="0.45">
      <c r="A175" s="33" t="s">
        <v>44</v>
      </c>
      <c r="B175" s="33">
        <v>72</v>
      </c>
      <c r="C175" s="33">
        <v>8</v>
      </c>
      <c r="D175" s="33">
        <v>5</v>
      </c>
      <c r="E175" s="33">
        <v>5</v>
      </c>
      <c r="F175" s="33">
        <v>2</v>
      </c>
      <c r="G175" s="33">
        <v>6</v>
      </c>
      <c r="H175" s="33">
        <v>1</v>
      </c>
      <c r="I175" s="33">
        <v>68</v>
      </c>
      <c r="J175" s="33" t="s">
        <v>107</v>
      </c>
      <c r="K175" s="33" t="s">
        <v>107</v>
      </c>
      <c r="L175" s="33">
        <v>72</v>
      </c>
      <c r="M175" s="33">
        <v>1</v>
      </c>
      <c r="N175" s="33">
        <v>0</v>
      </c>
      <c r="O175" s="33">
        <v>1</v>
      </c>
      <c r="P175" s="33">
        <v>0</v>
      </c>
      <c r="Q175" s="33">
        <v>0</v>
      </c>
      <c r="R175" s="33">
        <v>0</v>
      </c>
      <c r="S175" s="33">
        <v>2</v>
      </c>
      <c r="T175" s="33">
        <v>0</v>
      </c>
      <c r="U175" s="33">
        <v>0</v>
      </c>
      <c r="V175" s="33">
        <v>1</v>
      </c>
      <c r="W175" s="33">
        <v>1</v>
      </c>
      <c r="X175" s="33">
        <v>2</v>
      </c>
      <c r="Y175" s="40">
        <v>4.166666666666667</v>
      </c>
      <c r="Z175" s="33">
        <v>3</v>
      </c>
      <c r="AA175" s="33">
        <v>4</v>
      </c>
      <c r="AB175" s="33">
        <v>3</v>
      </c>
      <c r="AC175" s="33">
        <v>2</v>
      </c>
      <c r="AD175" s="33">
        <v>2</v>
      </c>
      <c r="AE175" s="33">
        <v>2</v>
      </c>
      <c r="AF175" s="33">
        <v>2</v>
      </c>
      <c r="AG175" s="33">
        <v>2</v>
      </c>
      <c r="AH175" s="33">
        <v>4</v>
      </c>
      <c r="AI175" s="33">
        <v>2</v>
      </c>
      <c r="AJ175" s="33">
        <v>2.6</v>
      </c>
    </row>
    <row r="176" spans="1:36" x14ac:dyDescent="0.45">
      <c r="A176" s="33" t="s">
        <v>44</v>
      </c>
      <c r="B176" s="33">
        <v>73</v>
      </c>
      <c r="C176" s="33">
        <v>8</v>
      </c>
      <c r="D176" s="33">
        <v>5</v>
      </c>
      <c r="E176" s="33">
        <v>5</v>
      </c>
      <c r="F176" s="33">
        <v>5</v>
      </c>
      <c r="G176" s="33">
        <v>3</v>
      </c>
      <c r="H176" s="33">
        <v>1</v>
      </c>
      <c r="I176" s="33">
        <v>64</v>
      </c>
      <c r="J176" s="33" t="s">
        <v>106</v>
      </c>
      <c r="K176" s="33" t="s">
        <v>106</v>
      </c>
      <c r="L176" s="33">
        <v>73</v>
      </c>
      <c r="M176" s="33">
        <v>0</v>
      </c>
      <c r="N176" s="33">
        <v>1</v>
      </c>
      <c r="O176" s="33">
        <v>1</v>
      </c>
      <c r="P176" s="33">
        <v>1</v>
      </c>
      <c r="Q176" s="33">
        <v>0</v>
      </c>
      <c r="R176" s="33">
        <v>0</v>
      </c>
      <c r="S176" s="33">
        <v>3</v>
      </c>
      <c r="T176" s="33">
        <v>1</v>
      </c>
      <c r="U176" s="33">
        <v>0</v>
      </c>
      <c r="V176" s="33">
        <v>1</v>
      </c>
      <c r="W176" s="33">
        <v>1</v>
      </c>
      <c r="X176" s="33">
        <v>3</v>
      </c>
      <c r="Y176" s="40">
        <v>6.25</v>
      </c>
      <c r="Z176" s="33">
        <v>4</v>
      </c>
      <c r="AA176" s="33">
        <v>1</v>
      </c>
      <c r="AB176" s="33">
        <v>1</v>
      </c>
      <c r="AC176" s="33">
        <v>1</v>
      </c>
      <c r="AD176" s="33">
        <v>1</v>
      </c>
      <c r="AE176" s="33">
        <v>1</v>
      </c>
      <c r="AF176" s="33">
        <v>1</v>
      </c>
      <c r="AG176" s="33">
        <v>1</v>
      </c>
      <c r="AH176" s="33">
        <v>4</v>
      </c>
      <c r="AI176" s="33">
        <v>1</v>
      </c>
      <c r="AJ176" s="33">
        <v>1.6</v>
      </c>
    </row>
    <row r="177" spans="1:36" x14ac:dyDescent="0.45">
      <c r="A177" s="33" t="s">
        <v>44</v>
      </c>
      <c r="B177" s="33">
        <v>74</v>
      </c>
      <c r="C177" s="33">
        <v>6</v>
      </c>
      <c r="D177" s="33">
        <v>4</v>
      </c>
      <c r="E177" s="33">
        <v>3</v>
      </c>
      <c r="F177" s="33">
        <v>1</v>
      </c>
      <c r="G177" s="33">
        <v>6</v>
      </c>
      <c r="H177" s="33">
        <v>1</v>
      </c>
      <c r="I177" s="33">
        <v>66</v>
      </c>
      <c r="J177" s="33" t="s">
        <v>106</v>
      </c>
      <c r="K177" s="33" t="s">
        <v>106</v>
      </c>
      <c r="L177" s="33">
        <v>74</v>
      </c>
      <c r="M177" s="33">
        <v>1</v>
      </c>
      <c r="N177" s="33">
        <v>0</v>
      </c>
      <c r="O177" s="33">
        <v>1</v>
      </c>
      <c r="P177" s="33">
        <v>1</v>
      </c>
      <c r="Q177" s="33">
        <v>1</v>
      </c>
      <c r="R177" s="33">
        <v>1</v>
      </c>
      <c r="S177" s="33">
        <v>5</v>
      </c>
      <c r="T177" s="33">
        <v>0</v>
      </c>
      <c r="U177" s="33">
        <v>1</v>
      </c>
      <c r="V177" s="33">
        <v>1</v>
      </c>
      <c r="W177" s="33">
        <v>1</v>
      </c>
      <c r="X177" s="33">
        <v>3</v>
      </c>
      <c r="Y177" s="40">
        <v>7.916666666666667</v>
      </c>
      <c r="Z177" s="33">
        <v>3</v>
      </c>
      <c r="AA177" s="33">
        <v>3</v>
      </c>
      <c r="AB177" s="33">
        <v>1</v>
      </c>
      <c r="AC177" s="33">
        <v>1</v>
      </c>
      <c r="AD177" s="33">
        <v>1</v>
      </c>
      <c r="AE177" s="33">
        <v>2</v>
      </c>
      <c r="AF177" s="33">
        <v>1</v>
      </c>
      <c r="AG177" s="33">
        <v>3</v>
      </c>
      <c r="AH177" s="33">
        <v>5</v>
      </c>
      <c r="AI177" s="33">
        <v>1</v>
      </c>
      <c r="AJ177" s="33">
        <v>2.1</v>
      </c>
    </row>
    <row r="178" spans="1:36" x14ac:dyDescent="0.45">
      <c r="A178" s="33" t="s">
        <v>44</v>
      </c>
      <c r="B178" s="33">
        <v>75</v>
      </c>
      <c r="C178" s="33">
        <v>5</v>
      </c>
      <c r="D178" s="33">
        <v>3</v>
      </c>
      <c r="E178" s="33">
        <v>4</v>
      </c>
      <c r="F178" s="33">
        <v>1</v>
      </c>
      <c r="G178" s="33">
        <v>7</v>
      </c>
      <c r="H178" s="33">
        <v>1</v>
      </c>
      <c r="I178" s="33">
        <v>67</v>
      </c>
      <c r="J178" s="33" t="s">
        <v>106</v>
      </c>
      <c r="K178" s="33" t="s">
        <v>106</v>
      </c>
      <c r="L178" s="33">
        <v>75</v>
      </c>
      <c r="M178" s="33">
        <v>1</v>
      </c>
      <c r="N178" s="33">
        <v>0</v>
      </c>
      <c r="O178" s="33">
        <v>0</v>
      </c>
      <c r="P178" s="33">
        <v>1</v>
      </c>
      <c r="Q178" s="33">
        <v>1</v>
      </c>
      <c r="R178" s="33">
        <v>1</v>
      </c>
      <c r="S178" s="33">
        <v>4</v>
      </c>
      <c r="T178" s="33">
        <v>1</v>
      </c>
      <c r="U178" s="33">
        <v>1</v>
      </c>
      <c r="V178" s="33">
        <v>1</v>
      </c>
      <c r="W178" s="33">
        <v>1</v>
      </c>
      <c r="X178" s="33">
        <v>4</v>
      </c>
      <c r="Y178" s="40">
        <v>8.3333333333333339</v>
      </c>
      <c r="Z178" s="33">
        <v>2</v>
      </c>
      <c r="AA178" s="33">
        <v>2</v>
      </c>
      <c r="AB178" s="33">
        <v>1</v>
      </c>
      <c r="AC178" s="33">
        <v>2</v>
      </c>
      <c r="AD178" s="33">
        <v>3</v>
      </c>
      <c r="AE178" s="33">
        <v>1</v>
      </c>
      <c r="AF178" s="33">
        <v>1</v>
      </c>
      <c r="AG178" s="33">
        <v>3</v>
      </c>
      <c r="AH178" s="33">
        <v>3</v>
      </c>
      <c r="AI178" s="33">
        <v>1</v>
      </c>
      <c r="AJ178" s="33">
        <v>1.9</v>
      </c>
    </row>
    <row r="179" spans="1:36" x14ac:dyDescent="0.45">
      <c r="A179" s="33" t="s">
        <v>44</v>
      </c>
      <c r="B179" s="33">
        <v>76</v>
      </c>
      <c r="C179" s="33">
        <v>7</v>
      </c>
      <c r="D179" s="33">
        <v>4</v>
      </c>
      <c r="E179" s="33">
        <v>4</v>
      </c>
      <c r="F179" s="33">
        <v>3</v>
      </c>
      <c r="G179" s="33">
        <v>6</v>
      </c>
      <c r="H179" s="33">
        <v>1</v>
      </c>
      <c r="I179" s="33">
        <v>64</v>
      </c>
      <c r="J179" s="33" t="s">
        <v>106</v>
      </c>
      <c r="K179" s="33" t="s">
        <v>106</v>
      </c>
      <c r="L179" s="33">
        <v>76</v>
      </c>
      <c r="M179" s="33">
        <v>1</v>
      </c>
      <c r="N179" s="33">
        <v>1</v>
      </c>
      <c r="O179" s="33">
        <v>1</v>
      </c>
      <c r="P179" s="33">
        <v>0</v>
      </c>
      <c r="Q179" s="33">
        <v>0</v>
      </c>
      <c r="R179" s="33">
        <v>0</v>
      </c>
      <c r="S179" s="33">
        <v>3</v>
      </c>
      <c r="T179" s="33">
        <v>1</v>
      </c>
      <c r="U179" s="33">
        <v>1</v>
      </c>
      <c r="V179" s="33">
        <v>1</v>
      </c>
      <c r="W179" s="33">
        <v>1</v>
      </c>
      <c r="X179" s="33">
        <v>4</v>
      </c>
      <c r="Y179" s="40">
        <v>7.5</v>
      </c>
      <c r="Z179" s="33">
        <v>5</v>
      </c>
      <c r="AA179" s="33">
        <v>3</v>
      </c>
      <c r="AB179" s="33">
        <v>5</v>
      </c>
      <c r="AC179" s="33">
        <v>3</v>
      </c>
      <c r="AD179" s="33">
        <v>5</v>
      </c>
      <c r="AE179" s="33">
        <v>2</v>
      </c>
      <c r="AF179" s="33">
        <v>2</v>
      </c>
      <c r="AG179" s="33">
        <v>4</v>
      </c>
      <c r="AH179" s="33">
        <v>4</v>
      </c>
      <c r="AI179" s="33">
        <v>4</v>
      </c>
      <c r="AJ179" s="33">
        <v>3.7</v>
      </c>
    </row>
    <row r="180" spans="1:36" x14ac:dyDescent="0.45">
      <c r="A180" s="33" t="s">
        <v>44</v>
      </c>
      <c r="B180" s="33">
        <v>77</v>
      </c>
      <c r="C180" s="33">
        <v>8</v>
      </c>
      <c r="D180" s="33">
        <v>4</v>
      </c>
      <c r="E180" s="33">
        <v>5</v>
      </c>
      <c r="F180" s="33">
        <v>4</v>
      </c>
      <c r="G180" s="33">
        <v>6</v>
      </c>
      <c r="H180" s="33">
        <v>1</v>
      </c>
      <c r="I180" s="33">
        <v>66</v>
      </c>
      <c r="J180" s="33" t="s">
        <v>107</v>
      </c>
      <c r="K180" s="33" t="s">
        <v>106</v>
      </c>
      <c r="L180" s="33">
        <v>77</v>
      </c>
      <c r="M180" s="33">
        <v>1</v>
      </c>
      <c r="N180" s="33">
        <v>1</v>
      </c>
      <c r="O180" s="33">
        <v>1</v>
      </c>
      <c r="P180" s="33">
        <v>1</v>
      </c>
      <c r="Q180" s="33">
        <v>0</v>
      </c>
      <c r="R180" s="33">
        <v>0</v>
      </c>
      <c r="S180" s="33">
        <v>4</v>
      </c>
      <c r="T180" s="33">
        <v>1</v>
      </c>
      <c r="U180" s="33">
        <v>1</v>
      </c>
      <c r="V180" s="33">
        <v>1</v>
      </c>
      <c r="W180" s="33">
        <v>1</v>
      </c>
      <c r="X180" s="33">
        <v>4</v>
      </c>
      <c r="Y180" s="40">
        <v>8.3333333333333339</v>
      </c>
      <c r="Z180" s="33">
        <v>4</v>
      </c>
      <c r="AA180" s="33">
        <v>4</v>
      </c>
      <c r="AB180" s="33">
        <v>2</v>
      </c>
      <c r="AC180" s="33">
        <v>1</v>
      </c>
      <c r="AD180" s="33">
        <v>1</v>
      </c>
      <c r="AE180" s="33">
        <v>4</v>
      </c>
      <c r="AF180" s="33">
        <v>5</v>
      </c>
      <c r="AG180" s="33">
        <v>6</v>
      </c>
      <c r="AH180" s="33">
        <v>7</v>
      </c>
      <c r="AI180" s="33">
        <v>1</v>
      </c>
      <c r="AJ180" s="33">
        <v>3.5</v>
      </c>
    </row>
    <row r="181" spans="1:36" x14ac:dyDescent="0.45">
      <c r="A181" s="33" t="s">
        <v>44</v>
      </c>
      <c r="B181" s="33">
        <v>78</v>
      </c>
      <c r="C181" s="33">
        <v>8</v>
      </c>
      <c r="D181" s="33">
        <v>4</v>
      </c>
      <c r="E181" s="33">
        <v>5</v>
      </c>
      <c r="F181" s="33">
        <v>2</v>
      </c>
      <c r="G181" s="33">
        <v>5</v>
      </c>
      <c r="H181" s="33">
        <v>1</v>
      </c>
      <c r="I181" s="33">
        <v>71</v>
      </c>
      <c r="J181" s="33" t="s">
        <v>107</v>
      </c>
      <c r="K181" s="33" t="s">
        <v>107</v>
      </c>
      <c r="L181" s="33">
        <v>78</v>
      </c>
      <c r="M181" s="33">
        <v>1</v>
      </c>
      <c r="N181" s="33">
        <v>0</v>
      </c>
      <c r="O181" s="33">
        <v>0</v>
      </c>
      <c r="P181" s="33">
        <v>0</v>
      </c>
      <c r="Q181" s="33">
        <v>0</v>
      </c>
      <c r="R181" s="33">
        <v>1</v>
      </c>
      <c r="S181" s="33">
        <v>2</v>
      </c>
      <c r="T181" s="33">
        <v>1</v>
      </c>
      <c r="U181" s="33">
        <v>0</v>
      </c>
      <c r="V181" s="33">
        <v>1</v>
      </c>
      <c r="W181" s="33">
        <v>1</v>
      </c>
      <c r="X181" s="33">
        <v>3</v>
      </c>
      <c r="Y181" s="40">
        <v>5.416666666666667</v>
      </c>
      <c r="Z181" s="33">
        <v>7</v>
      </c>
      <c r="AA181" s="33">
        <v>4</v>
      </c>
      <c r="AB181" s="33">
        <v>7</v>
      </c>
      <c r="AC181" s="33">
        <v>4</v>
      </c>
      <c r="AD181" s="33">
        <v>1</v>
      </c>
      <c r="AE181" s="33">
        <v>5</v>
      </c>
      <c r="AF181" s="33">
        <v>6</v>
      </c>
      <c r="AG181" s="33">
        <v>7</v>
      </c>
      <c r="AH181" s="33">
        <v>6</v>
      </c>
      <c r="AI181" s="33">
        <v>5</v>
      </c>
      <c r="AJ181" s="33">
        <v>5.2</v>
      </c>
    </row>
    <row r="182" spans="1:36" x14ac:dyDescent="0.45">
      <c r="A182" s="33" t="s">
        <v>44</v>
      </c>
      <c r="B182" s="33">
        <v>79</v>
      </c>
      <c r="C182" s="33">
        <v>7</v>
      </c>
      <c r="D182" s="33">
        <v>4</v>
      </c>
      <c r="E182" s="33">
        <v>4</v>
      </c>
      <c r="F182" s="33">
        <v>3</v>
      </c>
      <c r="G182" s="33">
        <v>7</v>
      </c>
      <c r="H182" s="33">
        <v>0</v>
      </c>
      <c r="I182" s="33">
        <v>65</v>
      </c>
      <c r="J182" s="33" t="s">
        <v>106</v>
      </c>
      <c r="K182" s="33" t="s">
        <v>106</v>
      </c>
      <c r="L182" s="33">
        <v>79</v>
      </c>
      <c r="M182" s="33">
        <v>1</v>
      </c>
      <c r="N182" s="33">
        <v>0</v>
      </c>
      <c r="O182" s="33">
        <v>1</v>
      </c>
      <c r="P182" s="33">
        <v>1</v>
      </c>
      <c r="Q182" s="33">
        <v>1</v>
      </c>
      <c r="R182" s="33">
        <v>1</v>
      </c>
      <c r="S182" s="33">
        <v>5</v>
      </c>
      <c r="T182" s="33">
        <v>1</v>
      </c>
      <c r="U182" s="33">
        <v>0</v>
      </c>
      <c r="V182" s="33">
        <v>1</v>
      </c>
      <c r="W182" s="33">
        <v>0</v>
      </c>
      <c r="X182" s="33">
        <v>2</v>
      </c>
      <c r="Y182" s="40">
        <v>6.666666666666667</v>
      </c>
      <c r="Z182" s="33">
        <v>5</v>
      </c>
      <c r="AA182" s="33">
        <v>2</v>
      </c>
      <c r="AB182" s="33">
        <v>6</v>
      </c>
      <c r="AC182" s="33">
        <v>2</v>
      </c>
      <c r="AD182" s="33">
        <v>2</v>
      </c>
      <c r="AE182" s="33">
        <v>5</v>
      </c>
      <c r="AF182" s="33">
        <v>5</v>
      </c>
      <c r="AG182" s="33">
        <v>2</v>
      </c>
      <c r="AH182" s="33">
        <v>6</v>
      </c>
      <c r="AI182" s="33">
        <v>1</v>
      </c>
      <c r="AJ182" s="33">
        <v>3.6</v>
      </c>
    </row>
    <row r="183" spans="1:36" x14ac:dyDescent="0.45">
      <c r="A183" s="33" t="s">
        <v>44</v>
      </c>
      <c r="B183" s="33">
        <v>80</v>
      </c>
      <c r="C183" s="33">
        <v>8</v>
      </c>
      <c r="D183" s="33">
        <v>4</v>
      </c>
      <c r="E183" s="33">
        <v>5</v>
      </c>
      <c r="F183" s="33">
        <v>6</v>
      </c>
      <c r="G183" s="33">
        <v>2</v>
      </c>
      <c r="H183" s="33">
        <v>1</v>
      </c>
      <c r="I183" s="33">
        <v>66</v>
      </c>
      <c r="J183" s="33" t="s">
        <v>106</v>
      </c>
      <c r="K183" s="33" t="s">
        <v>106</v>
      </c>
      <c r="L183" s="33">
        <v>80</v>
      </c>
      <c r="M183" s="33">
        <v>1</v>
      </c>
      <c r="N183" s="33">
        <v>1</v>
      </c>
      <c r="O183" s="33">
        <v>1</v>
      </c>
      <c r="P183" s="33">
        <v>1</v>
      </c>
      <c r="Q183" s="33">
        <v>0</v>
      </c>
      <c r="R183" s="33">
        <v>0</v>
      </c>
      <c r="S183" s="33">
        <v>4</v>
      </c>
      <c r="T183" s="33">
        <v>0</v>
      </c>
      <c r="U183" s="33">
        <v>1</v>
      </c>
      <c r="V183" s="33">
        <v>1</v>
      </c>
      <c r="W183" s="33">
        <v>0</v>
      </c>
      <c r="X183" s="33">
        <v>2</v>
      </c>
      <c r="Y183" s="40">
        <v>5.8333333333333339</v>
      </c>
      <c r="Z183" s="33">
        <v>1</v>
      </c>
      <c r="AA183" s="33">
        <v>1</v>
      </c>
      <c r="AB183" s="33">
        <v>1</v>
      </c>
      <c r="AC183" s="33">
        <v>1</v>
      </c>
      <c r="AD183" s="33">
        <v>1</v>
      </c>
      <c r="AE183" s="33">
        <v>1</v>
      </c>
      <c r="AF183" s="33">
        <v>1</v>
      </c>
      <c r="AG183" s="33">
        <v>4</v>
      </c>
      <c r="AH183" s="33">
        <v>2</v>
      </c>
      <c r="AI183" s="33">
        <v>1</v>
      </c>
      <c r="AJ183" s="33">
        <v>1.4</v>
      </c>
    </row>
    <row r="184" spans="1:36" x14ac:dyDescent="0.45">
      <c r="A184" s="33" t="s">
        <v>44</v>
      </c>
      <c r="B184" s="33">
        <v>81</v>
      </c>
      <c r="C184" s="33">
        <v>7</v>
      </c>
      <c r="D184" s="33">
        <v>4</v>
      </c>
      <c r="E184" s="33">
        <v>4</v>
      </c>
      <c r="F184" s="33">
        <v>2</v>
      </c>
      <c r="G184" s="33">
        <v>6</v>
      </c>
      <c r="H184" s="33">
        <v>1</v>
      </c>
      <c r="I184" s="33">
        <v>66</v>
      </c>
      <c r="J184" s="33" t="s">
        <v>106</v>
      </c>
      <c r="K184" s="33" t="s">
        <v>106</v>
      </c>
      <c r="L184" s="33">
        <v>81</v>
      </c>
      <c r="M184" s="33">
        <v>1</v>
      </c>
      <c r="N184" s="33">
        <v>0</v>
      </c>
      <c r="O184" s="33">
        <v>1</v>
      </c>
      <c r="P184" s="33">
        <v>1</v>
      </c>
      <c r="Q184" s="33">
        <v>0</v>
      </c>
      <c r="R184" s="33">
        <v>0</v>
      </c>
      <c r="S184" s="33">
        <v>3</v>
      </c>
      <c r="T184" s="33">
        <v>0</v>
      </c>
      <c r="U184" s="33">
        <v>1</v>
      </c>
      <c r="V184" s="33">
        <v>1</v>
      </c>
      <c r="W184" s="33">
        <v>1</v>
      </c>
      <c r="X184" s="33">
        <v>3</v>
      </c>
      <c r="Y184" s="40">
        <v>6.25</v>
      </c>
      <c r="Z184" s="33">
        <v>3</v>
      </c>
      <c r="AA184" s="33">
        <v>3</v>
      </c>
      <c r="AB184" s="33">
        <v>2</v>
      </c>
      <c r="AC184" s="33">
        <v>3</v>
      </c>
      <c r="AD184" s="33">
        <v>3</v>
      </c>
      <c r="AE184" s="33">
        <v>3</v>
      </c>
      <c r="AF184" s="33">
        <v>3</v>
      </c>
      <c r="AG184" s="33">
        <v>6</v>
      </c>
      <c r="AH184" s="33">
        <v>3</v>
      </c>
      <c r="AI184" s="33">
        <v>2</v>
      </c>
      <c r="AJ184" s="33">
        <v>3.1</v>
      </c>
    </row>
    <row r="185" spans="1:36" x14ac:dyDescent="0.45">
      <c r="A185" s="33" t="s">
        <v>44</v>
      </c>
      <c r="B185" s="33">
        <v>82</v>
      </c>
      <c r="C185" s="33">
        <v>8</v>
      </c>
      <c r="D185" s="33">
        <v>5</v>
      </c>
      <c r="E185" s="33">
        <v>5</v>
      </c>
      <c r="F185" s="33">
        <v>1</v>
      </c>
      <c r="G185" s="33">
        <v>7</v>
      </c>
      <c r="H185" s="33">
        <v>0</v>
      </c>
      <c r="I185" s="33">
        <v>65</v>
      </c>
      <c r="J185" s="33" t="s">
        <v>106</v>
      </c>
      <c r="K185" s="33" t="s">
        <v>106</v>
      </c>
      <c r="L185" s="33">
        <v>82</v>
      </c>
      <c r="M185" s="33">
        <v>1</v>
      </c>
      <c r="N185" s="33">
        <v>0</v>
      </c>
      <c r="O185" s="33">
        <v>1</v>
      </c>
      <c r="P185" s="33">
        <v>1</v>
      </c>
      <c r="Q185" s="33">
        <v>1</v>
      </c>
      <c r="R185" s="33">
        <v>1</v>
      </c>
      <c r="S185" s="33">
        <v>5</v>
      </c>
      <c r="T185" s="33">
        <v>1</v>
      </c>
      <c r="U185" s="33">
        <v>0</v>
      </c>
      <c r="V185" s="33">
        <v>1</v>
      </c>
      <c r="W185" s="33">
        <v>1</v>
      </c>
      <c r="X185" s="33">
        <v>3</v>
      </c>
      <c r="Y185" s="40">
        <v>7.916666666666667</v>
      </c>
      <c r="Z185" s="33">
        <v>3</v>
      </c>
      <c r="AA185" s="33">
        <v>3</v>
      </c>
      <c r="AB185" s="33">
        <v>2</v>
      </c>
      <c r="AC185" s="33">
        <v>2</v>
      </c>
      <c r="AD185" s="33">
        <v>3</v>
      </c>
      <c r="AE185" s="33">
        <v>1</v>
      </c>
      <c r="AF185" s="33">
        <v>5</v>
      </c>
      <c r="AG185" s="33">
        <v>6</v>
      </c>
      <c r="AH185" s="33">
        <v>6</v>
      </c>
      <c r="AI185" s="33">
        <v>2</v>
      </c>
      <c r="AJ185" s="33">
        <v>3.3</v>
      </c>
    </row>
    <row r="186" spans="1:36" x14ac:dyDescent="0.45">
      <c r="A186" s="33" t="s">
        <v>44</v>
      </c>
      <c r="B186" s="33">
        <v>83</v>
      </c>
      <c r="C186" s="33">
        <v>7</v>
      </c>
      <c r="D186" s="33">
        <v>5</v>
      </c>
      <c r="E186" s="33">
        <v>5</v>
      </c>
      <c r="F186" s="33">
        <v>1</v>
      </c>
      <c r="G186" s="33">
        <v>7</v>
      </c>
      <c r="H186" s="33">
        <v>1</v>
      </c>
      <c r="I186" s="33">
        <v>60</v>
      </c>
      <c r="J186" s="33" t="s">
        <v>107</v>
      </c>
      <c r="K186" s="33" t="s">
        <v>107</v>
      </c>
      <c r="L186" s="33">
        <v>83</v>
      </c>
      <c r="M186" s="33">
        <v>1</v>
      </c>
      <c r="N186" s="33">
        <v>1</v>
      </c>
      <c r="O186" s="33">
        <v>1</v>
      </c>
      <c r="P186" s="33">
        <v>1</v>
      </c>
      <c r="Q186" s="33">
        <v>1</v>
      </c>
      <c r="R186" s="33">
        <v>0</v>
      </c>
      <c r="S186" s="33">
        <v>5</v>
      </c>
      <c r="T186" s="33">
        <v>1</v>
      </c>
      <c r="U186" s="33">
        <v>0</v>
      </c>
      <c r="V186" s="33">
        <v>1</v>
      </c>
      <c r="W186" s="33">
        <v>1</v>
      </c>
      <c r="X186" s="33">
        <v>3</v>
      </c>
      <c r="Y186" s="40">
        <v>7.916666666666667</v>
      </c>
      <c r="Z186" s="33">
        <v>3</v>
      </c>
      <c r="AA186" s="33">
        <v>1</v>
      </c>
      <c r="AB186" s="33">
        <v>1</v>
      </c>
      <c r="AC186" s="33">
        <v>1</v>
      </c>
      <c r="AD186" s="33">
        <v>1</v>
      </c>
      <c r="AE186" s="33">
        <v>1</v>
      </c>
      <c r="AF186" s="33">
        <v>1</v>
      </c>
      <c r="AG186" s="33">
        <v>1</v>
      </c>
      <c r="AH186" s="33">
        <v>1</v>
      </c>
      <c r="AI186" s="33">
        <v>2</v>
      </c>
      <c r="AJ186" s="33">
        <v>1.3</v>
      </c>
    </row>
    <row r="187" spans="1:36" x14ac:dyDescent="0.45">
      <c r="A187" s="33" t="s">
        <v>44</v>
      </c>
      <c r="B187" s="33">
        <v>84</v>
      </c>
      <c r="C187" s="33">
        <v>7</v>
      </c>
      <c r="D187" s="33">
        <v>5</v>
      </c>
      <c r="E187" s="33">
        <v>4</v>
      </c>
      <c r="F187" s="33">
        <v>1</v>
      </c>
      <c r="G187" s="33">
        <v>7</v>
      </c>
      <c r="H187" s="33">
        <v>1</v>
      </c>
      <c r="I187" s="33">
        <v>63</v>
      </c>
      <c r="J187" s="33" t="s">
        <v>106</v>
      </c>
      <c r="K187" s="33" t="s">
        <v>106</v>
      </c>
      <c r="L187" s="33">
        <v>84</v>
      </c>
      <c r="M187" s="33">
        <v>1</v>
      </c>
      <c r="N187" s="33">
        <v>0</v>
      </c>
      <c r="O187" s="33">
        <v>0</v>
      </c>
      <c r="P187" s="33">
        <v>1</v>
      </c>
      <c r="Q187" s="33">
        <v>1</v>
      </c>
      <c r="R187" s="33">
        <v>1</v>
      </c>
      <c r="S187" s="33">
        <v>4</v>
      </c>
      <c r="T187" s="33">
        <v>0</v>
      </c>
      <c r="U187" s="33">
        <v>0</v>
      </c>
      <c r="V187" s="33">
        <v>1</v>
      </c>
      <c r="W187" s="33">
        <v>0</v>
      </c>
      <c r="X187" s="33">
        <v>1</v>
      </c>
      <c r="Y187" s="40">
        <v>4.5833333333333339</v>
      </c>
      <c r="Z187" s="33">
        <v>1</v>
      </c>
      <c r="AA187" s="33">
        <v>2</v>
      </c>
      <c r="AB187" s="33">
        <v>7</v>
      </c>
      <c r="AC187" s="33">
        <v>2</v>
      </c>
      <c r="AD187" s="33">
        <v>1</v>
      </c>
      <c r="AE187" s="33">
        <v>2</v>
      </c>
      <c r="AF187" s="33">
        <v>7</v>
      </c>
      <c r="AG187" s="33">
        <v>3</v>
      </c>
      <c r="AH187" s="33">
        <v>7</v>
      </c>
      <c r="AI187" s="33">
        <v>1</v>
      </c>
      <c r="AJ187" s="33">
        <v>3.3</v>
      </c>
    </row>
    <row r="188" spans="1:36" x14ac:dyDescent="0.45">
      <c r="A188" s="33" t="s">
        <v>44</v>
      </c>
      <c r="B188" s="33">
        <v>85</v>
      </c>
      <c r="C188" s="33">
        <v>5</v>
      </c>
      <c r="D188" s="33">
        <v>4</v>
      </c>
      <c r="E188" s="33">
        <v>4</v>
      </c>
      <c r="F188" s="33">
        <v>5</v>
      </c>
      <c r="G188" s="33">
        <v>5</v>
      </c>
      <c r="H188" s="33">
        <v>1</v>
      </c>
      <c r="I188" s="33">
        <v>62</v>
      </c>
      <c r="J188" s="33" t="s">
        <v>106</v>
      </c>
      <c r="K188" s="33" t="s">
        <v>107</v>
      </c>
      <c r="L188" s="33">
        <v>85</v>
      </c>
      <c r="M188" s="33">
        <v>0</v>
      </c>
      <c r="N188" s="33">
        <v>1</v>
      </c>
      <c r="O188" s="33">
        <v>1</v>
      </c>
      <c r="P188" s="33">
        <v>0</v>
      </c>
      <c r="Q188" s="33">
        <v>0</v>
      </c>
      <c r="R188" s="33">
        <v>0</v>
      </c>
      <c r="S188" s="33">
        <v>2</v>
      </c>
      <c r="T188" s="33">
        <v>1</v>
      </c>
      <c r="U188" s="33">
        <v>1</v>
      </c>
      <c r="V188" s="33">
        <v>1</v>
      </c>
      <c r="W188" s="33">
        <v>0</v>
      </c>
      <c r="X188" s="33">
        <v>3</v>
      </c>
      <c r="Y188" s="40">
        <v>5.416666666666667</v>
      </c>
      <c r="Z188" s="33">
        <v>4</v>
      </c>
      <c r="AA188" s="33">
        <v>2</v>
      </c>
      <c r="AB188" s="33">
        <v>2</v>
      </c>
      <c r="AC188" s="33">
        <v>2</v>
      </c>
      <c r="AD188" s="33">
        <v>2</v>
      </c>
      <c r="AE188" s="33">
        <v>2</v>
      </c>
      <c r="AF188" s="33">
        <v>2</v>
      </c>
      <c r="AG188" s="33">
        <v>4</v>
      </c>
      <c r="AH188" s="33">
        <v>5</v>
      </c>
      <c r="AI188" s="33">
        <v>2</v>
      </c>
      <c r="AJ188" s="33">
        <v>2.7</v>
      </c>
    </row>
    <row r="189" spans="1:36" x14ac:dyDescent="0.45">
      <c r="A189" s="33" t="s">
        <v>44</v>
      </c>
      <c r="B189" s="33">
        <v>86</v>
      </c>
      <c r="C189" s="33">
        <v>8</v>
      </c>
      <c r="D189" s="33">
        <v>4</v>
      </c>
      <c r="E189" s="33">
        <v>5</v>
      </c>
      <c r="F189" s="33">
        <v>5</v>
      </c>
      <c r="G189" s="33">
        <v>4</v>
      </c>
      <c r="H189" s="33">
        <v>1</v>
      </c>
      <c r="I189" s="33">
        <v>68</v>
      </c>
      <c r="J189" s="33" t="s">
        <v>106</v>
      </c>
      <c r="K189" s="33" t="s">
        <v>106</v>
      </c>
      <c r="L189" s="33">
        <v>86</v>
      </c>
      <c r="M189" s="33">
        <v>1</v>
      </c>
      <c r="N189" s="33">
        <v>0</v>
      </c>
      <c r="O189" s="33">
        <v>1</v>
      </c>
      <c r="P189" s="33">
        <v>1</v>
      </c>
      <c r="Q189" s="33">
        <v>1</v>
      </c>
      <c r="R189" s="33">
        <v>1</v>
      </c>
      <c r="S189" s="33">
        <v>5</v>
      </c>
      <c r="T189" s="33">
        <v>0</v>
      </c>
      <c r="U189" s="33">
        <v>1</v>
      </c>
      <c r="V189" s="33">
        <v>1</v>
      </c>
      <c r="W189" s="33">
        <v>1</v>
      </c>
      <c r="X189" s="33">
        <v>3</v>
      </c>
      <c r="Y189" s="40">
        <v>7.916666666666667</v>
      </c>
      <c r="Z189" s="33">
        <v>6</v>
      </c>
      <c r="AA189" s="33">
        <v>4</v>
      </c>
      <c r="AB189" s="33">
        <v>5</v>
      </c>
      <c r="AC189" s="33">
        <v>5</v>
      </c>
      <c r="AD189" s="33">
        <v>5</v>
      </c>
      <c r="AE189" s="33">
        <v>3</v>
      </c>
      <c r="AF189" s="33">
        <v>3</v>
      </c>
      <c r="AG189" s="33">
        <v>5</v>
      </c>
      <c r="AH189" s="33">
        <v>5</v>
      </c>
      <c r="AI189" s="33">
        <v>5</v>
      </c>
      <c r="AJ189" s="33">
        <v>4.5999999999999996</v>
      </c>
    </row>
    <row r="190" spans="1:36" x14ac:dyDescent="0.45">
      <c r="A190" s="33" t="s">
        <v>44</v>
      </c>
      <c r="B190" s="33">
        <v>87</v>
      </c>
      <c r="C190" s="33">
        <v>7</v>
      </c>
      <c r="D190" s="33">
        <v>4</v>
      </c>
      <c r="E190" s="33">
        <v>4</v>
      </c>
      <c r="F190" s="33">
        <v>2</v>
      </c>
      <c r="G190" s="33">
        <v>3</v>
      </c>
      <c r="H190" s="33">
        <v>1</v>
      </c>
      <c r="I190" s="33">
        <v>64</v>
      </c>
      <c r="J190" s="33" t="s">
        <v>106</v>
      </c>
      <c r="K190" s="33" t="s">
        <v>106</v>
      </c>
      <c r="L190" s="33">
        <v>87</v>
      </c>
      <c r="M190" s="33">
        <v>0</v>
      </c>
      <c r="N190" s="33">
        <v>1</v>
      </c>
      <c r="O190" s="33">
        <v>1</v>
      </c>
      <c r="P190" s="33">
        <v>1</v>
      </c>
      <c r="Q190" s="33">
        <v>0</v>
      </c>
      <c r="R190" s="33">
        <v>0</v>
      </c>
      <c r="S190" s="33">
        <v>3</v>
      </c>
      <c r="T190" s="33">
        <v>0</v>
      </c>
      <c r="U190" s="33">
        <v>0</v>
      </c>
      <c r="V190" s="33">
        <v>1</v>
      </c>
      <c r="W190" s="33">
        <v>0</v>
      </c>
      <c r="X190" s="33">
        <v>1</v>
      </c>
      <c r="Y190" s="40">
        <v>3.75</v>
      </c>
      <c r="Z190" s="33">
        <v>4</v>
      </c>
      <c r="AA190" s="33">
        <v>2</v>
      </c>
      <c r="AB190" s="33">
        <v>1</v>
      </c>
      <c r="AC190" s="33">
        <v>1</v>
      </c>
      <c r="AD190" s="33">
        <v>1</v>
      </c>
      <c r="AE190" s="33">
        <v>7</v>
      </c>
      <c r="AF190" s="33">
        <v>1</v>
      </c>
      <c r="AG190" s="33">
        <v>6</v>
      </c>
      <c r="AH190" s="33">
        <v>5</v>
      </c>
      <c r="AI190" s="33">
        <v>2</v>
      </c>
      <c r="AJ190" s="33">
        <v>3</v>
      </c>
    </row>
    <row r="191" spans="1:36" x14ac:dyDescent="0.45">
      <c r="A191" s="33" t="s">
        <v>44</v>
      </c>
      <c r="B191" s="33">
        <v>88</v>
      </c>
      <c r="C191" s="33">
        <v>8</v>
      </c>
      <c r="D191" s="33">
        <v>5</v>
      </c>
      <c r="E191" s="33">
        <v>5</v>
      </c>
      <c r="F191" s="33">
        <v>3</v>
      </c>
      <c r="G191" s="33">
        <v>2</v>
      </c>
      <c r="H191" s="33">
        <v>1</v>
      </c>
      <c r="I191" s="33">
        <v>71</v>
      </c>
      <c r="J191" s="33" t="s">
        <v>106</v>
      </c>
      <c r="K191" s="33" t="s">
        <v>106</v>
      </c>
      <c r="L191" s="33">
        <v>88</v>
      </c>
      <c r="M191" s="33">
        <v>1</v>
      </c>
      <c r="N191" s="33">
        <v>0</v>
      </c>
      <c r="O191" s="33">
        <v>0</v>
      </c>
      <c r="P191" s="33">
        <v>1</v>
      </c>
      <c r="Q191" s="33">
        <v>1</v>
      </c>
      <c r="R191" s="33">
        <v>1</v>
      </c>
      <c r="S191" s="33">
        <v>4</v>
      </c>
      <c r="T191" s="33">
        <v>1</v>
      </c>
      <c r="U191" s="33">
        <v>0</v>
      </c>
      <c r="V191" s="33">
        <v>1</v>
      </c>
      <c r="W191" s="33">
        <v>0</v>
      </c>
      <c r="X191" s="33">
        <v>2</v>
      </c>
      <c r="Y191" s="40">
        <v>5.8333333333333339</v>
      </c>
      <c r="Z191" s="33">
        <v>6</v>
      </c>
      <c r="AA191" s="33">
        <v>2</v>
      </c>
      <c r="AB191" s="33">
        <v>2</v>
      </c>
      <c r="AC191" s="33">
        <v>2</v>
      </c>
      <c r="AD191" s="33">
        <v>2</v>
      </c>
      <c r="AE191" s="33">
        <v>1</v>
      </c>
      <c r="AF191" s="33">
        <v>2</v>
      </c>
      <c r="AG191" s="33">
        <v>6</v>
      </c>
      <c r="AH191" s="33">
        <v>2</v>
      </c>
      <c r="AI191" s="33">
        <v>1</v>
      </c>
      <c r="AJ191" s="33">
        <v>2.6</v>
      </c>
    </row>
    <row r="192" spans="1:36" x14ac:dyDescent="0.45">
      <c r="A192" s="33" t="s">
        <v>44</v>
      </c>
      <c r="B192" s="33">
        <v>89</v>
      </c>
      <c r="C192" s="33">
        <v>7</v>
      </c>
      <c r="D192" s="33">
        <v>4</v>
      </c>
      <c r="E192" s="33">
        <v>4</v>
      </c>
      <c r="F192" s="33">
        <v>1</v>
      </c>
      <c r="G192" s="33">
        <v>3</v>
      </c>
      <c r="H192" s="33">
        <v>1</v>
      </c>
      <c r="I192" s="33">
        <v>63</v>
      </c>
      <c r="J192" s="33" t="s">
        <v>106</v>
      </c>
      <c r="K192" s="33" t="s">
        <v>106</v>
      </c>
      <c r="L192" s="33">
        <v>89</v>
      </c>
      <c r="M192" s="33">
        <v>1</v>
      </c>
      <c r="N192" s="33">
        <v>0</v>
      </c>
      <c r="O192" s="33">
        <v>0</v>
      </c>
      <c r="P192" s="33">
        <v>1</v>
      </c>
      <c r="Q192" s="33">
        <v>1</v>
      </c>
      <c r="R192" s="33">
        <v>1</v>
      </c>
      <c r="S192" s="33">
        <v>4</v>
      </c>
      <c r="T192" s="33">
        <v>0</v>
      </c>
      <c r="U192" s="33">
        <v>1</v>
      </c>
      <c r="V192" s="33">
        <v>1</v>
      </c>
      <c r="W192" s="33">
        <v>0</v>
      </c>
      <c r="X192" s="33">
        <v>2</v>
      </c>
      <c r="Y192" s="40">
        <v>5.8333333333333339</v>
      </c>
      <c r="Z192" s="33">
        <v>4</v>
      </c>
      <c r="AA192" s="33">
        <v>4</v>
      </c>
      <c r="AB192" s="33">
        <v>5</v>
      </c>
      <c r="AC192" s="33">
        <v>4</v>
      </c>
      <c r="AD192" s="33">
        <v>3</v>
      </c>
      <c r="AE192" s="33">
        <v>3</v>
      </c>
      <c r="AF192" s="33">
        <v>2</v>
      </c>
      <c r="AG192" s="33">
        <v>3</v>
      </c>
      <c r="AH192" s="33">
        <v>4</v>
      </c>
      <c r="AI192" s="33">
        <v>5</v>
      </c>
      <c r="AJ192" s="33">
        <v>3.7</v>
      </c>
    </row>
    <row r="193" spans="1:36" x14ac:dyDescent="0.45">
      <c r="A193" s="33" t="s">
        <v>44</v>
      </c>
      <c r="B193" s="33">
        <v>90</v>
      </c>
      <c r="C193" s="33">
        <v>7</v>
      </c>
      <c r="D193" s="33">
        <v>3</v>
      </c>
      <c r="E193" s="33">
        <v>3</v>
      </c>
      <c r="F193" s="33">
        <v>7</v>
      </c>
      <c r="G193" s="33">
        <v>2</v>
      </c>
      <c r="H193" s="33">
        <v>1</v>
      </c>
      <c r="I193" s="33">
        <v>69</v>
      </c>
      <c r="J193" s="33" t="s">
        <v>107</v>
      </c>
      <c r="K193" s="33" t="s">
        <v>107</v>
      </c>
      <c r="L193" s="33">
        <v>90</v>
      </c>
      <c r="M193" s="33">
        <v>1</v>
      </c>
      <c r="N193" s="33">
        <v>1</v>
      </c>
      <c r="O193" s="33">
        <v>1</v>
      </c>
      <c r="P193" s="33">
        <v>1</v>
      </c>
      <c r="Q193" s="33">
        <v>0</v>
      </c>
      <c r="R193" s="33">
        <v>0</v>
      </c>
      <c r="S193" s="33">
        <v>4</v>
      </c>
      <c r="T193" s="33">
        <v>1</v>
      </c>
      <c r="U193" s="33">
        <v>1</v>
      </c>
      <c r="V193" s="33">
        <v>1</v>
      </c>
      <c r="W193" s="33">
        <v>1</v>
      </c>
      <c r="X193" s="33">
        <v>4</v>
      </c>
      <c r="Y193" s="40">
        <v>8.3333333333333339</v>
      </c>
      <c r="Z193" s="33">
        <v>3</v>
      </c>
      <c r="AA193" s="33">
        <v>4</v>
      </c>
      <c r="AB193" s="33">
        <v>4</v>
      </c>
      <c r="AC193" s="33">
        <v>3</v>
      </c>
      <c r="AD193" s="33">
        <v>3</v>
      </c>
      <c r="AE193" s="33">
        <v>3</v>
      </c>
      <c r="AF193" s="33">
        <v>3</v>
      </c>
      <c r="AG193" s="33">
        <v>4</v>
      </c>
      <c r="AH193" s="33">
        <v>7</v>
      </c>
      <c r="AI193" s="33">
        <v>4</v>
      </c>
      <c r="AJ193" s="33">
        <v>3.8</v>
      </c>
    </row>
    <row r="194" spans="1:36" x14ac:dyDescent="0.45">
      <c r="A194" s="33" t="s">
        <v>44</v>
      </c>
      <c r="B194" s="33">
        <v>91</v>
      </c>
      <c r="C194" s="33">
        <v>8</v>
      </c>
      <c r="D194" s="33">
        <v>5</v>
      </c>
      <c r="E194" s="33">
        <v>4</v>
      </c>
      <c r="F194" s="33">
        <v>3</v>
      </c>
      <c r="G194" s="33">
        <v>5</v>
      </c>
      <c r="H194" s="33">
        <v>1</v>
      </c>
      <c r="I194" s="33">
        <v>63</v>
      </c>
      <c r="J194" s="33" t="s">
        <v>106</v>
      </c>
      <c r="K194" s="33" t="s">
        <v>106</v>
      </c>
      <c r="L194" s="33">
        <v>91</v>
      </c>
      <c r="M194" s="33">
        <v>0</v>
      </c>
      <c r="N194" s="33">
        <v>0</v>
      </c>
      <c r="O194" s="33">
        <v>1</v>
      </c>
      <c r="P194" s="33">
        <v>1</v>
      </c>
      <c r="Q194" s="33">
        <v>0</v>
      </c>
      <c r="R194" s="33">
        <v>0</v>
      </c>
      <c r="S194" s="33">
        <v>2</v>
      </c>
      <c r="T194" s="33">
        <v>1</v>
      </c>
      <c r="U194" s="33">
        <v>0</v>
      </c>
      <c r="V194" s="33">
        <v>1</v>
      </c>
      <c r="W194" s="33">
        <v>0</v>
      </c>
      <c r="X194" s="33">
        <v>2</v>
      </c>
      <c r="Y194" s="40">
        <v>4.166666666666667</v>
      </c>
      <c r="Z194" s="33">
        <v>2</v>
      </c>
      <c r="AA194" s="33">
        <v>4</v>
      </c>
      <c r="AB194" s="33">
        <v>2</v>
      </c>
      <c r="AC194" s="33">
        <v>2</v>
      </c>
      <c r="AD194" s="33">
        <v>3</v>
      </c>
      <c r="AE194" s="33">
        <v>2</v>
      </c>
      <c r="AF194" s="33">
        <v>2</v>
      </c>
      <c r="AG194" s="33">
        <v>3</v>
      </c>
      <c r="AH194" s="33">
        <v>2</v>
      </c>
      <c r="AI194" s="33">
        <v>3</v>
      </c>
      <c r="AJ194" s="33">
        <v>2.5</v>
      </c>
    </row>
    <row r="195" spans="1:36" x14ac:dyDescent="0.45">
      <c r="A195" s="33" t="s">
        <v>44</v>
      </c>
      <c r="B195" s="33">
        <v>92</v>
      </c>
      <c r="C195" s="33">
        <v>8</v>
      </c>
      <c r="D195" s="33">
        <v>4</v>
      </c>
      <c r="E195" s="33">
        <v>4</v>
      </c>
      <c r="F195" s="33">
        <v>6</v>
      </c>
      <c r="G195" s="33">
        <v>2</v>
      </c>
      <c r="H195" s="33">
        <v>0</v>
      </c>
      <c r="I195" s="33">
        <v>78</v>
      </c>
      <c r="J195" s="33" t="s">
        <v>107</v>
      </c>
      <c r="K195" s="33" t="s">
        <v>107</v>
      </c>
      <c r="L195" s="33">
        <v>92</v>
      </c>
      <c r="M195" s="33">
        <v>1</v>
      </c>
      <c r="N195" s="33">
        <v>0</v>
      </c>
      <c r="O195" s="33">
        <v>1</v>
      </c>
      <c r="P195" s="33">
        <v>1</v>
      </c>
      <c r="Q195" s="33">
        <v>1</v>
      </c>
      <c r="R195" s="33">
        <v>1</v>
      </c>
      <c r="S195" s="33">
        <v>5</v>
      </c>
      <c r="T195" s="33">
        <v>1</v>
      </c>
      <c r="U195" s="33">
        <v>1</v>
      </c>
      <c r="V195" s="33">
        <v>1</v>
      </c>
      <c r="W195" s="33">
        <v>1</v>
      </c>
      <c r="X195" s="33">
        <v>4</v>
      </c>
      <c r="Y195" s="40">
        <v>9.1666666666666679</v>
      </c>
      <c r="Z195" s="33">
        <v>1</v>
      </c>
      <c r="AA195" s="33">
        <v>1</v>
      </c>
      <c r="AB195" s="33">
        <v>1</v>
      </c>
      <c r="AC195" s="33">
        <v>1</v>
      </c>
      <c r="AD195" s="33">
        <v>5</v>
      </c>
      <c r="AE195" s="33">
        <v>1</v>
      </c>
      <c r="AF195" s="33">
        <v>1</v>
      </c>
      <c r="AG195" s="33">
        <v>3</v>
      </c>
      <c r="AH195" s="33">
        <v>7</v>
      </c>
      <c r="AI195" s="33">
        <v>1</v>
      </c>
      <c r="AJ195" s="33">
        <v>2.2000000000000002</v>
      </c>
    </row>
    <row r="196" spans="1:36" x14ac:dyDescent="0.45">
      <c r="A196" s="33" t="s">
        <v>44</v>
      </c>
      <c r="B196" s="33">
        <v>93</v>
      </c>
      <c r="C196" s="33">
        <v>8</v>
      </c>
      <c r="D196" s="33">
        <v>4</v>
      </c>
      <c r="E196" s="33">
        <v>4</v>
      </c>
      <c r="F196" s="33">
        <v>2</v>
      </c>
      <c r="G196" s="33">
        <v>4</v>
      </c>
      <c r="H196" s="33">
        <v>0</v>
      </c>
      <c r="I196" s="33">
        <v>69</v>
      </c>
      <c r="J196" s="33" t="s">
        <v>106</v>
      </c>
      <c r="K196" s="33" t="s">
        <v>106</v>
      </c>
      <c r="L196" s="33">
        <v>93</v>
      </c>
      <c r="M196" s="33">
        <v>1</v>
      </c>
      <c r="N196" s="33">
        <v>0</v>
      </c>
      <c r="O196" s="33">
        <v>1</v>
      </c>
      <c r="P196" s="33">
        <v>1</v>
      </c>
      <c r="Q196" s="33">
        <v>1</v>
      </c>
      <c r="R196" s="33">
        <v>1</v>
      </c>
      <c r="S196" s="33">
        <v>5</v>
      </c>
      <c r="T196" s="33">
        <v>1</v>
      </c>
      <c r="U196" s="33">
        <v>0</v>
      </c>
      <c r="V196" s="33">
        <v>1</v>
      </c>
      <c r="W196" s="33">
        <v>1</v>
      </c>
      <c r="X196" s="33">
        <v>3</v>
      </c>
      <c r="Y196" s="40">
        <v>7.916666666666667</v>
      </c>
      <c r="Z196" s="33">
        <v>5</v>
      </c>
      <c r="AA196" s="33">
        <v>2</v>
      </c>
      <c r="AB196" s="33">
        <v>1</v>
      </c>
      <c r="AC196" s="33">
        <v>2</v>
      </c>
      <c r="AD196" s="33">
        <v>2</v>
      </c>
      <c r="AE196" s="33">
        <v>2</v>
      </c>
      <c r="AF196" s="33">
        <v>1</v>
      </c>
      <c r="AG196" s="33">
        <v>1</v>
      </c>
      <c r="AH196" s="33">
        <v>2</v>
      </c>
      <c r="AI196" s="33">
        <v>2</v>
      </c>
      <c r="AJ196" s="33">
        <v>2</v>
      </c>
    </row>
    <row r="197" spans="1:36" x14ac:dyDescent="0.45">
      <c r="A197" s="33" t="s">
        <v>44</v>
      </c>
      <c r="B197" s="33">
        <v>94</v>
      </c>
      <c r="C197" s="33">
        <v>8</v>
      </c>
      <c r="D197" s="33">
        <v>5</v>
      </c>
      <c r="E197" s="33">
        <v>5</v>
      </c>
      <c r="F197" s="33">
        <v>7</v>
      </c>
      <c r="G197" s="33">
        <v>1</v>
      </c>
      <c r="H197" s="33">
        <v>0</v>
      </c>
      <c r="I197" s="33">
        <v>70</v>
      </c>
      <c r="J197" s="33" t="s">
        <v>107</v>
      </c>
      <c r="K197" s="33" t="s">
        <v>107</v>
      </c>
      <c r="L197" s="33">
        <v>94</v>
      </c>
      <c r="M197" s="33">
        <v>0</v>
      </c>
      <c r="N197" s="33">
        <v>1</v>
      </c>
      <c r="O197" s="33">
        <v>1</v>
      </c>
      <c r="P197" s="33">
        <v>1</v>
      </c>
      <c r="Q197" s="33">
        <v>0</v>
      </c>
      <c r="R197" s="33">
        <v>0</v>
      </c>
      <c r="S197" s="33">
        <v>3</v>
      </c>
      <c r="T197" s="33">
        <v>0</v>
      </c>
      <c r="U197" s="33">
        <v>1</v>
      </c>
      <c r="V197" s="33">
        <v>1</v>
      </c>
      <c r="W197" s="33">
        <v>1</v>
      </c>
      <c r="X197" s="33">
        <v>3</v>
      </c>
      <c r="Y197" s="40">
        <v>6.25</v>
      </c>
      <c r="Z197" s="33">
        <v>5</v>
      </c>
      <c r="AA197" s="33">
        <v>4</v>
      </c>
      <c r="AB197" s="33">
        <v>7</v>
      </c>
      <c r="AC197" s="33">
        <v>2</v>
      </c>
      <c r="AD197" s="33">
        <v>5</v>
      </c>
      <c r="AE197" s="33">
        <v>3</v>
      </c>
      <c r="AF197" s="33">
        <v>6</v>
      </c>
      <c r="AG197" s="33">
        <v>3</v>
      </c>
      <c r="AH197" s="33">
        <v>6</v>
      </c>
      <c r="AI197" s="33">
        <v>3</v>
      </c>
      <c r="AJ197" s="33">
        <v>4.4000000000000004</v>
      </c>
    </row>
    <row r="198" spans="1:36" x14ac:dyDescent="0.45">
      <c r="A198" s="33" t="s">
        <v>44</v>
      </c>
      <c r="B198" s="33">
        <v>95</v>
      </c>
      <c r="C198" s="33">
        <v>6</v>
      </c>
      <c r="D198" s="33">
        <v>4</v>
      </c>
      <c r="E198" s="33">
        <v>4</v>
      </c>
      <c r="F198" s="33">
        <v>3</v>
      </c>
      <c r="G198" s="33">
        <v>6</v>
      </c>
      <c r="H198" s="33">
        <v>1</v>
      </c>
      <c r="I198" s="33">
        <v>70</v>
      </c>
      <c r="J198" s="33" t="s">
        <v>106</v>
      </c>
      <c r="K198" s="33" t="s">
        <v>106</v>
      </c>
      <c r="L198" s="33">
        <v>95</v>
      </c>
      <c r="M198" s="33">
        <v>1</v>
      </c>
      <c r="N198" s="33">
        <v>1</v>
      </c>
      <c r="O198" s="33">
        <v>1</v>
      </c>
      <c r="P198" s="33">
        <v>0</v>
      </c>
      <c r="Q198" s="33">
        <v>0</v>
      </c>
      <c r="R198" s="33">
        <v>0</v>
      </c>
      <c r="S198" s="33">
        <v>3</v>
      </c>
      <c r="T198" s="33">
        <v>0</v>
      </c>
      <c r="U198" s="33">
        <v>0</v>
      </c>
      <c r="V198" s="33">
        <v>1</v>
      </c>
      <c r="W198" s="33">
        <v>0</v>
      </c>
      <c r="X198" s="33">
        <v>1</v>
      </c>
      <c r="Y198" s="40">
        <v>3.75</v>
      </c>
      <c r="Z198" s="33">
        <v>5</v>
      </c>
      <c r="AA198" s="33">
        <v>2</v>
      </c>
      <c r="AB198" s="33">
        <v>3</v>
      </c>
      <c r="AC198" s="33">
        <v>2</v>
      </c>
      <c r="AD198" s="33">
        <v>5</v>
      </c>
      <c r="AE198" s="33">
        <v>2</v>
      </c>
      <c r="AF198" s="33">
        <v>2</v>
      </c>
      <c r="AG198" s="33">
        <v>3</v>
      </c>
      <c r="AH198" s="33">
        <v>3</v>
      </c>
      <c r="AI198" s="33">
        <v>3</v>
      </c>
      <c r="AJ198" s="33">
        <v>3</v>
      </c>
    </row>
    <row r="199" spans="1:36" x14ac:dyDescent="0.45">
      <c r="A199" s="33" t="s">
        <v>44</v>
      </c>
      <c r="B199" s="33">
        <v>96</v>
      </c>
      <c r="C199" s="33">
        <v>6</v>
      </c>
      <c r="D199" s="33">
        <v>3</v>
      </c>
      <c r="E199" s="33">
        <v>2</v>
      </c>
      <c r="F199" s="33">
        <v>5</v>
      </c>
      <c r="G199" s="33">
        <v>2</v>
      </c>
      <c r="H199" s="33">
        <v>0</v>
      </c>
      <c r="I199" s="33">
        <v>70</v>
      </c>
      <c r="J199" s="33" t="s">
        <v>106</v>
      </c>
      <c r="K199" s="33" t="s">
        <v>106</v>
      </c>
      <c r="L199" s="33">
        <v>96</v>
      </c>
      <c r="M199" s="33">
        <v>1</v>
      </c>
      <c r="N199" s="33">
        <v>1</v>
      </c>
      <c r="O199" s="33">
        <v>1</v>
      </c>
      <c r="P199" s="33">
        <v>1</v>
      </c>
      <c r="Q199" s="33">
        <v>0</v>
      </c>
      <c r="R199" s="33">
        <v>0</v>
      </c>
      <c r="S199" s="33">
        <v>4</v>
      </c>
      <c r="T199" s="33">
        <v>1</v>
      </c>
      <c r="U199" s="33">
        <v>1</v>
      </c>
      <c r="V199" s="33">
        <v>1</v>
      </c>
      <c r="W199" s="33">
        <v>1</v>
      </c>
      <c r="X199" s="33">
        <v>4</v>
      </c>
      <c r="Y199" s="40">
        <v>8.3333333333333339</v>
      </c>
      <c r="Z199" s="33">
        <v>6</v>
      </c>
      <c r="AA199" s="33">
        <v>5</v>
      </c>
      <c r="AB199" s="33">
        <v>7</v>
      </c>
      <c r="AC199" s="33">
        <v>2</v>
      </c>
      <c r="AD199" s="33">
        <v>5</v>
      </c>
      <c r="AE199" s="33">
        <v>2</v>
      </c>
      <c r="AF199" s="33">
        <v>5</v>
      </c>
      <c r="AG199" s="33">
        <v>6</v>
      </c>
      <c r="AH199" s="33">
        <v>7</v>
      </c>
      <c r="AI199" s="33">
        <v>3</v>
      </c>
      <c r="AJ199" s="33">
        <v>4.8</v>
      </c>
    </row>
    <row r="200" spans="1:36" x14ac:dyDescent="0.45">
      <c r="A200" s="33" t="s">
        <v>44</v>
      </c>
      <c r="B200" s="33">
        <v>97</v>
      </c>
      <c r="C200" s="33">
        <v>8</v>
      </c>
      <c r="D200" s="33">
        <v>4</v>
      </c>
      <c r="E200" s="33">
        <v>5</v>
      </c>
      <c r="F200" s="33">
        <v>3</v>
      </c>
      <c r="G200" s="33">
        <v>5</v>
      </c>
      <c r="H200" s="33">
        <v>1</v>
      </c>
      <c r="I200" s="33">
        <v>64</v>
      </c>
      <c r="J200" s="33" t="s">
        <v>107</v>
      </c>
      <c r="K200" s="33" t="s">
        <v>107</v>
      </c>
      <c r="L200" s="33">
        <v>97</v>
      </c>
      <c r="M200" s="33">
        <v>1</v>
      </c>
      <c r="N200" s="33">
        <v>1</v>
      </c>
      <c r="O200" s="33">
        <v>1</v>
      </c>
      <c r="P200" s="33">
        <v>1</v>
      </c>
      <c r="Q200" s="33">
        <v>1</v>
      </c>
      <c r="R200" s="33">
        <v>1</v>
      </c>
      <c r="S200" s="33">
        <v>6</v>
      </c>
      <c r="T200" s="33">
        <v>1</v>
      </c>
      <c r="U200" s="33">
        <v>0</v>
      </c>
      <c r="V200" s="33">
        <v>1</v>
      </c>
      <c r="W200" s="33">
        <v>1</v>
      </c>
      <c r="X200" s="33">
        <v>3</v>
      </c>
      <c r="Y200" s="40">
        <v>8.75</v>
      </c>
      <c r="Z200" s="33">
        <v>5</v>
      </c>
      <c r="AA200" s="33">
        <v>3</v>
      </c>
      <c r="AB200" s="33">
        <v>3</v>
      </c>
      <c r="AC200" s="33">
        <v>3</v>
      </c>
      <c r="AD200" s="33">
        <v>2</v>
      </c>
      <c r="AE200" s="33">
        <v>2</v>
      </c>
      <c r="AF200" s="33">
        <v>2</v>
      </c>
      <c r="AG200" s="33">
        <v>2</v>
      </c>
      <c r="AH200" s="33">
        <v>3</v>
      </c>
      <c r="AI200" s="33">
        <v>3</v>
      </c>
      <c r="AJ200" s="33">
        <v>2.8</v>
      </c>
    </row>
    <row r="201" spans="1:36" x14ac:dyDescent="0.45">
      <c r="A201" s="33" t="s">
        <v>44</v>
      </c>
      <c r="B201" s="33">
        <v>98</v>
      </c>
      <c r="C201" s="33">
        <v>5</v>
      </c>
      <c r="D201" s="33">
        <v>4</v>
      </c>
      <c r="E201" s="33">
        <v>3</v>
      </c>
      <c r="F201" s="33">
        <v>2</v>
      </c>
      <c r="G201" s="33">
        <v>6</v>
      </c>
      <c r="H201" s="33">
        <v>1</v>
      </c>
      <c r="I201" s="33">
        <v>65</v>
      </c>
      <c r="J201" s="33" t="s">
        <v>106</v>
      </c>
      <c r="K201" s="33" t="s">
        <v>106</v>
      </c>
      <c r="L201" s="33">
        <v>98</v>
      </c>
      <c r="M201" s="33">
        <v>0</v>
      </c>
      <c r="N201" s="33">
        <v>1</v>
      </c>
      <c r="O201" s="33">
        <v>1</v>
      </c>
      <c r="P201" s="33">
        <v>0</v>
      </c>
      <c r="Q201" s="33">
        <v>0</v>
      </c>
      <c r="R201" s="33">
        <v>0</v>
      </c>
      <c r="S201" s="33">
        <v>2</v>
      </c>
      <c r="T201" s="33">
        <v>1</v>
      </c>
      <c r="U201" s="33">
        <v>1</v>
      </c>
      <c r="V201" s="33">
        <v>1</v>
      </c>
      <c r="W201" s="33">
        <v>0</v>
      </c>
      <c r="X201" s="33">
        <v>3</v>
      </c>
      <c r="Y201" s="40">
        <v>5.416666666666667</v>
      </c>
      <c r="Z201" s="33">
        <v>4</v>
      </c>
      <c r="AA201" s="33">
        <v>5</v>
      </c>
      <c r="AB201" s="33">
        <v>6</v>
      </c>
      <c r="AC201" s="33">
        <v>3</v>
      </c>
      <c r="AD201" s="33">
        <v>2</v>
      </c>
      <c r="AE201" s="33">
        <v>2</v>
      </c>
      <c r="AF201" s="33">
        <v>2</v>
      </c>
      <c r="AG201" s="33">
        <v>4</v>
      </c>
      <c r="AH201" s="33">
        <v>4</v>
      </c>
      <c r="AI201" s="33">
        <v>2</v>
      </c>
      <c r="AJ201" s="33">
        <v>3.4</v>
      </c>
    </row>
    <row r="202" spans="1:36" x14ac:dyDescent="0.45">
      <c r="A202" s="33" t="s">
        <v>44</v>
      </c>
      <c r="B202" s="33">
        <v>99</v>
      </c>
      <c r="C202" s="33">
        <v>4</v>
      </c>
      <c r="D202" s="33">
        <v>4</v>
      </c>
      <c r="E202" s="33">
        <v>2</v>
      </c>
      <c r="F202" s="33">
        <v>4</v>
      </c>
      <c r="G202" s="33">
        <v>3</v>
      </c>
      <c r="H202" s="33">
        <v>1</v>
      </c>
      <c r="I202" s="33">
        <v>64</v>
      </c>
      <c r="J202" s="33" t="s">
        <v>106</v>
      </c>
      <c r="K202" s="33" t="s">
        <v>106</v>
      </c>
      <c r="L202" s="33">
        <v>99</v>
      </c>
      <c r="M202" s="33">
        <v>1</v>
      </c>
      <c r="N202" s="33">
        <v>0</v>
      </c>
      <c r="O202" s="33">
        <v>1</v>
      </c>
      <c r="P202" s="33">
        <v>0</v>
      </c>
      <c r="Q202" s="33">
        <v>1</v>
      </c>
      <c r="R202" s="33">
        <v>1</v>
      </c>
      <c r="S202" s="33">
        <v>4</v>
      </c>
      <c r="T202" s="33">
        <v>0</v>
      </c>
      <c r="U202" s="33">
        <v>0</v>
      </c>
      <c r="V202" s="33">
        <v>1</v>
      </c>
      <c r="W202" s="33">
        <v>0</v>
      </c>
      <c r="X202" s="33">
        <v>1</v>
      </c>
      <c r="Y202" s="40">
        <v>4.5833333333333339</v>
      </c>
      <c r="Z202" s="33">
        <v>2</v>
      </c>
      <c r="AA202" s="33">
        <v>2</v>
      </c>
      <c r="AB202" s="33">
        <v>2</v>
      </c>
      <c r="AC202" s="33">
        <v>2</v>
      </c>
      <c r="AD202" s="33">
        <v>2</v>
      </c>
      <c r="AE202" s="33">
        <v>4</v>
      </c>
      <c r="AF202" s="33">
        <v>2</v>
      </c>
      <c r="AG202" s="33">
        <v>2</v>
      </c>
      <c r="AH202" s="33">
        <v>3</v>
      </c>
      <c r="AI202" s="33">
        <v>2</v>
      </c>
      <c r="AJ202" s="33">
        <v>2.2999999999999998</v>
      </c>
    </row>
    <row r="203" spans="1:36" x14ac:dyDescent="0.45">
      <c r="A203" s="33" t="s">
        <v>44</v>
      </c>
      <c r="B203" s="33">
        <v>100</v>
      </c>
      <c r="C203" s="33">
        <v>9</v>
      </c>
      <c r="D203" s="33">
        <v>5</v>
      </c>
      <c r="E203" s="33">
        <v>5</v>
      </c>
      <c r="F203" s="33">
        <v>1</v>
      </c>
      <c r="G203" s="33">
        <v>7</v>
      </c>
      <c r="H203" s="33">
        <v>0</v>
      </c>
      <c r="I203" s="33">
        <v>72</v>
      </c>
      <c r="J203" s="33" t="s">
        <v>107</v>
      </c>
      <c r="K203" s="33" t="s">
        <v>107</v>
      </c>
      <c r="L203" s="33">
        <v>100</v>
      </c>
      <c r="M203" s="33">
        <v>1</v>
      </c>
      <c r="N203" s="33">
        <v>1</v>
      </c>
      <c r="O203" s="33">
        <v>1</v>
      </c>
      <c r="P203" s="33">
        <v>1</v>
      </c>
      <c r="Q203" s="33">
        <v>1</v>
      </c>
      <c r="R203" s="33">
        <v>1</v>
      </c>
      <c r="S203" s="33">
        <v>6</v>
      </c>
      <c r="T203" s="33">
        <v>1</v>
      </c>
      <c r="U203" s="33">
        <v>1</v>
      </c>
      <c r="V203" s="33">
        <v>1</v>
      </c>
      <c r="W203" s="33">
        <v>1</v>
      </c>
      <c r="X203" s="33">
        <v>4</v>
      </c>
      <c r="Y203" s="40">
        <v>10</v>
      </c>
      <c r="Z203" s="33">
        <v>3</v>
      </c>
      <c r="AA203" s="33">
        <v>3</v>
      </c>
      <c r="AB203" s="33">
        <v>3</v>
      </c>
      <c r="AC203" s="33">
        <v>3</v>
      </c>
      <c r="AD203" s="33">
        <v>3</v>
      </c>
      <c r="AE203" s="33">
        <v>7</v>
      </c>
      <c r="AF203" s="33">
        <v>5</v>
      </c>
      <c r="AG203" s="33">
        <v>3</v>
      </c>
      <c r="AH203" s="33">
        <v>6</v>
      </c>
      <c r="AI203" s="33">
        <v>2</v>
      </c>
      <c r="AJ203" s="33">
        <v>3.8</v>
      </c>
    </row>
    <row r="204" spans="1:36" x14ac:dyDescent="0.45">
      <c r="A204" s="33" t="s">
        <v>44</v>
      </c>
      <c r="B204" s="33">
        <v>101</v>
      </c>
      <c r="C204" s="33">
        <v>1</v>
      </c>
      <c r="D204" s="33">
        <v>5</v>
      </c>
      <c r="E204" s="33">
        <v>5</v>
      </c>
      <c r="F204" s="33">
        <v>1</v>
      </c>
      <c r="G204" s="33">
        <v>7</v>
      </c>
      <c r="H204" s="33">
        <v>0</v>
      </c>
      <c r="I204" s="33">
        <v>70</v>
      </c>
      <c r="J204" s="33" t="s">
        <v>106</v>
      </c>
      <c r="K204" s="33" t="s">
        <v>107</v>
      </c>
      <c r="L204" s="33">
        <v>101</v>
      </c>
      <c r="M204" s="33">
        <v>1</v>
      </c>
      <c r="N204" s="33">
        <v>0</v>
      </c>
      <c r="O204" s="33">
        <v>1</v>
      </c>
      <c r="P204" s="33">
        <v>0</v>
      </c>
      <c r="Q204" s="33">
        <v>0</v>
      </c>
      <c r="R204" s="33">
        <v>1</v>
      </c>
      <c r="S204" s="33">
        <v>3</v>
      </c>
      <c r="T204" s="33">
        <v>0</v>
      </c>
      <c r="U204" s="33">
        <v>1</v>
      </c>
      <c r="V204" s="33">
        <v>1</v>
      </c>
      <c r="W204" s="33">
        <v>0</v>
      </c>
      <c r="X204" s="33">
        <v>2</v>
      </c>
      <c r="Y204" s="40">
        <v>5</v>
      </c>
      <c r="Z204" s="33">
        <v>3</v>
      </c>
      <c r="AA204" s="33">
        <v>4</v>
      </c>
      <c r="AB204" s="33">
        <v>2</v>
      </c>
      <c r="AC204" s="33">
        <v>2</v>
      </c>
      <c r="AD204" s="33">
        <v>5</v>
      </c>
      <c r="AE204" s="33">
        <v>3</v>
      </c>
      <c r="AF204" s="33">
        <v>6</v>
      </c>
      <c r="AG204" s="33">
        <v>7</v>
      </c>
      <c r="AH204" s="33">
        <v>7</v>
      </c>
      <c r="AI204" s="33">
        <v>3</v>
      </c>
      <c r="AJ204" s="33">
        <v>4.2</v>
      </c>
    </row>
    <row r="205" spans="1:36" x14ac:dyDescent="0.45">
      <c r="A205" s="33" t="s">
        <v>44</v>
      </c>
      <c r="B205" s="33">
        <v>102</v>
      </c>
      <c r="C205" s="33">
        <v>3</v>
      </c>
      <c r="D205" s="33">
        <v>3</v>
      </c>
      <c r="E205" s="33">
        <v>2</v>
      </c>
      <c r="F205" s="33">
        <v>3</v>
      </c>
      <c r="G205" s="33">
        <v>4</v>
      </c>
      <c r="H205" s="33">
        <v>0</v>
      </c>
      <c r="I205" s="33">
        <v>60</v>
      </c>
      <c r="J205" s="33" t="s">
        <v>106</v>
      </c>
      <c r="K205" s="33" t="s">
        <v>106</v>
      </c>
      <c r="L205" s="33">
        <v>102</v>
      </c>
      <c r="M205" s="33">
        <v>1</v>
      </c>
      <c r="N205" s="33">
        <v>1</v>
      </c>
      <c r="O205" s="33">
        <v>1</v>
      </c>
      <c r="P205" s="33">
        <v>1</v>
      </c>
      <c r="Q205" s="33">
        <v>1</v>
      </c>
      <c r="R205" s="33">
        <v>1</v>
      </c>
      <c r="S205" s="33">
        <v>6</v>
      </c>
      <c r="T205" s="33">
        <v>1</v>
      </c>
      <c r="U205" s="33">
        <v>1</v>
      </c>
      <c r="V205" s="33">
        <v>1</v>
      </c>
      <c r="W205" s="33">
        <v>1</v>
      </c>
      <c r="X205" s="33">
        <v>4</v>
      </c>
      <c r="Y205" s="40">
        <v>10</v>
      </c>
      <c r="Z205" s="33">
        <v>2</v>
      </c>
      <c r="AA205" s="33">
        <v>6</v>
      </c>
      <c r="AB205" s="33">
        <v>5</v>
      </c>
      <c r="AC205" s="33">
        <v>1</v>
      </c>
      <c r="AD205" s="33">
        <v>6</v>
      </c>
      <c r="AE205" s="33">
        <v>1</v>
      </c>
      <c r="AF205" s="33">
        <v>4</v>
      </c>
      <c r="AG205" s="33">
        <v>6</v>
      </c>
      <c r="AH205" s="33">
        <v>5</v>
      </c>
      <c r="AI205" s="33">
        <v>1</v>
      </c>
      <c r="AJ205" s="33">
        <v>3.7</v>
      </c>
    </row>
    <row r="206" spans="1:36" x14ac:dyDescent="0.45">
      <c r="A206" s="33" t="s">
        <v>65</v>
      </c>
      <c r="B206" s="33">
        <v>1</v>
      </c>
      <c r="C206" s="33">
        <v>8</v>
      </c>
      <c r="D206" s="33">
        <v>5</v>
      </c>
      <c r="E206" s="33">
        <v>5</v>
      </c>
      <c r="F206" s="33">
        <v>1</v>
      </c>
      <c r="G206" s="33">
        <v>7</v>
      </c>
      <c r="H206" s="33">
        <v>0</v>
      </c>
      <c r="I206" s="33">
        <v>62</v>
      </c>
      <c r="J206" s="33" t="s">
        <v>106</v>
      </c>
      <c r="K206" s="33" t="s">
        <v>106</v>
      </c>
      <c r="L206" s="33">
        <v>1</v>
      </c>
      <c r="M206" s="33">
        <v>1</v>
      </c>
      <c r="N206" s="33">
        <v>1</v>
      </c>
      <c r="O206" s="33">
        <v>1</v>
      </c>
      <c r="P206" s="33">
        <v>1</v>
      </c>
      <c r="Q206" s="33">
        <v>1</v>
      </c>
      <c r="R206" s="33">
        <v>1</v>
      </c>
      <c r="S206" s="33">
        <v>6</v>
      </c>
      <c r="T206" s="33">
        <v>1</v>
      </c>
      <c r="U206" s="33">
        <v>0</v>
      </c>
      <c r="V206" s="33">
        <v>1</v>
      </c>
      <c r="W206" s="33">
        <v>0</v>
      </c>
      <c r="X206" s="33">
        <v>2</v>
      </c>
      <c r="Y206" s="40">
        <v>7.5</v>
      </c>
      <c r="Z206" s="33">
        <v>2</v>
      </c>
      <c r="AA206" s="33">
        <v>1</v>
      </c>
      <c r="AB206" s="33">
        <v>5</v>
      </c>
      <c r="AC206" s="33">
        <v>3</v>
      </c>
      <c r="AD206" s="33">
        <v>2</v>
      </c>
      <c r="AE206" s="33">
        <v>2</v>
      </c>
      <c r="AF206" s="33">
        <v>3</v>
      </c>
      <c r="AG206" s="33">
        <v>4</v>
      </c>
      <c r="AH206" s="33">
        <v>3</v>
      </c>
      <c r="AI206" s="33">
        <v>2</v>
      </c>
      <c r="AJ206" s="33">
        <v>2.7</v>
      </c>
    </row>
    <row r="207" spans="1:36" x14ac:dyDescent="0.45">
      <c r="A207" s="33" t="s">
        <v>65</v>
      </c>
      <c r="B207" s="33">
        <v>2</v>
      </c>
      <c r="C207" s="33">
        <v>6</v>
      </c>
      <c r="D207" s="33">
        <v>4</v>
      </c>
      <c r="E207" s="33">
        <v>3</v>
      </c>
      <c r="F207" s="33">
        <v>3</v>
      </c>
      <c r="G207" s="33">
        <v>6</v>
      </c>
      <c r="H207" s="33">
        <v>0</v>
      </c>
      <c r="I207" s="33">
        <v>63</v>
      </c>
      <c r="J207" s="33" t="s">
        <v>106</v>
      </c>
      <c r="K207" s="33" t="s">
        <v>106</v>
      </c>
      <c r="L207" s="33">
        <v>2</v>
      </c>
      <c r="M207" s="33">
        <v>0</v>
      </c>
      <c r="N207" s="33">
        <v>1</v>
      </c>
      <c r="O207" s="33">
        <v>1</v>
      </c>
      <c r="P207" s="33">
        <v>0</v>
      </c>
      <c r="Q207" s="33">
        <v>0</v>
      </c>
      <c r="R207" s="33">
        <v>0</v>
      </c>
      <c r="S207" s="33">
        <v>2</v>
      </c>
      <c r="T207" s="33">
        <v>0</v>
      </c>
      <c r="U207" s="33">
        <v>0</v>
      </c>
      <c r="V207" s="33">
        <v>1</v>
      </c>
      <c r="W207" s="33">
        <v>0</v>
      </c>
      <c r="X207" s="33">
        <v>1</v>
      </c>
      <c r="Y207" s="40">
        <v>2.916666666666667</v>
      </c>
      <c r="Z207" s="33">
        <v>2</v>
      </c>
      <c r="AA207" s="33">
        <v>2</v>
      </c>
      <c r="AB207" s="33">
        <v>3</v>
      </c>
      <c r="AC207" s="33">
        <v>2</v>
      </c>
      <c r="AD207" s="33">
        <v>4</v>
      </c>
      <c r="AE207" s="33">
        <v>5</v>
      </c>
      <c r="AF207" s="33">
        <v>3</v>
      </c>
      <c r="AG207" s="33">
        <v>2</v>
      </c>
      <c r="AH207" s="33">
        <v>6</v>
      </c>
      <c r="AI207" s="33">
        <v>2</v>
      </c>
      <c r="AJ207" s="33">
        <v>3.1</v>
      </c>
    </row>
    <row r="208" spans="1:36" x14ac:dyDescent="0.45">
      <c r="A208" s="33" t="s">
        <v>65</v>
      </c>
      <c r="B208" s="33">
        <v>3</v>
      </c>
      <c r="C208" s="33">
        <v>8</v>
      </c>
      <c r="D208" s="33">
        <v>5</v>
      </c>
      <c r="E208" s="33">
        <v>5</v>
      </c>
      <c r="F208" s="33">
        <v>2</v>
      </c>
      <c r="G208" s="33">
        <v>6</v>
      </c>
      <c r="H208" s="33">
        <v>1</v>
      </c>
      <c r="I208" s="33">
        <v>70</v>
      </c>
      <c r="J208" s="33" t="s">
        <v>107</v>
      </c>
      <c r="K208" s="33" t="s">
        <v>107</v>
      </c>
      <c r="L208" s="33">
        <v>3</v>
      </c>
      <c r="M208" s="33">
        <v>0</v>
      </c>
      <c r="N208" s="33">
        <v>1</v>
      </c>
      <c r="O208" s="33">
        <v>0</v>
      </c>
      <c r="P208" s="33">
        <v>1</v>
      </c>
      <c r="Q208" s="33">
        <v>1</v>
      </c>
      <c r="R208" s="33">
        <v>1</v>
      </c>
      <c r="S208" s="33">
        <v>4</v>
      </c>
      <c r="T208" s="33">
        <v>1</v>
      </c>
      <c r="U208" s="33">
        <v>0</v>
      </c>
      <c r="V208" s="33">
        <v>1</v>
      </c>
      <c r="W208" s="33">
        <v>1</v>
      </c>
      <c r="X208" s="33">
        <v>3</v>
      </c>
      <c r="Y208" s="40">
        <v>7.0833333333333339</v>
      </c>
      <c r="Z208" s="33">
        <v>5</v>
      </c>
      <c r="AA208" s="33">
        <v>2</v>
      </c>
      <c r="AB208" s="33">
        <v>6</v>
      </c>
      <c r="AC208" s="33">
        <v>3</v>
      </c>
      <c r="AD208" s="33">
        <v>4</v>
      </c>
      <c r="AE208" s="33">
        <v>4</v>
      </c>
      <c r="AF208" s="33">
        <v>2</v>
      </c>
      <c r="AG208" s="33">
        <v>1</v>
      </c>
      <c r="AH208" s="33">
        <v>6</v>
      </c>
      <c r="AI208" s="33">
        <v>5</v>
      </c>
      <c r="AJ208" s="33">
        <v>3.8</v>
      </c>
    </row>
    <row r="209" spans="1:36" x14ac:dyDescent="0.45">
      <c r="A209" s="33" t="s">
        <v>65</v>
      </c>
      <c r="B209" s="33">
        <v>4</v>
      </c>
      <c r="C209" s="33">
        <v>6</v>
      </c>
      <c r="D209" s="33">
        <v>2</v>
      </c>
      <c r="E209" s="33">
        <v>3</v>
      </c>
      <c r="F209" s="33">
        <v>4</v>
      </c>
      <c r="G209" s="33">
        <v>5</v>
      </c>
      <c r="H209" s="33">
        <v>0</v>
      </c>
      <c r="I209" s="33">
        <v>68</v>
      </c>
      <c r="J209" s="33" t="s">
        <v>106</v>
      </c>
      <c r="K209" s="33" t="s">
        <v>106</v>
      </c>
      <c r="L209" s="33">
        <v>4</v>
      </c>
      <c r="M209" s="33">
        <v>0</v>
      </c>
      <c r="N209" s="33">
        <v>1</v>
      </c>
      <c r="O209" s="33">
        <v>0</v>
      </c>
      <c r="P209" s="33">
        <v>0</v>
      </c>
      <c r="Q209" s="33">
        <v>0</v>
      </c>
      <c r="R209" s="33">
        <v>0</v>
      </c>
      <c r="S209" s="33">
        <v>1</v>
      </c>
      <c r="T209" s="33">
        <v>1</v>
      </c>
      <c r="U209" s="33">
        <v>0</v>
      </c>
      <c r="V209" s="33">
        <v>0</v>
      </c>
      <c r="W209" s="33">
        <v>0</v>
      </c>
      <c r="X209" s="33">
        <v>1</v>
      </c>
      <c r="Y209" s="40">
        <v>2.0833333333333335</v>
      </c>
      <c r="Z209" s="33">
        <v>3</v>
      </c>
      <c r="AA209" s="33">
        <v>1</v>
      </c>
      <c r="AB209" s="33">
        <v>7</v>
      </c>
      <c r="AC209" s="33">
        <v>2</v>
      </c>
      <c r="AD209" s="33">
        <v>5</v>
      </c>
      <c r="AE209" s="33">
        <v>2</v>
      </c>
      <c r="AF209" s="33">
        <v>4</v>
      </c>
      <c r="AG209" s="33">
        <v>7</v>
      </c>
      <c r="AH209" s="33">
        <v>7</v>
      </c>
      <c r="AI209" s="33">
        <v>1</v>
      </c>
      <c r="AJ209" s="33">
        <v>3.9</v>
      </c>
    </row>
    <row r="210" spans="1:36" x14ac:dyDescent="0.45">
      <c r="A210" s="33" t="s">
        <v>65</v>
      </c>
      <c r="B210" s="33">
        <v>5</v>
      </c>
      <c r="C210" s="33">
        <v>7</v>
      </c>
      <c r="D210" s="33">
        <v>5</v>
      </c>
      <c r="E210" s="33">
        <v>4</v>
      </c>
      <c r="F210" s="33">
        <v>2</v>
      </c>
      <c r="G210" s="33">
        <v>6</v>
      </c>
      <c r="H210" s="33">
        <v>0</v>
      </c>
      <c r="I210" s="33">
        <v>68</v>
      </c>
      <c r="J210" s="33" t="s">
        <v>107</v>
      </c>
      <c r="K210" s="33" t="s">
        <v>107</v>
      </c>
      <c r="L210" s="33">
        <v>5</v>
      </c>
      <c r="M210" s="33">
        <v>1</v>
      </c>
      <c r="N210" s="33">
        <v>0</v>
      </c>
      <c r="O210" s="33">
        <v>1</v>
      </c>
      <c r="P210" s="33">
        <v>1</v>
      </c>
      <c r="Q210" s="33">
        <v>1</v>
      </c>
      <c r="R210" s="33">
        <v>1</v>
      </c>
      <c r="S210" s="33">
        <v>5</v>
      </c>
      <c r="T210" s="33">
        <v>0</v>
      </c>
      <c r="U210" s="33">
        <v>0</v>
      </c>
      <c r="V210" s="33">
        <v>1</v>
      </c>
      <c r="W210" s="33">
        <v>0</v>
      </c>
      <c r="X210" s="33">
        <v>1</v>
      </c>
      <c r="Y210" s="40">
        <v>5.416666666666667</v>
      </c>
      <c r="Z210" s="33">
        <v>2</v>
      </c>
      <c r="AA210" s="33">
        <v>2</v>
      </c>
      <c r="AB210" s="33">
        <v>2</v>
      </c>
      <c r="AC210" s="33">
        <v>2</v>
      </c>
      <c r="AD210" s="33">
        <v>1</v>
      </c>
      <c r="AE210" s="33">
        <v>2</v>
      </c>
      <c r="AF210" s="33">
        <v>2</v>
      </c>
      <c r="AG210" s="33">
        <v>2</v>
      </c>
      <c r="AH210" s="33">
        <v>3</v>
      </c>
      <c r="AI210" s="33">
        <v>2</v>
      </c>
      <c r="AJ210" s="33">
        <v>2</v>
      </c>
    </row>
    <row r="211" spans="1:36" x14ac:dyDescent="0.45">
      <c r="A211" s="33" t="s">
        <v>65</v>
      </c>
      <c r="B211" s="33">
        <v>6</v>
      </c>
      <c r="C211" s="33">
        <v>2</v>
      </c>
      <c r="D211" s="33">
        <v>4</v>
      </c>
      <c r="E211" s="33">
        <v>5</v>
      </c>
      <c r="F211" s="33">
        <v>1</v>
      </c>
      <c r="G211" s="33">
        <v>1</v>
      </c>
      <c r="H211" s="33">
        <v>1</v>
      </c>
      <c r="I211" s="33">
        <v>63</v>
      </c>
      <c r="J211" s="33" t="s">
        <v>106</v>
      </c>
      <c r="K211" s="33" t="s">
        <v>106</v>
      </c>
      <c r="L211" s="33">
        <v>6</v>
      </c>
      <c r="M211" s="33">
        <v>1</v>
      </c>
      <c r="N211" s="33">
        <v>1</v>
      </c>
      <c r="O211" s="33">
        <v>1</v>
      </c>
      <c r="P211" s="33">
        <v>0</v>
      </c>
      <c r="Q211" s="33">
        <v>0</v>
      </c>
      <c r="R211" s="33">
        <v>1</v>
      </c>
      <c r="S211" s="33">
        <v>4</v>
      </c>
      <c r="T211" s="33">
        <v>0</v>
      </c>
      <c r="U211" s="33">
        <v>0</v>
      </c>
      <c r="V211" s="33">
        <v>1</v>
      </c>
      <c r="W211" s="33">
        <v>1</v>
      </c>
      <c r="X211" s="33">
        <v>2</v>
      </c>
      <c r="Y211" s="40">
        <v>5.8333333333333339</v>
      </c>
      <c r="Z211" s="33">
        <v>2</v>
      </c>
      <c r="AA211" s="33">
        <v>2</v>
      </c>
      <c r="AB211" s="33">
        <v>2</v>
      </c>
      <c r="AC211" s="33">
        <v>2</v>
      </c>
      <c r="AD211" s="33">
        <v>4</v>
      </c>
      <c r="AE211" s="33">
        <v>2</v>
      </c>
      <c r="AF211" s="33">
        <v>1</v>
      </c>
      <c r="AG211" s="33">
        <v>2</v>
      </c>
      <c r="AH211" s="33">
        <v>6</v>
      </c>
      <c r="AI211" s="33">
        <v>2</v>
      </c>
      <c r="AJ211" s="33">
        <v>2.5</v>
      </c>
    </row>
    <row r="212" spans="1:36" x14ac:dyDescent="0.45">
      <c r="A212" s="33" t="s">
        <v>65</v>
      </c>
      <c r="B212" s="33">
        <v>7</v>
      </c>
      <c r="C212" s="33">
        <v>6</v>
      </c>
      <c r="D212" s="33">
        <v>3</v>
      </c>
      <c r="E212" s="33">
        <v>4</v>
      </c>
      <c r="F212" s="33">
        <v>7</v>
      </c>
      <c r="G212" s="33">
        <v>1</v>
      </c>
      <c r="H212" s="33">
        <v>1</v>
      </c>
      <c r="I212" s="33">
        <v>73</v>
      </c>
      <c r="J212" s="33" t="s">
        <v>106</v>
      </c>
      <c r="K212" s="33" t="s">
        <v>106</v>
      </c>
      <c r="L212" s="33">
        <v>7</v>
      </c>
      <c r="M212" s="33">
        <v>1</v>
      </c>
      <c r="N212" s="33">
        <v>1</v>
      </c>
      <c r="O212" s="33">
        <v>1</v>
      </c>
      <c r="P212" s="33">
        <v>0</v>
      </c>
      <c r="Q212" s="33">
        <v>0</v>
      </c>
      <c r="R212" s="33">
        <v>0</v>
      </c>
      <c r="S212" s="33">
        <v>3</v>
      </c>
      <c r="T212" s="33">
        <v>0</v>
      </c>
      <c r="U212" s="33">
        <v>1</v>
      </c>
      <c r="V212" s="33">
        <v>1</v>
      </c>
      <c r="W212" s="33">
        <v>1</v>
      </c>
      <c r="X212" s="33">
        <v>3</v>
      </c>
      <c r="Y212" s="40">
        <v>6.25</v>
      </c>
      <c r="Z212" s="33">
        <v>1</v>
      </c>
      <c r="AA212" s="33">
        <v>1</v>
      </c>
      <c r="AB212" s="33">
        <v>1</v>
      </c>
      <c r="AC212" s="33">
        <v>1</v>
      </c>
      <c r="AD212" s="33">
        <v>1</v>
      </c>
      <c r="AE212" s="33">
        <v>1</v>
      </c>
      <c r="AF212" s="33">
        <v>1</v>
      </c>
      <c r="AG212" s="33">
        <v>1</v>
      </c>
      <c r="AH212" s="33">
        <v>1</v>
      </c>
      <c r="AI212" s="33">
        <v>1</v>
      </c>
      <c r="AJ212" s="33">
        <v>1</v>
      </c>
    </row>
    <row r="213" spans="1:36" x14ac:dyDescent="0.45">
      <c r="A213" s="33" t="s">
        <v>65</v>
      </c>
      <c r="B213" s="33">
        <v>8</v>
      </c>
      <c r="C213" s="33">
        <v>8</v>
      </c>
      <c r="D213" s="33">
        <v>4</v>
      </c>
      <c r="E213" s="33">
        <v>4</v>
      </c>
      <c r="F213" s="33">
        <v>6</v>
      </c>
      <c r="G213" s="33">
        <v>7</v>
      </c>
      <c r="H213" s="33">
        <v>1</v>
      </c>
      <c r="I213" s="33">
        <v>73</v>
      </c>
      <c r="J213" s="33" t="s">
        <v>107</v>
      </c>
      <c r="K213" s="33" t="s">
        <v>107</v>
      </c>
      <c r="L213" s="33">
        <v>8</v>
      </c>
      <c r="M213" s="33">
        <v>1</v>
      </c>
      <c r="N213" s="33">
        <v>0</v>
      </c>
      <c r="O213" s="33">
        <v>1</v>
      </c>
      <c r="P213" s="33">
        <v>1</v>
      </c>
      <c r="Q213" s="33">
        <v>1</v>
      </c>
      <c r="R213" s="33">
        <v>1</v>
      </c>
      <c r="S213" s="33">
        <v>5</v>
      </c>
      <c r="T213" s="33">
        <v>1</v>
      </c>
      <c r="U213" s="33">
        <v>1</v>
      </c>
      <c r="V213" s="33">
        <v>1</v>
      </c>
      <c r="W213" s="33">
        <v>0</v>
      </c>
      <c r="X213" s="33">
        <v>3</v>
      </c>
      <c r="Y213" s="40">
        <v>7.916666666666667</v>
      </c>
      <c r="Z213" s="33">
        <v>2</v>
      </c>
      <c r="AA213" s="33">
        <v>6</v>
      </c>
      <c r="AB213" s="33">
        <v>6</v>
      </c>
      <c r="AC213" s="33">
        <v>2</v>
      </c>
      <c r="AD213" s="33">
        <v>6</v>
      </c>
      <c r="AE213" s="33">
        <v>3</v>
      </c>
      <c r="AF213" s="33">
        <v>3</v>
      </c>
      <c r="AG213" s="33">
        <v>4</v>
      </c>
      <c r="AH213" s="33">
        <v>5</v>
      </c>
      <c r="AI213" s="33">
        <v>3</v>
      </c>
      <c r="AJ213" s="33">
        <v>4</v>
      </c>
    </row>
    <row r="214" spans="1:36" x14ac:dyDescent="0.45">
      <c r="A214" s="33" t="s">
        <v>65</v>
      </c>
      <c r="B214" s="33">
        <v>9</v>
      </c>
      <c r="C214" s="33">
        <v>8</v>
      </c>
      <c r="D214" s="33">
        <v>5</v>
      </c>
      <c r="E214" s="33">
        <v>4</v>
      </c>
      <c r="F214" s="33">
        <v>3</v>
      </c>
      <c r="G214" s="33">
        <v>6</v>
      </c>
      <c r="H214" s="33">
        <v>0</v>
      </c>
      <c r="I214" s="33">
        <v>69</v>
      </c>
      <c r="J214" s="33" t="s">
        <v>106</v>
      </c>
      <c r="K214" s="33" t="s">
        <v>106</v>
      </c>
      <c r="L214" s="33">
        <v>9</v>
      </c>
      <c r="M214" s="33">
        <v>1</v>
      </c>
      <c r="N214" s="33">
        <v>1</v>
      </c>
      <c r="O214" s="33">
        <v>0</v>
      </c>
      <c r="P214" s="33">
        <v>1</v>
      </c>
      <c r="Q214" s="33">
        <v>1</v>
      </c>
      <c r="R214" s="33">
        <v>1</v>
      </c>
      <c r="S214" s="33">
        <v>5</v>
      </c>
      <c r="T214" s="33">
        <v>1</v>
      </c>
      <c r="U214" s="33">
        <v>0</v>
      </c>
      <c r="V214" s="33">
        <v>1</v>
      </c>
      <c r="W214" s="33">
        <v>1</v>
      </c>
      <c r="X214" s="33">
        <v>3</v>
      </c>
      <c r="Y214" s="40">
        <v>7.916666666666667</v>
      </c>
      <c r="Z214" s="33">
        <v>1</v>
      </c>
      <c r="AA214" s="33">
        <v>1</v>
      </c>
      <c r="AB214" s="33">
        <v>1</v>
      </c>
      <c r="AC214" s="33">
        <v>1</v>
      </c>
      <c r="AD214" s="33">
        <v>3</v>
      </c>
      <c r="AE214" s="33">
        <v>1</v>
      </c>
      <c r="AF214" s="33">
        <v>1</v>
      </c>
      <c r="AG214" s="33">
        <v>5</v>
      </c>
      <c r="AH214" s="33">
        <v>7</v>
      </c>
      <c r="AI214" s="33">
        <v>2</v>
      </c>
      <c r="AJ214" s="33">
        <v>2.2999999999999998</v>
      </c>
    </row>
    <row r="215" spans="1:36" x14ac:dyDescent="0.45">
      <c r="A215" s="33" t="s">
        <v>65</v>
      </c>
      <c r="B215" s="33">
        <v>10</v>
      </c>
      <c r="C215" s="33">
        <v>3</v>
      </c>
      <c r="D215" s="33">
        <v>3</v>
      </c>
      <c r="E215" s="33">
        <v>1</v>
      </c>
      <c r="F215" s="33">
        <v>3</v>
      </c>
      <c r="G215" s="33">
        <v>3</v>
      </c>
      <c r="H215" s="33">
        <v>0</v>
      </c>
      <c r="I215" s="33">
        <v>66</v>
      </c>
      <c r="J215" s="33" t="s">
        <v>106</v>
      </c>
      <c r="K215" s="33" t="s">
        <v>107</v>
      </c>
      <c r="L215" s="33">
        <v>10</v>
      </c>
      <c r="M215" s="33">
        <v>0</v>
      </c>
      <c r="N215" s="33">
        <v>0</v>
      </c>
      <c r="O215" s="33">
        <v>1</v>
      </c>
      <c r="P215" s="33">
        <v>0</v>
      </c>
      <c r="Q215" s="33">
        <v>0</v>
      </c>
      <c r="R215" s="33">
        <v>0</v>
      </c>
      <c r="S215" s="33">
        <v>1</v>
      </c>
      <c r="T215" s="33">
        <v>0</v>
      </c>
      <c r="U215" s="33">
        <v>1</v>
      </c>
      <c r="V215" s="33">
        <v>1</v>
      </c>
      <c r="W215" s="33">
        <v>0</v>
      </c>
      <c r="X215" s="33">
        <v>2</v>
      </c>
      <c r="Y215" s="40">
        <v>3.3333333333333335</v>
      </c>
      <c r="Z215" s="33">
        <v>2</v>
      </c>
      <c r="AA215" s="33">
        <v>3</v>
      </c>
      <c r="AB215" s="33">
        <v>6</v>
      </c>
      <c r="AC215" s="33">
        <v>2</v>
      </c>
      <c r="AD215" s="33">
        <v>1</v>
      </c>
      <c r="AE215" s="33">
        <v>2</v>
      </c>
      <c r="AF215" s="33">
        <v>2</v>
      </c>
      <c r="AG215" s="33">
        <v>3</v>
      </c>
      <c r="AH215" s="33">
        <v>2</v>
      </c>
      <c r="AI215" s="33">
        <v>2</v>
      </c>
      <c r="AJ215" s="33">
        <v>2.5</v>
      </c>
    </row>
    <row r="216" spans="1:36" x14ac:dyDescent="0.45">
      <c r="A216" s="33" t="s">
        <v>65</v>
      </c>
      <c r="B216" s="33">
        <v>11</v>
      </c>
      <c r="C216" s="33">
        <v>8</v>
      </c>
      <c r="D216" s="33">
        <v>5</v>
      </c>
      <c r="E216" s="33">
        <v>5</v>
      </c>
      <c r="F216" s="33">
        <v>1</v>
      </c>
      <c r="G216" s="33">
        <v>7</v>
      </c>
      <c r="H216" s="33">
        <v>0</v>
      </c>
      <c r="I216" s="33">
        <v>68</v>
      </c>
      <c r="J216" s="33" t="s">
        <v>106</v>
      </c>
      <c r="K216" s="33" t="s">
        <v>107</v>
      </c>
      <c r="L216" s="33">
        <v>11</v>
      </c>
      <c r="M216" s="33">
        <v>1</v>
      </c>
      <c r="N216" s="33">
        <v>0</v>
      </c>
      <c r="O216" s="33">
        <v>0</v>
      </c>
      <c r="P216" s="33">
        <v>1</v>
      </c>
      <c r="Q216" s="33">
        <v>1</v>
      </c>
      <c r="R216" s="33">
        <v>1</v>
      </c>
      <c r="S216" s="33">
        <v>4</v>
      </c>
      <c r="T216" s="33">
        <v>0</v>
      </c>
      <c r="U216" s="33">
        <v>1</v>
      </c>
      <c r="V216" s="33">
        <v>1</v>
      </c>
      <c r="W216" s="33">
        <v>0</v>
      </c>
      <c r="X216" s="33">
        <v>2</v>
      </c>
      <c r="Y216" s="40">
        <v>5.8333333333333339</v>
      </c>
      <c r="Z216" s="33">
        <v>1</v>
      </c>
      <c r="AA216" s="33">
        <v>1</v>
      </c>
      <c r="AB216" s="33">
        <v>5</v>
      </c>
      <c r="AC216" s="33">
        <v>3</v>
      </c>
      <c r="AD216" s="33">
        <v>1</v>
      </c>
      <c r="AE216" s="33">
        <v>2</v>
      </c>
      <c r="AF216" s="33">
        <v>1</v>
      </c>
      <c r="AG216" s="33">
        <v>3</v>
      </c>
      <c r="AH216" s="33">
        <v>7</v>
      </c>
      <c r="AI216" s="33">
        <v>2</v>
      </c>
      <c r="AJ216" s="33">
        <v>2.6</v>
      </c>
    </row>
    <row r="217" spans="1:36" x14ac:dyDescent="0.45">
      <c r="A217" s="33" t="s">
        <v>65</v>
      </c>
      <c r="B217" s="33">
        <v>12</v>
      </c>
      <c r="C217" s="33">
        <v>8</v>
      </c>
      <c r="D217" s="33">
        <v>4</v>
      </c>
      <c r="E217" s="33">
        <v>4</v>
      </c>
      <c r="F217" s="33">
        <v>4</v>
      </c>
      <c r="G217" s="33">
        <v>4</v>
      </c>
      <c r="H217" s="33">
        <v>0</v>
      </c>
      <c r="I217" s="33">
        <v>68</v>
      </c>
      <c r="J217" s="33" t="s">
        <v>107</v>
      </c>
      <c r="K217" s="33" t="s">
        <v>107</v>
      </c>
      <c r="L217" s="33">
        <v>12</v>
      </c>
      <c r="M217" s="33">
        <v>1</v>
      </c>
      <c r="N217" s="33">
        <v>1</v>
      </c>
      <c r="O217" s="33">
        <v>1</v>
      </c>
      <c r="P217" s="33">
        <v>1</v>
      </c>
      <c r="Q217" s="33">
        <v>1</v>
      </c>
      <c r="R217" s="33">
        <v>1</v>
      </c>
      <c r="S217" s="33">
        <v>6</v>
      </c>
      <c r="T217" s="33">
        <v>1</v>
      </c>
      <c r="U217" s="33">
        <v>0</v>
      </c>
      <c r="V217" s="33">
        <v>1</v>
      </c>
      <c r="W217" s="33">
        <v>1</v>
      </c>
      <c r="X217" s="33">
        <v>3</v>
      </c>
      <c r="Y217" s="40">
        <v>8.75</v>
      </c>
      <c r="Z217" s="33">
        <v>4</v>
      </c>
      <c r="AA217" s="33">
        <v>4</v>
      </c>
      <c r="AB217" s="33">
        <v>6</v>
      </c>
      <c r="AC217" s="33">
        <v>2</v>
      </c>
      <c r="AD217" s="33">
        <v>2</v>
      </c>
      <c r="AE217" s="33">
        <v>3</v>
      </c>
      <c r="AF217" s="33">
        <v>2</v>
      </c>
      <c r="AG217" s="33">
        <v>4</v>
      </c>
      <c r="AH217" s="33">
        <v>7</v>
      </c>
      <c r="AI217" s="33">
        <v>2</v>
      </c>
      <c r="AJ217" s="33">
        <v>3.6</v>
      </c>
    </row>
    <row r="218" spans="1:36" x14ac:dyDescent="0.45">
      <c r="A218" s="33" t="s">
        <v>65</v>
      </c>
      <c r="B218" s="33">
        <v>13</v>
      </c>
      <c r="C218" s="33">
        <v>8</v>
      </c>
      <c r="D218" s="33">
        <v>5</v>
      </c>
      <c r="E218" s="33">
        <v>5</v>
      </c>
      <c r="F218" s="33">
        <v>3</v>
      </c>
      <c r="G218" s="33">
        <v>7</v>
      </c>
      <c r="H218" s="33">
        <v>0</v>
      </c>
      <c r="I218" s="33">
        <v>73</v>
      </c>
      <c r="J218" s="33" t="s">
        <v>107</v>
      </c>
      <c r="K218" s="33" t="s">
        <v>107</v>
      </c>
      <c r="L218" s="33">
        <v>13</v>
      </c>
      <c r="M218" s="33">
        <v>0</v>
      </c>
      <c r="N218" s="33">
        <v>1</v>
      </c>
      <c r="O218" s="33">
        <v>0</v>
      </c>
      <c r="P218" s="33">
        <v>1</v>
      </c>
      <c r="Q218" s="33">
        <v>0</v>
      </c>
      <c r="R218" s="33">
        <v>0</v>
      </c>
      <c r="S218" s="33">
        <v>2</v>
      </c>
      <c r="T218" s="33">
        <v>1</v>
      </c>
      <c r="U218" s="33">
        <v>1</v>
      </c>
      <c r="V218" s="33">
        <v>1</v>
      </c>
      <c r="W218" s="33">
        <v>1</v>
      </c>
      <c r="X218" s="33">
        <v>4</v>
      </c>
      <c r="Y218" s="40">
        <v>6.666666666666667</v>
      </c>
      <c r="Z218" s="33">
        <v>5</v>
      </c>
      <c r="AA218" s="33">
        <v>5</v>
      </c>
      <c r="AB218" s="33">
        <v>3</v>
      </c>
      <c r="AC218" s="33">
        <v>2</v>
      </c>
      <c r="AD218" s="33">
        <v>5</v>
      </c>
      <c r="AE218" s="33">
        <v>3</v>
      </c>
      <c r="AF218" s="33">
        <v>4</v>
      </c>
      <c r="AG218" s="33">
        <v>6</v>
      </c>
      <c r="AH218" s="33">
        <v>4</v>
      </c>
      <c r="AI218" s="33">
        <v>3</v>
      </c>
      <c r="AJ218" s="33">
        <v>4</v>
      </c>
    </row>
    <row r="219" spans="1:36" x14ac:dyDescent="0.45">
      <c r="A219" s="33" t="s">
        <v>65</v>
      </c>
      <c r="B219" s="33">
        <v>14</v>
      </c>
      <c r="C219" s="33">
        <v>8</v>
      </c>
      <c r="D219" s="33">
        <v>5</v>
      </c>
      <c r="E219" s="33">
        <v>4</v>
      </c>
      <c r="F219" s="33">
        <v>3</v>
      </c>
      <c r="G219" s="33">
        <v>5</v>
      </c>
      <c r="H219" s="33">
        <v>0</v>
      </c>
      <c r="I219" s="33">
        <v>74</v>
      </c>
      <c r="J219" s="33" t="s">
        <v>107</v>
      </c>
      <c r="K219" s="33" t="s">
        <v>107</v>
      </c>
      <c r="L219" s="33">
        <v>14</v>
      </c>
      <c r="M219" s="33">
        <v>1</v>
      </c>
      <c r="N219" s="33">
        <v>0</v>
      </c>
      <c r="O219" s="33">
        <v>1</v>
      </c>
      <c r="P219" s="33">
        <v>1</v>
      </c>
      <c r="Q219" s="33">
        <v>1</v>
      </c>
      <c r="R219" s="33">
        <v>1</v>
      </c>
      <c r="S219" s="33">
        <v>5</v>
      </c>
      <c r="T219" s="33">
        <v>0</v>
      </c>
      <c r="U219" s="33">
        <v>0</v>
      </c>
      <c r="V219" s="33">
        <v>1</v>
      </c>
      <c r="W219" s="33">
        <v>0</v>
      </c>
      <c r="X219" s="33">
        <v>1</v>
      </c>
      <c r="Y219" s="40">
        <v>5.416666666666667</v>
      </c>
      <c r="Z219" s="33">
        <v>5</v>
      </c>
      <c r="AA219" s="33">
        <v>4</v>
      </c>
      <c r="AB219" s="33">
        <v>5</v>
      </c>
      <c r="AC219" s="33">
        <v>3</v>
      </c>
      <c r="AD219" s="33">
        <v>4</v>
      </c>
      <c r="AE219" s="33">
        <v>3</v>
      </c>
      <c r="AF219" s="33">
        <v>4</v>
      </c>
      <c r="AG219" s="33">
        <v>3</v>
      </c>
      <c r="AH219" s="33">
        <v>5</v>
      </c>
      <c r="AI219" s="33">
        <v>5</v>
      </c>
      <c r="AJ219" s="33">
        <v>4.0999999999999996</v>
      </c>
    </row>
    <row r="220" spans="1:36" x14ac:dyDescent="0.45">
      <c r="A220" s="33" t="s">
        <v>65</v>
      </c>
      <c r="B220" s="33">
        <v>15</v>
      </c>
      <c r="C220" s="33">
        <v>6</v>
      </c>
      <c r="D220" s="33">
        <v>4</v>
      </c>
      <c r="E220" s="33">
        <v>2</v>
      </c>
      <c r="F220" s="33">
        <v>5</v>
      </c>
      <c r="G220" s="33">
        <v>5</v>
      </c>
      <c r="H220" s="33">
        <v>0</v>
      </c>
      <c r="I220" s="33">
        <v>69</v>
      </c>
      <c r="J220" s="33" t="s">
        <v>106</v>
      </c>
      <c r="K220" s="33" t="s">
        <v>106</v>
      </c>
      <c r="L220" s="33">
        <v>15</v>
      </c>
      <c r="M220" s="33">
        <v>0</v>
      </c>
      <c r="N220" s="33">
        <v>1</v>
      </c>
      <c r="O220" s="33">
        <v>1</v>
      </c>
      <c r="P220" s="33">
        <v>1</v>
      </c>
      <c r="Q220" s="33">
        <v>1</v>
      </c>
      <c r="R220" s="33">
        <v>1</v>
      </c>
      <c r="S220" s="33">
        <v>5</v>
      </c>
      <c r="T220" s="33">
        <v>1</v>
      </c>
      <c r="U220" s="33">
        <v>1</v>
      </c>
      <c r="V220" s="33">
        <v>1</v>
      </c>
      <c r="W220" s="33">
        <v>1</v>
      </c>
      <c r="X220" s="33">
        <v>4</v>
      </c>
      <c r="Y220" s="40">
        <v>9.1666666666666679</v>
      </c>
      <c r="Z220" s="33">
        <v>5</v>
      </c>
      <c r="AA220" s="33">
        <v>4</v>
      </c>
      <c r="AB220" s="33">
        <v>3</v>
      </c>
      <c r="AC220" s="33">
        <v>3</v>
      </c>
      <c r="AD220" s="33">
        <v>3</v>
      </c>
      <c r="AE220" s="33">
        <v>3</v>
      </c>
      <c r="AF220" s="33">
        <v>3</v>
      </c>
      <c r="AG220" s="33">
        <v>4</v>
      </c>
      <c r="AH220" s="33">
        <v>5</v>
      </c>
      <c r="AI220" s="33">
        <v>4</v>
      </c>
      <c r="AJ220" s="33">
        <v>3.7</v>
      </c>
    </row>
    <row r="221" spans="1:36" x14ac:dyDescent="0.45">
      <c r="A221" s="33" t="s">
        <v>65</v>
      </c>
      <c r="B221" s="33">
        <v>16</v>
      </c>
      <c r="C221" s="33">
        <v>9</v>
      </c>
      <c r="D221" s="33">
        <v>5</v>
      </c>
      <c r="E221" s="33">
        <v>5</v>
      </c>
      <c r="F221" s="33">
        <v>2</v>
      </c>
      <c r="G221" s="33">
        <v>7</v>
      </c>
      <c r="H221" s="33">
        <v>0</v>
      </c>
      <c r="I221" s="33">
        <v>61</v>
      </c>
      <c r="J221" s="33" t="s">
        <v>107</v>
      </c>
      <c r="K221" s="33" t="s">
        <v>107</v>
      </c>
      <c r="L221" s="33">
        <v>16</v>
      </c>
      <c r="M221" s="33">
        <v>1</v>
      </c>
      <c r="N221" s="33">
        <v>1</v>
      </c>
      <c r="O221" s="33">
        <v>1</v>
      </c>
      <c r="P221" s="33">
        <v>1</v>
      </c>
      <c r="Q221" s="33">
        <v>1</v>
      </c>
      <c r="R221" s="33">
        <v>1</v>
      </c>
      <c r="S221" s="33">
        <v>6</v>
      </c>
      <c r="T221" s="33">
        <v>1</v>
      </c>
      <c r="U221" s="33">
        <v>0</v>
      </c>
      <c r="V221" s="33">
        <v>1</v>
      </c>
      <c r="W221" s="33">
        <v>1</v>
      </c>
      <c r="X221" s="33">
        <v>3</v>
      </c>
      <c r="Y221" s="40">
        <v>8.75</v>
      </c>
      <c r="Z221" s="33">
        <v>2</v>
      </c>
      <c r="AA221" s="33">
        <v>1</v>
      </c>
      <c r="AB221" s="33">
        <v>3</v>
      </c>
      <c r="AC221" s="33">
        <v>1</v>
      </c>
      <c r="AD221" s="33">
        <v>1</v>
      </c>
      <c r="AE221" s="33">
        <v>1</v>
      </c>
      <c r="AF221" s="33">
        <v>1</v>
      </c>
      <c r="AG221" s="33">
        <v>1</v>
      </c>
      <c r="AH221" s="33">
        <v>3</v>
      </c>
      <c r="AI221" s="33">
        <v>1</v>
      </c>
      <c r="AJ221" s="33">
        <v>1.5</v>
      </c>
    </row>
    <row r="222" spans="1:36" x14ac:dyDescent="0.45">
      <c r="A222" s="33" t="s">
        <v>65</v>
      </c>
      <c r="B222" s="33">
        <v>17</v>
      </c>
      <c r="C222" s="33">
        <v>4</v>
      </c>
      <c r="D222" s="33">
        <v>3</v>
      </c>
      <c r="E222" s="33">
        <v>2</v>
      </c>
      <c r="F222" s="33">
        <v>6</v>
      </c>
      <c r="G222" s="33">
        <v>2</v>
      </c>
      <c r="H222" s="33">
        <v>1</v>
      </c>
      <c r="I222" s="33">
        <v>67</v>
      </c>
      <c r="J222" s="33" t="s">
        <v>106</v>
      </c>
      <c r="K222" s="33" t="s">
        <v>106</v>
      </c>
      <c r="L222" s="33">
        <v>17</v>
      </c>
      <c r="M222" s="33">
        <v>1</v>
      </c>
      <c r="N222" s="33">
        <v>0</v>
      </c>
      <c r="O222" s="33">
        <v>0</v>
      </c>
      <c r="P222" s="33">
        <v>1</v>
      </c>
      <c r="Q222" s="33">
        <v>1</v>
      </c>
      <c r="R222" s="33">
        <v>1</v>
      </c>
      <c r="S222" s="33">
        <v>4</v>
      </c>
      <c r="T222" s="33">
        <v>1</v>
      </c>
      <c r="U222" s="33">
        <v>0</v>
      </c>
      <c r="V222" s="33">
        <v>1</v>
      </c>
      <c r="W222" s="33">
        <v>1</v>
      </c>
      <c r="X222" s="33">
        <v>3</v>
      </c>
      <c r="Y222" s="40">
        <v>7.0833333333333339</v>
      </c>
      <c r="Z222" s="33">
        <v>3</v>
      </c>
      <c r="AA222" s="33">
        <v>2</v>
      </c>
      <c r="AB222" s="33">
        <v>2</v>
      </c>
      <c r="AC222" s="33">
        <v>3</v>
      </c>
      <c r="AD222" s="33">
        <v>3</v>
      </c>
      <c r="AE222" s="33">
        <v>2</v>
      </c>
      <c r="AF222" s="33">
        <v>2</v>
      </c>
      <c r="AG222" s="33">
        <v>1</v>
      </c>
      <c r="AH222" s="33">
        <v>2</v>
      </c>
      <c r="AI222" s="33">
        <v>3</v>
      </c>
      <c r="AJ222" s="33">
        <v>2.2999999999999998</v>
      </c>
    </row>
    <row r="223" spans="1:36" x14ac:dyDescent="0.45">
      <c r="A223" s="33" t="s">
        <v>65</v>
      </c>
      <c r="B223" s="33">
        <v>18</v>
      </c>
      <c r="C223" s="33">
        <v>7</v>
      </c>
      <c r="D223" s="33">
        <v>4</v>
      </c>
      <c r="E223" s="33">
        <v>4</v>
      </c>
      <c r="F223" s="33">
        <v>4</v>
      </c>
      <c r="G223" s="33">
        <v>4</v>
      </c>
      <c r="H223" s="33">
        <v>0</v>
      </c>
      <c r="I223" s="33">
        <v>63</v>
      </c>
      <c r="J223" s="33" t="s">
        <v>107</v>
      </c>
      <c r="K223" s="33" t="s">
        <v>107</v>
      </c>
      <c r="L223" s="33">
        <v>18</v>
      </c>
      <c r="M223" s="33">
        <v>0</v>
      </c>
      <c r="N223" s="33">
        <v>1</v>
      </c>
      <c r="O223" s="33">
        <v>1</v>
      </c>
      <c r="P223" s="33">
        <v>1</v>
      </c>
      <c r="Q223" s="33">
        <v>0</v>
      </c>
      <c r="R223" s="33">
        <v>0</v>
      </c>
      <c r="S223" s="33">
        <v>3</v>
      </c>
      <c r="T223" s="33">
        <v>0</v>
      </c>
      <c r="U223" s="33">
        <v>0</v>
      </c>
      <c r="V223" s="33">
        <v>1</v>
      </c>
      <c r="W223" s="33">
        <v>0</v>
      </c>
      <c r="X223" s="33">
        <v>1</v>
      </c>
      <c r="Y223" s="40">
        <v>3.75</v>
      </c>
      <c r="Z223" s="33">
        <v>2</v>
      </c>
      <c r="AA223" s="33">
        <v>3</v>
      </c>
      <c r="AB223" s="33">
        <v>4</v>
      </c>
      <c r="AC223" s="33">
        <v>2</v>
      </c>
      <c r="AD223" s="33">
        <v>4</v>
      </c>
      <c r="AE223" s="33">
        <v>2</v>
      </c>
      <c r="AF223" s="33">
        <v>3</v>
      </c>
      <c r="AG223" s="33">
        <v>5</v>
      </c>
      <c r="AH223" s="33">
        <v>2</v>
      </c>
      <c r="AI223" s="33">
        <v>1</v>
      </c>
      <c r="AJ223" s="33">
        <v>2.8</v>
      </c>
    </row>
    <row r="224" spans="1:36" x14ac:dyDescent="0.45">
      <c r="A224" s="33" t="s">
        <v>65</v>
      </c>
      <c r="B224" s="33">
        <v>19</v>
      </c>
      <c r="C224" s="33">
        <v>6</v>
      </c>
      <c r="D224" s="33">
        <v>3</v>
      </c>
      <c r="E224" s="33">
        <v>3</v>
      </c>
      <c r="F224" s="33">
        <v>3</v>
      </c>
      <c r="G224" s="33">
        <v>7</v>
      </c>
      <c r="H224" s="33">
        <v>1</v>
      </c>
      <c r="I224" s="33">
        <v>80</v>
      </c>
      <c r="J224" s="33" t="s">
        <v>106</v>
      </c>
      <c r="K224" s="33" t="s">
        <v>107</v>
      </c>
      <c r="L224" s="33">
        <v>19</v>
      </c>
      <c r="M224" s="33">
        <v>0</v>
      </c>
      <c r="N224" s="33">
        <v>0</v>
      </c>
      <c r="O224" s="33">
        <v>1</v>
      </c>
      <c r="P224" s="33">
        <v>0</v>
      </c>
      <c r="Q224" s="33">
        <v>0</v>
      </c>
      <c r="R224" s="33">
        <v>0</v>
      </c>
      <c r="S224" s="33">
        <v>1</v>
      </c>
      <c r="T224" s="33">
        <v>0</v>
      </c>
      <c r="U224" s="33">
        <v>1</v>
      </c>
      <c r="V224" s="33">
        <v>1</v>
      </c>
      <c r="W224" s="33">
        <v>1</v>
      </c>
      <c r="X224" s="33">
        <v>3</v>
      </c>
      <c r="Y224" s="40">
        <v>4.583333333333333</v>
      </c>
      <c r="Z224" s="33">
        <v>4</v>
      </c>
      <c r="AA224" s="33">
        <v>4</v>
      </c>
      <c r="AB224" s="33">
        <v>6</v>
      </c>
      <c r="AC224" s="33">
        <v>2</v>
      </c>
      <c r="AD224" s="33">
        <v>6</v>
      </c>
      <c r="AE224" s="33">
        <v>2</v>
      </c>
      <c r="AF224" s="33">
        <v>2</v>
      </c>
      <c r="AG224" s="33">
        <v>6</v>
      </c>
      <c r="AH224" s="33">
        <v>5</v>
      </c>
      <c r="AI224" s="33">
        <v>4</v>
      </c>
      <c r="AJ224" s="33">
        <v>4.0999999999999996</v>
      </c>
    </row>
    <row r="225" spans="1:36" x14ac:dyDescent="0.45">
      <c r="A225" s="33" t="s">
        <v>65</v>
      </c>
      <c r="B225" s="33">
        <v>20</v>
      </c>
      <c r="C225" s="33">
        <v>7</v>
      </c>
      <c r="D225" s="33">
        <v>4</v>
      </c>
      <c r="E225" s="33">
        <v>4</v>
      </c>
      <c r="F225" s="33">
        <v>4</v>
      </c>
      <c r="G225" s="33">
        <v>6</v>
      </c>
      <c r="H225" s="33">
        <v>0</v>
      </c>
      <c r="I225" s="33">
        <v>79</v>
      </c>
      <c r="J225" s="33" t="s">
        <v>106</v>
      </c>
      <c r="K225" s="33" t="s">
        <v>107</v>
      </c>
      <c r="L225" s="33">
        <v>20</v>
      </c>
      <c r="M225" s="33">
        <v>0</v>
      </c>
      <c r="N225" s="33">
        <v>0</v>
      </c>
      <c r="O225" s="33">
        <v>1</v>
      </c>
      <c r="P225" s="33">
        <v>1</v>
      </c>
      <c r="Q225" s="33">
        <v>0</v>
      </c>
      <c r="R225" s="33">
        <v>0</v>
      </c>
      <c r="S225" s="33">
        <v>2</v>
      </c>
      <c r="T225" s="33">
        <v>1</v>
      </c>
      <c r="U225" s="33">
        <v>1</v>
      </c>
      <c r="V225" s="33">
        <v>1</v>
      </c>
      <c r="W225" s="33">
        <v>0</v>
      </c>
      <c r="X225" s="33">
        <v>3</v>
      </c>
      <c r="Y225" s="40">
        <v>5.416666666666667</v>
      </c>
      <c r="Z225" s="33">
        <v>7</v>
      </c>
      <c r="AA225" s="33">
        <v>4</v>
      </c>
      <c r="AB225" s="33">
        <v>5</v>
      </c>
      <c r="AC225" s="33">
        <v>3</v>
      </c>
      <c r="AD225" s="33">
        <v>4</v>
      </c>
      <c r="AE225" s="33">
        <v>2</v>
      </c>
      <c r="AF225" s="33">
        <v>4</v>
      </c>
      <c r="AG225" s="33">
        <v>1</v>
      </c>
      <c r="AH225" s="33">
        <v>3</v>
      </c>
      <c r="AI225" s="33">
        <v>2</v>
      </c>
      <c r="AJ225" s="33">
        <v>3.5</v>
      </c>
    </row>
    <row r="226" spans="1:36" x14ac:dyDescent="0.45">
      <c r="A226" s="33" t="s">
        <v>65</v>
      </c>
      <c r="B226" s="33">
        <v>21</v>
      </c>
      <c r="C226" s="33">
        <v>6</v>
      </c>
      <c r="D226" s="33">
        <v>4</v>
      </c>
      <c r="E226" s="33">
        <v>4</v>
      </c>
      <c r="F226" s="33">
        <v>5</v>
      </c>
      <c r="G226" s="33">
        <v>6</v>
      </c>
      <c r="H226" s="33">
        <v>0</v>
      </c>
      <c r="I226" s="33">
        <v>70</v>
      </c>
      <c r="J226" s="33" t="s">
        <v>106</v>
      </c>
      <c r="K226" s="33" t="s">
        <v>106</v>
      </c>
      <c r="L226" s="33">
        <v>21</v>
      </c>
      <c r="M226" s="33">
        <v>1</v>
      </c>
      <c r="N226" s="33">
        <v>1</v>
      </c>
      <c r="O226" s="33">
        <v>1</v>
      </c>
      <c r="P226" s="33">
        <v>1</v>
      </c>
      <c r="Q226" s="33">
        <v>1</v>
      </c>
      <c r="R226" s="33">
        <v>1</v>
      </c>
      <c r="S226" s="33">
        <v>6</v>
      </c>
      <c r="T226" s="33">
        <v>0</v>
      </c>
      <c r="U226" s="33">
        <v>0</v>
      </c>
      <c r="V226" s="33">
        <v>1</v>
      </c>
      <c r="W226" s="33">
        <v>0</v>
      </c>
      <c r="X226" s="33">
        <v>1</v>
      </c>
      <c r="Y226" s="40">
        <v>6.25</v>
      </c>
      <c r="Z226" s="33">
        <v>1</v>
      </c>
      <c r="AA226" s="33">
        <v>1</v>
      </c>
      <c r="AB226" s="33">
        <v>3</v>
      </c>
      <c r="AC226" s="33">
        <v>2</v>
      </c>
      <c r="AD226" s="33">
        <v>1</v>
      </c>
      <c r="AE226" s="33">
        <v>2</v>
      </c>
      <c r="AF226" s="33">
        <v>1</v>
      </c>
      <c r="AG226" s="33">
        <v>5</v>
      </c>
      <c r="AH226" s="33">
        <v>4</v>
      </c>
      <c r="AI226" s="33">
        <v>2</v>
      </c>
      <c r="AJ226" s="33">
        <v>2.2000000000000002</v>
      </c>
    </row>
    <row r="227" spans="1:36" x14ac:dyDescent="0.45">
      <c r="A227" s="33" t="s">
        <v>65</v>
      </c>
      <c r="B227" s="33">
        <v>22</v>
      </c>
      <c r="C227" s="33">
        <v>8</v>
      </c>
      <c r="D227" s="33">
        <v>5</v>
      </c>
      <c r="E227" s="33">
        <v>5</v>
      </c>
      <c r="F227" s="33">
        <v>4</v>
      </c>
      <c r="G227" s="33">
        <v>6</v>
      </c>
      <c r="H227" s="33">
        <v>0</v>
      </c>
      <c r="I227" s="33">
        <v>64</v>
      </c>
      <c r="J227" s="33" t="s">
        <v>107</v>
      </c>
      <c r="K227" s="33" t="s">
        <v>107</v>
      </c>
      <c r="L227" s="33">
        <v>22</v>
      </c>
      <c r="M227" s="33">
        <v>1</v>
      </c>
      <c r="N227" s="33">
        <v>1</v>
      </c>
      <c r="O227" s="33">
        <v>1</v>
      </c>
      <c r="P227" s="33">
        <v>1</v>
      </c>
      <c r="Q227" s="33">
        <v>1</v>
      </c>
      <c r="R227" s="33">
        <v>1</v>
      </c>
      <c r="S227" s="33">
        <v>6</v>
      </c>
      <c r="T227" s="33">
        <v>1</v>
      </c>
      <c r="U227" s="33">
        <v>0</v>
      </c>
      <c r="V227" s="33">
        <v>1</v>
      </c>
      <c r="W227" s="33">
        <v>0</v>
      </c>
      <c r="X227" s="33">
        <v>2</v>
      </c>
      <c r="Y227" s="40">
        <v>7.5</v>
      </c>
      <c r="Z227" s="33">
        <v>2</v>
      </c>
      <c r="AA227" s="33">
        <v>2</v>
      </c>
      <c r="AB227" s="33">
        <v>2</v>
      </c>
      <c r="AC227" s="33">
        <v>1</v>
      </c>
      <c r="AD227" s="33">
        <v>1</v>
      </c>
      <c r="AE227" s="33">
        <v>2</v>
      </c>
      <c r="AF227" s="33">
        <v>1</v>
      </c>
      <c r="AG227" s="33">
        <v>1</v>
      </c>
      <c r="AH227" s="33">
        <v>1</v>
      </c>
      <c r="AI227" s="33">
        <v>1</v>
      </c>
      <c r="AJ227" s="33">
        <v>1.4</v>
      </c>
    </row>
    <row r="228" spans="1:36" x14ac:dyDescent="0.45">
      <c r="A228" s="33" t="s">
        <v>65</v>
      </c>
      <c r="B228" s="33">
        <v>23</v>
      </c>
      <c r="C228" s="33">
        <v>7</v>
      </c>
      <c r="D228" s="33">
        <v>5</v>
      </c>
      <c r="E228" s="33">
        <v>4</v>
      </c>
      <c r="F228" s="33">
        <v>4</v>
      </c>
      <c r="G228" s="33">
        <v>5</v>
      </c>
      <c r="H228" s="33">
        <v>0</v>
      </c>
      <c r="I228" s="33">
        <v>63</v>
      </c>
      <c r="J228" s="33" t="s">
        <v>107</v>
      </c>
      <c r="K228" s="33" t="s">
        <v>107</v>
      </c>
      <c r="L228" s="33">
        <v>23</v>
      </c>
      <c r="M228" s="33">
        <v>1</v>
      </c>
      <c r="N228" s="33">
        <v>0</v>
      </c>
      <c r="O228" s="33">
        <v>1</v>
      </c>
      <c r="P228" s="33">
        <v>1</v>
      </c>
      <c r="Q228" s="33">
        <v>1</v>
      </c>
      <c r="R228" s="33">
        <v>1</v>
      </c>
      <c r="S228" s="33">
        <v>5</v>
      </c>
      <c r="T228" s="33">
        <v>0</v>
      </c>
      <c r="U228" s="33">
        <v>0</v>
      </c>
      <c r="V228" s="33">
        <v>1</v>
      </c>
      <c r="W228" s="33">
        <v>1</v>
      </c>
      <c r="X228" s="33">
        <v>2</v>
      </c>
      <c r="Y228" s="40">
        <v>6.666666666666667</v>
      </c>
      <c r="Z228" s="33">
        <v>6</v>
      </c>
      <c r="AA228" s="33">
        <v>3</v>
      </c>
      <c r="AB228" s="33">
        <v>3</v>
      </c>
      <c r="AC228" s="33">
        <v>1</v>
      </c>
      <c r="AD228" s="33">
        <v>3</v>
      </c>
      <c r="AE228" s="33">
        <v>2</v>
      </c>
      <c r="AF228" s="33">
        <v>2</v>
      </c>
      <c r="AG228" s="33">
        <v>6</v>
      </c>
      <c r="AH228" s="33">
        <v>7</v>
      </c>
      <c r="AI228" s="33">
        <v>2</v>
      </c>
      <c r="AJ228" s="33">
        <v>3.5</v>
      </c>
    </row>
    <row r="229" spans="1:36" x14ac:dyDescent="0.45">
      <c r="A229" s="33" t="s">
        <v>65</v>
      </c>
      <c r="B229" s="33">
        <v>24</v>
      </c>
      <c r="C229" s="33">
        <v>7</v>
      </c>
      <c r="D229" s="33">
        <v>4</v>
      </c>
      <c r="E229" s="33">
        <v>4</v>
      </c>
      <c r="F229" s="33">
        <v>2</v>
      </c>
      <c r="G229" s="33">
        <v>7</v>
      </c>
      <c r="H229" s="33">
        <v>0</v>
      </c>
      <c r="I229" s="33">
        <v>66</v>
      </c>
      <c r="J229" s="33" t="s">
        <v>107</v>
      </c>
      <c r="K229" s="33" t="s">
        <v>107</v>
      </c>
      <c r="L229" s="33">
        <v>24</v>
      </c>
      <c r="M229" s="33">
        <v>1</v>
      </c>
      <c r="N229" s="33">
        <v>0</v>
      </c>
      <c r="O229" s="33">
        <v>1</v>
      </c>
      <c r="P229" s="33">
        <v>0</v>
      </c>
      <c r="Q229" s="33">
        <v>1</v>
      </c>
      <c r="R229" s="33">
        <v>0</v>
      </c>
      <c r="S229" s="33">
        <v>3</v>
      </c>
      <c r="T229" s="33">
        <v>0</v>
      </c>
      <c r="U229" s="33">
        <v>1</v>
      </c>
      <c r="V229" s="33">
        <v>0</v>
      </c>
      <c r="W229" s="33">
        <v>1</v>
      </c>
      <c r="X229" s="33">
        <v>2</v>
      </c>
      <c r="Y229" s="40">
        <v>5</v>
      </c>
      <c r="Z229" s="33">
        <v>4</v>
      </c>
      <c r="AA229" s="33">
        <v>2</v>
      </c>
      <c r="AB229" s="33">
        <v>2</v>
      </c>
      <c r="AC229" s="33">
        <v>2</v>
      </c>
      <c r="AD229" s="33">
        <v>2</v>
      </c>
      <c r="AE229" s="33">
        <v>2</v>
      </c>
      <c r="AF229" s="33">
        <v>2</v>
      </c>
      <c r="AG229" s="33">
        <v>2</v>
      </c>
      <c r="AH229" s="33">
        <v>6</v>
      </c>
      <c r="AI229" s="33">
        <v>2</v>
      </c>
      <c r="AJ229" s="33">
        <v>2.6</v>
      </c>
    </row>
    <row r="230" spans="1:36" x14ac:dyDescent="0.45">
      <c r="A230" s="33" t="s">
        <v>65</v>
      </c>
      <c r="B230" s="33">
        <v>25</v>
      </c>
      <c r="C230" s="33">
        <v>8</v>
      </c>
      <c r="D230" s="33">
        <v>5</v>
      </c>
      <c r="E230" s="33">
        <v>5</v>
      </c>
      <c r="F230" s="33">
        <v>1</v>
      </c>
      <c r="G230" s="33">
        <v>7</v>
      </c>
      <c r="H230" s="33">
        <v>0</v>
      </c>
      <c r="I230" s="33">
        <v>65</v>
      </c>
      <c r="J230" s="33" t="s">
        <v>106</v>
      </c>
      <c r="K230" s="33" t="s">
        <v>106</v>
      </c>
      <c r="L230" s="33">
        <v>25</v>
      </c>
      <c r="M230" s="33">
        <v>1</v>
      </c>
      <c r="N230" s="33">
        <v>0</v>
      </c>
      <c r="O230" s="33">
        <v>0</v>
      </c>
      <c r="P230" s="33">
        <v>1</v>
      </c>
      <c r="Q230" s="33">
        <v>1</v>
      </c>
      <c r="R230" s="33">
        <v>1</v>
      </c>
      <c r="S230" s="33">
        <v>4</v>
      </c>
      <c r="T230" s="33">
        <v>1</v>
      </c>
      <c r="U230" s="33">
        <v>1</v>
      </c>
      <c r="V230" s="33">
        <v>1</v>
      </c>
      <c r="W230" s="33">
        <v>0</v>
      </c>
      <c r="X230" s="33">
        <v>3</v>
      </c>
      <c r="Y230" s="40">
        <v>7.0833333333333339</v>
      </c>
      <c r="Z230" s="33">
        <v>3</v>
      </c>
      <c r="AA230" s="33">
        <v>1</v>
      </c>
      <c r="AB230" s="33">
        <v>1</v>
      </c>
      <c r="AC230" s="33">
        <v>1</v>
      </c>
      <c r="AD230" s="33">
        <v>1</v>
      </c>
      <c r="AE230" s="33">
        <v>1</v>
      </c>
      <c r="AF230" s="33">
        <v>1</v>
      </c>
      <c r="AG230" s="33">
        <v>2</v>
      </c>
      <c r="AH230" s="33">
        <v>3</v>
      </c>
      <c r="AI230" s="33">
        <v>2</v>
      </c>
      <c r="AJ230" s="33">
        <v>1.6</v>
      </c>
    </row>
    <row r="231" spans="1:36" x14ac:dyDescent="0.45">
      <c r="A231" s="33" t="s">
        <v>65</v>
      </c>
      <c r="B231" s="33">
        <v>26</v>
      </c>
      <c r="C231" s="33">
        <v>7</v>
      </c>
      <c r="D231" s="33">
        <v>4</v>
      </c>
      <c r="E231" s="33">
        <v>4</v>
      </c>
      <c r="F231" s="33">
        <v>1</v>
      </c>
      <c r="G231" s="33">
        <v>6</v>
      </c>
      <c r="H231" s="33">
        <v>0</v>
      </c>
      <c r="I231" s="33">
        <v>62</v>
      </c>
      <c r="J231" s="33" t="s">
        <v>107</v>
      </c>
      <c r="K231" s="33" t="s">
        <v>107</v>
      </c>
      <c r="L231" s="33">
        <v>26</v>
      </c>
      <c r="M231" s="33">
        <v>1</v>
      </c>
      <c r="N231" s="33">
        <v>0</v>
      </c>
      <c r="O231" s="33">
        <v>0</v>
      </c>
      <c r="P231" s="33">
        <v>1</v>
      </c>
      <c r="Q231" s="33">
        <v>1</v>
      </c>
      <c r="R231" s="33">
        <v>1</v>
      </c>
      <c r="S231" s="33">
        <v>4</v>
      </c>
      <c r="T231" s="33">
        <v>1</v>
      </c>
      <c r="U231" s="33">
        <v>1</v>
      </c>
      <c r="V231" s="33">
        <v>1</v>
      </c>
      <c r="W231" s="33">
        <v>1</v>
      </c>
      <c r="X231" s="33">
        <v>4</v>
      </c>
      <c r="Y231" s="40">
        <v>8.3333333333333339</v>
      </c>
      <c r="Z231" s="33">
        <v>3</v>
      </c>
      <c r="AA231" s="33">
        <v>1</v>
      </c>
      <c r="AB231" s="33">
        <v>2</v>
      </c>
      <c r="AC231" s="33">
        <v>3</v>
      </c>
      <c r="AD231" s="33">
        <v>2</v>
      </c>
      <c r="AE231" s="33">
        <v>2</v>
      </c>
      <c r="AF231" s="33">
        <v>1</v>
      </c>
      <c r="AG231" s="33">
        <v>4</v>
      </c>
      <c r="AH231" s="33">
        <v>6</v>
      </c>
      <c r="AI231" s="33">
        <v>2</v>
      </c>
      <c r="AJ231" s="33">
        <v>2.6</v>
      </c>
    </row>
    <row r="232" spans="1:36" x14ac:dyDescent="0.45">
      <c r="A232" s="33" t="s">
        <v>65</v>
      </c>
      <c r="B232" s="33">
        <v>27</v>
      </c>
      <c r="C232" s="33">
        <v>7</v>
      </c>
      <c r="D232" s="33">
        <v>4</v>
      </c>
      <c r="E232" s="33">
        <v>4</v>
      </c>
      <c r="F232" s="33">
        <v>2</v>
      </c>
      <c r="G232" s="33">
        <v>6</v>
      </c>
      <c r="H232" s="33">
        <v>1</v>
      </c>
      <c r="I232" s="33">
        <v>73</v>
      </c>
      <c r="J232" s="33" t="s">
        <v>107</v>
      </c>
      <c r="K232" s="33" t="s">
        <v>107</v>
      </c>
      <c r="L232" s="33">
        <v>27</v>
      </c>
      <c r="M232" s="33">
        <v>1</v>
      </c>
      <c r="N232" s="33">
        <v>0</v>
      </c>
      <c r="O232" s="33">
        <v>0</v>
      </c>
      <c r="P232" s="33">
        <v>1</v>
      </c>
      <c r="Q232" s="33">
        <v>0</v>
      </c>
      <c r="R232" s="33">
        <v>0</v>
      </c>
      <c r="S232" s="33">
        <v>2</v>
      </c>
      <c r="T232" s="33">
        <v>0</v>
      </c>
      <c r="U232" s="33">
        <v>0</v>
      </c>
      <c r="V232" s="33">
        <v>1</v>
      </c>
      <c r="W232" s="33">
        <v>0</v>
      </c>
      <c r="X232" s="33">
        <v>1</v>
      </c>
      <c r="Y232" s="40">
        <v>2.916666666666667</v>
      </c>
      <c r="Z232" s="33">
        <v>2</v>
      </c>
      <c r="AA232" s="33">
        <v>2</v>
      </c>
      <c r="AB232" s="33">
        <v>2</v>
      </c>
      <c r="AC232" s="33">
        <v>2</v>
      </c>
      <c r="AD232" s="33">
        <v>2</v>
      </c>
      <c r="AE232" s="33">
        <v>2</v>
      </c>
      <c r="AF232" s="33">
        <v>2</v>
      </c>
      <c r="AG232" s="33">
        <v>2</v>
      </c>
      <c r="AH232" s="33">
        <v>5</v>
      </c>
      <c r="AI232" s="33">
        <v>2</v>
      </c>
      <c r="AJ232" s="33">
        <v>2.2999999999999998</v>
      </c>
    </row>
    <row r="233" spans="1:36" x14ac:dyDescent="0.45">
      <c r="A233" s="33" t="s">
        <v>65</v>
      </c>
      <c r="B233" s="33">
        <v>28</v>
      </c>
      <c r="C233" s="33">
        <v>8</v>
      </c>
      <c r="D233" s="33">
        <v>5</v>
      </c>
      <c r="E233" s="33">
        <v>5</v>
      </c>
      <c r="F233" s="33">
        <v>1</v>
      </c>
      <c r="G233" s="33">
        <v>7</v>
      </c>
      <c r="H233" s="33">
        <v>0</v>
      </c>
      <c r="I233" s="33">
        <v>71</v>
      </c>
      <c r="J233" s="33" t="s">
        <v>107</v>
      </c>
      <c r="K233" s="33" t="s">
        <v>107</v>
      </c>
      <c r="L233" s="33">
        <v>28</v>
      </c>
      <c r="M233" s="33">
        <v>0</v>
      </c>
      <c r="N233" s="33">
        <v>1</v>
      </c>
      <c r="O233" s="33">
        <v>0</v>
      </c>
      <c r="P233" s="33">
        <v>1</v>
      </c>
      <c r="Q233" s="33">
        <v>1</v>
      </c>
      <c r="R233" s="33">
        <v>1</v>
      </c>
      <c r="S233" s="33">
        <v>4</v>
      </c>
      <c r="T233" s="33">
        <v>0</v>
      </c>
      <c r="U233" s="33">
        <v>1</v>
      </c>
      <c r="V233" s="33">
        <v>1</v>
      </c>
      <c r="W233" s="33">
        <v>1</v>
      </c>
      <c r="X233" s="33">
        <v>3</v>
      </c>
      <c r="Y233" s="40">
        <v>7.0833333333333339</v>
      </c>
      <c r="Z233" s="33">
        <v>1</v>
      </c>
      <c r="AA233" s="33">
        <v>1</v>
      </c>
      <c r="AB233" s="33">
        <v>4</v>
      </c>
      <c r="AC233" s="33">
        <v>1</v>
      </c>
      <c r="AD233" s="33">
        <v>7</v>
      </c>
      <c r="AE233" s="33">
        <v>1</v>
      </c>
      <c r="AF233" s="33">
        <v>3</v>
      </c>
      <c r="AG233" s="33">
        <v>7</v>
      </c>
      <c r="AH233" s="33">
        <v>7</v>
      </c>
      <c r="AI233" s="33">
        <v>1</v>
      </c>
      <c r="AJ233" s="33">
        <v>3.3</v>
      </c>
    </row>
    <row r="234" spans="1:36" x14ac:dyDescent="0.45">
      <c r="A234" s="33" t="s">
        <v>65</v>
      </c>
      <c r="B234" s="33">
        <v>29</v>
      </c>
      <c r="C234" s="33">
        <v>8</v>
      </c>
      <c r="D234" s="33">
        <v>4</v>
      </c>
      <c r="E234" s="33">
        <v>4</v>
      </c>
      <c r="F234" s="33">
        <v>6</v>
      </c>
      <c r="G234" s="33">
        <v>2</v>
      </c>
      <c r="H234" s="33">
        <v>1</v>
      </c>
      <c r="I234" s="33">
        <v>63</v>
      </c>
      <c r="J234" s="33" t="s">
        <v>106</v>
      </c>
      <c r="K234" s="33" t="s">
        <v>106</v>
      </c>
      <c r="L234" s="33">
        <v>29</v>
      </c>
      <c r="M234" s="33">
        <v>0</v>
      </c>
      <c r="N234" s="33">
        <v>1</v>
      </c>
      <c r="O234" s="33">
        <v>1</v>
      </c>
      <c r="P234" s="33">
        <v>1</v>
      </c>
      <c r="Q234" s="33">
        <v>0</v>
      </c>
      <c r="R234" s="33">
        <v>0</v>
      </c>
      <c r="S234" s="33">
        <v>3</v>
      </c>
      <c r="T234" s="33">
        <v>0</v>
      </c>
      <c r="U234" s="33">
        <v>0</v>
      </c>
      <c r="V234" s="33">
        <v>1</v>
      </c>
      <c r="W234" s="33">
        <v>0</v>
      </c>
      <c r="X234" s="33">
        <v>1</v>
      </c>
      <c r="Y234" s="40">
        <v>3.75</v>
      </c>
      <c r="Z234" s="33">
        <v>4</v>
      </c>
      <c r="AA234" s="33">
        <v>2</v>
      </c>
      <c r="AB234" s="33">
        <v>2</v>
      </c>
      <c r="AC234" s="33">
        <v>2</v>
      </c>
      <c r="AD234" s="33">
        <v>2</v>
      </c>
      <c r="AE234" s="33">
        <v>2</v>
      </c>
      <c r="AF234" s="33">
        <v>2</v>
      </c>
      <c r="AG234" s="33">
        <v>2</v>
      </c>
      <c r="AH234" s="33">
        <v>5</v>
      </c>
      <c r="AI234" s="33">
        <v>2</v>
      </c>
      <c r="AJ234" s="33">
        <v>2.5</v>
      </c>
    </row>
    <row r="235" spans="1:36" x14ac:dyDescent="0.45">
      <c r="A235" s="33" t="s">
        <v>65</v>
      </c>
      <c r="B235" s="33">
        <v>30</v>
      </c>
      <c r="C235" s="33">
        <v>6</v>
      </c>
      <c r="D235" s="33">
        <v>4</v>
      </c>
      <c r="E235" s="33">
        <v>3</v>
      </c>
      <c r="F235" s="33">
        <v>1</v>
      </c>
      <c r="G235" s="33">
        <v>7</v>
      </c>
      <c r="H235" s="33">
        <v>1</v>
      </c>
      <c r="I235" s="33">
        <v>66</v>
      </c>
      <c r="J235" s="33" t="s">
        <v>107</v>
      </c>
      <c r="K235" s="33" t="s">
        <v>107</v>
      </c>
      <c r="L235" s="33">
        <v>30</v>
      </c>
      <c r="M235" s="33">
        <v>1</v>
      </c>
      <c r="N235" s="33">
        <v>1</v>
      </c>
      <c r="O235" s="33">
        <v>1</v>
      </c>
      <c r="P235" s="33">
        <v>1</v>
      </c>
      <c r="Q235" s="33">
        <v>1</v>
      </c>
      <c r="R235" s="33">
        <v>0</v>
      </c>
      <c r="S235" s="33">
        <v>5</v>
      </c>
      <c r="T235" s="33">
        <v>1</v>
      </c>
      <c r="U235" s="33">
        <v>1</v>
      </c>
      <c r="V235" s="33">
        <v>1</v>
      </c>
      <c r="W235" s="33">
        <v>1</v>
      </c>
      <c r="X235" s="33">
        <v>4</v>
      </c>
      <c r="Y235" s="40">
        <v>9.1666666666666679</v>
      </c>
      <c r="Z235" s="33">
        <v>4</v>
      </c>
      <c r="AA235" s="33">
        <v>1</v>
      </c>
      <c r="AB235" s="33">
        <v>1</v>
      </c>
      <c r="AC235" s="33">
        <v>1</v>
      </c>
      <c r="AD235" s="33">
        <v>1</v>
      </c>
      <c r="AE235" s="33">
        <v>1</v>
      </c>
      <c r="AF235" s="33">
        <v>1</v>
      </c>
      <c r="AG235" s="33">
        <v>2</v>
      </c>
      <c r="AH235" s="33">
        <v>2</v>
      </c>
      <c r="AI235" s="33">
        <v>1</v>
      </c>
      <c r="AJ235" s="33">
        <v>1.5</v>
      </c>
    </row>
    <row r="236" spans="1:36" x14ac:dyDescent="0.45">
      <c r="A236" s="33" t="s">
        <v>65</v>
      </c>
      <c r="B236" s="33">
        <v>31</v>
      </c>
      <c r="C236" s="33">
        <v>5</v>
      </c>
      <c r="D236" s="33">
        <v>3</v>
      </c>
      <c r="E236" s="33">
        <v>3</v>
      </c>
      <c r="F236" s="33">
        <v>4</v>
      </c>
      <c r="G236" s="33">
        <v>5</v>
      </c>
      <c r="H236" s="33">
        <v>1</v>
      </c>
      <c r="I236" s="33">
        <v>67</v>
      </c>
      <c r="J236" s="33" t="s">
        <v>106</v>
      </c>
      <c r="K236" s="33" t="s">
        <v>107</v>
      </c>
      <c r="L236" s="33">
        <v>31</v>
      </c>
      <c r="M236" s="33">
        <v>1</v>
      </c>
      <c r="N236" s="33">
        <v>0</v>
      </c>
      <c r="O236" s="33">
        <v>1</v>
      </c>
      <c r="P236" s="33">
        <v>1</v>
      </c>
      <c r="Q236" s="33">
        <v>0</v>
      </c>
      <c r="R236" s="33">
        <v>0</v>
      </c>
      <c r="S236" s="33">
        <v>3</v>
      </c>
      <c r="T236" s="33">
        <v>0</v>
      </c>
      <c r="U236" s="33">
        <v>0</v>
      </c>
      <c r="V236" s="33">
        <v>1</v>
      </c>
      <c r="W236" s="33">
        <v>1</v>
      </c>
      <c r="X236" s="33">
        <v>2</v>
      </c>
      <c r="Y236" s="40">
        <v>5</v>
      </c>
      <c r="Z236" s="33">
        <v>3</v>
      </c>
      <c r="AA236" s="33">
        <v>4</v>
      </c>
      <c r="AB236" s="33">
        <v>4</v>
      </c>
      <c r="AC236" s="33">
        <v>3</v>
      </c>
      <c r="AD236" s="33">
        <v>4</v>
      </c>
      <c r="AE236" s="33">
        <v>3</v>
      </c>
      <c r="AF236" s="33">
        <v>5</v>
      </c>
      <c r="AG236" s="33">
        <v>4</v>
      </c>
      <c r="AH236" s="33">
        <v>3</v>
      </c>
      <c r="AI236" s="33">
        <v>5</v>
      </c>
      <c r="AJ236" s="33">
        <v>3.8</v>
      </c>
    </row>
    <row r="237" spans="1:36" x14ac:dyDescent="0.45">
      <c r="A237" s="33" t="s">
        <v>65</v>
      </c>
      <c r="B237" s="33">
        <v>32</v>
      </c>
      <c r="C237" s="33">
        <v>3</v>
      </c>
      <c r="D237" s="33">
        <v>3</v>
      </c>
      <c r="E237" s="33">
        <v>1</v>
      </c>
      <c r="F237" s="33">
        <v>4</v>
      </c>
      <c r="G237" s="33">
        <v>3</v>
      </c>
      <c r="H237" s="33">
        <v>0</v>
      </c>
      <c r="I237" s="33">
        <v>63</v>
      </c>
      <c r="J237" s="33" t="s">
        <v>106</v>
      </c>
      <c r="K237" s="33" t="s">
        <v>107</v>
      </c>
      <c r="L237" s="33">
        <v>32</v>
      </c>
      <c r="M237" s="33">
        <v>1</v>
      </c>
      <c r="N237" s="33">
        <v>0</v>
      </c>
      <c r="O237" s="33">
        <v>1</v>
      </c>
      <c r="P237" s="33">
        <v>0</v>
      </c>
      <c r="Q237" s="33">
        <v>0</v>
      </c>
      <c r="R237" s="33">
        <v>0</v>
      </c>
      <c r="S237" s="33">
        <v>2</v>
      </c>
      <c r="T237" s="33">
        <v>1</v>
      </c>
      <c r="U237" s="33">
        <v>0</v>
      </c>
      <c r="V237" s="33">
        <v>0</v>
      </c>
      <c r="W237" s="33">
        <v>1</v>
      </c>
      <c r="X237" s="33">
        <v>2</v>
      </c>
      <c r="Y237" s="40">
        <v>4.166666666666667</v>
      </c>
      <c r="Z237" s="33">
        <v>7</v>
      </c>
      <c r="AA237" s="33">
        <v>7</v>
      </c>
      <c r="AB237" s="33">
        <v>7</v>
      </c>
      <c r="AC237" s="33">
        <v>4</v>
      </c>
      <c r="AD237" s="33">
        <v>4</v>
      </c>
      <c r="AE237" s="33">
        <v>7</v>
      </c>
      <c r="AF237" s="33">
        <v>7</v>
      </c>
      <c r="AG237" s="33">
        <v>5</v>
      </c>
      <c r="AH237" s="33">
        <v>7</v>
      </c>
      <c r="AI237" s="33">
        <v>2</v>
      </c>
      <c r="AJ237" s="33">
        <v>5.7</v>
      </c>
    </row>
    <row r="238" spans="1:36" x14ac:dyDescent="0.45">
      <c r="A238" s="33" t="s">
        <v>65</v>
      </c>
      <c r="B238" s="33">
        <v>33</v>
      </c>
      <c r="C238" s="33">
        <v>8</v>
      </c>
      <c r="D238" s="33">
        <v>5</v>
      </c>
      <c r="E238" s="33">
        <v>5</v>
      </c>
      <c r="F238" s="33">
        <v>5</v>
      </c>
      <c r="G238" s="33">
        <v>3</v>
      </c>
      <c r="H238" s="33">
        <v>1</v>
      </c>
      <c r="I238" s="33">
        <v>68</v>
      </c>
      <c r="J238" s="33" t="s">
        <v>107</v>
      </c>
      <c r="K238" s="33" t="s">
        <v>107</v>
      </c>
      <c r="L238" s="33">
        <v>33</v>
      </c>
      <c r="M238" s="33">
        <v>1</v>
      </c>
      <c r="N238" s="33">
        <v>1</v>
      </c>
      <c r="O238" s="33">
        <v>0</v>
      </c>
      <c r="P238" s="33">
        <v>1</v>
      </c>
      <c r="Q238" s="33">
        <v>0</v>
      </c>
      <c r="R238" s="33">
        <v>0</v>
      </c>
      <c r="S238" s="33">
        <v>3</v>
      </c>
      <c r="T238" s="33">
        <v>1</v>
      </c>
      <c r="U238" s="33">
        <v>0</v>
      </c>
      <c r="V238" s="33">
        <v>1</v>
      </c>
      <c r="W238" s="33">
        <v>1</v>
      </c>
      <c r="X238" s="33">
        <v>3</v>
      </c>
      <c r="Y238" s="40">
        <v>6.25</v>
      </c>
      <c r="Z238" s="33">
        <v>2</v>
      </c>
      <c r="AA238" s="33">
        <v>2</v>
      </c>
      <c r="AB238" s="33">
        <v>7</v>
      </c>
      <c r="AC238" s="33">
        <v>1</v>
      </c>
      <c r="AD238" s="33">
        <v>2</v>
      </c>
      <c r="AE238" s="33">
        <v>1</v>
      </c>
      <c r="AF238" s="33">
        <v>1</v>
      </c>
      <c r="AG238" s="33">
        <v>6</v>
      </c>
      <c r="AH238" s="33">
        <v>7</v>
      </c>
      <c r="AI238" s="33">
        <v>1</v>
      </c>
      <c r="AJ238" s="33">
        <v>3</v>
      </c>
    </row>
    <row r="239" spans="1:36" x14ac:dyDescent="0.45">
      <c r="A239" s="33" t="s">
        <v>65</v>
      </c>
      <c r="B239" s="33">
        <v>34</v>
      </c>
      <c r="C239" s="33">
        <v>8</v>
      </c>
      <c r="D239" s="33">
        <v>4</v>
      </c>
      <c r="E239" s="33">
        <v>4</v>
      </c>
      <c r="F239" s="33">
        <v>4</v>
      </c>
      <c r="G239" s="33">
        <v>2</v>
      </c>
      <c r="H239" s="33">
        <v>0</v>
      </c>
      <c r="I239" s="33">
        <v>68</v>
      </c>
      <c r="J239" s="33" t="s">
        <v>107</v>
      </c>
      <c r="K239" s="33" t="s">
        <v>107</v>
      </c>
      <c r="L239" s="33">
        <v>34</v>
      </c>
      <c r="M239" s="33">
        <v>1</v>
      </c>
      <c r="N239" s="33">
        <v>1</v>
      </c>
      <c r="O239" s="33">
        <v>1</v>
      </c>
      <c r="P239" s="33">
        <v>1</v>
      </c>
      <c r="Q239" s="33">
        <v>1</v>
      </c>
      <c r="R239" s="33">
        <v>1</v>
      </c>
      <c r="S239" s="33">
        <v>6</v>
      </c>
      <c r="T239" s="33">
        <v>1</v>
      </c>
      <c r="U239" s="33">
        <v>0</v>
      </c>
      <c r="V239" s="33">
        <v>1</v>
      </c>
      <c r="W239" s="33">
        <v>0</v>
      </c>
      <c r="X239" s="33">
        <v>2</v>
      </c>
      <c r="Y239" s="40">
        <v>7.5</v>
      </c>
      <c r="Z239" s="33">
        <v>1</v>
      </c>
      <c r="AA239" s="33">
        <v>3</v>
      </c>
      <c r="AB239" s="33">
        <v>3</v>
      </c>
      <c r="AC239" s="33">
        <v>1</v>
      </c>
      <c r="AD239" s="33">
        <v>6</v>
      </c>
      <c r="AE239" s="33">
        <v>5</v>
      </c>
      <c r="AF239" s="33">
        <v>4</v>
      </c>
      <c r="AG239" s="33">
        <v>5</v>
      </c>
      <c r="AH239" s="33">
        <v>5</v>
      </c>
      <c r="AI239" s="33">
        <v>1</v>
      </c>
      <c r="AJ239" s="33">
        <v>3.4</v>
      </c>
    </row>
    <row r="240" spans="1:36" x14ac:dyDescent="0.45">
      <c r="A240" s="33" t="s">
        <v>65</v>
      </c>
      <c r="B240" s="33">
        <v>35</v>
      </c>
      <c r="C240" s="33">
        <v>3</v>
      </c>
      <c r="D240" s="33">
        <v>3</v>
      </c>
      <c r="E240" s="33">
        <v>1</v>
      </c>
      <c r="F240" s="33">
        <v>2</v>
      </c>
      <c r="G240" s="33">
        <v>4</v>
      </c>
      <c r="H240" s="33">
        <v>1</v>
      </c>
      <c r="I240" s="33">
        <v>61</v>
      </c>
      <c r="J240" s="33" t="s">
        <v>107</v>
      </c>
      <c r="K240" s="33" t="s">
        <v>107</v>
      </c>
      <c r="L240" s="33">
        <v>35</v>
      </c>
      <c r="M240" s="33">
        <v>1</v>
      </c>
      <c r="N240" s="33">
        <v>0</v>
      </c>
      <c r="O240" s="33">
        <v>1</v>
      </c>
      <c r="P240" s="33">
        <v>1</v>
      </c>
      <c r="Q240" s="33">
        <v>1</v>
      </c>
      <c r="R240" s="33">
        <v>1</v>
      </c>
      <c r="S240" s="33">
        <v>5</v>
      </c>
      <c r="T240" s="33">
        <v>1</v>
      </c>
      <c r="U240" s="33">
        <v>1</v>
      </c>
      <c r="V240" s="33">
        <v>1</v>
      </c>
      <c r="W240" s="33">
        <v>1</v>
      </c>
      <c r="X240" s="33">
        <v>4</v>
      </c>
      <c r="Y240" s="40">
        <v>9.1666666666666679</v>
      </c>
      <c r="Z240" s="33">
        <v>1</v>
      </c>
      <c r="AA240" s="33">
        <v>1</v>
      </c>
      <c r="AB240" s="33">
        <v>1</v>
      </c>
      <c r="AC240" s="33">
        <v>1</v>
      </c>
      <c r="AD240" s="33">
        <v>1</v>
      </c>
      <c r="AE240" s="33">
        <v>1</v>
      </c>
      <c r="AF240" s="33">
        <v>1</v>
      </c>
      <c r="AG240" s="33">
        <v>1</v>
      </c>
      <c r="AH240" s="33">
        <v>1</v>
      </c>
      <c r="AI240" s="33">
        <v>1</v>
      </c>
      <c r="AJ240" s="33">
        <v>1</v>
      </c>
    </row>
    <row r="241" spans="1:36" x14ac:dyDescent="0.45">
      <c r="A241" s="33" t="s">
        <v>65</v>
      </c>
      <c r="B241" s="33">
        <v>36</v>
      </c>
      <c r="C241" s="33">
        <v>8</v>
      </c>
      <c r="D241" s="33">
        <v>5</v>
      </c>
      <c r="E241" s="33">
        <v>5</v>
      </c>
      <c r="F241" s="33">
        <v>2</v>
      </c>
      <c r="G241" s="33">
        <v>6</v>
      </c>
      <c r="H241" s="33">
        <v>1</v>
      </c>
      <c r="I241" s="33">
        <v>64</v>
      </c>
      <c r="J241" s="33" t="s">
        <v>107</v>
      </c>
      <c r="K241" s="33" t="s">
        <v>107</v>
      </c>
      <c r="L241" s="33">
        <v>36</v>
      </c>
      <c r="M241" s="33">
        <v>1</v>
      </c>
      <c r="N241" s="33">
        <v>1</v>
      </c>
      <c r="O241" s="33">
        <v>1</v>
      </c>
      <c r="P241" s="33">
        <v>0</v>
      </c>
      <c r="Q241" s="33">
        <v>1</v>
      </c>
      <c r="R241" s="33">
        <v>1</v>
      </c>
      <c r="S241" s="33">
        <v>5</v>
      </c>
      <c r="T241" s="33">
        <v>1</v>
      </c>
      <c r="U241" s="33">
        <v>0</v>
      </c>
      <c r="V241" s="33">
        <v>1</v>
      </c>
      <c r="W241" s="33">
        <v>1</v>
      </c>
      <c r="X241" s="33">
        <v>3</v>
      </c>
      <c r="Y241" s="40">
        <v>7.916666666666667</v>
      </c>
      <c r="Z241" s="33">
        <v>3</v>
      </c>
      <c r="AA241" s="33">
        <v>2</v>
      </c>
      <c r="AB241" s="33">
        <v>3</v>
      </c>
      <c r="AC241" s="33">
        <v>2</v>
      </c>
      <c r="AD241" s="33">
        <v>2</v>
      </c>
      <c r="AE241" s="33">
        <v>1</v>
      </c>
      <c r="AF241" s="33">
        <v>2</v>
      </c>
      <c r="AG241" s="33">
        <v>3</v>
      </c>
      <c r="AH241" s="33">
        <v>3</v>
      </c>
      <c r="AI241" s="33">
        <v>2</v>
      </c>
      <c r="AJ241" s="33">
        <v>2.2999999999999998</v>
      </c>
    </row>
    <row r="242" spans="1:36" x14ac:dyDescent="0.45">
      <c r="A242" s="33" t="s">
        <v>65</v>
      </c>
      <c r="B242" s="33">
        <v>37</v>
      </c>
      <c r="C242" s="33">
        <v>8</v>
      </c>
      <c r="D242" s="33">
        <v>4</v>
      </c>
      <c r="E242" s="33">
        <v>5</v>
      </c>
      <c r="F242" s="33">
        <v>1</v>
      </c>
      <c r="G242" s="33">
        <v>7</v>
      </c>
      <c r="H242" s="33">
        <v>0</v>
      </c>
      <c r="I242" s="33">
        <v>60</v>
      </c>
      <c r="J242" s="33" t="s">
        <v>107</v>
      </c>
      <c r="K242" s="33" t="s">
        <v>106</v>
      </c>
      <c r="L242" s="33">
        <v>37</v>
      </c>
      <c r="M242" s="33">
        <v>1</v>
      </c>
      <c r="N242" s="33">
        <v>0</v>
      </c>
      <c r="O242" s="33">
        <v>0</v>
      </c>
      <c r="P242" s="33">
        <v>1</v>
      </c>
      <c r="Q242" s="33">
        <v>0</v>
      </c>
      <c r="R242" s="33">
        <v>0</v>
      </c>
      <c r="S242" s="33">
        <v>2</v>
      </c>
      <c r="T242" s="33">
        <v>1</v>
      </c>
      <c r="U242" s="33">
        <v>0</v>
      </c>
      <c r="V242" s="33">
        <v>1</v>
      </c>
      <c r="W242" s="33">
        <v>1</v>
      </c>
      <c r="X242" s="33">
        <v>3</v>
      </c>
      <c r="Y242" s="40">
        <v>5.416666666666667</v>
      </c>
      <c r="Z242" s="33">
        <v>2</v>
      </c>
      <c r="AA242" s="33">
        <v>2</v>
      </c>
      <c r="AB242" s="33">
        <v>3</v>
      </c>
      <c r="AC242" s="33">
        <v>2</v>
      </c>
      <c r="AD242" s="33">
        <v>3</v>
      </c>
      <c r="AE242" s="33">
        <v>2</v>
      </c>
      <c r="AF242" s="33">
        <v>6</v>
      </c>
      <c r="AG242" s="33">
        <v>3</v>
      </c>
      <c r="AH242" s="33">
        <v>3</v>
      </c>
      <c r="AI242" s="33">
        <v>2</v>
      </c>
      <c r="AJ242" s="33">
        <v>2.8</v>
      </c>
    </row>
    <row r="243" spans="1:36" x14ac:dyDescent="0.45">
      <c r="A243" s="33" t="s">
        <v>65</v>
      </c>
      <c r="B243" s="33">
        <v>38</v>
      </c>
      <c r="C243" s="33">
        <v>9</v>
      </c>
      <c r="D243" s="33">
        <v>5</v>
      </c>
      <c r="E243" s="33">
        <v>5</v>
      </c>
      <c r="F243" s="33">
        <v>1</v>
      </c>
      <c r="G243" s="33">
        <v>6</v>
      </c>
      <c r="H243" s="33">
        <v>0</v>
      </c>
      <c r="I243" s="33">
        <v>70</v>
      </c>
      <c r="J243" s="33" t="s">
        <v>107</v>
      </c>
      <c r="K243" s="33" t="s">
        <v>107</v>
      </c>
      <c r="L243" s="33">
        <v>38</v>
      </c>
      <c r="M243" s="33">
        <v>0</v>
      </c>
      <c r="N243" s="33">
        <v>1</v>
      </c>
      <c r="O243" s="33">
        <v>1</v>
      </c>
      <c r="P243" s="33">
        <v>1</v>
      </c>
      <c r="Q243" s="33">
        <v>1</v>
      </c>
      <c r="R243" s="33">
        <v>0</v>
      </c>
      <c r="S243" s="33">
        <v>4</v>
      </c>
      <c r="T243" s="33">
        <v>1</v>
      </c>
      <c r="U243" s="33">
        <v>0</v>
      </c>
      <c r="V243" s="33">
        <v>1</v>
      </c>
      <c r="W243" s="33">
        <v>1</v>
      </c>
      <c r="X243" s="33">
        <v>3</v>
      </c>
      <c r="Y243" s="40">
        <v>7.0833333333333339</v>
      </c>
      <c r="Z243" s="33">
        <v>2</v>
      </c>
      <c r="AA243" s="33">
        <v>1</v>
      </c>
      <c r="AB243" s="33">
        <v>1</v>
      </c>
      <c r="AC243" s="33">
        <v>1</v>
      </c>
      <c r="AD243" s="33">
        <v>1</v>
      </c>
      <c r="AE243" s="33">
        <v>1</v>
      </c>
      <c r="AF243" s="33">
        <v>1</v>
      </c>
      <c r="AG243" s="33">
        <v>6</v>
      </c>
      <c r="AH243" s="33">
        <v>2</v>
      </c>
      <c r="AI243" s="33">
        <v>1</v>
      </c>
      <c r="AJ243" s="33">
        <v>1.7</v>
      </c>
    </row>
    <row r="244" spans="1:36" x14ac:dyDescent="0.45">
      <c r="A244" s="33" t="s">
        <v>65</v>
      </c>
      <c r="B244" s="33">
        <v>39</v>
      </c>
      <c r="C244" s="33">
        <v>8</v>
      </c>
      <c r="D244" s="33">
        <v>4</v>
      </c>
      <c r="E244" s="33">
        <v>5</v>
      </c>
      <c r="F244" s="33">
        <v>5</v>
      </c>
      <c r="G244" s="33">
        <v>3</v>
      </c>
      <c r="H244" s="33">
        <v>1</v>
      </c>
      <c r="I244" s="33">
        <v>76</v>
      </c>
      <c r="J244" s="33" t="s">
        <v>106</v>
      </c>
      <c r="K244" s="33" t="s">
        <v>107</v>
      </c>
      <c r="L244" s="33">
        <v>39</v>
      </c>
      <c r="M244" s="33">
        <v>1</v>
      </c>
      <c r="N244" s="33">
        <v>1</v>
      </c>
      <c r="O244" s="33">
        <v>1</v>
      </c>
      <c r="P244" s="33">
        <v>1</v>
      </c>
      <c r="Q244" s="33">
        <v>0</v>
      </c>
      <c r="R244" s="33">
        <v>0</v>
      </c>
      <c r="S244" s="33">
        <v>4</v>
      </c>
      <c r="T244" s="33">
        <v>0</v>
      </c>
      <c r="U244" s="33">
        <v>0</v>
      </c>
      <c r="V244" s="33">
        <v>1</v>
      </c>
      <c r="W244" s="33">
        <v>0</v>
      </c>
      <c r="X244" s="33">
        <v>1</v>
      </c>
      <c r="Y244" s="40">
        <v>4.5833333333333339</v>
      </c>
      <c r="Z244" s="33">
        <v>4</v>
      </c>
      <c r="AA244" s="33">
        <v>5</v>
      </c>
      <c r="AB244" s="33">
        <v>4</v>
      </c>
      <c r="AC244" s="33">
        <v>4</v>
      </c>
      <c r="AD244" s="33">
        <v>4</v>
      </c>
      <c r="AE244" s="33">
        <v>3</v>
      </c>
      <c r="AF244" s="33">
        <v>4</v>
      </c>
      <c r="AG244" s="33">
        <v>6</v>
      </c>
      <c r="AH244" s="33">
        <v>6</v>
      </c>
      <c r="AI244" s="33">
        <v>4</v>
      </c>
      <c r="AJ244" s="33">
        <v>4.4000000000000004</v>
      </c>
    </row>
    <row r="245" spans="1:36" x14ac:dyDescent="0.45">
      <c r="A245" s="33" t="s">
        <v>65</v>
      </c>
      <c r="B245" s="33">
        <v>40</v>
      </c>
      <c r="C245" s="33">
        <v>4</v>
      </c>
      <c r="D245" s="33">
        <v>4</v>
      </c>
      <c r="E245" s="33">
        <v>2</v>
      </c>
      <c r="F245" s="33">
        <v>1</v>
      </c>
      <c r="G245" s="33">
        <v>7</v>
      </c>
      <c r="H245" s="33">
        <v>0</v>
      </c>
      <c r="I245" s="33">
        <v>67</v>
      </c>
      <c r="J245" s="33" t="s">
        <v>106</v>
      </c>
      <c r="K245" s="33" t="s">
        <v>106</v>
      </c>
      <c r="L245" s="33">
        <v>40</v>
      </c>
      <c r="M245" s="33">
        <v>1</v>
      </c>
      <c r="N245" s="33">
        <v>1</v>
      </c>
      <c r="O245" s="33">
        <v>1</v>
      </c>
      <c r="P245" s="33">
        <v>1</v>
      </c>
      <c r="Q245" s="33">
        <v>1</v>
      </c>
      <c r="R245" s="33">
        <v>1</v>
      </c>
      <c r="S245" s="33">
        <v>6</v>
      </c>
      <c r="T245" s="33">
        <v>1</v>
      </c>
      <c r="U245" s="33">
        <v>1</v>
      </c>
      <c r="V245" s="33">
        <v>1</v>
      </c>
      <c r="W245" s="33">
        <v>1</v>
      </c>
      <c r="X245" s="33">
        <v>4</v>
      </c>
      <c r="Y245" s="40">
        <v>10</v>
      </c>
      <c r="Z245" s="33">
        <v>5</v>
      </c>
      <c r="AA245" s="33">
        <v>2</v>
      </c>
      <c r="AB245" s="33">
        <v>2</v>
      </c>
      <c r="AC245" s="33">
        <v>4</v>
      </c>
      <c r="AD245" s="33">
        <v>3</v>
      </c>
      <c r="AE245" s="33">
        <v>3</v>
      </c>
      <c r="AF245" s="33">
        <v>5</v>
      </c>
      <c r="AG245" s="33">
        <v>6</v>
      </c>
      <c r="AH245" s="33">
        <v>6</v>
      </c>
      <c r="AI245" s="33">
        <v>3</v>
      </c>
      <c r="AJ245" s="33">
        <v>3.9</v>
      </c>
    </row>
    <row r="246" spans="1:36" x14ac:dyDescent="0.45">
      <c r="A246" s="33" t="s">
        <v>65</v>
      </c>
      <c r="B246" s="33">
        <v>41</v>
      </c>
      <c r="C246" s="33">
        <v>4</v>
      </c>
      <c r="D246" s="33">
        <v>5</v>
      </c>
      <c r="E246" s="33">
        <v>2</v>
      </c>
      <c r="F246" s="33">
        <v>1</v>
      </c>
      <c r="G246" s="33">
        <v>7</v>
      </c>
      <c r="H246" s="33">
        <v>1</v>
      </c>
      <c r="I246" s="33">
        <v>71</v>
      </c>
      <c r="J246" s="33" t="s">
        <v>107</v>
      </c>
      <c r="K246" s="33" t="s">
        <v>107</v>
      </c>
      <c r="L246" s="33">
        <v>41</v>
      </c>
      <c r="M246" s="33">
        <v>1</v>
      </c>
      <c r="N246" s="33">
        <v>1</v>
      </c>
      <c r="O246" s="33">
        <v>1</v>
      </c>
      <c r="P246" s="33">
        <v>1</v>
      </c>
      <c r="Q246" s="33">
        <v>1</v>
      </c>
      <c r="R246" s="33">
        <v>1</v>
      </c>
      <c r="S246" s="33">
        <v>6</v>
      </c>
      <c r="T246" s="33">
        <v>0</v>
      </c>
      <c r="U246" s="33">
        <v>1</v>
      </c>
      <c r="V246" s="33">
        <v>1</v>
      </c>
      <c r="W246" s="33">
        <v>0</v>
      </c>
      <c r="X246" s="33">
        <v>2</v>
      </c>
      <c r="Y246" s="40">
        <v>7.5</v>
      </c>
      <c r="Z246" s="33">
        <v>5</v>
      </c>
      <c r="AA246" s="33">
        <v>2</v>
      </c>
      <c r="AB246" s="33">
        <v>7</v>
      </c>
      <c r="AC246" s="33">
        <v>2</v>
      </c>
      <c r="AD246" s="33">
        <v>6</v>
      </c>
      <c r="AE246" s="33">
        <v>5</v>
      </c>
      <c r="AF246" s="33">
        <v>5</v>
      </c>
      <c r="AG246" s="33">
        <v>5</v>
      </c>
      <c r="AH246" s="33">
        <v>7</v>
      </c>
      <c r="AI246" s="33">
        <v>5</v>
      </c>
      <c r="AJ246" s="33">
        <v>4.9000000000000004</v>
      </c>
    </row>
    <row r="247" spans="1:36" x14ac:dyDescent="0.45">
      <c r="A247" s="33" t="s">
        <v>65</v>
      </c>
      <c r="B247" s="33">
        <v>42</v>
      </c>
      <c r="C247" s="33">
        <v>8</v>
      </c>
      <c r="D247" s="33">
        <v>4</v>
      </c>
      <c r="E247" s="33">
        <v>5</v>
      </c>
      <c r="F247" s="33">
        <v>4</v>
      </c>
      <c r="G247" s="33">
        <v>3</v>
      </c>
      <c r="H247" s="33">
        <v>0</v>
      </c>
      <c r="I247" s="33">
        <v>66</v>
      </c>
      <c r="J247" s="33" t="s">
        <v>106</v>
      </c>
      <c r="K247" s="33" t="s">
        <v>106</v>
      </c>
      <c r="L247" s="33">
        <v>42</v>
      </c>
      <c r="M247" s="33">
        <v>1</v>
      </c>
      <c r="N247" s="33">
        <v>1</v>
      </c>
      <c r="O247" s="33">
        <v>1</v>
      </c>
      <c r="P247" s="33">
        <v>1</v>
      </c>
      <c r="Q247" s="33">
        <v>1</v>
      </c>
      <c r="R247" s="33">
        <v>1</v>
      </c>
      <c r="S247" s="33">
        <v>6</v>
      </c>
      <c r="T247" s="33">
        <v>1</v>
      </c>
      <c r="U247" s="33">
        <v>1</v>
      </c>
      <c r="V247" s="33">
        <v>1</v>
      </c>
      <c r="W247" s="33">
        <v>1</v>
      </c>
      <c r="X247" s="33">
        <v>4</v>
      </c>
      <c r="Y247" s="40">
        <v>10</v>
      </c>
      <c r="Z247" s="33">
        <v>4</v>
      </c>
      <c r="AA247" s="33">
        <v>2</v>
      </c>
      <c r="AB247" s="33">
        <v>6</v>
      </c>
      <c r="AC247" s="33">
        <v>2</v>
      </c>
      <c r="AD247" s="33">
        <v>1</v>
      </c>
      <c r="AE247" s="33">
        <v>2</v>
      </c>
      <c r="AF247" s="33">
        <v>1</v>
      </c>
      <c r="AG247" s="33">
        <v>4</v>
      </c>
      <c r="AH247" s="33">
        <v>5</v>
      </c>
      <c r="AI247" s="33">
        <v>2</v>
      </c>
      <c r="AJ247" s="33">
        <v>2.9</v>
      </c>
    </row>
    <row r="248" spans="1:36" x14ac:dyDescent="0.45">
      <c r="A248" s="33" t="s">
        <v>65</v>
      </c>
      <c r="B248" s="33">
        <v>43</v>
      </c>
      <c r="C248" s="33">
        <v>6</v>
      </c>
      <c r="D248" s="33">
        <v>4</v>
      </c>
      <c r="E248" s="33">
        <v>3</v>
      </c>
      <c r="F248" s="33">
        <v>5</v>
      </c>
      <c r="G248" s="33">
        <v>3</v>
      </c>
      <c r="H248" s="33">
        <v>1</v>
      </c>
      <c r="I248" s="33">
        <v>67</v>
      </c>
      <c r="J248" s="33" t="s">
        <v>106</v>
      </c>
      <c r="K248" s="33" t="s">
        <v>106</v>
      </c>
      <c r="L248" s="33">
        <v>43</v>
      </c>
      <c r="M248" s="33">
        <v>0</v>
      </c>
      <c r="N248" s="33">
        <v>0</v>
      </c>
      <c r="O248" s="33">
        <v>1</v>
      </c>
      <c r="P248" s="33">
        <v>1</v>
      </c>
      <c r="Q248" s="33">
        <v>0</v>
      </c>
      <c r="R248" s="33">
        <v>0</v>
      </c>
      <c r="S248" s="33">
        <v>2</v>
      </c>
      <c r="T248" s="33">
        <v>1</v>
      </c>
      <c r="U248" s="33">
        <v>0</v>
      </c>
      <c r="V248" s="33">
        <v>1</v>
      </c>
      <c r="W248" s="33">
        <v>1</v>
      </c>
      <c r="X248" s="33">
        <v>3</v>
      </c>
      <c r="Y248" s="40">
        <v>5.416666666666667</v>
      </c>
      <c r="Z248" s="33">
        <v>5</v>
      </c>
      <c r="AA248" s="33">
        <v>3</v>
      </c>
      <c r="AB248" s="33">
        <v>3</v>
      </c>
      <c r="AC248" s="33">
        <v>3</v>
      </c>
      <c r="AD248" s="33">
        <v>3</v>
      </c>
      <c r="AE248" s="33">
        <v>3</v>
      </c>
      <c r="AF248" s="33">
        <v>2</v>
      </c>
      <c r="AG248" s="33">
        <v>2</v>
      </c>
      <c r="AH248" s="33">
        <v>5</v>
      </c>
      <c r="AI248" s="33">
        <v>3</v>
      </c>
      <c r="AJ248" s="33">
        <v>3.2</v>
      </c>
    </row>
    <row r="249" spans="1:36" x14ac:dyDescent="0.45">
      <c r="A249" s="33" t="s">
        <v>65</v>
      </c>
      <c r="B249" s="33">
        <v>44</v>
      </c>
      <c r="C249" s="33">
        <v>9</v>
      </c>
      <c r="D249" s="33">
        <v>5</v>
      </c>
      <c r="E249" s="33">
        <v>5</v>
      </c>
      <c r="F249" s="33">
        <v>1</v>
      </c>
      <c r="G249" s="33">
        <v>7</v>
      </c>
      <c r="H249" s="33">
        <v>1</v>
      </c>
      <c r="I249" s="33">
        <v>67</v>
      </c>
      <c r="J249" s="33" t="s">
        <v>107</v>
      </c>
      <c r="K249" s="33" t="s">
        <v>107</v>
      </c>
      <c r="L249" s="33">
        <v>44</v>
      </c>
      <c r="M249" s="33">
        <v>1</v>
      </c>
      <c r="N249" s="33">
        <v>1</v>
      </c>
      <c r="O249" s="33">
        <v>1</v>
      </c>
      <c r="P249" s="33">
        <v>1</v>
      </c>
      <c r="Q249" s="33">
        <v>0</v>
      </c>
      <c r="R249" s="33">
        <v>1</v>
      </c>
      <c r="S249" s="33">
        <v>5</v>
      </c>
      <c r="T249" s="33">
        <v>0</v>
      </c>
      <c r="U249" s="33">
        <v>0</v>
      </c>
      <c r="V249" s="33">
        <v>1</v>
      </c>
      <c r="W249" s="33">
        <v>0</v>
      </c>
      <c r="X249" s="33">
        <v>1</v>
      </c>
      <c r="Y249" s="40">
        <v>5.416666666666667</v>
      </c>
      <c r="Z249" s="33">
        <v>5</v>
      </c>
      <c r="AA249" s="33">
        <v>3</v>
      </c>
      <c r="AB249" s="33">
        <v>3</v>
      </c>
      <c r="AC249" s="33">
        <v>3</v>
      </c>
      <c r="AD249" s="33">
        <v>3</v>
      </c>
      <c r="AE249" s="33">
        <v>5</v>
      </c>
      <c r="AF249" s="33">
        <v>3</v>
      </c>
      <c r="AG249" s="33">
        <v>1</v>
      </c>
      <c r="AH249" s="33">
        <v>5</v>
      </c>
      <c r="AI249" s="33">
        <v>7</v>
      </c>
      <c r="AJ249" s="33">
        <v>3.8</v>
      </c>
    </row>
    <row r="250" spans="1:36" x14ac:dyDescent="0.45">
      <c r="A250" s="33" t="s">
        <v>65</v>
      </c>
      <c r="B250" s="33">
        <v>45</v>
      </c>
      <c r="C250" s="33">
        <v>8</v>
      </c>
      <c r="D250" s="33">
        <v>5</v>
      </c>
      <c r="E250" s="33">
        <v>5</v>
      </c>
      <c r="F250" s="33">
        <v>3</v>
      </c>
      <c r="G250" s="33">
        <v>5</v>
      </c>
      <c r="H250" s="33">
        <v>0</v>
      </c>
      <c r="I250" s="33">
        <v>64</v>
      </c>
      <c r="J250" s="33" t="s">
        <v>106</v>
      </c>
      <c r="K250" s="33" t="s">
        <v>106</v>
      </c>
      <c r="L250" s="33">
        <v>45</v>
      </c>
      <c r="M250" s="33">
        <v>1</v>
      </c>
      <c r="N250" s="33">
        <v>1</v>
      </c>
      <c r="O250" s="33">
        <v>1</v>
      </c>
      <c r="P250" s="33">
        <v>1</v>
      </c>
      <c r="Q250" s="33">
        <v>0</v>
      </c>
      <c r="R250" s="33">
        <v>0</v>
      </c>
      <c r="S250" s="33">
        <v>4</v>
      </c>
      <c r="T250" s="33">
        <v>0</v>
      </c>
      <c r="U250" s="33">
        <v>0</v>
      </c>
      <c r="V250" s="33">
        <v>1</v>
      </c>
      <c r="W250" s="33">
        <v>1</v>
      </c>
      <c r="X250" s="33">
        <v>2</v>
      </c>
      <c r="Y250" s="40">
        <v>5.8333333333333339</v>
      </c>
      <c r="Z250" s="33">
        <v>5</v>
      </c>
      <c r="AA250" s="33">
        <v>1</v>
      </c>
      <c r="AB250" s="33">
        <v>2</v>
      </c>
      <c r="AC250" s="33">
        <v>1</v>
      </c>
      <c r="AD250" s="33">
        <v>2</v>
      </c>
      <c r="AE250" s="33">
        <v>1</v>
      </c>
      <c r="AF250" s="33">
        <v>1</v>
      </c>
      <c r="AG250" s="33">
        <v>3</v>
      </c>
      <c r="AH250" s="33">
        <v>2</v>
      </c>
      <c r="AI250" s="33">
        <v>1</v>
      </c>
      <c r="AJ250" s="33">
        <v>1.9</v>
      </c>
    </row>
    <row r="251" spans="1:36" x14ac:dyDescent="0.45">
      <c r="A251" s="33" t="s">
        <v>65</v>
      </c>
      <c r="B251" s="33">
        <v>46</v>
      </c>
      <c r="C251" s="33">
        <v>6</v>
      </c>
      <c r="D251" s="33">
        <v>4</v>
      </c>
      <c r="E251" s="33">
        <v>4</v>
      </c>
      <c r="F251" s="33">
        <v>4</v>
      </c>
      <c r="G251" s="33">
        <v>6</v>
      </c>
      <c r="H251" s="33">
        <v>0</v>
      </c>
      <c r="I251" s="33">
        <v>75</v>
      </c>
      <c r="J251" s="33" t="s">
        <v>107</v>
      </c>
      <c r="K251" s="33" t="s">
        <v>107</v>
      </c>
      <c r="L251" s="33">
        <v>46</v>
      </c>
      <c r="M251" s="33">
        <v>1</v>
      </c>
      <c r="N251" s="33">
        <v>1</v>
      </c>
      <c r="O251" s="33">
        <v>1</v>
      </c>
      <c r="P251" s="33">
        <v>1</v>
      </c>
      <c r="Q251" s="33">
        <v>1</v>
      </c>
      <c r="R251" s="33">
        <v>1</v>
      </c>
      <c r="S251" s="33">
        <v>6</v>
      </c>
      <c r="T251" s="33">
        <v>1</v>
      </c>
      <c r="U251" s="33">
        <v>0</v>
      </c>
      <c r="V251" s="33">
        <v>1</v>
      </c>
      <c r="W251" s="33">
        <v>1</v>
      </c>
      <c r="X251" s="33">
        <v>3</v>
      </c>
      <c r="Y251" s="40">
        <v>8.75</v>
      </c>
      <c r="Z251" s="33">
        <v>2</v>
      </c>
      <c r="AA251" s="33">
        <v>3</v>
      </c>
      <c r="AB251" s="33">
        <v>3</v>
      </c>
      <c r="AC251" s="33">
        <v>1</v>
      </c>
      <c r="AD251" s="33">
        <v>1</v>
      </c>
      <c r="AE251" s="33">
        <v>2</v>
      </c>
      <c r="AF251" s="33">
        <v>1</v>
      </c>
      <c r="AG251" s="33">
        <v>4</v>
      </c>
      <c r="AH251" s="33">
        <v>5</v>
      </c>
      <c r="AI251" s="33">
        <v>1</v>
      </c>
      <c r="AJ251" s="33">
        <v>2.2999999999999998</v>
      </c>
    </row>
    <row r="252" spans="1:36" x14ac:dyDescent="0.45">
      <c r="A252" s="33" t="s">
        <v>65</v>
      </c>
      <c r="B252" s="33">
        <v>47</v>
      </c>
      <c r="C252" s="33">
        <v>7</v>
      </c>
      <c r="D252" s="33">
        <v>4</v>
      </c>
      <c r="E252" s="33">
        <v>4</v>
      </c>
      <c r="F252" s="33">
        <v>3</v>
      </c>
      <c r="G252" s="33">
        <v>3</v>
      </c>
      <c r="H252" s="33">
        <v>0</v>
      </c>
      <c r="I252" s="33">
        <v>61</v>
      </c>
      <c r="J252" s="33" t="s">
        <v>106</v>
      </c>
      <c r="K252" s="33" t="s">
        <v>106</v>
      </c>
      <c r="L252" s="33">
        <v>47</v>
      </c>
      <c r="M252" s="33">
        <v>1</v>
      </c>
      <c r="N252" s="33">
        <v>1</v>
      </c>
      <c r="O252" s="33">
        <v>1</v>
      </c>
      <c r="P252" s="33">
        <v>1</v>
      </c>
      <c r="Q252" s="33">
        <v>0</v>
      </c>
      <c r="R252" s="33">
        <v>0</v>
      </c>
      <c r="S252" s="33">
        <v>4</v>
      </c>
      <c r="T252" s="33">
        <v>1</v>
      </c>
      <c r="U252" s="33">
        <v>0</v>
      </c>
      <c r="V252" s="33">
        <v>1</v>
      </c>
      <c r="W252" s="33">
        <v>1</v>
      </c>
      <c r="X252" s="33">
        <v>3</v>
      </c>
      <c r="Y252" s="40">
        <v>7.0833333333333339</v>
      </c>
      <c r="Z252" s="33">
        <v>5</v>
      </c>
      <c r="AA252" s="33">
        <v>3</v>
      </c>
      <c r="AB252" s="33">
        <v>5</v>
      </c>
      <c r="AC252" s="33">
        <v>2</v>
      </c>
      <c r="AD252" s="33">
        <v>2</v>
      </c>
      <c r="AE252" s="33">
        <v>2</v>
      </c>
      <c r="AF252" s="33">
        <v>2</v>
      </c>
      <c r="AG252" s="33">
        <v>5</v>
      </c>
      <c r="AH252" s="33">
        <v>7</v>
      </c>
      <c r="AI252" s="33">
        <v>2</v>
      </c>
      <c r="AJ252" s="33">
        <v>3.5</v>
      </c>
    </row>
    <row r="253" spans="1:36" x14ac:dyDescent="0.45">
      <c r="A253" s="33" t="s">
        <v>65</v>
      </c>
      <c r="B253" s="33">
        <v>48</v>
      </c>
      <c r="C253" s="33">
        <v>7</v>
      </c>
      <c r="D253" s="33">
        <v>4</v>
      </c>
      <c r="E253" s="33">
        <v>4</v>
      </c>
      <c r="F253" s="33">
        <v>2</v>
      </c>
      <c r="G253" s="33">
        <v>6</v>
      </c>
      <c r="H253" s="33">
        <v>1</v>
      </c>
      <c r="I253" s="33">
        <v>60</v>
      </c>
      <c r="J253" s="33" t="s">
        <v>106</v>
      </c>
      <c r="K253" s="33" t="s">
        <v>106</v>
      </c>
      <c r="L253" s="33">
        <v>48</v>
      </c>
      <c r="M253" s="33">
        <v>0</v>
      </c>
      <c r="N253" s="33">
        <v>0</v>
      </c>
      <c r="O253" s="33">
        <v>0</v>
      </c>
      <c r="P253" s="33">
        <v>0</v>
      </c>
      <c r="Q253" s="33">
        <v>0</v>
      </c>
      <c r="R253" s="33">
        <v>0</v>
      </c>
      <c r="S253" s="33">
        <v>0</v>
      </c>
      <c r="T253" s="33">
        <v>1</v>
      </c>
      <c r="U253" s="33">
        <v>0</v>
      </c>
      <c r="V253" s="33">
        <v>1</v>
      </c>
      <c r="W253" s="33">
        <v>1</v>
      </c>
      <c r="X253" s="33">
        <v>3</v>
      </c>
      <c r="Y253" s="40">
        <v>3.75</v>
      </c>
      <c r="Z253" s="33">
        <v>6</v>
      </c>
      <c r="AA253" s="33">
        <v>4</v>
      </c>
      <c r="AB253" s="33">
        <v>3</v>
      </c>
      <c r="AC253" s="33">
        <v>5</v>
      </c>
      <c r="AD253" s="33">
        <v>4</v>
      </c>
      <c r="AE253" s="33">
        <v>3</v>
      </c>
      <c r="AF253" s="33">
        <v>5</v>
      </c>
      <c r="AG253" s="33">
        <v>2</v>
      </c>
      <c r="AH253" s="33">
        <v>6</v>
      </c>
      <c r="AI253" s="33">
        <v>5</v>
      </c>
      <c r="AJ253" s="33">
        <v>4.3</v>
      </c>
    </row>
    <row r="254" spans="1:36" x14ac:dyDescent="0.45">
      <c r="A254" s="33" t="s">
        <v>65</v>
      </c>
      <c r="B254" s="33">
        <v>49</v>
      </c>
      <c r="C254" s="33">
        <v>9</v>
      </c>
      <c r="D254" s="33">
        <v>5</v>
      </c>
      <c r="E254" s="33">
        <v>5</v>
      </c>
      <c r="F254" s="33">
        <v>1</v>
      </c>
      <c r="G254" s="33">
        <v>7</v>
      </c>
      <c r="H254" s="33">
        <v>0</v>
      </c>
      <c r="I254" s="33">
        <v>60</v>
      </c>
      <c r="J254" s="33" t="s">
        <v>106</v>
      </c>
      <c r="K254" s="33" t="s">
        <v>107</v>
      </c>
      <c r="L254" s="33">
        <v>49</v>
      </c>
      <c r="M254" s="33">
        <v>1</v>
      </c>
      <c r="N254" s="33">
        <v>0</v>
      </c>
      <c r="O254" s="33">
        <v>0</v>
      </c>
      <c r="P254" s="33">
        <v>1</v>
      </c>
      <c r="Q254" s="33">
        <v>1</v>
      </c>
      <c r="R254" s="33">
        <v>1</v>
      </c>
      <c r="S254" s="33">
        <v>4</v>
      </c>
      <c r="T254" s="33">
        <v>1</v>
      </c>
      <c r="U254" s="33">
        <v>0</v>
      </c>
      <c r="V254" s="33">
        <v>1</v>
      </c>
      <c r="W254" s="33">
        <v>1</v>
      </c>
      <c r="X254" s="33">
        <v>3</v>
      </c>
      <c r="Y254" s="40">
        <v>7.0833333333333339</v>
      </c>
      <c r="Z254" s="33">
        <v>6</v>
      </c>
      <c r="AA254" s="33">
        <v>2</v>
      </c>
      <c r="AB254" s="33">
        <v>2</v>
      </c>
      <c r="AC254" s="33">
        <v>3</v>
      </c>
      <c r="AD254" s="33">
        <v>6</v>
      </c>
      <c r="AE254" s="33">
        <v>2</v>
      </c>
      <c r="AF254" s="33">
        <v>2</v>
      </c>
      <c r="AG254" s="33">
        <v>2</v>
      </c>
      <c r="AH254" s="33">
        <v>2</v>
      </c>
      <c r="AI254" s="33">
        <v>3</v>
      </c>
      <c r="AJ254" s="33">
        <v>3</v>
      </c>
    </row>
    <row r="255" spans="1:36" x14ac:dyDescent="0.45">
      <c r="A255" s="33" t="s">
        <v>65</v>
      </c>
      <c r="B255" s="33">
        <v>50</v>
      </c>
      <c r="C255" s="33">
        <v>8</v>
      </c>
      <c r="D255" s="33">
        <v>4</v>
      </c>
      <c r="E255" s="33">
        <v>5</v>
      </c>
      <c r="F255" s="33">
        <v>5</v>
      </c>
      <c r="G255" s="33">
        <v>3</v>
      </c>
      <c r="H255" s="33">
        <v>0</v>
      </c>
      <c r="I255" s="33">
        <v>66</v>
      </c>
      <c r="J255" s="33" t="s">
        <v>106</v>
      </c>
      <c r="K255" s="33" t="s">
        <v>106</v>
      </c>
      <c r="L255" s="33">
        <v>50</v>
      </c>
      <c r="M255" s="33">
        <v>1</v>
      </c>
      <c r="N255" s="33">
        <v>1</v>
      </c>
      <c r="O255" s="33">
        <v>1</v>
      </c>
      <c r="P255" s="33">
        <v>1</v>
      </c>
      <c r="Q255" s="33">
        <v>0</v>
      </c>
      <c r="R255" s="33">
        <v>1</v>
      </c>
      <c r="S255" s="33">
        <v>5</v>
      </c>
      <c r="T255" s="33">
        <v>0</v>
      </c>
      <c r="U255" s="33">
        <v>0</v>
      </c>
      <c r="V255" s="33">
        <v>1</v>
      </c>
      <c r="W255" s="33">
        <v>1</v>
      </c>
      <c r="X255" s="33">
        <v>2</v>
      </c>
      <c r="Y255" s="40">
        <v>6.666666666666667</v>
      </c>
      <c r="Z255" s="33">
        <v>6</v>
      </c>
      <c r="AA255" s="33">
        <v>3</v>
      </c>
      <c r="AB255" s="33">
        <v>1</v>
      </c>
      <c r="AC255" s="33">
        <v>4</v>
      </c>
      <c r="AD255" s="33">
        <v>3</v>
      </c>
      <c r="AE255" s="33">
        <v>1</v>
      </c>
      <c r="AF255" s="33">
        <v>2</v>
      </c>
      <c r="AG255" s="33">
        <v>3</v>
      </c>
      <c r="AH255" s="33">
        <v>4</v>
      </c>
      <c r="AI255" s="33">
        <v>6</v>
      </c>
      <c r="AJ255" s="33">
        <v>3.3</v>
      </c>
    </row>
    <row r="256" spans="1:36" x14ac:dyDescent="0.45">
      <c r="A256" s="33" t="s">
        <v>65</v>
      </c>
      <c r="B256" s="33">
        <v>51</v>
      </c>
      <c r="C256" s="33">
        <v>4</v>
      </c>
      <c r="D256" s="33">
        <v>4</v>
      </c>
      <c r="E256" s="33">
        <v>3</v>
      </c>
      <c r="F256" s="33">
        <v>2</v>
      </c>
      <c r="G256" s="33">
        <v>6</v>
      </c>
      <c r="H256" s="33">
        <v>1</v>
      </c>
      <c r="I256" s="33">
        <v>68</v>
      </c>
      <c r="J256" s="33" t="s">
        <v>106</v>
      </c>
      <c r="K256" s="33" t="s">
        <v>106</v>
      </c>
      <c r="L256" s="33">
        <v>51</v>
      </c>
      <c r="M256" s="33">
        <v>1</v>
      </c>
      <c r="N256" s="33">
        <v>1</v>
      </c>
      <c r="O256" s="33">
        <v>1</v>
      </c>
      <c r="P256" s="33">
        <v>0</v>
      </c>
      <c r="Q256" s="33">
        <v>0</v>
      </c>
      <c r="R256" s="33">
        <v>0</v>
      </c>
      <c r="S256" s="33">
        <v>3</v>
      </c>
      <c r="T256" s="33">
        <v>0</v>
      </c>
      <c r="U256" s="33">
        <v>0</v>
      </c>
      <c r="V256" s="33">
        <v>1</v>
      </c>
      <c r="W256" s="33">
        <v>0</v>
      </c>
      <c r="X256" s="33">
        <v>1</v>
      </c>
      <c r="Y256" s="40">
        <v>3.75</v>
      </c>
      <c r="Z256" s="33">
        <v>6</v>
      </c>
      <c r="AA256" s="33">
        <v>2</v>
      </c>
      <c r="AB256" s="33">
        <v>6</v>
      </c>
      <c r="AC256" s="33">
        <v>6</v>
      </c>
      <c r="AD256" s="33">
        <v>2</v>
      </c>
      <c r="AE256" s="33">
        <v>2</v>
      </c>
      <c r="AF256" s="33">
        <v>2</v>
      </c>
      <c r="AG256" s="33">
        <v>6</v>
      </c>
      <c r="AH256" s="33">
        <v>6</v>
      </c>
      <c r="AI256" s="33">
        <v>6</v>
      </c>
      <c r="AJ256" s="33">
        <v>4.4000000000000004</v>
      </c>
    </row>
    <row r="257" spans="1:36" x14ac:dyDescent="0.45">
      <c r="A257" s="33" t="s">
        <v>65</v>
      </c>
      <c r="B257" s="33">
        <v>52</v>
      </c>
      <c r="C257" s="33">
        <v>6</v>
      </c>
      <c r="D257" s="33">
        <v>5</v>
      </c>
      <c r="E257" s="33">
        <v>4</v>
      </c>
      <c r="F257" s="33">
        <v>5</v>
      </c>
      <c r="G257" s="33">
        <v>3</v>
      </c>
      <c r="H257" s="33">
        <v>0</v>
      </c>
      <c r="I257" s="33">
        <v>69</v>
      </c>
      <c r="J257" s="33" t="s">
        <v>106</v>
      </c>
      <c r="K257" s="33" t="s">
        <v>107</v>
      </c>
      <c r="L257" s="33">
        <v>52</v>
      </c>
      <c r="M257" s="33">
        <v>0</v>
      </c>
      <c r="N257" s="33">
        <v>0</v>
      </c>
      <c r="O257" s="33">
        <v>1</v>
      </c>
      <c r="P257" s="33">
        <v>0</v>
      </c>
      <c r="Q257" s="33">
        <v>0</v>
      </c>
      <c r="R257" s="33">
        <v>0</v>
      </c>
      <c r="S257" s="33">
        <v>1</v>
      </c>
      <c r="T257" s="33">
        <v>1</v>
      </c>
      <c r="U257" s="33">
        <v>0</v>
      </c>
      <c r="V257" s="33">
        <v>1</v>
      </c>
      <c r="W257" s="33">
        <v>0</v>
      </c>
      <c r="X257" s="33">
        <v>2</v>
      </c>
      <c r="Y257" s="40">
        <v>3.3333333333333335</v>
      </c>
      <c r="Z257" s="33">
        <v>3</v>
      </c>
      <c r="AA257" s="33">
        <v>7</v>
      </c>
      <c r="AB257" s="33">
        <v>3</v>
      </c>
      <c r="AC257" s="33">
        <v>2</v>
      </c>
      <c r="AD257" s="33">
        <v>3</v>
      </c>
      <c r="AE257" s="33">
        <v>3</v>
      </c>
      <c r="AF257" s="33">
        <v>7</v>
      </c>
      <c r="AG257" s="33">
        <v>3</v>
      </c>
      <c r="AH257" s="33">
        <v>5</v>
      </c>
      <c r="AI257" s="33">
        <v>2</v>
      </c>
      <c r="AJ257" s="33">
        <v>3.8</v>
      </c>
    </row>
    <row r="258" spans="1:36" x14ac:dyDescent="0.45">
      <c r="A258" s="33" t="s">
        <v>65</v>
      </c>
      <c r="B258" s="33">
        <v>53</v>
      </c>
      <c r="C258" s="33">
        <v>5</v>
      </c>
      <c r="D258" s="33">
        <v>3</v>
      </c>
      <c r="E258" s="33">
        <v>3</v>
      </c>
      <c r="F258" s="33">
        <v>4</v>
      </c>
      <c r="G258" s="33">
        <v>5</v>
      </c>
      <c r="H258" s="33">
        <v>0</v>
      </c>
      <c r="I258" s="33">
        <v>66</v>
      </c>
      <c r="J258" s="33" t="s">
        <v>107</v>
      </c>
      <c r="K258" s="33" t="s">
        <v>107</v>
      </c>
      <c r="L258" s="33">
        <v>53</v>
      </c>
      <c r="M258" s="33">
        <v>0</v>
      </c>
      <c r="N258" s="33">
        <v>0</v>
      </c>
      <c r="O258" s="33">
        <v>0</v>
      </c>
      <c r="P258" s="33">
        <v>1</v>
      </c>
      <c r="Q258" s="33">
        <v>1</v>
      </c>
      <c r="R258" s="33">
        <v>1</v>
      </c>
      <c r="S258" s="33">
        <v>3</v>
      </c>
      <c r="T258" s="33">
        <v>1</v>
      </c>
      <c r="U258" s="33">
        <v>0</v>
      </c>
      <c r="V258" s="33">
        <v>1</v>
      </c>
      <c r="W258" s="33">
        <v>1</v>
      </c>
      <c r="X258" s="33">
        <v>3</v>
      </c>
      <c r="Y258" s="40">
        <v>6.25</v>
      </c>
      <c r="Z258" s="33">
        <v>1</v>
      </c>
      <c r="AA258" s="33">
        <v>4</v>
      </c>
      <c r="AB258" s="33">
        <v>6</v>
      </c>
      <c r="AC258" s="33">
        <v>2</v>
      </c>
      <c r="AD258" s="33">
        <v>5</v>
      </c>
      <c r="AE258" s="33">
        <v>3</v>
      </c>
      <c r="AF258" s="33">
        <v>3</v>
      </c>
      <c r="AG258" s="33">
        <v>3</v>
      </c>
      <c r="AH258" s="33">
        <v>5</v>
      </c>
      <c r="AI258" s="33">
        <v>3</v>
      </c>
      <c r="AJ258" s="33">
        <v>3.5</v>
      </c>
    </row>
    <row r="259" spans="1:36" x14ac:dyDescent="0.45">
      <c r="A259" s="33" t="s">
        <v>65</v>
      </c>
      <c r="B259" s="33">
        <v>54</v>
      </c>
      <c r="C259" s="33">
        <v>6</v>
      </c>
      <c r="D259" s="33">
        <v>4</v>
      </c>
      <c r="E259" s="33">
        <v>4</v>
      </c>
      <c r="F259" s="33">
        <v>2</v>
      </c>
      <c r="G259" s="33">
        <v>6</v>
      </c>
      <c r="H259" s="33">
        <v>1</v>
      </c>
      <c r="I259" s="33">
        <v>65</v>
      </c>
      <c r="J259" s="33" t="s">
        <v>106</v>
      </c>
      <c r="K259" s="33" t="s">
        <v>106</v>
      </c>
      <c r="L259" s="33">
        <v>54</v>
      </c>
      <c r="M259" s="33">
        <v>1</v>
      </c>
      <c r="N259" s="33">
        <v>1</v>
      </c>
      <c r="O259" s="33">
        <v>1</v>
      </c>
      <c r="P259" s="33">
        <v>1</v>
      </c>
      <c r="Q259" s="33">
        <v>0</v>
      </c>
      <c r="R259" s="33">
        <v>0</v>
      </c>
      <c r="S259" s="33">
        <v>4</v>
      </c>
      <c r="T259" s="33">
        <v>1</v>
      </c>
      <c r="U259" s="33">
        <v>0</v>
      </c>
      <c r="V259" s="33">
        <v>1</v>
      </c>
      <c r="W259" s="33">
        <v>0</v>
      </c>
      <c r="X259" s="33">
        <v>2</v>
      </c>
      <c r="Y259" s="40">
        <v>5.8333333333333339</v>
      </c>
      <c r="Z259" s="33">
        <v>4</v>
      </c>
      <c r="AA259" s="33">
        <v>1</v>
      </c>
      <c r="AB259" s="33">
        <v>3</v>
      </c>
      <c r="AC259" s="33">
        <v>2</v>
      </c>
      <c r="AD259" s="33">
        <v>1</v>
      </c>
      <c r="AE259" s="33">
        <v>1</v>
      </c>
      <c r="AF259" s="33">
        <v>2</v>
      </c>
      <c r="AG259" s="33">
        <v>2</v>
      </c>
      <c r="AH259" s="33">
        <v>6</v>
      </c>
      <c r="AI259" s="33">
        <v>2</v>
      </c>
      <c r="AJ259" s="33">
        <v>2.4</v>
      </c>
    </row>
    <row r="260" spans="1:36" x14ac:dyDescent="0.45">
      <c r="A260" s="33" t="s">
        <v>65</v>
      </c>
      <c r="B260" s="33">
        <v>55</v>
      </c>
      <c r="C260" s="33">
        <v>8</v>
      </c>
      <c r="D260" s="33">
        <v>5</v>
      </c>
      <c r="E260" s="33">
        <v>5</v>
      </c>
      <c r="F260" s="33">
        <v>6</v>
      </c>
      <c r="G260" s="33">
        <v>6</v>
      </c>
      <c r="H260" s="33">
        <v>0</v>
      </c>
      <c r="I260" s="33">
        <v>72</v>
      </c>
      <c r="J260" s="33" t="s">
        <v>107</v>
      </c>
      <c r="K260" s="33" t="s">
        <v>107</v>
      </c>
      <c r="L260" s="33">
        <v>55</v>
      </c>
      <c r="M260" s="33">
        <v>1</v>
      </c>
      <c r="N260" s="33">
        <v>1</v>
      </c>
      <c r="O260" s="33">
        <v>1</v>
      </c>
      <c r="P260" s="33">
        <v>1</v>
      </c>
      <c r="Q260" s="33">
        <v>0</v>
      </c>
      <c r="R260" s="33">
        <v>0</v>
      </c>
      <c r="S260" s="33">
        <v>4</v>
      </c>
      <c r="T260" s="33">
        <v>0</v>
      </c>
      <c r="U260" s="33">
        <v>1</v>
      </c>
      <c r="V260" s="33">
        <v>1</v>
      </c>
      <c r="W260" s="33">
        <v>1</v>
      </c>
      <c r="X260" s="33">
        <v>3</v>
      </c>
      <c r="Y260" s="40">
        <v>7.0833333333333339</v>
      </c>
      <c r="Z260" s="33">
        <v>3</v>
      </c>
      <c r="AA260" s="33">
        <v>5</v>
      </c>
      <c r="AB260" s="33">
        <v>5</v>
      </c>
      <c r="AC260" s="33">
        <v>2</v>
      </c>
      <c r="AD260" s="33">
        <v>3</v>
      </c>
      <c r="AE260" s="33">
        <v>2</v>
      </c>
      <c r="AF260" s="33">
        <v>5</v>
      </c>
      <c r="AG260" s="33">
        <v>5</v>
      </c>
      <c r="AH260" s="33">
        <v>3</v>
      </c>
      <c r="AI260" s="33">
        <v>2</v>
      </c>
      <c r="AJ260" s="33">
        <v>3.5</v>
      </c>
    </row>
    <row r="261" spans="1:36" x14ac:dyDescent="0.45">
      <c r="A261" s="33" t="s">
        <v>65</v>
      </c>
      <c r="B261" s="33">
        <v>56</v>
      </c>
      <c r="C261" s="33">
        <v>7</v>
      </c>
      <c r="D261" s="33">
        <v>4</v>
      </c>
      <c r="E261" s="33">
        <v>4</v>
      </c>
      <c r="F261" s="33">
        <v>5</v>
      </c>
      <c r="G261" s="33">
        <v>3</v>
      </c>
      <c r="H261" s="33">
        <v>0</v>
      </c>
      <c r="I261" s="33">
        <v>71</v>
      </c>
      <c r="J261" s="33" t="s">
        <v>107</v>
      </c>
      <c r="K261" s="33" t="s">
        <v>107</v>
      </c>
      <c r="L261" s="33">
        <v>56</v>
      </c>
      <c r="M261" s="33">
        <v>1</v>
      </c>
      <c r="N261" s="33">
        <v>0</v>
      </c>
      <c r="O261" s="33">
        <v>1</v>
      </c>
      <c r="P261" s="33">
        <v>1</v>
      </c>
      <c r="Q261" s="33">
        <v>1</v>
      </c>
      <c r="R261" s="33">
        <v>1</v>
      </c>
      <c r="S261" s="33">
        <v>5</v>
      </c>
      <c r="T261" s="33">
        <v>1</v>
      </c>
      <c r="U261" s="33">
        <v>1</v>
      </c>
      <c r="V261" s="33">
        <v>1</v>
      </c>
      <c r="W261" s="33">
        <v>0</v>
      </c>
      <c r="X261" s="33">
        <v>3</v>
      </c>
      <c r="Y261" s="40">
        <v>7.916666666666667</v>
      </c>
      <c r="Z261" s="33">
        <v>3</v>
      </c>
      <c r="AA261" s="33">
        <v>1</v>
      </c>
      <c r="AB261" s="33">
        <v>2</v>
      </c>
      <c r="AC261" s="33">
        <v>2</v>
      </c>
      <c r="AD261" s="33">
        <v>2</v>
      </c>
      <c r="AE261" s="33">
        <v>1</v>
      </c>
      <c r="AF261" s="33">
        <v>2</v>
      </c>
      <c r="AG261" s="33">
        <v>5</v>
      </c>
      <c r="AH261" s="33">
        <v>7</v>
      </c>
      <c r="AI261" s="33">
        <v>3</v>
      </c>
      <c r="AJ261" s="33">
        <v>2.8</v>
      </c>
    </row>
    <row r="262" spans="1:36" x14ac:dyDescent="0.45">
      <c r="A262" s="33" t="s">
        <v>65</v>
      </c>
      <c r="B262" s="33">
        <v>57</v>
      </c>
      <c r="C262" s="33">
        <v>8</v>
      </c>
      <c r="D262" s="33">
        <v>5</v>
      </c>
      <c r="E262" s="33">
        <v>5</v>
      </c>
      <c r="F262" s="33">
        <v>1</v>
      </c>
      <c r="G262" s="33">
        <v>7</v>
      </c>
      <c r="H262" s="33">
        <v>0</v>
      </c>
      <c r="I262" s="33">
        <v>73</v>
      </c>
      <c r="J262" s="33" t="s">
        <v>107</v>
      </c>
      <c r="K262" s="33" t="s">
        <v>107</v>
      </c>
      <c r="L262" s="33">
        <v>57</v>
      </c>
      <c r="M262" s="33">
        <v>1</v>
      </c>
      <c r="N262" s="33">
        <v>1</v>
      </c>
      <c r="O262" s="33">
        <v>1</v>
      </c>
      <c r="P262" s="33">
        <v>1</v>
      </c>
      <c r="Q262" s="33">
        <v>0</v>
      </c>
      <c r="R262" s="33">
        <v>0</v>
      </c>
      <c r="S262" s="33">
        <v>4</v>
      </c>
      <c r="T262" s="33">
        <v>1</v>
      </c>
      <c r="U262" s="33">
        <v>0</v>
      </c>
      <c r="V262" s="33">
        <v>1</v>
      </c>
      <c r="W262" s="33">
        <v>0</v>
      </c>
      <c r="X262" s="33">
        <v>2</v>
      </c>
      <c r="Y262" s="40">
        <v>5.8333333333333339</v>
      </c>
      <c r="Z262" s="33">
        <v>4</v>
      </c>
      <c r="AA262" s="33">
        <v>1</v>
      </c>
      <c r="AB262" s="33">
        <v>4</v>
      </c>
      <c r="AC262" s="33">
        <v>1</v>
      </c>
      <c r="AD262" s="33">
        <v>1</v>
      </c>
      <c r="AE262" s="33">
        <v>1</v>
      </c>
      <c r="AF262" s="33">
        <v>4</v>
      </c>
      <c r="AG262" s="33">
        <v>1</v>
      </c>
      <c r="AH262" s="33">
        <v>4</v>
      </c>
      <c r="AI262" s="33">
        <v>1</v>
      </c>
      <c r="AJ262" s="33">
        <v>2.2000000000000002</v>
      </c>
    </row>
    <row r="263" spans="1:36" x14ac:dyDescent="0.45">
      <c r="A263" s="33" t="s">
        <v>65</v>
      </c>
      <c r="B263" s="33">
        <v>58</v>
      </c>
      <c r="C263" s="33">
        <v>6</v>
      </c>
      <c r="D263" s="33">
        <v>3</v>
      </c>
      <c r="E263" s="33">
        <v>3</v>
      </c>
      <c r="F263" s="33">
        <v>4</v>
      </c>
      <c r="G263" s="33">
        <v>5</v>
      </c>
      <c r="H263" s="33">
        <v>0</v>
      </c>
      <c r="I263" s="33">
        <v>66</v>
      </c>
      <c r="J263" s="33" t="s">
        <v>106</v>
      </c>
      <c r="K263" s="33" t="s">
        <v>107</v>
      </c>
      <c r="L263" s="33">
        <v>58</v>
      </c>
      <c r="M263" s="33">
        <v>0</v>
      </c>
      <c r="N263" s="33">
        <v>0</v>
      </c>
      <c r="O263" s="33">
        <v>0</v>
      </c>
      <c r="P263" s="33">
        <v>1</v>
      </c>
      <c r="Q263" s="33">
        <v>0</v>
      </c>
      <c r="R263" s="33">
        <v>0</v>
      </c>
      <c r="S263" s="33">
        <v>1</v>
      </c>
      <c r="T263" s="33">
        <v>0</v>
      </c>
      <c r="U263" s="33">
        <v>0</v>
      </c>
      <c r="V263" s="33">
        <v>1</v>
      </c>
      <c r="W263" s="33">
        <v>0</v>
      </c>
      <c r="X263" s="33">
        <v>1</v>
      </c>
      <c r="Y263" s="40">
        <v>2.0833333333333335</v>
      </c>
      <c r="Z263" s="33">
        <v>3</v>
      </c>
      <c r="AA263" s="33">
        <v>5</v>
      </c>
      <c r="AB263" s="33">
        <v>5</v>
      </c>
      <c r="AC263" s="33">
        <v>3</v>
      </c>
      <c r="AD263" s="33">
        <v>5</v>
      </c>
      <c r="AE263" s="33">
        <v>3</v>
      </c>
      <c r="AF263" s="33">
        <v>6</v>
      </c>
      <c r="AG263" s="33">
        <v>5</v>
      </c>
      <c r="AH263" s="33">
        <v>2</v>
      </c>
      <c r="AI263" s="33">
        <v>2</v>
      </c>
      <c r="AJ263" s="33">
        <v>3.9</v>
      </c>
    </row>
    <row r="264" spans="1:36" x14ac:dyDescent="0.45">
      <c r="A264" s="33" t="s">
        <v>65</v>
      </c>
      <c r="B264" s="33">
        <v>59</v>
      </c>
      <c r="C264" s="33">
        <v>8</v>
      </c>
      <c r="D264" s="33">
        <v>4</v>
      </c>
      <c r="E264" s="33">
        <v>4</v>
      </c>
      <c r="F264" s="33">
        <v>5</v>
      </c>
      <c r="G264" s="33">
        <v>5</v>
      </c>
      <c r="H264" s="33">
        <v>1</v>
      </c>
      <c r="I264" s="33">
        <v>68</v>
      </c>
      <c r="J264" s="33" t="s">
        <v>106</v>
      </c>
      <c r="K264" s="33" t="s">
        <v>106</v>
      </c>
      <c r="L264" s="33">
        <v>59</v>
      </c>
      <c r="M264" s="33">
        <v>1</v>
      </c>
      <c r="N264" s="33">
        <v>0</v>
      </c>
      <c r="O264" s="33">
        <v>1</v>
      </c>
      <c r="P264" s="33">
        <v>1</v>
      </c>
      <c r="Q264" s="33">
        <v>1</v>
      </c>
      <c r="R264" s="33">
        <v>1</v>
      </c>
      <c r="S264" s="33">
        <v>5</v>
      </c>
      <c r="T264" s="33">
        <v>0</v>
      </c>
      <c r="U264" s="33">
        <v>0</v>
      </c>
      <c r="V264" s="33">
        <v>1</v>
      </c>
      <c r="W264" s="33">
        <v>0</v>
      </c>
      <c r="X264" s="33">
        <v>1</v>
      </c>
      <c r="Y264" s="40">
        <v>5.416666666666667</v>
      </c>
      <c r="Z264" s="33">
        <v>2</v>
      </c>
      <c r="AA264" s="33">
        <v>2</v>
      </c>
      <c r="AB264" s="33">
        <v>2</v>
      </c>
      <c r="AC264" s="33">
        <v>2</v>
      </c>
      <c r="AD264" s="33">
        <v>2</v>
      </c>
      <c r="AE264" s="33">
        <v>2</v>
      </c>
      <c r="AF264" s="33">
        <v>2</v>
      </c>
      <c r="AG264" s="33">
        <v>2</v>
      </c>
      <c r="AH264" s="33">
        <v>2</v>
      </c>
      <c r="AI264" s="33">
        <v>2</v>
      </c>
      <c r="AJ264" s="33">
        <v>2</v>
      </c>
    </row>
    <row r="265" spans="1:36" x14ac:dyDescent="0.45">
      <c r="A265" s="33" t="s">
        <v>65</v>
      </c>
      <c r="B265" s="33">
        <v>60</v>
      </c>
      <c r="C265" s="33">
        <v>8</v>
      </c>
      <c r="D265" s="33">
        <v>5</v>
      </c>
      <c r="E265" s="33">
        <v>4</v>
      </c>
      <c r="F265" s="33">
        <v>5</v>
      </c>
      <c r="G265" s="33">
        <v>5</v>
      </c>
      <c r="H265" s="33">
        <v>0</v>
      </c>
      <c r="I265" s="33">
        <v>78</v>
      </c>
      <c r="J265" s="33" t="s">
        <v>107</v>
      </c>
      <c r="K265" s="33" t="s">
        <v>107</v>
      </c>
      <c r="L265" s="33">
        <v>60</v>
      </c>
      <c r="M265" s="33">
        <v>0</v>
      </c>
      <c r="N265" s="33">
        <v>1</v>
      </c>
      <c r="O265" s="33">
        <v>1</v>
      </c>
      <c r="P265" s="33">
        <v>0</v>
      </c>
      <c r="Q265" s="33">
        <v>0</v>
      </c>
      <c r="R265" s="33">
        <v>0</v>
      </c>
      <c r="S265" s="33">
        <v>2</v>
      </c>
      <c r="T265" s="33">
        <v>1</v>
      </c>
      <c r="U265" s="33">
        <v>1</v>
      </c>
      <c r="V265" s="33">
        <v>1</v>
      </c>
      <c r="W265" s="33">
        <v>0</v>
      </c>
      <c r="X265" s="33">
        <v>3</v>
      </c>
      <c r="Y265" s="40">
        <v>5.416666666666667</v>
      </c>
      <c r="Z265" s="33">
        <v>3</v>
      </c>
      <c r="AA265" s="33">
        <v>4</v>
      </c>
      <c r="AB265" s="33">
        <v>3</v>
      </c>
      <c r="AC265" s="33">
        <v>4</v>
      </c>
      <c r="AD265" s="33">
        <v>2</v>
      </c>
      <c r="AE265" s="33">
        <v>1</v>
      </c>
      <c r="AF265" s="33">
        <v>5</v>
      </c>
      <c r="AG265" s="33">
        <v>6</v>
      </c>
      <c r="AH265" s="33">
        <v>6</v>
      </c>
      <c r="AI265" s="33">
        <v>1</v>
      </c>
      <c r="AJ265" s="33">
        <v>3.5</v>
      </c>
    </row>
    <row r="266" spans="1:36" x14ac:dyDescent="0.45">
      <c r="A266" s="33" t="s">
        <v>65</v>
      </c>
      <c r="B266" s="33">
        <v>61</v>
      </c>
      <c r="C266" s="33">
        <v>4</v>
      </c>
      <c r="D266" s="33">
        <v>4</v>
      </c>
      <c r="E266" s="33">
        <v>2</v>
      </c>
      <c r="F266" s="33">
        <v>1</v>
      </c>
      <c r="G266" s="33">
        <v>6</v>
      </c>
      <c r="H266" s="33">
        <v>1</v>
      </c>
      <c r="I266" s="33">
        <v>66</v>
      </c>
      <c r="J266" s="33" t="s">
        <v>107</v>
      </c>
      <c r="K266" s="33" t="s">
        <v>107</v>
      </c>
      <c r="L266" s="33">
        <v>61</v>
      </c>
      <c r="M266" s="33">
        <v>1</v>
      </c>
      <c r="N266" s="33">
        <v>1</v>
      </c>
      <c r="O266" s="33">
        <v>1</v>
      </c>
      <c r="P266" s="33">
        <v>1</v>
      </c>
      <c r="Q266" s="33">
        <v>1</v>
      </c>
      <c r="R266" s="33">
        <v>1</v>
      </c>
      <c r="S266" s="33">
        <v>6</v>
      </c>
      <c r="T266" s="33">
        <v>0</v>
      </c>
      <c r="U266" s="33">
        <v>1</v>
      </c>
      <c r="V266" s="33">
        <v>0</v>
      </c>
      <c r="W266" s="33">
        <v>0</v>
      </c>
      <c r="X266" s="33">
        <v>1</v>
      </c>
      <c r="Y266" s="40">
        <v>6.25</v>
      </c>
      <c r="Z266" s="33">
        <v>5</v>
      </c>
      <c r="AA266" s="33">
        <v>4</v>
      </c>
      <c r="AB266" s="33">
        <v>3</v>
      </c>
      <c r="AC266" s="33">
        <v>2</v>
      </c>
      <c r="AD266" s="33">
        <v>2</v>
      </c>
      <c r="AE266" s="33">
        <v>2</v>
      </c>
      <c r="AF266" s="33">
        <v>2</v>
      </c>
      <c r="AG266" s="33">
        <v>6</v>
      </c>
      <c r="AH266" s="33">
        <v>2</v>
      </c>
      <c r="AI266" s="33">
        <v>2</v>
      </c>
      <c r="AJ266" s="33">
        <v>3</v>
      </c>
    </row>
    <row r="267" spans="1:36" x14ac:dyDescent="0.45">
      <c r="A267" s="33" t="s">
        <v>65</v>
      </c>
      <c r="B267" s="33">
        <v>62</v>
      </c>
      <c r="C267" s="33">
        <v>8</v>
      </c>
      <c r="D267" s="33">
        <v>4</v>
      </c>
      <c r="E267" s="33">
        <v>5</v>
      </c>
      <c r="F267" s="33">
        <v>5</v>
      </c>
      <c r="G267" s="33">
        <v>6</v>
      </c>
      <c r="H267" s="33">
        <v>1</v>
      </c>
      <c r="I267" s="33">
        <v>72</v>
      </c>
      <c r="J267" s="33" t="s">
        <v>106</v>
      </c>
      <c r="K267" s="33" t="s">
        <v>106</v>
      </c>
      <c r="L267" s="33">
        <v>62</v>
      </c>
      <c r="M267" s="33">
        <v>1</v>
      </c>
      <c r="N267" s="33">
        <v>0</v>
      </c>
      <c r="O267" s="33">
        <v>0</v>
      </c>
      <c r="P267" s="33">
        <v>1</v>
      </c>
      <c r="Q267" s="33">
        <v>1</v>
      </c>
      <c r="R267" s="33">
        <v>1</v>
      </c>
      <c r="S267" s="33">
        <v>4</v>
      </c>
      <c r="T267" s="33">
        <v>1</v>
      </c>
      <c r="U267" s="33">
        <v>0</v>
      </c>
      <c r="V267" s="33">
        <v>1</v>
      </c>
      <c r="W267" s="33">
        <v>0</v>
      </c>
      <c r="X267" s="33">
        <v>2</v>
      </c>
      <c r="Y267" s="40">
        <v>5.8333333333333339</v>
      </c>
      <c r="Z267" s="33">
        <v>1</v>
      </c>
      <c r="AA267" s="33">
        <v>2</v>
      </c>
      <c r="AB267" s="33">
        <v>3</v>
      </c>
      <c r="AC267" s="33">
        <v>1</v>
      </c>
      <c r="AD267" s="33">
        <v>2</v>
      </c>
      <c r="AE267" s="33">
        <v>1</v>
      </c>
      <c r="AF267" s="33">
        <v>7</v>
      </c>
      <c r="AG267" s="33">
        <v>4</v>
      </c>
      <c r="AH267" s="33">
        <v>2</v>
      </c>
      <c r="AI267" s="33">
        <v>1</v>
      </c>
      <c r="AJ267" s="33">
        <v>2.4</v>
      </c>
    </row>
    <row r="268" spans="1:36" x14ac:dyDescent="0.45">
      <c r="A268" s="33" t="s">
        <v>65</v>
      </c>
      <c r="B268" s="33">
        <v>63</v>
      </c>
      <c r="C268" s="33">
        <v>1</v>
      </c>
      <c r="D268" s="33">
        <v>5</v>
      </c>
      <c r="E268" s="33">
        <v>5</v>
      </c>
      <c r="F268" s="33">
        <v>1</v>
      </c>
      <c r="G268" s="33">
        <v>7</v>
      </c>
      <c r="H268" s="33">
        <v>0</v>
      </c>
      <c r="I268" s="33">
        <v>66</v>
      </c>
      <c r="J268" s="33" t="s">
        <v>106</v>
      </c>
      <c r="K268" s="33" t="s">
        <v>106</v>
      </c>
      <c r="L268" s="33">
        <v>63</v>
      </c>
      <c r="M268" s="33">
        <v>1</v>
      </c>
      <c r="N268" s="33">
        <v>1</v>
      </c>
      <c r="O268" s="33">
        <v>0</v>
      </c>
      <c r="P268" s="33">
        <v>0</v>
      </c>
      <c r="Q268" s="33">
        <v>0</v>
      </c>
      <c r="R268" s="33">
        <v>0</v>
      </c>
      <c r="S268" s="33">
        <v>2</v>
      </c>
      <c r="T268" s="33">
        <v>0</v>
      </c>
      <c r="U268" s="33">
        <v>0</v>
      </c>
      <c r="V268" s="33">
        <v>1</v>
      </c>
      <c r="W268" s="33">
        <v>1</v>
      </c>
      <c r="X268" s="33">
        <v>2</v>
      </c>
      <c r="Y268" s="40">
        <v>4.166666666666667</v>
      </c>
      <c r="Z268" s="33">
        <v>4</v>
      </c>
      <c r="AA268" s="33">
        <v>2</v>
      </c>
      <c r="AB268" s="33">
        <v>2</v>
      </c>
      <c r="AC268" s="33">
        <v>2</v>
      </c>
      <c r="AD268" s="33">
        <v>3</v>
      </c>
      <c r="AE268" s="33">
        <v>2</v>
      </c>
      <c r="AF268" s="33">
        <v>1</v>
      </c>
      <c r="AG268" s="33">
        <v>1</v>
      </c>
      <c r="AH268" s="33">
        <v>3</v>
      </c>
      <c r="AI268" s="33">
        <v>2</v>
      </c>
      <c r="AJ268" s="33">
        <v>2.2000000000000002</v>
      </c>
    </row>
    <row r="269" spans="1:36" x14ac:dyDescent="0.45">
      <c r="A269" s="33" t="s">
        <v>65</v>
      </c>
      <c r="B269" s="33">
        <v>64</v>
      </c>
      <c r="C269" s="33">
        <v>3</v>
      </c>
      <c r="D269" s="33">
        <v>3</v>
      </c>
      <c r="E269" s="33">
        <v>2</v>
      </c>
      <c r="F269" s="33">
        <v>3</v>
      </c>
      <c r="G269" s="33">
        <v>5</v>
      </c>
      <c r="H269" s="33">
        <v>1</v>
      </c>
      <c r="I269" s="33">
        <v>65</v>
      </c>
      <c r="J269" s="33" t="s">
        <v>106</v>
      </c>
      <c r="K269" s="33" t="s">
        <v>107</v>
      </c>
      <c r="L269" s="33">
        <v>64</v>
      </c>
      <c r="M269" s="33">
        <v>1</v>
      </c>
      <c r="N269" s="33">
        <v>1</v>
      </c>
      <c r="O269" s="33">
        <v>1</v>
      </c>
      <c r="P269" s="33">
        <v>1</v>
      </c>
      <c r="Q269" s="33">
        <v>0</v>
      </c>
      <c r="R269" s="33">
        <v>0</v>
      </c>
      <c r="S269" s="33">
        <v>4</v>
      </c>
      <c r="T269" s="33">
        <v>1</v>
      </c>
      <c r="U269" s="33">
        <v>1</v>
      </c>
      <c r="V269" s="33">
        <v>1</v>
      </c>
      <c r="W269" s="33">
        <v>1</v>
      </c>
      <c r="X269" s="33">
        <v>4</v>
      </c>
      <c r="Y269" s="40">
        <v>8.3333333333333339</v>
      </c>
      <c r="Z269" s="33">
        <v>3</v>
      </c>
      <c r="AA269" s="33">
        <v>5</v>
      </c>
      <c r="AB269" s="33">
        <v>1</v>
      </c>
      <c r="AC269" s="33">
        <v>1</v>
      </c>
      <c r="AD269" s="33">
        <v>2</v>
      </c>
      <c r="AE269" s="33">
        <v>1</v>
      </c>
      <c r="AF269" s="33">
        <v>7</v>
      </c>
      <c r="AG269" s="33">
        <v>6</v>
      </c>
      <c r="AH269" s="33">
        <v>6</v>
      </c>
      <c r="AI269" s="33">
        <v>1</v>
      </c>
      <c r="AJ269" s="33">
        <v>3.3</v>
      </c>
    </row>
    <row r="270" spans="1:36" x14ac:dyDescent="0.45">
      <c r="A270" s="33" t="s">
        <v>65</v>
      </c>
      <c r="B270" s="33">
        <v>65</v>
      </c>
      <c r="C270" s="33">
        <v>4</v>
      </c>
      <c r="D270" s="33">
        <v>3</v>
      </c>
      <c r="E270" s="33">
        <v>2</v>
      </c>
      <c r="F270" s="33">
        <v>1</v>
      </c>
      <c r="G270" s="33">
        <v>3</v>
      </c>
      <c r="H270" s="33">
        <v>0</v>
      </c>
      <c r="I270" s="33">
        <v>64</v>
      </c>
      <c r="J270" s="33" t="s">
        <v>107</v>
      </c>
      <c r="K270" s="33" t="s">
        <v>107</v>
      </c>
      <c r="L270" s="33">
        <v>65</v>
      </c>
      <c r="M270" s="33">
        <v>1</v>
      </c>
      <c r="N270" s="33">
        <v>1</v>
      </c>
      <c r="O270" s="33">
        <v>1</v>
      </c>
      <c r="P270" s="33">
        <v>1</v>
      </c>
      <c r="Q270" s="33">
        <v>0</v>
      </c>
      <c r="R270" s="33">
        <v>0</v>
      </c>
      <c r="S270" s="33">
        <v>4</v>
      </c>
      <c r="T270" s="33">
        <v>1</v>
      </c>
      <c r="U270" s="33">
        <v>1</v>
      </c>
      <c r="V270" s="33">
        <v>1</v>
      </c>
      <c r="W270" s="33">
        <v>1</v>
      </c>
      <c r="X270" s="33">
        <v>4</v>
      </c>
      <c r="Y270" s="40">
        <v>8.3333333333333339</v>
      </c>
      <c r="Z270" s="33">
        <v>6</v>
      </c>
      <c r="AA270" s="33">
        <v>2</v>
      </c>
      <c r="AB270" s="33">
        <v>3</v>
      </c>
      <c r="AC270" s="33">
        <v>2</v>
      </c>
      <c r="AD270" s="33">
        <v>1</v>
      </c>
      <c r="AE270" s="33">
        <v>1</v>
      </c>
      <c r="AF270" s="33">
        <v>2</v>
      </c>
      <c r="AG270" s="33">
        <v>5</v>
      </c>
      <c r="AH270" s="33">
        <v>3</v>
      </c>
      <c r="AI270" s="33">
        <v>7</v>
      </c>
      <c r="AJ270" s="33">
        <v>3.2</v>
      </c>
    </row>
    <row r="271" spans="1:36" x14ac:dyDescent="0.45">
      <c r="A271" s="33" t="s">
        <v>65</v>
      </c>
      <c r="B271" s="33">
        <v>66</v>
      </c>
      <c r="C271" s="33">
        <v>5</v>
      </c>
      <c r="D271" s="33">
        <v>3</v>
      </c>
      <c r="E271" s="33">
        <v>2</v>
      </c>
      <c r="F271" s="33">
        <v>3</v>
      </c>
      <c r="G271" s="33">
        <v>6</v>
      </c>
      <c r="H271" s="33">
        <v>1</v>
      </c>
      <c r="I271" s="33">
        <v>67</v>
      </c>
      <c r="J271" s="33" t="s">
        <v>107</v>
      </c>
      <c r="K271" s="33" t="s">
        <v>107</v>
      </c>
      <c r="L271" s="33">
        <v>66</v>
      </c>
      <c r="M271" s="33">
        <v>1</v>
      </c>
      <c r="N271" s="33">
        <v>0</v>
      </c>
      <c r="O271" s="33">
        <v>1</v>
      </c>
      <c r="P271" s="33">
        <v>0</v>
      </c>
      <c r="Q271" s="33">
        <v>0</v>
      </c>
      <c r="R271" s="33">
        <v>0</v>
      </c>
      <c r="S271" s="33">
        <v>2</v>
      </c>
      <c r="T271" s="33">
        <v>0</v>
      </c>
      <c r="U271" s="33">
        <v>0</v>
      </c>
      <c r="V271" s="33">
        <v>1</v>
      </c>
      <c r="W271" s="33">
        <v>1</v>
      </c>
      <c r="X271" s="33">
        <v>2</v>
      </c>
      <c r="Y271" s="40">
        <v>4.166666666666667</v>
      </c>
      <c r="Z271" s="33">
        <v>3</v>
      </c>
      <c r="AA271" s="33">
        <v>5</v>
      </c>
      <c r="AB271" s="33">
        <v>3</v>
      </c>
      <c r="AC271" s="33">
        <v>1</v>
      </c>
      <c r="AD271" s="33">
        <v>2</v>
      </c>
      <c r="AE271" s="33">
        <v>2</v>
      </c>
      <c r="AF271" s="33">
        <v>1</v>
      </c>
      <c r="AG271" s="33">
        <v>3</v>
      </c>
      <c r="AH271" s="33">
        <v>1</v>
      </c>
      <c r="AI271" s="33">
        <v>1</v>
      </c>
      <c r="AJ271" s="33">
        <v>2.2000000000000002</v>
      </c>
    </row>
    <row r="272" spans="1:36" x14ac:dyDescent="0.45">
      <c r="A272" s="33" t="s">
        <v>65</v>
      </c>
      <c r="B272" s="33">
        <v>67</v>
      </c>
      <c r="C272" s="33">
        <v>7</v>
      </c>
      <c r="D272" s="33">
        <v>5</v>
      </c>
      <c r="E272" s="33">
        <v>4</v>
      </c>
      <c r="F272" s="33">
        <v>2</v>
      </c>
      <c r="G272" s="33">
        <v>7</v>
      </c>
      <c r="H272" s="33">
        <v>0</v>
      </c>
      <c r="I272" s="33">
        <v>78</v>
      </c>
      <c r="J272" s="33" t="s">
        <v>107</v>
      </c>
      <c r="K272" s="33" t="s">
        <v>107</v>
      </c>
      <c r="L272" s="33">
        <v>67</v>
      </c>
      <c r="M272" s="33">
        <v>1</v>
      </c>
      <c r="N272" s="33">
        <v>0</v>
      </c>
      <c r="O272" s="33">
        <v>1</v>
      </c>
      <c r="P272" s="33">
        <v>1</v>
      </c>
      <c r="Q272" s="33">
        <v>1</v>
      </c>
      <c r="R272" s="33">
        <v>1</v>
      </c>
      <c r="S272" s="33">
        <v>5</v>
      </c>
      <c r="T272" s="33">
        <v>1</v>
      </c>
      <c r="U272" s="33">
        <v>1</v>
      </c>
      <c r="V272" s="33">
        <v>1</v>
      </c>
      <c r="W272" s="33">
        <v>0</v>
      </c>
      <c r="X272" s="33">
        <v>3</v>
      </c>
      <c r="Y272" s="40">
        <v>7.916666666666667</v>
      </c>
      <c r="Z272" s="33">
        <v>2</v>
      </c>
      <c r="AA272" s="33">
        <v>6</v>
      </c>
      <c r="AB272" s="33">
        <v>1</v>
      </c>
      <c r="AC272" s="33">
        <v>2</v>
      </c>
      <c r="AD272" s="33">
        <v>1</v>
      </c>
      <c r="AE272" s="33">
        <v>1</v>
      </c>
      <c r="AF272" s="33">
        <v>2</v>
      </c>
      <c r="AG272" s="33">
        <v>7</v>
      </c>
      <c r="AH272" s="33">
        <v>4</v>
      </c>
      <c r="AI272" s="33">
        <v>2</v>
      </c>
      <c r="AJ272" s="33">
        <v>2.8</v>
      </c>
    </row>
    <row r="273" spans="1:36" x14ac:dyDescent="0.45">
      <c r="A273" s="33" t="s">
        <v>65</v>
      </c>
      <c r="B273" s="33">
        <v>68</v>
      </c>
      <c r="C273" s="33">
        <v>6</v>
      </c>
      <c r="D273" s="33">
        <v>4</v>
      </c>
      <c r="E273" s="33">
        <v>4</v>
      </c>
      <c r="F273" s="33">
        <v>3</v>
      </c>
      <c r="G273" s="33">
        <v>6</v>
      </c>
      <c r="H273" s="33">
        <v>1</v>
      </c>
      <c r="I273" s="33">
        <v>66</v>
      </c>
      <c r="J273" s="33" t="s">
        <v>107</v>
      </c>
      <c r="K273" s="33" t="s">
        <v>106</v>
      </c>
      <c r="L273" s="33">
        <v>68</v>
      </c>
      <c r="M273" s="33">
        <v>1</v>
      </c>
      <c r="N273" s="33">
        <v>0</v>
      </c>
      <c r="O273" s="33">
        <v>0</v>
      </c>
      <c r="P273" s="33">
        <v>1</v>
      </c>
      <c r="Q273" s="33">
        <v>0</v>
      </c>
      <c r="R273" s="33">
        <v>1</v>
      </c>
      <c r="S273" s="33">
        <v>3</v>
      </c>
      <c r="T273" s="33">
        <v>1</v>
      </c>
      <c r="U273" s="33">
        <v>0</v>
      </c>
      <c r="V273" s="33">
        <v>1</v>
      </c>
      <c r="W273" s="33">
        <v>1</v>
      </c>
      <c r="X273" s="33">
        <v>3</v>
      </c>
      <c r="Y273" s="40">
        <v>6.25</v>
      </c>
      <c r="Z273" s="33">
        <v>2</v>
      </c>
      <c r="AA273" s="33">
        <v>2</v>
      </c>
      <c r="AB273" s="33">
        <v>2</v>
      </c>
      <c r="AC273" s="33">
        <v>1</v>
      </c>
      <c r="AD273" s="33">
        <v>2</v>
      </c>
      <c r="AE273" s="33">
        <v>1</v>
      </c>
      <c r="AF273" s="33">
        <v>1</v>
      </c>
      <c r="AG273" s="33">
        <v>6</v>
      </c>
      <c r="AH273" s="33">
        <v>1</v>
      </c>
      <c r="AI273" s="33">
        <v>1</v>
      </c>
      <c r="AJ273" s="33">
        <v>1.9</v>
      </c>
    </row>
    <row r="274" spans="1:36" x14ac:dyDescent="0.45">
      <c r="A274" s="33" t="s">
        <v>65</v>
      </c>
      <c r="B274" s="33">
        <v>69</v>
      </c>
      <c r="C274" s="33">
        <v>6</v>
      </c>
      <c r="D274" s="33">
        <v>4</v>
      </c>
      <c r="E274" s="33">
        <v>4</v>
      </c>
      <c r="F274" s="33">
        <v>5</v>
      </c>
      <c r="G274" s="33">
        <v>3</v>
      </c>
      <c r="H274" s="33">
        <v>1</v>
      </c>
      <c r="I274" s="33">
        <v>67</v>
      </c>
      <c r="J274" s="33" t="s">
        <v>106</v>
      </c>
      <c r="K274" s="33" t="s">
        <v>107</v>
      </c>
      <c r="L274" s="33">
        <v>69</v>
      </c>
      <c r="M274" s="33">
        <v>1</v>
      </c>
      <c r="N274" s="33">
        <v>1</v>
      </c>
      <c r="O274" s="33">
        <v>1</v>
      </c>
      <c r="P274" s="33">
        <v>1</v>
      </c>
      <c r="Q274" s="33">
        <v>1</v>
      </c>
      <c r="R274" s="33">
        <v>1</v>
      </c>
      <c r="S274" s="33">
        <v>6</v>
      </c>
      <c r="T274" s="33">
        <v>1</v>
      </c>
      <c r="U274" s="33">
        <v>1</v>
      </c>
      <c r="V274" s="33">
        <v>1</v>
      </c>
      <c r="W274" s="33">
        <v>1</v>
      </c>
      <c r="X274" s="33">
        <v>4</v>
      </c>
      <c r="Y274" s="40">
        <v>10</v>
      </c>
      <c r="Z274" s="33">
        <v>3</v>
      </c>
      <c r="AA274" s="33">
        <v>1</v>
      </c>
      <c r="AB274" s="33">
        <v>3</v>
      </c>
      <c r="AC274" s="33">
        <v>2</v>
      </c>
      <c r="AD274" s="33">
        <v>5</v>
      </c>
      <c r="AE274" s="33">
        <v>3</v>
      </c>
      <c r="AF274" s="33">
        <v>1</v>
      </c>
      <c r="AG274" s="33">
        <v>6</v>
      </c>
      <c r="AH274" s="33">
        <v>7</v>
      </c>
      <c r="AI274" s="33">
        <v>3</v>
      </c>
      <c r="AJ274" s="33">
        <v>3.4</v>
      </c>
    </row>
    <row r="275" spans="1:36" x14ac:dyDescent="0.45">
      <c r="A275" s="33" t="s">
        <v>65</v>
      </c>
      <c r="B275" s="33">
        <v>70</v>
      </c>
      <c r="C275" s="33">
        <v>4</v>
      </c>
      <c r="D275" s="33">
        <v>4</v>
      </c>
      <c r="E275" s="33">
        <v>2</v>
      </c>
      <c r="F275" s="33">
        <v>3</v>
      </c>
      <c r="G275" s="33">
        <v>2</v>
      </c>
      <c r="H275" s="33">
        <v>1</v>
      </c>
      <c r="I275" s="33">
        <v>76</v>
      </c>
      <c r="J275" s="33" t="s">
        <v>107</v>
      </c>
      <c r="K275" s="33" t="s">
        <v>106</v>
      </c>
      <c r="L275" s="33">
        <v>70</v>
      </c>
      <c r="M275" s="33">
        <v>0</v>
      </c>
      <c r="N275" s="33">
        <v>1</v>
      </c>
      <c r="O275" s="33">
        <v>1</v>
      </c>
      <c r="P275" s="33">
        <v>1</v>
      </c>
      <c r="Q275" s="33">
        <v>0</v>
      </c>
      <c r="R275" s="33">
        <v>0</v>
      </c>
      <c r="S275" s="33">
        <v>3</v>
      </c>
      <c r="T275" s="33">
        <v>0</v>
      </c>
      <c r="U275" s="33">
        <v>1</v>
      </c>
      <c r="V275" s="33">
        <v>1</v>
      </c>
      <c r="W275" s="33">
        <v>0</v>
      </c>
      <c r="X275" s="33">
        <v>2</v>
      </c>
      <c r="Y275" s="40">
        <v>5</v>
      </c>
      <c r="Z275" s="33">
        <v>5</v>
      </c>
      <c r="AA275" s="33">
        <v>5</v>
      </c>
      <c r="AB275" s="33">
        <v>6</v>
      </c>
      <c r="AC275" s="33">
        <v>5</v>
      </c>
      <c r="AD275" s="33">
        <v>3</v>
      </c>
      <c r="AE275" s="33">
        <v>5</v>
      </c>
      <c r="AF275" s="33">
        <v>5</v>
      </c>
      <c r="AG275" s="33">
        <v>7</v>
      </c>
      <c r="AH275" s="33">
        <v>7</v>
      </c>
      <c r="AI275" s="33">
        <v>7</v>
      </c>
      <c r="AJ275" s="33">
        <v>5.5</v>
      </c>
    </row>
    <row r="276" spans="1:36" x14ac:dyDescent="0.45">
      <c r="A276" s="33" t="s">
        <v>65</v>
      </c>
      <c r="B276" s="33">
        <v>71</v>
      </c>
      <c r="C276" s="33">
        <v>7</v>
      </c>
      <c r="D276" s="33">
        <v>4</v>
      </c>
      <c r="E276" s="33">
        <v>4</v>
      </c>
      <c r="F276" s="33">
        <v>4</v>
      </c>
      <c r="G276" s="33">
        <v>2</v>
      </c>
      <c r="H276" s="33">
        <v>1</v>
      </c>
      <c r="I276" s="33">
        <v>67</v>
      </c>
      <c r="J276" s="33" t="s">
        <v>107</v>
      </c>
      <c r="K276" s="33" t="s">
        <v>107</v>
      </c>
      <c r="L276" s="33">
        <v>71</v>
      </c>
      <c r="M276" s="33">
        <v>0</v>
      </c>
      <c r="N276" s="33">
        <v>1</v>
      </c>
      <c r="O276" s="33">
        <v>1</v>
      </c>
      <c r="P276" s="33">
        <v>0</v>
      </c>
      <c r="Q276" s="33">
        <v>0</v>
      </c>
      <c r="R276" s="33">
        <v>0</v>
      </c>
      <c r="S276" s="33">
        <v>2</v>
      </c>
      <c r="T276" s="33">
        <v>1</v>
      </c>
      <c r="U276" s="33">
        <v>0</v>
      </c>
      <c r="V276" s="33">
        <v>1</v>
      </c>
      <c r="W276" s="33">
        <v>1</v>
      </c>
      <c r="X276" s="33">
        <v>3</v>
      </c>
      <c r="Y276" s="40">
        <v>5.416666666666667</v>
      </c>
      <c r="Z276" s="33">
        <v>6</v>
      </c>
      <c r="AA276" s="33">
        <v>4</v>
      </c>
      <c r="AB276" s="33">
        <v>6</v>
      </c>
      <c r="AC276" s="33">
        <v>4</v>
      </c>
      <c r="AD276" s="33">
        <v>4</v>
      </c>
      <c r="AE276" s="33">
        <v>2</v>
      </c>
      <c r="AF276" s="33">
        <v>3</v>
      </c>
      <c r="AG276" s="33">
        <v>6</v>
      </c>
      <c r="AH276" s="33">
        <v>4</v>
      </c>
      <c r="AI276" s="33">
        <v>6</v>
      </c>
      <c r="AJ276" s="33">
        <v>4.5</v>
      </c>
    </row>
    <row r="277" spans="1:36" x14ac:dyDescent="0.45">
      <c r="A277" s="33" t="s">
        <v>65</v>
      </c>
      <c r="B277" s="33">
        <v>72</v>
      </c>
      <c r="C277" s="33">
        <v>8</v>
      </c>
      <c r="D277" s="33">
        <v>4</v>
      </c>
      <c r="E277" s="33">
        <v>5</v>
      </c>
      <c r="F277" s="33">
        <v>1</v>
      </c>
      <c r="G277" s="33">
        <v>6</v>
      </c>
      <c r="H277" s="33">
        <v>1</v>
      </c>
      <c r="I277" s="33">
        <v>68</v>
      </c>
      <c r="J277" s="33" t="s">
        <v>107</v>
      </c>
      <c r="K277" s="33" t="s">
        <v>107</v>
      </c>
      <c r="L277" s="33">
        <v>72</v>
      </c>
      <c r="M277" s="33">
        <v>1</v>
      </c>
      <c r="N277" s="33">
        <v>0</v>
      </c>
      <c r="O277" s="33">
        <v>1</v>
      </c>
      <c r="P277" s="33">
        <v>0</v>
      </c>
      <c r="Q277" s="33">
        <v>0</v>
      </c>
      <c r="R277" s="33">
        <v>0</v>
      </c>
      <c r="S277" s="33">
        <v>2</v>
      </c>
      <c r="T277" s="33">
        <v>0</v>
      </c>
      <c r="U277" s="33">
        <v>0</v>
      </c>
      <c r="V277" s="33">
        <v>1</v>
      </c>
      <c r="W277" s="33">
        <v>1</v>
      </c>
      <c r="X277" s="33">
        <v>2</v>
      </c>
      <c r="Y277" s="40">
        <v>4.166666666666667</v>
      </c>
      <c r="Z277" s="33">
        <v>3</v>
      </c>
      <c r="AA277" s="33">
        <v>4</v>
      </c>
      <c r="AB277" s="33">
        <v>3</v>
      </c>
      <c r="AC277" s="33">
        <v>2</v>
      </c>
      <c r="AD277" s="33">
        <v>2</v>
      </c>
      <c r="AE277" s="33">
        <v>2</v>
      </c>
      <c r="AF277" s="33">
        <v>2</v>
      </c>
      <c r="AG277" s="33">
        <v>2</v>
      </c>
      <c r="AH277" s="33">
        <v>4</v>
      </c>
      <c r="AI277" s="33">
        <v>2</v>
      </c>
      <c r="AJ277" s="33">
        <v>2.6</v>
      </c>
    </row>
    <row r="278" spans="1:36" x14ac:dyDescent="0.45">
      <c r="A278" s="33" t="s">
        <v>65</v>
      </c>
      <c r="B278" s="33">
        <v>73</v>
      </c>
      <c r="C278" s="33">
        <v>6</v>
      </c>
      <c r="D278" s="33">
        <v>4</v>
      </c>
      <c r="E278" s="33">
        <v>4</v>
      </c>
      <c r="F278" s="33">
        <v>5</v>
      </c>
      <c r="G278" s="33">
        <v>3</v>
      </c>
      <c r="H278" s="33">
        <v>1</v>
      </c>
      <c r="I278" s="33">
        <v>64</v>
      </c>
      <c r="J278" s="33" t="s">
        <v>106</v>
      </c>
      <c r="K278" s="33" t="s">
        <v>106</v>
      </c>
      <c r="L278" s="33">
        <v>73</v>
      </c>
      <c r="M278" s="33">
        <v>0</v>
      </c>
      <c r="N278" s="33">
        <v>1</v>
      </c>
      <c r="O278" s="33">
        <v>1</v>
      </c>
      <c r="P278" s="33">
        <v>1</v>
      </c>
      <c r="Q278" s="33">
        <v>0</v>
      </c>
      <c r="R278" s="33">
        <v>0</v>
      </c>
      <c r="S278" s="33">
        <v>3</v>
      </c>
      <c r="T278" s="33">
        <v>1</v>
      </c>
      <c r="U278" s="33">
        <v>0</v>
      </c>
      <c r="V278" s="33">
        <v>1</v>
      </c>
      <c r="W278" s="33">
        <v>1</v>
      </c>
      <c r="X278" s="33">
        <v>3</v>
      </c>
      <c r="Y278" s="40">
        <v>6.25</v>
      </c>
      <c r="Z278" s="33">
        <v>4</v>
      </c>
      <c r="AA278" s="33">
        <v>1</v>
      </c>
      <c r="AB278" s="33">
        <v>1</v>
      </c>
      <c r="AC278" s="33">
        <v>1</v>
      </c>
      <c r="AD278" s="33">
        <v>1</v>
      </c>
      <c r="AE278" s="33">
        <v>1</v>
      </c>
      <c r="AF278" s="33">
        <v>1</v>
      </c>
      <c r="AG278" s="33">
        <v>1</v>
      </c>
      <c r="AH278" s="33">
        <v>4</v>
      </c>
      <c r="AI278" s="33">
        <v>1</v>
      </c>
      <c r="AJ278" s="33">
        <v>1.6</v>
      </c>
    </row>
    <row r="279" spans="1:36" x14ac:dyDescent="0.45">
      <c r="A279" s="33" t="s">
        <v>65</v>
      </c>
      <c r="B279" s="33">
        <v>74</v>
      </c>
      <c r="C279" s="33">
        <v>7</v>
      </c>
      <c r="D279" s="33">
        <v>4</v>
      </c>
      <c r="E279" s="33">
        <v>4</v>
      </c>
      <c r="F279" s="33">
        <v>1</v>
      </c>
      <c r="G279" s="33">
        <v>6</v>
      </c>
      <c r="H279" s="33">
        <v>1</v>
      </c>
      <c r="I279" s="33">
        <v>66</v>
      </c>
      <c r="J279" s="33" t="s">
        <v>106</v>
      </c>
      <c r="K279" s="33" t="s">
        <v>106</v>
      </c>
      <c r="L279" s="33">
        <v>74</v>
      </c>
      <c r="M279" s="33">
        <v>1</v>
      </c>
      <c r="N279" s="33">
        <v>0</v>
      </c>
      <c r="O279" s="33">
        <v>1</v>
      </c>
      <c r="P279" s="33">
        <v>1</v>
      </c>
      <c r="Q279" s="33">
        <v>1</v>
      </c>
      <c r="R279" s="33">
        <v>1</v>
      </c>
      <c r="S279" s="33">
        <v>5</v>
      </c>
      <c r="T279" s="33">
        <v>0</v>
      </c>
      <c r="U279" s="33">
        <v>1</v>
      </c>
      <c r="V279" s="33">
        <v>1</v>
      </c>
      <c r="W279" s="33">
        <v>1</v>
      </c>
      <c r="X279" s="33">
        <v>3</v>
      </c>
      <c r="Y279" s="40">
        <v>7.916666666666667</v>
      </c>
      <c r="Z279" s="33">
        <v>3</v>
      </c>
      <c r="AA279" s="33">
        <v>3</v>
      </c>
      <c r="AB279" s="33">
        <v>1</v>
      </c>
      <c r="AC279" s="33">
        <v>1</v>
      </c>
      <c r="AD279" s="33">
        <v>1</v>
      </c>
      <c r="AE279" s="33">
        <v>2</v>
      </c>
      <c r="AF279" s="33">
        <v>1</v>
      </c>
      <c r="AG279" s="33">
        <v>3</v>
      </c>
      <c r="AH279" s="33">
        <v>5</v>
      </c>
      <c r="AI279" s="33">
        <v>1</v>
      </c>
      <c r="AJ279" s="33">
        <v>2.1</v>
      </c>
    </row>
    <row r="280" spans="1:36" x14ac:dyDescent="0.45">
      <c r="A280" s="33" t="s">
        <v>65</v>
      </c>
      <c r="B280" s="33">
        <v>75</v>
      </c>
      <c r="C280" s="33">
        <v>7</v>
      </c>
      <c r="D280" s="33">
        <v>4</v>
      </c>
      <c r="E280" s="33">
        <v>4</v>
      </c>
      <c r="F280" s="33">
        <v>4</v>
      </c>
      <c r="G280" s="33">
        <v>5</v>
      </c>
      <c r="H280" s="33">
        <v>1</v>
      </c>
      <c r="I280" s="33">
        <v>67</v>
      </c>
      <c r="J280" s="33" t="s">
        <v>106</v>
      </c>
      <c r="K280" s="33" t="s">
        <v>106</v>
      </c>
      <c r="L280" s="33">
        <v>75</v>
      </c>
      <c r="M280" s="33">
        <v>1</v>
      </c>
      <c r="N280" s="33">
        <v>0</v>
      </c>
      <c r="O280" s="33">
        <v>0</v>
      </c>
      <c r="P280" s="33">
        <v>1</v>
      </c>
      <c r="Q280" s="33">
        <v>1</v>
      </c>
      <c r="R280" s="33">
        <v>1</v>
      </c>
      <c r="S280" s="33">
        <v>4</v>
      </c>
      <c r="T280" s="33">
        <v>1</v>
      </c>
      <c r="U280" s="33">
        <v>1</v>
      </c>
      <c r="V280" s="33">
        <v>1</v>
      </c>
      <c r="W280" s="33">
        <v>1</v>
      </c>
      <c r="X280" s="33">
        <v>4</v>
      </c>
      <c r="Y280" s="40">
        <v>8.3333333333333339</v>
      </c>
      <c r="Z280" s="33">
        <v>2</v>
      </c>
      <c r="AA280" s="33">
        <v>2</v>
      </c>
      <c r="AB280" s="33">
        <v>1</v>
      </c>
      <c r="AC280" s="33">
        <v>2</v>
      </c>
      <c r="AD280" s="33">
        <v>3</v>
      </c>
      <c r="AE280" s="33">
        <v>1</v>
      </c>
      <c r="AF280" s="33">
        <v>1</v>
      </c>
      <c r="AG280" s="33">
        <v>3</v>
      </c>
      <c r="AH280" s="33">
        <v>3</v>
      </c>
      <c r="AI280" s="33">
        <v>1</v>
      </c>
      <c r="AJ280" s="33">
        <v>1.9</v>
      </c>
    </row>
    <row r="281" spans="1:36" x14ac:dyDescent="0.45">
      <c r="A281" s="33" t="s">
        <v>65</v>
      </c>
      <c r="B281" s="33">
        <v>76</v>
      </c>
      <c r="C281" s="33">
        <v>7</v>
      </c>
      <c r="D281" s="33">
        <v>4</v>
      </c>
      <c r="E281" s="33">
        <v>3</v>
      </c>
      <c r="F281" s="33">
        <v>4</v>
      </c>
      <c r="G281" s="33">
        <v>4</v>
      </c>
      <c r="H281" s="33">
        <v>1</v>
      </c>
      <c r="I281" s="33">
        <v>64</v>
      </c>
      <c r="J281" s="33" t="s">
        <v>106</v>
      </c>
      <c r="K281" s="33" t="s">
        <v>106</v>
      </c>
      <c r="L281" s="33">
        <v>76</v>
      </c>
      <c r="M281" s="33">
        <v>1</v>
      </c>
      <c r="N281" s="33">
        <v>1</v>
      </c>
      <c r="O281" s="33">
        <v>1</v>
      </c>
      <c r="P281" s="33">
        <v>0</v>
      </c>
      <c r="Q281" s="33">
        <v>0</v>
      </c>
      <c r="R281" s="33">
        <v>0</v>
      </c>
      <c r="S281" s="33">
        <v>3</v>
      </c>
      <c r="T281" s="33">
        <v>1</v>
      </c>
      <c r="U281" s="33">
        <v>1</v>
      </c>
      <c r="V281" s="33">
        <v>1</v>
      </c>
      <c r="W281" s="33">
        <v>1</v>
      </c>
      <c r="X281" s="33">
        <v>4</v>
      </c>
      <c r="Y281" s="40">
        <v>7.5</v>
      </c>
      <c r="Z281" s="33">
        <v>5</v>
      </c>
      <c r="AA281" s="33">
        <v>3</v>
      </c>
      <c r="AB281" s="33">
        <v>5</v>
      </c>
      <c r="AC281" s="33">
        <v>3</v>
      </c>
      <c r="AD281" s="33">
        <v>5</v>
      </c>
      <c r="AE281" s="33">
        <v>2</v>
      </c>
      <c r="AF281" s="33">
        <v>2</v>
      </c>
      <c r="AG281" s="33">
        <v>4</v>
      </c>
      <c r="AH281" s="33">
        <v>4</v>
      </c>
      <c r="AI281" s="33">
        <v>4</v>
      </c>
      <c r="AJ281" s="33">
        <v>3.7</v>
      </c>
    </row>
    <row r="282" spans="1:36" x14ac:dyDescent="0.45">
      <c r="A282" s="33" t="s">
        <v>65</v>
      </c>
      <c r="B282" s="33">
        <v>77</v>
      </c>
      <c r="C282" s="33">
        <v>9</v>
      </c>
      <c r="D282" s="33">
        <v>5</v>
      </c>
      <c r="E282" s="33">
        <v>5</v>
      </c>
      <c r="F282" s="33">
        <v>4</v>
      </c>
      <c r="G282" s="33">
        <v>5</v>
      </c>
      <c r="H282" s="33">
        <v>1</v>
      </c>
      <c r="I282" s="33">
        <v>66</v>
      </c>
      <c r="J282" s="33" t="s">
        <v>107</v>
      </c>
      <c r="K282" s="33" t="s">
        <v>106</v>
      </c>
      <c r="L282" s="33">
        <v>77</v>
      </c>
      <c r="M282" s="33">
        <v>1</v>
      </c>
      <c r="N282" s="33">
        <v>1</v>
      </c>
      <c r="O282" s="33">
        <v>1</v>
      </c>
      <c r="P282" s="33">
        <v>1</v>
      </c>
      <c r="Q282" s="33">
        <v>0</v>
      </c>
      <c r="R282" s="33">
        <v>0</v>
      </c>
      <c r="S282" s="33">
        <v>4</v>
      </c>
      <c r="T282" s="33">
        <v>1</v>
      </c>
      <c r="U282" s="33">
        <v>1</v>
      </c>
      <c r="V282" s="33">
        <v>1</v>
      </c>
      <c r="W282" s="33">
        <v>1</v>
      </c>
      <c r="X282" s="33">
        <v>4</v>
      </c>
      <c r="Y282" s="40">
        <v>8.3333333333333339</v>
      </c>
      <c r="Z282" s="33">
        <v>4</v>
      </c>
      <c r="AA282" s="33">
        <v>4</v>
      </c>
      <c r="AB282" s="33">
        <v>2</v>
      </c>
      <c r="AC282" s="33">
        <v>1</v>
      </c>
      <c r="AD282" s="33">
        <v>1</v>
      </c>
      <c r="AE282" s="33">
        <v>4</v>
      </c>
      <c r="AF282" s="33">
        <v>5</v>
      </c>
      <c r="AG282" s="33">
        <v>6</v>
      </c>
      <c r="AH282" s="33">
        <v>7</v>
      </c>
      <c r="AI282" s="33">
        <v>1</v>
      </c>
      <c r="AJ282" s="33">
        <v>3.5</v>
      </c>
    </row>
    <row r="283" spans="1:36" x14ac:dyDescent="0.45">
      <c r="A283" s="33" t="s">
        <v>65</v>
      </c>
      <c r="B283" s="33">
        <v>78</v>
      </c>
      <c r="C283" s="33">
        <v>7</v>
      </c>
      <c r="D283" s="33">
        <v>4</v>
      </c>
      <c r="E283" s="33">
        <v>4</v>
      </c>
      <c r="F283" s="33">
        <v>1</v>
      </c>
      <c r="G283" s="33">
        <v>4</v>
      </c>
      <c r="H283" s="33">
        <v>1</v>
      </c>
      <c r="I283" s="33">
        <v>71</v>
      </c>
      <c r="J283" s="33" t="s">
        <v>107</v>
      </c>
      <c r="K283" s="33" t="s">
        <v>107</v>
      </c>
      <c r="L283" s="33">
        <v>78</v>
      </c>
      <c r="M283" s="33">
        <v>1</v>
      </c>
      <c r="N283" s="33">
        <v>0</v>
      </c>
      <c r="O283" s="33">
        <v>0</v>
      </c>
      <c r="P283" s="33">
        <v>0</v>
      </c>
      <c r="Q283" s="33">
        <v>0</v>
      </c>
      <c r="R283" s="33">
        <v>1</v>
      </c>
      <c r="S283" s="33">
        <v>2</v>
      </c>
      <c r="T283" s="33">
        <v>1</v>
      </c>
      <c r="U283" s="33">
        <v>0</v>
      </c>
      <c r="V283" s="33">
        <v>1</v>
      </c>
      <c r="W283" s="33">
        <v>1</v>
      </c>
      <c r="X283" s="33">
        <v>3</v>
      </c>
      <c r="Y283" s="40">
        <v>5.416666666666667</v>
      </c>
      <c r="Z283" s="33">
        <v>7</v>
      </c>
      <c r="AA283" s="33">
        <v>4</v>
      </c>
      <c r="AB283" s="33">
        <v>7</v>
      </c>
      <c r="AC283" s="33">
        <v>4</v>
      </c>
      <c r="AD283" s="33">
        <v>1</v>
      </c>
      <c r="AE283" s="33">
        <v>5</v>
      </c>
      <c r="AF283" s="33">
        <v>6</v>
      </c>
      <c r="AG283" s="33">
        <v>7</v>
      </c>
      <c r="AH283" s="33">
        <v>6</v>
      </c>
      <c r="AI283" s="33">
        <v>5</v>
      </c>
      <c r="AJ283" s="33">
        <v>5.2</v>
      </c>
    </row>
    <row r="284" spans="1:36" x14ac:dyDescent="0.45">
      <c r="A284" s="33" t="s">
        <v>65</v>
      </c>
      <c r="B284" s="33">
        <v>79</v>
      </c>
      <c r="C284" s="33">
        <v>7</v>
      </c>
      <c r="D284" s="33">
        <v>4</v>
      </c>
      <c r="E284" s="33">
        <v>3</v>
      </c>
      <c r="F284" s="33">
        <v>3</v>
      </c>
      <c r="G284" s="33">
        <v>7</v>
      </c>
      <c r="H284" s="33">
        <v>0</v>
      </c>
      <c r="I284" s="33">
        <v>65</v>
      </c>
      <c r="J284" s="33" t="s">
        <v>106</v>
      </c>
      <c r="K284" s="33" t="s">
        <v>106</v>
      </c>
      <c r="L284" s="33">
        <v>79</v>
      </c>
      <c r="M284" s="33">
        <v>1</v>
      </c>
      <c r="N284" s="33">
        <v>0</v>
      </c>
      <c r="O284" s="33">
        <v>1</v>
      </c>
      <c r="P284" s="33">
        <v>1</v>
      </c>
      <c r="Q284" s="33">
        <v>1</v>
      </c>
      <c r="R284" s="33">
        <v>1</v>
      </c>
      <c r="S284" s="33">
        <v>5</v>
      </c>
      <c r="T284" s="33">
        <v>1</v>
      </c>
      <c r="U284" s="33">
        <v>0</v>
      </c>
      <c r="V284" s="33">
        <v>1</v>
      </c>
      <c r="W284" s="33">
        <v>0</v>
      </c>
      <c r="X284" s="33">
        <v>2</v>
      </c>
      <c r="Y284" s="40">
        <v>6.666666666666667</v>
      </c>
      <c r="Z284" s="33">
        <v>5</v>
      </c>
      <c r="AA284" s="33">
        <v>2</v>
      </c>
      <c r="AB284" s="33">
        <v>6</v>
      </c>
      <c r="AC284" s="33">
        <v>2</v>
      </c>
      <c r="AD284" s="33">
        <v>2</v>
      </c>
      <c r="AE284" s="33">
        <v>5</v>
      </c>
      <c r="AF284" s="33">
        <v>5</v>
      </c>
      <c r="AG284" s="33">
        <v>2</v>
      </c>
      <c r="AH284" s="33">
        <v>6</v>
      </c>
      <c r="AI284" s="33">
        <v>1</v>
      </c>
      <c r="AJ284" s="33">
        <v>3.6</v>
      </c>
    </row>
    <row r="285" spans="1:36" x14ac:dyDescent="0.45">
      <c r="A285" s="33" t="s">
        <v>65</v>
      </c>
      <c r="B285" s="33">
        <v>80</v>
      </c>
      <c r="C285" s="33">
        <v>8</v>
      </c>
      <c r="D285" s="33">
        <v>4</v>
      </c>
      <c r="E285" s="33">
        <v>4</v>
      </c>
      <c r="F285" s="33">
        <v>6</v>
      </c>
      <c r="G285" s="33">
        <v>3</v>
      </c>
      <c r="H285" s="33">
        <v>1</v>
      </c>
      <c r="I285" s="33">
        <v>66</v>
      </c>
      <c r="J285" s="33" t="s">
        <v>106</v>
      </c>
      <c r="K285" s="33" t="s">
        <v>106</v>
      </c>
      <c r="L285" s="33">
        <v>80</v>
      </c>
      <c r="M285" s="33">
        <v>1</v>
      </c>
      <c r="N285" s="33">
        <v>1</v>
      </c>
      <c r="O285" s="33">
        <v>1</v>
      </c>
      <c r="P285" s="33">
        <v>1</v>
      </c>
      <c r="Q285" s="33">
        <v>0</v>
      </c>
      <c r="R285" s="33">
        <v>0</v>
      </c>
      <c r="S285" s="33">
        <v>4</v>
      </c>
      <c r="T285" s="33">
        <v>0</v>
      </c>
      <c r="U285" s="33">
        <v>1</v>
      </c>
      <c r="V285" s="33">
        <v>1</v>
      </c>
      <c r="W285" s="33">
        <v>0</v>
      </c>
      <c r="X285" s="33">
        <v>2</v>
      </c>
      <c r="Y285" s="40">
        <v>5.8333333333333339</v>
      </c>
      <c r="Z285" s="33">
        <v>1</v>
      </c>
      <c r="AA285" s="33">
        <v>1</v>
      </c>
      <c r="AB285" s="33">
        <v>1</v>
      </c>
      <c r="AC285" s="33">
        <v>1</v>
      </c>
      <c r="AD285" s="33">
        <v>1</v>
      </c>
      <c r="AE285" s="33">
        <v>1</v>
      </c>
      <c r="AF285" s="33">
        <v>1</v>
      </c>
      <c r="AG285" s="33">
        <v>4</v>
      </c>
      <c r="AH285" s="33">
        <v>2</v>
      </c>
      <c r="AI285" s="33">
        <v>1</v>
      </c>
      <c r="AJ285" s="33">
        <v>1.4</v>
      </c>
    </row>
    <row r="286" spans="1:36" x14ac:dyDescent="0.45">
      <c r="A286" s="33" t="s">
        <v>65</v>
      </c>
      <c r="B286" s="33">
        <v>81</v>
      </c>
      <c r="C286" s="33">
        <v>5</v>
      </c>
      <c r="D286" s="33">
        <v>4</v>
      </c>
      <c r="E286" s="33">
        <v>2</v>
      </c>
      <c r="F286" s="33">
        <v>2</v>
      </c>
      <c r="G286" s="33">
        <v>6</v>
      </c>
      <c r="H286" s="33">
        <v>1</v>
      </c>
      <c r="I286" s="33">
        <v>66</v>
      </c>
      <c r="J286" s="33" t="s">
        <v>106</v>
      </c>
      <c r="K286" s="33" t="s">
        <v>106</v>
      </c>
      <c r="L286" s="33">
        <v>81</v>
      </c>
      <c r="M286" s="33">
        <v>1</v>
      </c>
      <c r="N286" s="33">
        <v>0</v>
      </c>
      <c r="O286" s="33">
        <v>1</v>
      </c>
      <c r="P286" s="33">
        <v>1</v>
      </c>
      <c r="Q286" s="33">
        <v>0</v>
      </c>
      <c r="R286" s="33">
        <v>0</v>
      </c>
      <c r="S286" s="33">
        <v>3</v>
      </c>
      <c r="T286" s="33">
        <v>0</v>
      </c>
      <c r="U286" s="33">
        <v>1</v>
      </c>
      <c r="V286" s="33">
        <v>1</v>
      </c>
      <c r="W286" s="33">
        <v>1</v>
      </c>
      <c r="X286" s="33">
        <v>3</v>
      </c>
      <c r="Y286" s="40">
        <v>6.25</v>
      </c>
      <c r="Z286" s="33">
        <v>3</v>
      </c>
      <c r="AA286" s="33">
        <v>3</v>
      </c>
      <c r="AB286" s="33">
        <v>2</v>
      </c>
      <c r="AC286" s="33">
        <v>3</v>
      </c>
      <c r="AD286" s="33">
        <v>3</v>
      </c>
      <c r="AE286" s="33">
        <v>3</v>
      </c>
      <c r="AF286" s="33">
        <v>3</v>
      </c>
      <c r="AG286" s="33">
        <v>6</v>
      </c>
      <c r="AH286" s="33">
        <v>3</v>
      </c>
      <c r="AI286" s="33">
        <v>2</v>
      </c>
      <c r="AJ286" s="33">
        <v>3.1</v>
      </c>
    </row>
    <row r="287" spans="1:36" x14ac:dyDescent="0.45">
      <c r="A287" s="33" t="s">
        <v>65</v>
      </c>
      <c r="B287" s="33">
        <v>82</v>
      </c>
      <c r="C287" s="33">
        <v>8</v>
      </c>
      <c r="D287" s="33">
        <v>5</v>
      </c>
      <c r="E287" s="33">
        <v>5</v>
      </c>
      <c r="F287" s="33">
        <v>1</v>
      </c>
      <c r="G287" s="33">
        <v>7</v>
      </c>
      <c r="H287" s="33">
        <v>0</v>
      </c>
      <c r="I287" s="33">
        <v>65</v>
      </c>
      <c r="J287" s="33" t="s">
        <v>106</v>
      </c>
      <c r="K287" s="33" t="s">
        <v>106</v>
      </c>
      <c r="L287" s="33">
        <v>82</v>
      </c>
      <c r="M287" s="33">
        <v>1</v>
      </c>
      <c r="N287" s="33">
        <v>0</v>
      </c>
      <c r="O287" s="33">
        <v>1</v>
      </c>
      <c r="P287" s="33">
        <v>1</v>
      </c>
      <c r="Q287" s="33">
        <v>1</v>
      </c>
      <c r="R287" s="33">
        <v>1</v>
      </c>
      <c r="S287" s="33">
        <v>5</v>
      </c>
      <c r="T287" s="33">
        <v>1</v>
      </c>
      <c r="U287" s="33">
        <v>0</v>
      </c>
      <c r="V287" s="33">
        <v>1</v>
      </c>
      <c r="W287" s="33">
        <v>1</v>
      </c>
      <c r="X287" s="33">
        <v>3</v>
      </c>
      <c r="Y287" s="40">
        <v>7.916666666666667</v>
      </c>
      <c r="Z287" s="33">
        <v>3</v>
      </c>
      <c r="AA287" s="33">
        <v>3</v>
      </c>
      <c r="AB287" s="33">
        <v>2</v>
      </c>
      <c r="AC287" s="33">
        <v>2</v>
      </c>
      <c r="AD287" s="33">
        <v>3</v>
      </c>
      <c r="AE287" s="33">
        <v>1</v>
      </c>
      <c r="AF287" s="33">
        <v>5</v>
      </c>
      <c r="AG287" s="33">
        <v>6</v>
      </c>
      <c r="AH287" s="33">
        <v>6</v>
      </c>
      <c r="AI287" s="33">
        <v>2</v>
      </c>
      <c r="AJ287" s="33">
        <v>3.3</v>
      </c>
    </row>
    <row r="288" spans="1:36" x14ac:dyDescent="0.45">
      <c r="A288" s="33" t="s">
        <v>65</v>
      </c>
      <c r="B288" s="33">
        <v>83</v>
      </c>
      <c r="C288" s="33">
        <v>6</v>
      </c>
      <c r="D288" s="33">
        <v>5</v>
      </c>
      <c r="E288" s="33">
        <v>4</v>
      </c>
      <c r="F288" s="33">
        <v>1</v>
      </c>
      <c r="G288" s="33">
        <v>7</v>
      </c>
      <c r="H288" s="33">
        <v>1</v>
      </c>
      <c r="I288" s="33">
        <v>60</v>
      </c>
      <c r="J288" s="33" t="s">
        <v>107</v>
      </c>
      <c r="K288" s="33" t="s">
        <v>107</v>
      </c>
      <c r="L288" s="33">
        <v>83</v>
      </c>
      <c r="M288" s="33">
        <v>1</v>
      </c>
      <c r="N288" s="33">
        <v>1</v>
      </c>
      <c r="O288" s="33">
        <v>1</v>
      </c>
      <c r="P288" s="33">
        <v>1</v>
      </c>
      <c r="Q288" s="33">
        <v>1</v>
      </c>
      <c r="R288" s="33">
        <v>0</v>
      </c>
      <c r="S288" s="33">
        <v>5</v>
      </c>
      <c r="T288" s="33">
        <v>1</v>
      </c>
      <c r="U288" s="33">
        <v>0</v>
      </c>
      <c r="V288" s="33">
        <v>1</v>
      </c>
      <c r="W288" s="33">
        <v>1</v>
      </c>
      <c r="X288" s="33">
        <v>3</v>
      </c>
      <c r="Y288" s="40">
        <v>7.916666666666667</v>
      </c>
      <c r="Z288" s="33">
        <v>3</v>
      </c>
      <c r="AA288" s="33">
        <v>1</v>
      </c>
      <c r="AB288" s="33">
        <v>1</v>
      </c>
      <c r="AC288" s="33">
        <v>1</v>
      </c>
      <c r="AD288" s="33">
        <v>1</v>
      </c>
      <c r="AE288" s="33">
        <v>1</v>
      </c>
      <c r="AF288" s="33">
        <v>1</v>
      </c>
      <c r="AG288" s="33">
        <v>1</v>
      </c>
      <c r="AH288" s="33">
        <v>1</v>
      </c>
      <c r="AI288" s="33">
        <v>2</v>
      </c>
      <c r="AJ288" s="33">
        <v>1.3</v>
      </c>
    </row>
    <row r="289" spans="1:36" x14ac:dyDescent="0.45">
      <c r="A289" s="33" t="s">
        <v>65</v>
      </c>
      <c r="B289" s="33">
        <v>84</v>
      </c>
      <c r="C289" s="33">
        <v>7</v>
      </c>
      <c r="D289" s="33">
        <v>4</v>
      </c>
      <c r="E289" s="33">
        <v>5</v>
      </c>
      <c r="F289" s="33">
        <v>1</v>
      </c>
      <c r="G289" s="33">
        <v>7</v>
      </c>
      <c r="H289" s="33">
        <v>1</v>
      </c>
      <c r="I289" s="33">
        <v>63</v>
      </c>
      <c r="J289" s="33" t="s">
        <v>106</v>
      </c>
      <c r="K289" s="33" t="s">
        <v>106</v>
      </c>
      <c r="L289" s="33">
        <v>84</v>
      </c>
      <c r="M289" s="33">
        <v>1</v>
      </c>
      <c r="N289" s="33">
        <v>0</v>
      </c>
      <c r="O289" s="33">
        <v>0</v>
      </c>
      <c r="P289" s="33">
        <v>1</v>
      </c>
      <c r="Q289" s="33">
        <v>1</v>
      </c>
      <c r="R289" s="33">
        <v>1</v>
      </c>
      <c r="S289" s="33">
        <v>4</v>
      </c>
      <c r="T289" s="33">
        <v>0</v>
      </c>
      <c r="U289" s="33">
        <v>0</v>
      </c>
      <c r="V289" s="33">
        <v>1</v>
      </c>
      <c r="W289" s="33">
        <v>0</v>
      </c>
      <c r="X289" s="33">
        <v>1</v>
      </c>
      <c r="Y289" s="40">
        <v>4.5833333333333339</v>
      </c>
      <c r="Z289" s="33">
        <v>1</v>
      </c>
      <c r="AA289" s="33">
        <v>2</v>
      </c>
      <c r="AB289" s="33">
        <v>7</v>
      </c>
      <c r="AC289" s="33">
        <v>2</v>
      </c>
      <c r="AD289" s="33">
        <v>1</v>
      </c>
      <c r="AE289" s="33">
        <v>2</v>
      </c>
      <c r="AF289" s="33">
        <v>7</v>
      </c>
      <c r="AG289" s="33">
        <v>3</v>
      </c>
      <c r="AH289" s="33">
        <v>7</v>
      </c>
      <c r="AI289" s="33">
        <v>1</v>
      </c>
      <c r="AJ289" s="33">
        <v>3.3</v>
      </c>
    </row>
    <row r="290" spans="1:36" x14ac:dyDescent="0.45">
      <c r="A290" s="33" t="s">
        <v>65</v>
      </c>
      <c r="B290" s="33">
        <v>85</v>
      </c>
      <c r="C290" s="33">
        <v>6</v>
      </c>
      <c r="D290" s="33">
        <v>4</v>
      </c>
      <c r="E290" s="33">
        <v>4</v>
      </c>
      <c r="F290" s="33">
        <v>5</v>
      </c>
      <c r="G290" s="33">
        <v>5</v>
      </c>
      <c r="H290" s="33">
        <v>1</v>
      </c>
      <c r="I290" s="33">
        <v>62</v>
      </c>
      <c r="J290" s="33" t="s">
        <v>106</v>
      </c>
      <c r="K290" s="33" t="s">
        <v>107</v>
      </c>
      <c r="L290" s="33">
        <v>85</v>
      </c>
      <c r="M290" s="33">
        <v>0</v>
      </c>
      <c r="N290" s="33">
        <v>1</v>
      </c>
      <c r="O290" s="33">
        <v>1</v>
      </c>
      <c r="P290" s="33">
        <v>0</v>
      </c>
      <c r="Q290" s="33">
        <v>0</v>
      </c>
      <c r="R290" s="33">
        <v>0</v>
      </c>
      <c r="S290" s="33">
        <v>2</v>
      </c>
      <c r="T290" s="33">
        <v>1</v>
      </c>
      <c r="U290" s="33">
        <v>1</v>
      </c>
      <c r="V290" s="33">
        <v>1</v>
      </c>
      <c r="W290" s="33">
        <v>0</v>
      </c>
      <c r="X290" s="33">
        <v>3</v>
      </c>
      <c r="Y290" s="40">
        <v>5.416666666666667</v>
      </c>
      <c r="Z290" s="33">
        <v>4</v>
      </c>
      <c r="AA290" s="33">
        <v>2</v>
      </c>
      <c r="AB290" s="33">
        <v>2</v>
      </c>
      <c r="AC290" s="33">
        <v>2</v>
      </c>
      <c r="AD290" s="33">
        <v>2</v>
      </c>
      <c r="AE290" s="33">
        <v>2</v>
      </c>
      <c r="AF290" s="33">
        <v>2</v>
      </c>
      <c r="AG290" s="33">
        <v>4</v>
      </c>
      <c r="AH290" s="33">
        <v>5</v>
      </c>
      <c r="AI290" s="33">
        <v>2</v>
      </c>
      <c r="AJ290" s="33">
        <v>2.7</v>
      </c>
    </row>
    <row r="291" spans="1:36" x14ac:dyDescent="0.45">
      <c r="A291" s="33" t="s">
        <v>65</v>
      </c>
      <c r="B291" s="33">
        <v>86</v>
      </c>
      <c r="C291" s="33">
        <v>8</v>
      </c>
      <c r="D291" s="33">
        <v>4</v>
      </c>
      <c r="E291" s="33">
        <v>4</v>
      </c>
      <c r="F291" s="33">
        <v>5</v>
      </c>
      <c r="G291" s="33">
        <v>3</v>
      </c>
      <c r="H291" s="33">
        <v>1</v>
      </c>
      <c r="I291" s="33">
        <v>68</v>
      </c>
      <c r="J291" s="33" t="s">
        <v>106</v>
      </c>
      <c r="K291" s="33" t="s">
        <v>106</v>
      </c>
      <c r="L291" s="33">
        <v>86</v>
      </c>
      <c r="M291" s="33">
        <v>1</v>
      </c>
      <c r="N291" s="33">
        <v>0</v>
      </c>
      <c r="O291" s="33">
        <v>1</v>
      </c>
      <c r="P291" s="33">
        <v>1</v>
      </c>
      <c r="Q291" s="33">
        <v>1</v>
      </c>
      <c r="R291" s="33">
        <v>1</v>
      </c>
      <c r="S291" s="33">
        <v>5</v>
      </c>
      <c r="T291" s="33">
        <v>0</v>
      </c>
      <c r="U291" s="33">
        <v>1</v>
      </c>
      <c r="V291" s="33">
        <v>1</v>
      </c>
      <c r="W291" s="33">
        <v>1</v>
      </c>
      <c r="X291" s="33">
        <v>3</v>
      </c>
      <c r="Y291" s="40">
        <v>7.916666666666667</v>
      </c>
      <c r="Z291" s="33">
        <v>6</v>
      </c>
      <c r="AA291" s="33">
        <v>4</v>
      </c>
      <c r="AB291" s="33">
        <v>5</v>
      </c>
      <c r="AC291" s="33">
        <v>5</v>
      </c>
      <c r="AD291" s="33">
        <v>5</v>
      </c>
      <c r="AE291" s="33">
        <v>3</v>
      </c>
      <c r="AF291" s="33">
        <v>3</v>
      </c>
      <c r="AG291" s="33">
        <v>5</v>
      </c>
      <c r="AH291" s="33">
        <v>5</v>
      </c>
      <c r="AI291" s="33">
        <v>5</v>
      </c>
      <c r="AJ291" s="33">
        <v>4.5999999999999996</v>
      </c>
    </row>
    <row r="292" spans="1:36" x14ac:dyDescent="0.45">
      <c r="A292" s="33" t="s">
        <v>65</v>
      </c>
      <c r="B292" s="33">
        <v>87</v>
      </c>
      <c r="C292" s="33">
        <v>4</v>
      </c>
      <c r="D292" s="33">
        <v>4</v>
      </c>
      <c r="E292" s="33">
        <v>3</v>
      </c>
      <c r="F292" s="33">
        <v>7</v>
      </c>
      <c r="G292" s="33">
        <v>4</v>
      </c>
      <c r="H292" s="33">
        <v>1</v>
      </c>
      <c r="I292" s="33">
        <v>64</v>
      </c>
      <c r="J292" s="33" t="s">
        <v>106</v>
      </c>
      <c r="K292" s="33" t="s">
        <v>106</v>
      </c>
      <c r="L292" s="33">
        <v>87</v>
      </c>
      <c r="M292" s="33">
        <v>0</v>
      </c>
      <c r="N292" s="33">
        <v>1</v>
      </c>
      <c r="O292" s="33">
        <v>1</v>
      </c>
      <c r="P292" s="33">
        <v>1</v>
      </c>
      <c r="Q292" s="33">
        <v>0</v>
      </c>
      <c r="R292" s="33">
        <v>0</v>
      </c>
      <c r="S292" s="33">
        <v>3</v>
      </c>
      <c r="T292" s="33">
        <v>0</v>
      </c>
      <c r="U292" s="33">
        <v>0</v>
      </c>
      <c r="V292" s="33">
        <v>1</v>
      </c>
      <c r="W292" s="33">
        <v>0</v>
      </c>
      <c r="X292" s="33">
        <v>1</v>
      </c>
      <c r="Y292" s="40">
        <v>3.75</v>
      </c>
      <c r="Z292" s="33">
        <v>4</v>
      </c>
      <c r="AA292" s="33">
        <v>2</v>
      </c>
      <c r="AB292" s="33">
        <v>1</v>
      </c>
      <c r="AC292" s="33">
        <v>1</v>
      </c>
      <c r="AD292" s="33">
        <v>1</v>
      </c>
      <c r="AE292" s="33">
        <v>7</v>
      </c>
      <c r="AF292" s="33">
        <v>1</v>
      </c>
      <c r="AG292" s="33">
        <v>6</v>
      </c>
      <c r="AH292" s="33">
        <v>5</v>
      </c>
      <c r="AI292" s="33">
        <v>2</v>
      </c>
      <c r="AJ292" s="33">
        <v>3</v>
      </c>
    </row>
    <row r="293" spans="1:36" x14ac:dyDescent="0.45">
      <c r="A293" s="33" t="s">
        <v>65</v>
      </c>
      <c r="B293" s="33">
        <v>88</v>
      </c>
      <c r="C293" s="33">
        <v>6</v>
      </c>
      <c r="D293" s="33">
        <v>5</v>
      </c>
      <c r="E293" s="33">
        <v>4</v>
      </c>
      <c r="F293" s="33">
        <v>6</v>
      </c>
      <c r="G293" s="33">
        <v>2</v>
      </c>
      <c r="H293" s="33">
        <v>1</v>
      </c>
      <c r="I293" s="33">
        <v>71</v>
      </c>
      <c r="J293" s="33" t="s">
        <v>106</v>
      </c>
      <c r="K293" s="33" t="s">
        <v>106</v>
      </c>
      <c r="L293" s="33">
        <v>88</v>
      </c>
      <c r="M293" s="33">
        <v>1</v>
      </c>
      <c r="N293" s="33">
        <v>0</v>
      </c>
      <c r="O293" s="33">
        <v>0</v>
      </c>
      <c r="P293" s="33">
        <v>1</v>
      </c>
      <c r="Q293" s="33">
        <v>1</v>
      </c>
      <c r="R293" s="33">
        <v>1</v>
      </c>
      <c r="S293" s="33">
        <v>4</v>
      </c>
      <c r="T293" s="33">
        <v>1</v>
      </c>
      <c r="U293" s="33">
        <v>0</v>
      </c>
      <c r="V293" s="33">
        <v>1</v>
      </c>
      <c r="W293" s="33">
        <v>0</v>
      </c>
      <c r="X293" s="33">
        <v>2</v>
      </c>
      <c r="Y293" s="40">
        <v>5.8333333333333339</v>
      </c>
      <c r="Z293" s="33">
        <v>6</v>
      </c>
      <c r="AA293" s="33">
        <v>2</v>
      </c>
      <c r="AB293" s="33">
        <v>2</v>
      </c>
      <c r="AC293" s="33">
        <v>2</v>
      </c>
      <c r="AD293" s="33">
        <v>2</v>
      </c>
      <c r="AE293" s="33">
        <v>1</v>
      </c>
      <c r="AF293" s="33">
        <v>2</v>
      </c>
      <c r="AG293" s="33">
        <v>6</v>
      </c>
      <c r="AH293" s="33">
        <v>2</v>
      </c>
      <c r="AI293" s="33">
        <v>1</v>
      </c>
      <c r="AJ293" s="33">
        <v>2.6</v>
      </c>
    </row>
    <row r="294" spans="1:36" x14ac:dyDescent="0.45">
      <c r="A294" s="33" t="s">
        <v>65</v>
      </c>
      <c r="B294" s="33">
        <v>89</v>
      </c>
      <c r="C294" s="33">
        <v>7</v>
      </c>
      <c r="D294" s="33">
        <v>4</v>
      </c>
      <c r="E294" s="33">
        <v>4</v>
      </c>
      <c r="F294" s="33">
        <v>1</v>
      </c>
      <c r="G294" s="33">
        <v>6</v>
      </c>
      <c r="H294" s="33">
        <v>1</v>
      </c>
      <c r="I294" s="33">
        <v>63</v>
      </c>
      <c r="J294" s="33" t="s">
        <v>106</v>
      </c>
      <c r="K294" s="33" t="s">
        <v>106</v>
      </c>
      <c r="L294" s="33">
        <v>89</v>
      </c>
      <c r="M294" s="33">
        <v>1</v>
      </c>
      <c r="N294" s="33">
        <v>0</v>
      </c>
      <c r="O294" s="33">
        <v>0</v>
      </c>
      <c r="P294" s="33">
        <v>1</v>
      </c>
      <c r="Q294" s="33">
        <v>1</v>
      </c>
      <c r="R294" s="33">
        <v>1</v>
      </c>
      <c r="S294" s="33">
        <v>4</v>
      </c>
      <c r="T294" s="33">
        <v>0</v>
      </c>
      <c r="U294" s="33">
        <v>1</v>
      </c>
      <c r="V294" s="33">
        <v>1</v>
      </c>
      <c r="W294" s="33">
        <v>0</v>
      </c>
      <c r="X294" s="33">
        <v>2</v>
      </c>
      <c r="Y294" s="40">
        <v>5.8333333333333339</v>
      </c>
      <c r="Z294" s="33">
        <v>4</v>
      </c>
      <c r="AA294" s="33">
        <v>4</v>
      </c>
      <c r="AB294" s="33">
        <v>5</v>
      </c>
      <c r="AC294" s="33">
        <v>4</v>
      </c>
      <c r="AD294" s="33">
        <v>3</v>
      </c>
      <c r="AE294" s="33">
        <v>3</v>
      </c>
      <c r="AF294" s="33">
        <v>2</v>
      </c>
      <c r="AG294" s="33">
        <v>3</v>
      </c>
      <c r="AH294" s="33">
        <v>4</v>
      </c>
      <c r="AI294" s="33">
        <v>5</v>
      </c>
      <c r="AJ294" s="33">
        <v>3.7</v>
      </c>
    </row>
    <row r="295" spans="1:36" x14ac:dyDescent="0.45">
      <c r="A295" s="33" t="s">
        <v>65</v>
      </c>
      <c r="B295" s="33">
        <v>90</v>
      </c>
      <c r="C295" s="33">
        <v>8</v>
      </c>
      <c r="D295" s="33">
        <v>4</v>
      </c>
      <c r="E295" s="33">
        <v>5</v>
      </c>
      <c r="F295" s="33">
        <v>6</v>
      </c>
      <c r="G295" s="33">
        <v>2</v>
      </c>
      <c r="H295" s="33">
        <v>1</v>
      </c>
      <c r="I295" s="33">
        <v>69</v>
      </c>
      <c r="J295" s="33" t="s">
        <v>107</v>
      </c>
      <c r="K295" s="33" t="s">
        <v>107</v>
      </c>
      <c r="L295" s="33">
        <v>90</v>
      </c>
      <c r="M295" s="33">
        <v>1</v>
      </c>
      <c r="N295" s="33">
        <v>1</v>
      </c>
      <c r="O295" s="33">
        <v>1</v>
      </c>
      <c r="P295" s="33">
        <v>1</v>
      </c>
      <c r="Q295" s="33">
        <v>0</v>
      </c>
      <c r="R295" s="33">
        <v>0</v>
      </c>
      <c r="S295" s="33">
        <v>4</v>
      </c>
      <c r="T295" s="33">
        <v>1</v>
      </c>
      <c r="U295" s="33">
        <v>1</v>
      </c>
      <c r="V295" s="33">
        <v>1</v>
      </c>
      <c r="W295" s="33">
        <v>1</v>
      </c>
      <c r="X295" s="33">
        <v>4</v>
      </c>
      <c r="Y295" s="40">
        <v>8.3333333333333339</v>
      </c>
      <c r="Z295" s="33">
        <v>3</v>
      </c>
      <c r="AA295" s="33">
        <v>4</v>
      </c>
      <c r="AB295" s="33">
        <v>4</v>
      </c>
      <c r="AC295" s="33">
        <v>3</v>
      </c>
      <c r="AD295" s="33">
        <v>3</v>
      </c>
      <c r="AE295" s="33">
        <v>3</v>
      </c>
      <c r="AF295" s="33">
        <v>3</v>
      </c>
      <c r="AG295" s="33">
        <v>4</v>
      </c>
      <c r="AH295" s="33">
        <v>7</v>
      </c>
      <c r="AI295" s="33">
        <v>4</v>
      </c>
      <c r="AJ295" s="33">
        <v>3.8</v>
      </c>
    </row>
    <row r="296" spans="1:36" x14ac:dyDescent="0.45">
      <c r="A296" s="33" t="s">
        <v>65</v>
      </c>
      <c r="B296" s="33">
        <v>91</v>
      </c>
      <c r="C296" s="33">
        <v>8</v>
      </c>
      <c r="D296" s="33">
        <v>5</v>
      </c>
      <c r="E296" s="33">
        <v>4</v>
      </c>
      <c r="F296" s="33">
        <v>3</v>
      </c>
      <c r="G296" s="33">
        <v>6</v>
      </c>
      <c r="H296" s="33">
        <v>1</v>
      </c>
      <c r="I296" s="33">
        <v>63</v>
      </c>
      <c r="J296" s="33" t="s">
        <v>106</v>
      </c>
      <c r="K296" s="33" t="s">
        <v>106</v>
      </c>
      <c r="L296" s="33">
        <v>91</v>
      </c>
      <c r="M296" s="33">
        <v>0</v>
      </c>
      <c r="N296" s="33">
        <v>0</v>
      </c>
      <c r="O296" s="33">
        <v>1</v>
      </c>
      <c r="P296" s="33">
        <v>1</v>
      </c>
      <c r="Q296" s="33">
        <v>0</v>
      </c>
      <c r="R296" s="33">
        <v>0</v>
      </c>
      <c r="S296" s="33">
        <v>2</v>
      </c>
      <c r="T296" s="33">
        <v>1</v>
      </c>
      <c r="U296" s="33">
        <v>0</v>
      </c>
      <c r="V296" s="33">
        <v>1</v>
      </c>
      <c r="W296" s="33">
        <v>0</v>
      </c>
      <c r="X296" s="33">
        <v>2</v>
      </c>
      <c r="Y296" s="40">
        <v>4.166666666666667</v>
      </c>
      <c r="Z296" s="33">
        <v>2</v>
      </c>
      <c r="AA296" s="33">
        <v>4</v>
      </c>
      <c r="AB296" s="33">
        <v>2</v>
      </c>
      <c r="AC296" s="33">
        <v>2</v>
      </c>
      <c r="AD296" s="33">
        <v>3</v>
      </c>
      <c r="AE296" s="33">
        <v>2</v>
      </c>
      <c r="AF296" s="33">
        <v>2</v>
      </c>
      <c r="AG296" s="33">
        <v>3</v>
      </c>
      <c r="AH296" s="33">
        <v>2</v>
      </c>
      <c r="AI296" s="33">
        <v>3</v>
      </c>
      <c r="AJ296" s="33">
        <v>2.5</v>
      </c>
    </row>
    <row r="297" spans="1:36" x14ac:dyDescent="0.45">
      <c r="A297" s="33" t="s">
        <v>65</v>
      </c>
      <c r="B297" s="33">
        <v>92</v>
      </c>
      <c r="C297" s="33">
        <v>5</v>
      </c>
      <c r="D297" s="33">
        <v>4</v>
      </c>
      <c r="E297" s="33">
        <v>2</v>
      </c>
      <c r="F297" s="33">
        <v>7</v>
      </c>
      <c r="G297" s="33">
        <v>1</v>
      </c>
      <c r="H297" s="33">
        <v>0</v>
      </c>
      <c r="I297" s="33">
        <v>78</v>
      </c>
      <c r="J297" s="33" t="s">
        <v>107</v>
      </c>
      <c r="K297" s="33" t="s">
        <v>107</v>
      </c>
      <c r="L297" s="33">
        <v>92</v>
      </c>
      <c r="M297" s="33">
        <v>1</v>
      </c>
      <c r="N297" s="33">
        <v>0</v>
      </c>
      <c r="O297" s="33">
        <v>1</v>
      </c>
      <c r="P297" s="33">
        <v>1</v>
      </c>
      <c r="Q297" s="33">
        <v>1</v>
      </c>
      <c r="R297" s="33">
        <v>1</v>
      </c>
      <c r="S297" s="33">
        <v>5</v>
      </c>
      <c r="T297" s="33">
        <v>1</v>
      </c>
      <c r="U297" s="33">
        <v>1</v>
      </c>
      <c r="V297" s="33">
        <v>1</v>
      </c>
      <c r="W297" s="33">
        <v>1</v>
      </c>
      <c r="X297" s="33">
        <v>4</v>
      </c>
      <c r="Y297" s="40">
        <v>9.1666666666666679</v>
      </c>
      <c r="Z297" s="33">
        <v>1</v>
      </c>
      <c r="AA297" s="33">
        <v>1</v>
      </c>
      <c r="AB297" s="33">
        <v>1</v>
      </c>
      <c r="AC297" s="33">
        <v>1</v>
      </c>
      <c r="AD297" s="33">
        <v>5</v>
      </c>
      <c r="AE297" s="33">
        <v>1</v>
      </c>
      <c r="AF297" s="33">
        <v>1</v>
      </c>
      <c r="AG297" s="33">
        <v>3</v>
      </c>
      <c r="AH297" s="33">
        <v>7</v>
      </c>
      <c r="AI297" s="33">
        <v>1</v>
      </c>
      <c r="AJ297" s="33">
        <v>2.2000000000000002</v>
      </c>
    </row>
    <row r="298" spans="1:36" x14ac:dyDescent="0.45">
      <c r="A298" s="33" t="s">
        <v>65</v>
      </c>
      <c r="B298" s="33">
        <v>93</v>
      </c>
      <c r="C298" s="33">
        <v>8</v>
      </c>
      <c r="D298" s="33">
        <v>4</v>
      </c>
      <c r="E298" s="33">
        <v>4</v>
      </c>
      <c r="F298" s="33">
        <v>3</v>
      </c>
      <c r="G298" s="33">
        <v>3</v>
      </c>
      <c r="H298" s="33">
        <v>0</v>
      </c>
      <c r="I298" s="33">
        <v>69</v>
      </c>
      <c r="J298" s="33" t="s">
        <v>106</v>
      </c>
      <c r="K298" s="33" t="s">
        <v>106</v>
      </c>
      <c r="L298" s="33">
        <v>93</v>
      </c>
      <c r="M298" s="33">
        <v>1</v>
      </c>
      <c r="N298" s="33">
        <v>0</v>
      </c>
      <c r="O298" s="33">
        <v>1</v>
      </c>
      <c r="P298" s="33">
        <v>1</v>
      </c>
      <c r="Q298" s="33">
        <v>1</v>
      </c>
      <c r="R298" s="33">
        <v>1</v>
      </c>
      <c r="S298" s="33">
        <v>5</v>
      </c>
      <c r="T298" s="33">
        <v>1</v>
      </c>
      <c r="U298" s="33">
        <v>0</v>
      </c>
      <c r="V298" s="33">
        <v>1</v>
      </c>
      <c r="W298" s="33">
        <v>1</v>
      </c>
      <c r="X298" s="33">
        <v>3</v>
      </c>
      <c r="Y298" s="40">
        <v>7.916666666666667</v>
      </c>
      <c r="Z298" s="33">
        <v>5</v>
      </c>
      <c r="AA298" s="33">
        <v>2</v>
      </c>
      <c r="AB298" s="33">
        <v>1</v>
      </c>
      <c r="AC298" s="33">
        <v>2</v>
      </c>
      <c r="AD298" s="33">
        <v>2</v>
      </c>
      <c r="AE298" s="33">
        <v>2</v>
      </c>
      <c r="AF298" s="33">
        <v>1</v>
      </c>
      <c r="AG298" s="33">
        <v>1</v>
      </c>
      <c r="AH298" s="33">
        <v>2</v>
      </c>
      <c r="AI298" s="33">
        <v>2</v>
      </c>
      <c r="AJ298" s="33">
        <v>2</v>
      </c>
    </row>
    <row r="299" spans="1:36" x14ac:dyDescent="0.45">
      <c r="A299" s="33" t="s">
        <v>65</v>
      </c>
      <c r="B299" s="33">
        <v>94</v>
      </c>
      <c r="C299" s="33">
        <v>8</v>
      </c>
      <c r="D299" s="33">
        <v>5</v>
      </c>
      <c r="E299" s="33">
        <v>5</v>
      </c>
      <c r="F299" s="33">
        <v>6</v>
      </c>
      <c r="G299" s="33">
        <v>1</v>
      </c>
      <c r="H299" s="33">
        <v>0</v>
      </c>
      <c r="I299" s="33">
        <v>70</v>
      </c>
      <c r="J299" s="33" t="s">
        <v>107</v>
      </c>
      <c r="K299" s="33" t="s">
        <v>107</v>
      </c>
      <c r="L299" s="33">
        <v>94</v>
      </c>
      <c r="M299" s="33">
        <v>0</v>
      </c>
      <c r="N299" s="33">
        <v>1</v>
      </c>
      <c r="O299" s="33">
        <v>1</v>
      </c>
      <c r="P299" s="33">
        <v>1</v>
      </c>
      <c r="Q299" s="33">
        <v>0</v>
      </c>
      <c r="R299" s="33">
        <v>0</v>
      </c>
      <c r="S299" s="33">
        <v>3</v>
      </c>
      <c r="T299" s="33">
        <v>0</v>
      </c>
      <c r="U299" s="33">
        <v>1</v>
      </c>
      <c r="V299" s="33">
        <v>1</v>
      </c>
      <c r="W299" s="33">
        <v>1</v>
      </c>
      <c r="X299" s="33">
        <v>3</v>
      </c>
      <c r="Y299" s="40">
        <v>6.25</v>
      </c>
      <c r="Z299" s="33">
        <v>5</v>
      </c>
      <c r="AA299" s="33">
        <v>4</v>
      </c>
      <c r="AB299" s="33">
        <v>7</v>
      </c>
      <c r="AC299" s="33">
        <v>2</v>
      </c>
      <c r="AD299" s="33">
        <v>5</v>
      </c>
      <c r="AE299" s="33">
        <v>3</v>
      </c>
      <c r="AF299" s="33">
        <v>6</v>
      </c>
      <c r="AG299" s="33">
        <v>3</v>
      </c>
      <c r="AH299" s="33">
        <v>6</v>
      </c>
      <c r="AI299" s="33">
        <v>3</v>
      </c>
      <c r="AJ299" s="33">
        <v>4.4000000000000004</v>
      </c>
    </row>
    <row r="300" spans="1:36" x14ac:dyDescent="0.45">
      <c r="A300" s="33" t="s">
        <v>65</v>
      </c>
      <c r="B300" s="33">
        <v>95</v>
      </c>
      <c r="C300" s="33">
        <v>4</v>
      </c>
      <c r="D300" s="33">
        <v>4</v>
      </c>
      <c r="E300" s="33">
        <v>3</v>
      </c>
      <c r="F300" s="33">
        <v>2</v>
      </c>
      <c r="G300" s="33">
        <v>6</v>
      </c>
      <c r="H300" s="33">
        <v>1</v>
      </c>
      <c r="I300" s="33">
        <v>70</v>
      </c>
      <c r="J300" s="33" t="s">
        <v>106</v>
      </c>
      <c r="K300" s="33" t="s">
        <v>106</v>
      </c>
      <c r="L300" s="33">
        <v>95</v>
      </c>
      <c r="M300" s="33">
        <v>1</v>
      </c>
      <c r="N300" s="33">
        <v>1</v>
      </c>
      <c r="O300" s="33">
        <v>1</v>
      </c>
      <c r="P300" s="33">
        <v>0</v>
      </c>
      <c r="Q300" s="33">
        <v>0</v>
      </c>
      <c r="R300" s="33">
        <v>0</v>
      </c>
      <c r="S300" s="33">
        <v>3</v>
      </c>
      <c r="T300" s="33">
        <v>0</v>
      </c>
      <c r="U300" s="33">
        <v>0</v>
      </c>
      <c r="V300" s="33">
        <v>1</v>
      </c>
      <c r="W300" s="33">
        <v>0</v>
      </c>
      <c r="X300" s="33">
        <v>1</v>
      </c>
      <c r="Y300" s="40">
        <v>3.75</v>
      </c>
      <c r="Z300" s="33">
        <v>5</v>
      </c>
      <c r="AA300" s="33">
        <v>2</v>
      </c>
      <c r="AB300" s="33">
        <v>3</v>
      </c>
      <c r="AC300" s="33">
        <v>2</v>
      </c>
      <c r="AD300" s="33">
        <v>5</v>
      </c>
      <c r="AE300" s="33">
        <v>2</v>
      </c>
      <c r="AF300" s="33">
        <v>2</v>
      </c>
      <c r="AG300" s="33">
        <v>3</v>
      </c>
      <c r="AH300" s="33">
        <v>3</v>
      </c>
      <c r="AI300" s="33">
        <v>3</v>
      </c>
      <c r="AJ300" s="33">
        <v>3</v>
      </c>
    </row>
    <row r="301" spans="1:36" x14ac:dyDescent="0.45">
      <c r="A301" s="33" t="s">
        <v>65</v>
      </c>
      <c r="B301" s="33">
        <v>96</v>
      </c>
      <c r="C301" s="33">
        <v>6</v>
      </c>
      <c r="D301" s="33">
        <v>3</v>
      </c>
      <c r="E301" s="33">
        <v>3</v>
      </c>
      <c r="F301" s="33">
        <v>5</v>
      </c>
      <c r="G301" s="33">
        <v>2</v>
      </c>
      <c r="H301" s="33">
        <v>0</v>
      </c>
      <c r="I301" s="33">
        <v>70</v>
      </c>
      <c r="J301" s="33" t="s">
        <v>106</v>
      </c>
      <c r="K301" s="33" t="s">
        <v>106</v>
      </c>
      <c r="L301" s="33">
        <v>96</v>
      </c>
      <c r="M301" s="33">
        <v>1</v>
      </c>
      <c r="N301" s="33">
        <v>1</v>
      </c>
      <c r="O301" s="33">
        <v>1</v>
      </c>
      <c r="P301" s="33">
        <v>1</v>
      </c>
      <c r="Q301" s="33">
        <v>0</v>
      </c>
      <c r="R301" s="33">
        <v>0</v>
      </c>
      <c r="S301" s="33">
        <v>4</v>
      </c>
      <c r="T301" s="33">
        <v>1</v>
      </c>
      <c r="U301" s="33">
        <v>1</v>
      </c>
      <c r="V301" s="33">
        <v>1</v>
      </c>
      <c r="W301" s="33">
        <v>1</v>
      </c>
      <c r="X301" s="33">
        <v>4</v>
      </c>
      <c r="Y301" s="40">
        <v>8.3333333333333339</v>
      </c>
      <c r="Z301" s="33">
        <v>6</v>
      </c>
      <c r="AA301" s="33">
        <v>5</v>
      </c>
      <c r="AB301" s="33">
        <v>7</v>
      </c>
      <c r="AC301" s="33">
        <v>2</v>
      </c>
      <c r="AD301" s="33">
        <v>5</v>
      </c>
      <c r="AE301" s="33">
        <v>2</v>
      </c>
      <c r="AF301" s="33">
        <v>5</v>
      </c>
      <c r="AG301" s="33">
        <v>6</v>
      </c>
      <c r="AH301" s="33">
        <v>7</v>
      </c>
      <c r="AI301" s="33">
        <v>3</v>
      </c>
      <c r="AJ301" s="33">
        <v>4.8</v>
      </c>
    </row>
    <row r="302" spans="1:36" x14ac:dyDescent="0.45">
      <c r="A302" s="33" t="s">
        <v>65</v>
      </c>
      <c r="B302" s="33">
        <v>97</v>
      </c>
      <c r="C302" s="33">
        <v>7</v>
      </c>
      <c r="D302" s="33">
        <v>4</v>
      </c>
      <c r="E302" s="33">
        <v>5</v>
      </c>
      <c r="F302" s="33">
        <v>3</v>
      </c>
      <c r="G302" s="33">
        <v>5</v>
      </c>
      <c r="H302" s="33">
        <v>1</v>
      </c>
      <c r="I302" s="33">
        <v>64</v>
      </c>
      <c r="J302" s="33" t="s">
        <v>107</v>
      </c>
      <c r="K302" s="33" t="s">
        <v>107</v>
      </c>
      <c r="L302" s="33">
        <v>97</v>
      </c>
      <c r="M302" s="33">
        <v>1</v>
      </c>
      <c r="N302" s="33">
        <v>1</v>
      </c>
      <c r="O302" s="33">
        <v>1</v>
      </c>
      <c r="P302" s="33">
        <v>1</v>
      </c>
      <c r="Q302" s="33">
        <v>1</v>
      </c>
      <c r="R302" s="33">
        <v>1</v>
      </c>
      <c r="S302" s="33">
        <v>6</v>
      </c>
      <c r="T302" s="33">
        <v>1</v>
      </c>
      <c r="U302" s="33">
        <v>0</v>
      </c>
      <c r="V302" s="33">
        <v>1</v>
      </c>
      <c r="W302" s="33">
        <v>1</v>
      </c>
      <c r="X302" s="33">
        <v>3</v>
      </c>
      <c r="Y302" s="40">
        <v>8.75</v>
      </c>
      <c r="Z302" s="33">
        <v>5</v>
      </c>
      <c r="AA302" s="33">
        <v>3</v>
      </c>
      <c r="AB302" s="33">
        <v>3</v>
      </c>
      <c r="AC302" s="33">
        <v>3</v>
      </c>
      <c r="AD302" s="33">
        <v>2</v>
      </c>
      <c r="AE302" s="33">
        <v>2</v>
      </c>
      <c r="AF302" s="33">
        <v>2</v>
      </c>
      <c r="AG302" s="33">
        <v>2</v>
      </c>
      <c r="AH302" s="33">
        <v>3</v>
      </c>
      <c r="AI302" s="33">
        <v>3</v>
      </c>
      <c r="AJ302" s="33">
        <v>2.8</v>
      </c>
    </row>
    <row r="303" spans="1:36" x14ac:dyDescent="0.45">
      <c r="A303" s="33" t="s">
        <v>65</v>
      </c>
      <c r="B303" s="33">
        <v>98</v>
      </c>
      <c r="C303" s="33">
        <v>7</v>
      </c>
      <c r="D303" s="33">
        <v>4</v>
      </c>
      <c r="E303" s="33">
        <v>4</v>
      </c>
      <c r="F303" s="33">
        <v>1</v>
      </c>
      <c r="G303" s="33">
        <v>7</v>
      </c>
      <c r="H303" s="33">
        <v>1</v>
      </c>
      <c r="I303" s="33">
        <v>65</v>
      </c>
      <c r="J303" s="33" t="s">
        <v>106</v>
      </c>
      <c r="K303" s="33" t="s">
        <v>106</v>
      </c>
      <c r="L303" s="33">
        <v>98</v>
      </c>
      <c r="M303" s="33">
        <v>0</v>
      </c>
      <c r="N303" s="33">
        <v>1</v>
      </c>
      <c r="O303" s="33">
        <v>1</v>
      </c>
      <c r="P303" s="33">
        <v>0</v>
      </c>
      <c r="Q303" s="33">
        <v>0</v>
      </c>
      <c r="R303" s="33">
        <v>0</v>
      </c>
      <c r="S303" s="33">
        <v>2</v>
      </c>
      <c r="T303" s="33">
        <v>1</v>
      </c>
      <c r="U303" s="33">
        <v>1</v>
      </c>
      <c r="V303" s="33">
        <v>1</v>
      </c>
      <c r="W303" s="33">
        <v>0</v>
      </c>
      <c r="X303" s="33">
        <v>3</v>
      </c>
      <c r="Y303" s="40">
        <v>5.416666666666667</v>
      </c>
      <c r="Z303" s="33">
        <v>4</v>
      </c>
      <c r="AA303" s="33">
        <v>5</v>
      </c>
      <c r="AB303" s="33">
        <v>6</v>
      </c>
      <c r="AC303" s="33">
        <v>3</v>
      </c>
      <c r="AD303" s="33">
        <v>2</v>
      </c>
      <c r="AE303" s="33">
        <v>2</v>
      </c>
      <c r="AF303" s="33">
        <v>2</v>
      </c>
      <c r="AG303" s="33">
        <v>4</v>
      </c>
      <c r="AH303" s="33">
        <v>4</v>
      </c>
      <c r="AI303" s="33">
        <v>2</v>
      </c>
      <c r="AJ303" s="33">
        <v>3.4</v>
      </c>
    </row>
    <row r="304" spans="1:36" x14ac:dyDescent="0.45">
      <c r="A304" s="33" t="s">
        <v>65</v>
      </c>
      <c r="B304" s="33">
        <v>99</v>
      </c>
      <c r="C304" s="33">
        <v>5</v>
      </c>
      <c r="D304" s="33">
        <v>4</v>
      </c>
      <c r="E304" s="33">
        <v>3</v>
      </c>
      <c r="F304" s="33">
        <v>3</v>
      </c>
      <c r="G304" s="33">
        <v>3</v>
      </c>
      <c r="H304" s="33">
        <v>1</v>
      </c>
      <c r="I304" s="33">
        <v>64</v>
      </c>
      <c r="J304" s="33" t="s">
        <v>106</v>
      </c>
      <c r="K304" s="33" t="s">
        <v>106</v>
      </c>
      <c r="L304" s="33">
        <v>99</v>
      </c>
      <c r="M304" s="33">
        <v>1</v>
      </c>
      <c r="N304" s="33">
        <v>0</v>
      </c>
      <c r="O304" s="33">
        <v>1</v>
      </c>
      <c r="P304" s="33">
        <v>0</v>
      </c>
      <c r="Q304" s="33">
        <v>1</v>
      </c>
      <c r="R304" s="33">
        <v>1</v>
      </c>
      <c r="S304" s="33">
        <v>4</v>
      </c>
      <c r="T304" s="33">
        <v>0</v>
      </c>
      <c r="U304" s="33">
        <v>0</v>
      </c>
      <c r="V304" s="33">
        <v>1</v>
      </c>
      <c r="W304" s="33">
        <v>0</v>
      </c>
      <c r="X304" s="33">
        <v>1</v>
      </c>
      <c r="Y304" s="40">
        <v>4.5833333333333339</v>
      </c>
      <c r="Z304" s="33">
        <v>2</v>
      </c>
      <c r="AA304" s="33">
        <v>2</v>
      </c>
      <c r="AB304" s="33">
        <v>2</v>
      </c>
      <c r="AC304" s="33">
        <v>2</v>
      </c>
      <c r="AD304" s="33">
        <v>2</v>
      </c>
      <c r="AE304" s="33">
        <v>4</v>
      </c>
      <c r="AF304" s="33">
        <v>2</v>
      </c>
      <c r="AG304" s="33">
        <v>2</v>
      </c>
      <c r="AH304" s="33">
        <v>3</v>
      </c>
      <c r="AI304" s="33">
        <v>2</v>
      </c>
      <c r="AJ304" s="33">
        <v>2.2999999999999998</v>
      </c>
    </row>
    <row r="305" spans="1:36" x14ac:dyDescent="0.45">
      <c r="A305" s="33" t="s">
        <v>65</v>
      </c>
      <c r="B305" s="33">
        <v>100</v>
      </c>
      <c r="C305" s="33">
        <v>6</v>
      </c>
      <c r="D305" s="33">
        <v>4</v>
      </c>
      <c r="E305" s="33">
        <v>2</v>
      </c>
      <c r="F305" s="33">
        <v>2</v>
      </c>
      <c r="G305" s="33">
        <v>7</v>
      </c>
      <c r="H305" s="33">
        <v>0</v>
      </c>
      <c r="I305" s="33">
        <v>72</v>
      </c>
      <c r="J305" s="33" t="s">
        <v>107</v>
      </c>
      <c r="K305" s="33" t="s">
        <v>107</v>
      </c>
      <c r="L305" s="33">
        <v>100</v>
      </c>
      <c r="M305" s="33">
        <v>1</v>
      </c>
      <c r="N305" s="33">
        <v>1</v>
      </c>
      <c r="O305" s="33">
        <v>1</v>
      </c>
      <c r="P305" s="33">
        <v>1</v>
      </c>
      <c r="Q305" s="33">
        <v>1</v>
      </c>
      <c r="R305" s="33">
        <v>1</v>
      </c>
      <c r="S305" s="33">
        <v>6</v>
      </c>
      <c r="T305" s="33">
        <v>1</v>
      </c>
      <c r="U305" s="33">
        <v>1</v>
      </c>
      <c r="V305" s="33">
        <v>1</v>
      </c>
      <c r="W305" s="33">
        <v>1</v>
      </c>
      <c r="X305" s="33">
        <v>4</v>
      </c>
      <c r="Y305" s="40">
        <v>10</v>
      </c>
      <c r="Z305" s="33">
        <v>3</v>
      </c>
      <c r="AA305" s="33">
        <v>3</v>
      </c>
      <c r="AB305" s="33">
        <v>3</v>
      </c>
      <c r="AC305" s="33">
        <v>3</v>
      </c>
      <c r="AD305" s="33">
        <v>3</v>
      </c>
      <c r="AE305" s="33">
        <v>7</v>
      </c>
      <c r="AF305" s="33">
        <v>5</v>
      </c>
      <c r="AG305" s="33">
        <v>3</v>
      </c>
      <c r="AH305" s="33">
        <v>6</v>
      </c>
      <c r="AI305" s="33">
        <v>2</v>
      </c>
      <c r="AJ305" s="33">
        <v>3.8</v>
      </c>
    </row>
    <row r="306" spans="1:36" x14ac:dyDescent="0.45">
      <c r="A306" s="33" t="s">
        <v>65</v>
      </c>
      <c r="B306" s="33">
        <v>101</v>
      </c>
      <c r="C306" s="33">
        <v>8</v>
      </c>
      <c r="D306" s="33">
        <v>4</v>
      </c>
      <c r="E306" s="33">
        <v>5</v>
      </c>
      <c r="F306" s="33">
        <v>1</v>
      </c>
      <c r="G306" s="33">
        <v>7</v>
      </c>
      <c r="H306" s="33">
        <v>0</v>
      </c>
      <c r="I306" s="33">
        <v>70</v>
      </c>
      <c r="J306" s="33" t="s">
        <v>106</v>
      </c>
      <c r="K306" s="33" t="s">
        <v>107</v>
      </c>
      <c r="L306" s="33">
        <v>101</v>
      </c>
      <c r="M306" s="33">
        <v>1</v>
      </c>
      <c r="N306" s="33">
        <v>0</v>
      </c>
      <c r="O306" s="33">
        <v>1</v>
      </c>
      <c r="P306" s="33">
        <v>0</v>
      </c>
      <c r="Q306" s="33">
        <v>0</v>
      </c>
      <c r="R306" s="33">
        <v>1</v>
      </c>
      <c r="S306" s="33">
        <v>3</v>
      </c>
      <c r="T306" s="33">
        <v>0</v>
      </c>
      <c r="U306" s="33">
        <v>1</v>
      </c>
      <c r="V306" s="33">
        <v>1</v>
      </c>
      <c r="W306" s="33">
        <v>0</v>
      </c>
      <c r="X306" s="33">
        <v>2</v>
      </c>
      <c r="Y306" s="40">
        <v>5</v>
      </c>
      <c r="Z306" s="33">
        <v>3</v>
      </c>
      <c r="AA306" s="33">
        <v>4</v>
      </c>
      <c r="AB306" s="33">
        <v>2</v>
      </c>
      <c r="AC306" s="33">
        <v>2</v>
      </c>
      <c r="AD306" s="33">
        <v>5</v>
      </c>
      <c r="AE306" s="33">
        <v>3</v>
      </c>
      <c r="AF306" s="33">
        <v>6</v>
      </c>
      <c r="AG306" s="33">
        <v>7</v>
      </c>
      <c r="AH306" s="33">
        <v>7</v>
      </c>
      <c r="AI306" s="33">
        <v>3</v>
      </c>
      <c r="AJ306" s="33">
        <v>4.2</v>
      </c>
    </row>
    <row r="307" spans="1:36" x14ac:dyDescent="0.45">
      <c r="A307" s="33" t="s">
        <v>65</v>
      </c>
      <c r="B307" s="33">
        <v>102</v>
      </c>
      <c r="C307" s="33">
        <v>3</v>
      </c>
      <c r="D307" s="33">
        <v>3</v>
      </c>
      <c r="E307" s="33">
        <v>2</v>
      </c>
      <c r="F307" s="33">
        <v>4</v>
      </c>
      <c r="G307" s="33">
        <v>4</v>
      </c>
      <c r="H307" s="33">
        <v>0</v>
      </c>
      <c r="I307" s="33">
        <v>60</v>
      </c>
      <c r="J307" s="33" t="s">
        <v>106</v>
      </c>
      <c r="K307" s="33" t="s">
        <v>106</v>
      </c>
      <c r="L307" s="33">
        <v>102</v>
      </c>
      <c r="M307" s="33">
        <v>1</v>
      </c>
      <c r="N307" s="33">
        <v>1</v>
      </c>
      <c r="O307" s="33">
        <v>1</v>
      </c>
      <c r="P307" s="33">
        <v>1</v>
      </c>
      <c r="Q307" s="33">
        <v>1</v>
      </c>
      <c r="R307" s="33">
        <v>1</v>
      </c>
      <c r="S307" s="33">
        <v>6</v>
      </c>
      <c r="T307" s="33">
        <v>1</v>
      </c>
      <c r="U307" s="33">
        <v>1</v>
      </c>
      <c r="V307" s="33">
        <v>1</v>
      </c>
      <c r="W307" s="33">
        <v>1</v>
      </c>
      <c r="X307" s="33">
        <v>4</v>
      </c>
      <c r="Y307" s="40">
        <v>10</v>
      </c>
      <c r="Z307" s="33">
        <v>2</v>
      </c>
      <c r="AA307" s="33">
        <v>6</v>
      </c>
      <c r="AB307" s="33">
        <v>5</v>
      </c>
      <c r="AC307" s="33">
        <v>1</v>
      </c>
      <c r="AD307" s="33">
        <v>6</v>
      </c>
      <c r="AE307" s="33">
        <v>1</v>
      </c>
      <c r="AF307" s="33">
        <v>4</v>
      </c>
      <c r="AG307" s="33">
        <v>6</v>
      </c>
      <c r="AH307" s="33">
        <v>5</v>
      </c>
      <c r="AI307" s="33">
        <v>1</v>
      </c>
      <c r="AJ307" s="33">
        <v>3.7</v>
      </c>
    </row>
  </sheetData>
  <autoFilter ref="A1:K307" xr:uid="{D4E5977D-9D3B-4999-B2D4-5E76187DFBB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9D34B-E30F-48F6-87D3-B098D9F5F060}">
  <sheetPr codeName="XLSTAT_20231206_175301_1_HID1">
    <tabColor rgb="FF007800"/>
  </sheetPr>
  <dimension ref="A1:D6"/>
  <sheetViews>
    <sheetView workbookViewId="0">
      <selection activeCell="A4" sqref="A4"/>
    </sheetView>
  </sheetViews>
  <sheetFormatPr baseColWidth="10" defaultColWidth="11" defaultRowHeight="14.25" x14ac:dyDescent="0.45"/>
  <sheetData>
    <row r="1" spans="1:4" x14ac:dyDescent="0.45">
      <c r="A1" t="s">
        <v>30</v>
      </c>
    </row>
    <row r="2" spans="1:4" ht="14.65" thickBot="1" x14ac:dyDescent="0.5"/>
    <row r="3" spans="1:4" x14ac:dyDescent="0.45">
      <c r="A3" s="17" t="s">
        <v>29</v>
      </c>
      <c r="B3" s="18" t="s">
        <v>0</v>
      </c>
      <c r="C3" s="18" t="s">
        <v>1</v>
      </c>
      <c r="D3" s="18" t="s">
        <v>2</v>
      </c>
    </row>
    <row r="4" spans="1:4" x14ac:dyDescent="0.45">
      <c r="A4" s="7" t="s">
        <v>8</v>
      </c>
      <c r="B4" s="12">
        <v>10.735949999999999</v>
      </c>
      <c r="C4" s="12">
        <v>4613.47</v>
      </c>
      <c r="D4" s="12">
        <v>897.83249999999998</v>
      </c>
    </row>
    <row r="5" spans="1:4" x14ac:dyDescent="0.45">
      <c r="A5" s="6" t="s">
        <v>23</v>
      </c>
      <c r="B5" s="14">
        <v>5.7799250000000022</v>
      </c>
      <c r="C5" s="14">
        <v>3262.16</v>
      </c>
      <c r="D5" s="14">
        <v>595.88049999999998</v>
      </c>
    </row>
    <row r="6" spans="1:4" ht="14.65" thickBot="1" x14ac:dyDescent="0.5">
      <c r="A6" s="8" t="s">
        <v>22</v>
      </c>
      <c r="B6" s="13">
        <v>2.4299900000000001</v>
      </c>
      <c r="C6" s="13">
        <v>1320.19</v>
      </c>
      <c r="D6" s="13">
        <v>246.4649999999998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B85E-D7B8-4A51-AD7C-31CBED405B96}">
  <sheetPr codeName="XLSTAT_20231206_175301_1_HID">
    <tabColor rgb="FF007800"/>
  </sheetPr>
  <dimension ref="A1:AK88"/>
  <sheetViews>
    <sheetView workbookViewId="0">
      <selection activeCell="AG20" sqref="AG20"/>
    </sheetView>
  </sheetViews>
  <sheetFormatPr baseColWidth="10" defaultColWidth="11" defaultRowHeight="14.25" x14ac:dyDescent="0.45"/>
  <sheetData>
    <row r="1" spans="1:29" ht="42.75" x14ac:dyDescent="0.45">
      <c r="A1">
        <v>1</v>
      </c>
      <c r="C1">
        <f t="shared" ref="C1:C32" si="0">2.0977516+(A1-1)*0.1563099768</f>
        <v>2.0977516</v>
      </c>
      <c r="D1">
        <f t="shared" ref="D1:D32" si="1">0+1*C1-1.75738274205652*(1.16666666666667+(C1-6.31528833333333)^2/69.8488132176333)^0.5</f>
        <v>2.6112135670093295E-3</v>
      </c>
      <c r="E1">
        <v>1</v>
      </c>
      <c r="G1">
        <f t="shared" ref="G1:G32" si="2">1.943992+(E1-1)*0.1585383768</f>
        <v>1.9439919999999999</v>
      </c>
      <c r="H1">
        <f t="shared" ref="H1:H32" si="3">0+1*G1+1.75738274205652*(1.16666666666667+(G1-6.31528833333333)^2/69.8488132176333)^0.5</f>
        <v>4.0530213501566656</v>
      </c>
      <c r="I1" s="17" t="s">
        <v>29</v>
      </c>
      <c r="J1" s="18" t="s">
        <v>25</v>
      </c>
      <c r="K1" s="18" t="s">
        <v>26</v>
      </c>
      <c r="L1" s="18" t="s">
        <v>27</v>
      </c>
      <c r="M1" s="18" t="s">
        <v>28</v>
      </c>
    </row>
    <row r="2" spans="1:29" x14ac:dyDescent="0.45">
      <c r="A2">
        <v>2</v>
      </c>
      <c r="C2">
        <f t="shared" si="0"/>
        <v>2.2540615767999999</v>
      </c>
      <c r="D2">
        <f t="shared" si="1"/>
        <v>0.17262069681300174</v>
      </c>
      <c r="E2">
        <v>2</v>
      </c>
      <c r="G2">
        <f t="shared" si="2"/>
        <v>2.1025303767999999</v>
      </c>
      <c r="H2">
        <f t="shared" si="3"/>
        <v>4.1972456211198885</v>
      </c>
      <c r="I2" s="7" t="s">
        <v>22</v>
      </c>
      <c r="J2" s="12">
        <v>2.4299900000000001</v>
      </c>
      <c r="K2" s="12">
        <v>0.39047199456768711</v>
      </c>
      <c r="L2" s="12">
        <v>1.1873327459516259</v>
      </c>
      <c r="M2" s="12">
        <v>3.6726472540483743</v>
      </c>
    </row>
    <row r="3" spans="1:29" x14ac:dyDescent="0.45">
      <c r="A3">
        <v>3</v>
      </c>
      <c r="C3">
        <f t="shared" si="0"/>
        <v>2.4103715536000001</v>
      </c>
      <c r="D3">
        <f t="shared" si="1"/>
        <v>0.3421985317393883</v>
      </c>
      <c r="E3">
        <v>3</v>
      </c>
      <c r="G3">
        <f t="shared" si="2"/>
        <v>2.2610687536</v>
      </c>
      <c r="H3">
        <f t="shared" si="3"/>
        <v>4.3419055484936742</v>
      </c>
      <c r="I3" s="6" t="s">
        <v>23</v>
      </c>
      <c r="J3" s="14">
        <v>5.7799250000000022</v>
      </c>
      <c r="K3" s="14">
        <v>0.39047199456768711</v>
      </c>
      <c r="L3" s="14">
        <v>4.5372677459516275</v>
      </c>
      <c r="M3" s="14">
        <v>7.0225822540483769</v>
      </c>
    </row>
    <row r="4" spans="1:29" ht="14.65" thickBot="1" x14ac:dyDescent="0.5">
      <c r="A4">
        <v>4</v>
      </c>
      <c r="C4">
        <f t="shared" si="0"/>
        <v>2.5666815303999999</v>
      </c>
      <c r="D4">
        <f t="shared" si="1"/>
        <v>0.51133635907825825</v>
      </c>
      <c r="E4">
        <v>4</v>
      </c>
      <c r="G4">
        <f t="shared" si="2"/>
        <v>2.4196071303999998</v>
      </c>
      <c r="H4">
        <f t="shared" si="3"/>
        <v>4.4870099059650279</v>
      </c>
      <c r="I4" s="8" t="s">
        <v>8</v>
      </c>
      <c r="J4" s="13">
        <v>10.735949999999999</v>
      </c>
      <c r="K4" s="13">
        <v>0.39047199456768711</v>
      </c>
      <c r="L4" s="13">
        <v>9.4932927459516243</v>
      </c>
      <c r="M4" s="13">
        <v>11.978607254048374</v>
      </c>
    </row>
    <row r="5" spans="1:29" x14ac:dyDescent="0.45">
      <c r="A5">
        <v>5</v>
      </c>
      <c r="C5">
        <f t="shared" si="0"/>
        <v>2.7229915072000002</v>
      </c>
      <c r="D5">
        <f t="shared" si="1"/>
        <v>0.6800258903450116</v>
      </c>
      <c r="E5">
        <v>5</v>
      </c>
      <c r="G5">
        <f t="shared" si="2"/>
        <v>2.5781455071999999</v>
      </c>
      <c r="H5">
        <f t="shared" si="3"/>
        <v>4.6325674120379396</v>
      </c>
    </row>
    <row r="6" spans="1:29" ht="14.65" thickBot="1" x14ac:dyDescent="0.5">
      <c r="A6">
        <v>6</v>
      </c>
      <c r="C6">
        <f t="shared" si="0"/>
        <v>2.879301484</v>
      </c>
      <c r="D6">
        <f t="shared" si="1"/>
        <v>0.8482589281976094</v>
      </c>
      <c r="E6">
        <v>6</v>
      </c>
      <c r="G6">
        <f t="shared" si="2"/>
        <v>2.7366838839999996</v>
      </c>
      <c r="H6">
        <f t="shared" si="3"/>
        <v>4.7785867090568814</v>
      </c>
    </row>
    <row r="7" spans="1:29" ht="42.75" x14ac:dyDescent="0.45">
      <c r="A7">
        <v>7</v>
      </c>
      <c r="C7">
        <f t="shared" si="0"/>
        <v>3.0356114608000002</v>
      </c>
      <c r="D7">
        <f t="shared" si="1"/>
        <v>1.0160273875905017</v>
      </c>
      <c r="E7">
        <v>7</v>
      </c>
      <c r="G7">
        <f t="shared" si="2"/>
        <v>2.8952222607999998</v>
      </c>
      <c r="H7">
        <f t="shared" si="3"/>
        <v>4.9250763412959255</v>
      </c>
      <c r="I7">
        <v>1</v>
      </c>
      <c r="K7">
        <f t="shared" ref="K7:K38" si="4">1188.4588+(I7-1)*63.0102202899</f>
        <v>1188.4588000000001</v>
      </c>
      <c r="L7">
        <f t="shared" ref="L7:L38" si="5">0+1*K7-1294.22974956314*(1.16666666666667+(K7-3065.27333333333)^2/10961986.2369333)^0.5</f>
        <v>-390.28840232219068</v>
      </c>
      <c r="M7">
        <v>1</v>
      </c>
      <c r="O7">
        <f t="shared" ref="O7:O38" si="6">1056.152+(M7-1)*64.9277101449</f>
        <v>1056.152</v>
      </c>
      <c r="P7">
        <f t="shared" ref="P7:P38" si="7">0+1*O7+1294.22974956314*(1.16666666666667+(O7-3065.27333333333)^2/10961986.2369333)^0.5</f>
        <v>2659.5872203723707</v>
      </c>
      <c r="Q7" s="17" t="s">
        <v>29</v>
      </c>
      <c r="R7" s="18" t="s">
        <v>25</v>
      </c>
      <c r="S7" s="18" t="s">
        <v>26</v>
      </c>
      <c r="T7" s="18" t="s">
        <v>27</v>
      </c>
      <c r="U7" s="18" t="s">
        <v>28</v>
      </c>
    </row>
    <row r="8" spans="1:29" x14ac:dyDescent="0.45">
      <c r="A8">
        <v>8</v>
      </c>
      <c r="C8">
        <f t="shared" si="0"/>
        <v>3.1919214376</v>
      </c>
      <c r="D8">
        <f t="shared" si="1"/>
        <v>1.1833233176429068</v>
      </c>
      <c r="E8">
        <v>8</v>
      </c>
      <c r="G8">
        <f t="shared" si="2"/>
        <v>3.0537606375999999</v>
      </c>
      <c r="H8">
        <f t="shared" si="3"/>
        <v>5.0720447321887683</v>
      </c>
      <c r="I8">
        <v>2</v>
      </c>
      <c r="K8">
        <f t="shared" si="4"/>
        <v>1251.4690202899001</v>
      </c>
      <c r="L8">
        <f t="shared" si="5"/>
        <v>-315.98393326542146</v>
      </c>
      <c r="M8">
        <v>2</v>
      </c>
      <c r="O8">
        <f t="shared" si="6"/>
        <v>1121.0797101449</v>
      </c>
      <c r="P8">
        <f t="shared" si="7"/>
        <v>2712.2374436850705</v>
      </c>
      <c r="Q8" s="7" t="s">
        <v>22</v>
      </c>
      <c r="R8" s="12">
        <v>1320.19</v>
      </c>
      <c r="S8" s="12">
        <v>287.56426226729405</v>
      </c>
      <c r="T8" s="12">
        <v>405.03136767053672</v>
      </c>
      <c r="U8" s="12">
        <v>2235.3486323294633</v>
      </c>
    </row>
    <row r="9" spans="1:29" x14ac:dyDescent="0.45">
      <c r="A9">
        <v>9</v>
      </c>
      <c r="C9">
        <f t="shared" si="0"/>
        <v>3.3482314143999998</v>
      </c>
      <c r="D9">
        <f t="shared" si="1"/>
        <v>1.3501389241279886</v>
      </c>
      <c r="E9">
        <v>9</v>
      </c>
      <c r="G9">
        <f t="shared" si="2"/>
        <v>3.2122990144000001</v>
      </c>
      <c r="H9">
        <f t="shared" si="3"/>
        <v>5.2195001607895213</v>
      </c>
      <c r="I9">
        <v>3</v>
      </c>
      <c r="K9">
        <f t="shared" si="4"/>
        <v>1314.4792405798</v>
      </c>
      <c r="L9">
        <f t="shared" si="5"/>
        <v>-241.98731630676093</v>
      </c>
      <c r="M9">
        <v>3</v>
      </c>
      <c r="O9">
        <f t="shared" si="6"/>
        <v>1186.0074202897999</v>
      </c>
      <c r="P9">
        <f t="shared" si="7"/>
        <v>2765.2001507233444</v>
      </c>
      <c r="Q9" s="6" t="s">
        <v>23</v>
      </c>
      <c r="R9" s="14">
        <v>3262.16</v>
      </c>
      <c r="S9" s="14">
        <v>287.56426226729405</v>
      </c>
      <c r="T9" s="14">
        <v>2347.0013676705366</v>
      </c>
      <c r="U9" s="14">
        <v>4177.3186323294631</v>
      </c>
    </row>
    <row r="10" spans="1:29" ht="14.65" thickBot="1" x14ac:dyDescent="0.5">
      <c r="A10">
        <v>10</v>
      </c>
      <c r="C10">
        <f t="shared" si="0"/>
        <v>3.5045413912000001</v>
      </c>
      <c r="D10">
        <f t="shared" si="1"/>
        <v>1.5164665924763236</v>
      </c>
      <c r="E10">
        <v>10</v>
      </c>
      <c r="G10">
        <f t="shared" si="2"/>
        <v>3.3708373911999998</v>
      </c>
      <c r="H10">
        <f t="shared" si="3"/>
        <v>5.3674507375688387</v>
      </c>
      <c r="I10">
        <v>4</v>
      </c>
      <c r="K10">
        <f t="shared" si="4"/>
        <v>1377.4894608697</v>
      </c>
      <c r="L10">
        <f t="shared" si="5"/>
        <v>-168.3051154343957</v>
      </c>
      <c r="M10">
        <v>4</v>
      </c>
      <c r="O10">
        <f t="shared" si="6"/>
        <v>1250.9351304347001</v>
      </c>
      <c r="P10">
        <f t="shared" si="7"/>
        <v>2818.4824970169593</v>
      </c>
      <c r="Q10" s="8" t="s">
        <v>8</v>
      </c>
      <c r="R10" s="13">
        <v>4613.47</v>
      </c>
      <c r="S10" s="13">
        <v>287.56426226729405</v>
      </c>
      <c r="T10" s="13">
        <v>3698.311367670537</v>
      </c>
      <c r="U10" s="13">
        <v>5528.6286323294635</v>
      </c>
    </row>
    <row r="11" spans="1:29" x14ac:dyDescent="0.45">
      <c r="A11">
        <v>11</v>
      </c>
      <c r="C11">
        <f t="shared" si="0"/>
        <v>3.6608513680000003</v>
      </c>
      <c r="D11">
        <f t="shared" si="1"/>
        <v>1.6822989111741766</v>
      </c>
      <c r="E11">
        <v>11</v>
      </c>
      <c r="G11">
        <f t="shared" si="2"/>
        <v>3.5293757679999995</v>
      </c>
      <c r="H11">
        <f t="shared" si="3"/>
        <v>5.5159043796646534</v>
      </c>
      <c r="I11">
        <v>5</v>
      </c>
      <c r="K11">
        <f t="shared" si="4"/>
        <v>1440.4996811596002</v>
      </c>
      <c r="L11">
        <f t="shared" si="5"/>
        <v>-94.943886635667923</v>
      </c>
      <c r="M11">
        <v>5</v>
      </c>
      <c r="O11">
        <f t="shared" si="6"/>
        <v>1315.8628405796001</v>
      </c>
      <c r="P11">
        <f t="shared" si="7"/>
        <v>2872.0916582279433</v>
      </c>
    </row>
    <row r="12" spans="1:29" ht="14.65" thickBot="1" x14ac:dyDescent="0.5">
      <c r="A12">
        <v>12</v>
      </c>
      <c r="C12">
        <f t="shared" si="0"/>
        <v>3.8171613448000001</v>
      </c>
      <c r="D12">
        <f t="shared" si="1"/>
        <v>1.8476286954246823</v>
      </c>
      <c r="E12">
        <v>12</v>
      </c>
      <c r="G12">
        <f t="shared" si="2"/>
        <v>3.6879141447999997</v>
      </c>
      <c r="H12">
        <f t="shared" si="3"/>
        <v>5.6648687857211772</v>
      </c>
      <c r="I12">
        <v>6</v>
      </c>
      <c r="K12">
        <f t="shared" si="4"/>
        <v>1503.5099014495001</v>
      </c>
      <c r="L12">
        <f t="shared" si="5"/>
        <v>-21.910163963438436</v>
      </c>
      <c r="M12">
        <v>6</v>
      </c>
      <c r="O12">
        <f t="shared" si="6"/>
        <v>1380.7905507245</v>
      </c>
      <c r="P12">
        <f t="shared" si="7"/>
        <v>2926.0348158990087</v>
      </c>
    </row>
    <row r="13" spans="1:29" ht="42.75" x14ac:dyDescent="0.45">
      <c r="A13">
        <v>13</v>
      </c>
      <c r="C13">
        <f t="shared" si="0"/>
        <v>3.9734713215999999</v>
      </c>
      <c r="D13">
        <f t="shared" si="1"/>
        <v>2.0124490109284068</v>
      </c>
      <c r="E13">
        <v>13</v>
      </c>
      <c r="G13">
        <f t="shared" si="2"/>
        <v>3.8464525215999998</v>
      </c>
      <c r="H13">
        <f t="shared" si="3"/>
        <v>5.8143514104636091</v>
      </c>
      <c r="I13">
        <v>7</v>
      </c>
      <c r="K13">
        <f t="shared" si="4"/>
        <v>1566.5201217394001</v>
      </c>
      <c r="L13">
        <f t="shared" si="5"/>
        <v>50.789555189785688</v>
      </c>
      <c r="M13">
        <v>7</v>
      </c>
      <c r="O13">
        <f t="shared" si="6"/>
        <v>1445.7182608694002</v>
      </c>
      <c r="P13">
        <f t="shared" si="7"/>
        <v>2980.3191422081327</v>
      </c>
      <c r="Q13">
        <v>1</v>
      </c>
      <c r="S13">
        <f t="shared" ref="S13:S44" si="8">220.4103+(Q13-1)*12.420126087</f>
        <v>220.41030000000001</v>
      </c>
      <c r="T13">
        <f t="shared" ref="T13:T44" si="9">0+1*S13-183.62494104772*(1.16666666666667+(S13-580.059333333333)^2/425030.548000334)^0.5</f>
        <v>-2.2981921514716817</v>
      </c>
      <c r="U13">
        <v>1</v>
      </c>
      <c r="W13">
        <f t="shared" ref="W13:W44" si="10">197.172+(U13-1)*12.7569130435</f>
        <v>197.172</v>
      </c>
      <c r="X13">
        <f t="shared" ref="X13:X44" si="11">0+1*W13+183.62494104772*(1.16666666666667+(W13-580.059333333333)^2/425030.548000334)^0.5</f>
        <v>422.93282954150317</v>
      </c>
      <c r="Y13" s="17" t="s">
        <v>29</v>
      </c>
      <c r="Z13" s="18" t="s">
        <v>25</v>
      </c>
      <c r="AA13" s="18" t="s">
        <v>26</v>
      </c>
      <c r="AB13" s="18" t="s">
        <v>27</v>
      </c>
      <c r="AC13" s="18" t="s">
        <v>28</v>
      </c>
    </row>
    <row r="14" spans="1:29" x14ac:dyDescent="0.45">
      <c r="A14">
        <v>14</v>
      </c>
      <c r="C14">
        <f t="shared" si="0"/>
        <v>4.1297812984000002</v>
      </c>
      <c r="D14">
        <f t="shared" si="1"/>
        <v>2.1767531976291266</v>
      </c>
      <c r="E14">
        <v>14</v>
      </c>
      <c r="G14">
        <f t="shared" si="2"/>
        <v>4.0049908984</v>
      </c>
      <c r="H14">
        <f t="shared" si="3"/>
        <v>5.9643594391688968</v>
      </c>
      <c r="I14">
        <v>8</v>
      </c>
      <c r="K14">
        <f t="shared" si="4"/>
        <v>1629.5303420293001</v>
      </c>
      <c r="L14">
        <f t="shared" si="5"/>
        <v>123.14882557702208</v>
      </c>
      <c r="M14">
        <v>8</v>
      </c>
      <c r="O14">
        <f t="shared" si="6"/>
        <v>1510.6459710143001</v>
      </c>
      <c r="P14">
        <f t="shared" si="7"/>
        <v>3034.9517837473895</v>
      </c>
      <c r="Q14">
        <v>2</v>
      </c>
      <c r="S14">
        <f t="shared" si="8"/>
        <v>232.83042608700001</v>
      </c>
      <c r="T14">
        <f t="shared" si="9"/>
        <v>11.691138546897747</v>
      </c>
      <c r="U14">
        <v>2</v>
      </c>
      <c r="W14">
        <f t="shared" si="10"/>
        <v>209.92891304349999</v>
      </c>
      <c r="X14">
        <f t="shared" si="11"/>
        <v>433.99560772576768</v>
      </c>
      <c r="Y14" s="7" t="s">
        <v>22</v>
      </c>
      <c r="Z14" s="12">
        <v>246.4649999999998</v>
      </c>
      <c r="AA14" s="12">
        <v>40.799534027159204</v>
      </c>
      <c r="AB14" s="12">
        <v>116.62255899017674</v>
      </c>
      <c r="AC14" s="12">
        <v>376.30744100982287</v>
      </c>
    </row>
    <row r="15" spans="1:29" x14ac:dyDescent="0.45">
      <c r="A15">
        <v>15</v>
      </c>
      <c r="C15">
        <f t="shared" si="0"/>
        <v>4.2860912752000004</v>
      </c>
      <c r="D15">
        <f t="shared" si="1"/>
        <v>2.3405348932613634</v>
      </c>
      <c r="E15">
        <v>15</v>
      </c>
      <c r="G15">
        <f t="shared" si="2"/>
        <v>4.1635292752000002</v>
      </c>
      <c r="H15">
        <f t="shared" si="3"/>
        <v>6.1148997622045567</v>
      </c>
      <c r="I15">
        <v>9</v>
      </c>
      <c r="K15">
        <f t="shared" si="4"/>
        <v>1692.5405623192</v>
      </c>
      <c r="L15">
        <f t="shared" si="5"/>
        <v>195.16127029824929</v>
      </c>
      <c r="M15">
        <v>9</v>
      </c>
      <c r="O15">
        <f t="shared" si="6"/>
        <v>1575.5736811592001</v>
      </c>
      <c r="P15">
        <f t="shared" si="7"/>
        <v>3089.9398443553787</v>
      </c>
      <c r="Q15">
        <v>3</v>
      </c>
      <c r="S15">
        <f t="shared" si="8"/>
        <v>245.25055217400001</v>
      </c>
      <c r="T15">
        <f t="shared" si="9"/>
        <v>25.635954180362461</v>
      </c>
      <c r="U15">
        <v>3</v>
      </c>
      <c r="W15">
        <f t="shared" si="10"/>
        <v>222.68582608700001</v>
      </c>
      <c r="X15">
        <f t="shared" si="11"/>
        <v>445.10353145342833</v>
      </c>
      <c r="Y15" s="6" t="s">
        <v>23</v>
      </c>
      <c r="Z15" s="14">
        <v>595.88049999999998</v>
      </c>
      <c r="AA15" s="14">
        <v>40.799534027159204</v>
      </c>
      <c r="AB15" s="14">
        <v>466.03805899017692</v>
      </c>
      <c r="AC15" s="14">
        <v>725.72294100982299</v>
      </c>
    </row>
    <row r="16" spans="1:29" ht="14.65" thickBot="1" x14ac:dyDescent="0.5">
      <c r="A16">
        <v>16</v>
      </c>
      <c r="C16">
        <f t="shared" si="0"/>
        <v>4.4424012519999998</v>
      </c>
      <c r="D16">
        <f t="shared" si="1"/>
        <v>2.5037880565285127</v>
      </c>
      <c r="E16">
        <v>16</v>
      </c>
      <c r="G16">
        <f t="shared" si="2"/>
        <v>4.3220676519999994</v>
      </c>
      <c r="H16">
        <f t="shared" si="3"/>
        <v>6.2659789498177076</v>
      </c>
      <c r="I16">
        <v>10</v>
      </c>
      <c r="K16">
        <f t="shared" si="4"/>
        <v>1755.5507826091002</v>
      </c>
      <c r="L16">
        <f t="shared" si="5"/>
        <v>266.82059766452448</v>
      </c>
      <c r="M16">
        <v>10</v>
      </c>
      <c r="O16">
        <f t="shared" si="6"/>
        <v>1640.5013913041</v>
      </c>
      <c r="P16">
        <f t="shared" si="7"/>
        <v>3145.2903670447213</v>
      </c>
      <c r="Q16">
        <v>4</v>
      </c>
      <c r="S16">
        <f t="shared" si="8"/>
        <v>257.67067826100003</v>
      </c>
      <c r="T16">
        <f t="shared" si="9"/>
        <v>39.535321312908877</v>
      </c>
      <c r="U16">
        <v>4</v>
      </c>
      <c r="W16">
        <f t="shared" si="10"/>
        <v>235.4427391305</v>
      </c>
      <c r="X16">
        <f t="shared" si="11"/>
        <v>456.25761213311273</v>
      </c>
      <c r="Y16" s="8" t="s">
        <v>8</v>
      </c>
      <c r="Z16" s="13">
        <v>897.83249999999998</v>
      </c>
      <c r="AA16" s="13">
        <v>40.799534027159204</v>
      </c>
      <c r="AB16" s="13">
        <v>767.99005899017698</v>
      </c>
      <c r="AC16" s="13">
        <v>1027.674941009823</v>
      </c>
    </row>
    <row r="17" spans="1:37" x14ac:dyDescent="0.45">
      <c r="A17">
        <v>17</v>
      </c>
      <c r="C17">
        <f t="shared" si="0"/>
        <v>4.5987112288000001</v>
      </c>
      <c r="D17">
        <f t="shared" si="1"/>
        <v>2.6665069897344917</v>
      </c>
      <c r="E17">
        <v>17</v>
      </c>
      <c r="G17">
        <f t="shared" si="2"/>
        <v>4.4806060287999996</v>
      </c>
      <c r="H17">
        <f t="shared" si="3"/>
        <v>6.4176032273647294</v>
      </c>
      <c r="I17">
        <v>11</v>
      </c>
      <c r="K17">
        <f t="shared" si="4"/>
        <v>1818.561002899</v>
      </c>
      <c r="L17">
        <f t="shared" si="5"/>
        <v>338.12061866027375</v>
      </c>
      <c r="M17">
        <v>11</v>
      </c>
      <c r="O17">
        <f t="shared" si="6"/>
        <v>1705.429101449</v>
      </c>
      <c r="P17">
        <f t="shared" si="7"/>
        <v>3201.0103150789591</v>
      </c>
      <c r="Q17">
        <v>5</v>
      </c>
      <c r="S17">
        <f t="shared" si="8"/>
        <v>270.09080434800001</v>
      </c>
      <c r="T17">
        <f t="shared" si="9"/>
        <v>53.388309229378052</v>
      </c>
      <c r="U17">
        <v>5</v>
      </c>
      <c r="W17">
        <f t="shared" si="10"/>
        <v>248.19965217399999</v>
      </c>
      <c r="X17">
        <f t="shared" si="11"/>
        <v>467.45886201913845</v>
      </c>
    </row>
    <row r="18" spans="1:37" ht="14.65" thickBot="1" x14ac:dyDescent="0.5">
      <c r="A18">
        <v>18</v>
      </c>
      <c r="C18">
        <f t="shared" si="0"/>
        <v>4.7550212056000003</v>
      </c>
      <c r="D18">
        <f t="shared" si="1"/>
        <v>2.8286863606880859</v>
      </c>
      <c r="E18">
        <v>18</v>
      </c>
      <c r="G18">
        <f t="shared" si="2"/>
        <v>4.6391444055999997</v>
      </c>
      <c r="H18">
        <f t="shared" si="3"/>
        <v>6.5697784511780979</v>
      </c>
      <c r="I18">
        <v>12</v>
      </c>
      <c r="K18">
        <f t="shared" si="4"/>
        <v>1881.5712231889001</v>
      </c>
      <c r="L18">
        <f t="shared" si="5"/>
        <v>409.05526492815738</v>
      </c>
      <c r="M18">
        <v>12</v>
      </c>
      <c r="O18">
        <f t="shared" si="6"/>
        <v>1770.3568115939001</v>
      </c>
      <c r="P18">
        <f t="shared" si="7"/>
        <v>3257.10655226668</v>
      </c>
      <c r="Q18">
        <v>6</v>
      </c>
      <c r="S18">
        <f t="shared" si="8"/>
        <v>282.51093043499998</v>
      </c>
      <c r="T18">
        <f t="shared" si="9"/>
        <v>67.193992013512258</v>
      </c>
      <c r="U18">
        <v>6</v>
      </c>
      <c r="W18">
        <f t="shared" si="10"/>
        <v>260.95656521749999</v>
      </c>
      <c r="X18">
        <f t="shared" si="11"/>
        <v>478.70829207341001</v>
      </c>
    </row>
    <row r="19" spans="1:37" ht="42.75" x14ac:dyDescent="0.45">
      <c r="A19">
        <v>19</v>
      </c>
      <c r="C19">
        <f t="shared" si="0"/>
        <v>4.9113311823999997</v>
      </c>
      <c r="D19">
        <f t="shared" si="1"/>
        <v>2.9903212236976935</v>
      </c>
      <c r="E19">
        <v>19</v>
      </c>
      <c r="G19">
        <f t="shared" si="2"/>
        <v>4.7976827823999999</v>
      </c>
      <c r="H19">
        <f t="shared" si="3"/>
        <v>6.7225100852706392</v>
      </c>
      <c r="I19">
        <v>13</v>
      </c>
      <c r="K19">
        <f t="shared" si="4"/>
        <v>1944.5814434788001</v>
      </c>
      <c r="L19">
        <f t="shared" si="5"/>
        <v>479.61860718975345</v>
      </c>
      <c r="M19">
        <v>13</v>
      </c>
      <c r="O19">
        <f t="shared" si="6"/>
        <v>1835.2845217388001</v>
      </c>
      <c r="P19">
        <f t="shared" si="7"/>
        <v>3313.5858225545899</v>
      </c>
      <c r="Q19">
        <v>7</v>
      </c>
      <c r="S19">
        <f t="shared" si="8"/>
        <v>294.93105652200001</v>
      </c>
      <c r="T19">
        <f t="shared" si="9"/>
        <v>80.951450735443302</v>
      </c>
      <c r="U19">
        <v>7</v>
      </c>
      <c r="W19">
        <f t="shared" si="10"/>
        <v>273.71347826099998</v>
      </c>
      <c r="X19">
        <f t="shared" si="11"/>
        <v>490.00690969064158</v>
      </c>
      <c r="Y19">
        <v>1</v>
      </c>
      <c r="AA19">
        <f t="shared" ref="AA19:AA50" si="12">0.1821511731+(Y19-1)*0.0007577982</f>
        <v>0.18215117310000001</v>
      </c>
      <c r="AB19">
        <f t="shared" ref="AB19:AB50" si="13">0+1*AA19-0.0316186272512161*(1.16666666666667+(AA19-0.18794665263417)^2/0.000175096342658812)^0.5</f>
        <v>0.14529830854794057</v>
      </c>
      <c r="AC19">
        <v>1</v>
      </c>
      <c r="AE19">
        <f t="shared" ref="AE19:AE50" si="14">0.1461275499+(AC19-1)*0.0012798797</f>
        <v>0.14612754989999999</v>
      </c>
      <c r="AF19">
        <f t="shared" ref="AF19:AF50" si="15">0+1*AE19+0.0316186272512161*(1.16666666666667+(AE19-0.18794665263417)^2/0.000175096342658812)^0.5</f>
        <v>0.25172867345059668</v>
      </c>
      <c r="AG19" s="17" t="s">
        <v>29</v>
      </c>
      <c r="AH19" s="18" t="s">
        <v>25</v>
      </c>
      <c r="AI19" s="18" t="s">
        <v>26</v>
      </c>
      <c r="AJ19" s="18" t="s">
        <v>27</v>
      </c>
      <c r="AK19" s="18" t="s">
        <v>28</v>
      </c>
    </row>
    <row r="20" spans="1:37" x14ac:dyDescent="0.45">
      <c r="A20">
        <v>20</v>
      </c>
      <c r="C20">
        <f t="shared" si="0"/>
        <v>5.0676411591999999</v>
      </c>
      <c r="D20">
        <f t="shared" si="1"/>
        <v>3.1514070394751679</v>
      </c>
      <c r="E20">
        <v>20</v>
      </c>
      <c r="G20">
        <f t="shared" si="2"/>
        <v>4.9562211592000001</v>
      </c>
      <c r="H20">
        <f t="shared" si="3"/>
        <v>6.8758031790784493</v>
      </c>
      <c r="I20">
        <v>14</v>
      </c>
      <c r="K20">
        <f t="shared" si="4"/>
        <v>2007.5916637687001</v>
      </c>
      <c r="L20">
        <f t="shared" si="5"/>
        <v>549.80487400436982</v>
      </c>
      <c r="M20">
        <v>14</v>
      </c>
      <c r="O20">
        <f t="shared" si="6"/>
        <v>1900.2122318837</v>
      </c>
      <c r="P20">
        <f t="shared" si="7"/>
        <v>3370.4547290154132</v>
      </c>
      <c r="Q20">
        <v>8</v>
      </c>
      <c r="S20">
        <f t="shared" si="8"/>
        <v>307.35118260900003</v>
      </c>
      <c r="T20">
        <f t="shared" si="9"/>
        <v>94.659775742763912</v>
      </c>
      <c r="U20">
        <v>8</v>
      </c>
      <c r="W20">
        <f t="shared" si="10"/>
        <v>286.47039130450003</v>
      </c>
      <c r="X20">
        <f t="shared" si="11"/>
        <v>501.35571629098945</v>
      </c>
      <c r="Y20">
        <v>2</v>
      </c>
      <c r="AA20">
        <f t="shared" si="12"/>
        <v>0.1829089713</v>
      </c>
      <c r="AB20">
        <f t="shared" si="13"/>
        <v>0.14669763095091792</v>
      </c>
      <c r="AC20">
        <v>2</v>
      </c>
      <c r="AE20">
        <f t="shared" si="14"/>
        <v>0.14740742959999997</v>
      </c>
      <c r="AF20">
        <f t="shared" si="15"/>
        <v>0.2501194102960147</v>
      </c>
      <c r="AG20" s="7" t="s">
        <v>22</v>
      </c>
      <c r="AH20" s="12">
        <v>0.18581447748853538</v>
      </c>
      <c r="AI20" s="12">
        <v>7.0253270120468102E-3</v>
      </c>
      <c r="AJ20" s="12">
        <v>0.16345673174739075</v>
      </c>
      <c r="AK20" s="12">
        <v>0.20817222322968001</v>
      </c>
    </row>
    <row r="21" spans="1:37" x14ac:dyDescent="0.45">
      <c r="A21">
        <v>21</v>
      </c>
      <c r="C21">
        <f t="shared" si="0"/>
        <v>5.2239511360000002</v>
      </c>
      <c r="D21">
        <f t="shared" si="1"/>
        <v>3.3119396937710821</v>
      </c>
      <c r="E21">
        <v>21</v>
      </c>
      <c r="G21">
        <f t="shared" si="2"/>
        <v>5.1147595359999993</v>
      </c>
      <c r="H21">
        <f t="shared" si="3"/>
        <v>7.0296623464419161</v>
      </c>
      <c r="I21">
        <v>15</v>
      </c>
      <c r="K21">
        <f t="shared" si="4"/>
        <v>2070.6018840586003</v>
      </c>
      <c r="L21">
        <f t="shared" si="5"/>
        <v>619.60847075770448</v>
      </c>
      <c r="M21">
        <v>15</v>
      </c>
      <c r="O21">
        <f t="shared" si="6"/>
        <v>1965.1399420286002</v>
      </c>
      <c r="P21">
        <f t="shared" si="7"/>
        <v>3427.7197123405977</v>
      </c>
      <c r="Q21">
        <v>9</v>
      </c>
      <c r="S21">
        <f t="shared" si="8"/>
        <v>319.77130869600001</v>
      </c>
      <c r="T21">
        <f t="shared" si="9"/>
        <v>108.31806904782502</v>
      </c>
      <c r="U21">
        <v>9</v>
      </c>
      <c r="W21">
        <f t="shared" si="10"/>
        <v>299.22730434800002</v>
      </c>
      <c r="X21">
        <f t="shared" si="11"/>
        <v>512.75570478586008</v>
      </c>
      <c r="Y21">
        <v>3</v>
      </c>
      <c r="AA21">
        <f t="shared" si="12"/>
        <v>0.18366676950000002</v>
      </c>
      <c r="AB21">
        <f t="shared" si="13"/>
        <v>0.14801643525806199</v>
      </c>
      <c r="AC21">
        <v>3</v>
      </c>
      <c r="AE21">
        <f t="shared" si="14"/>
        <v>0.14868730929999999</v>
      </c>
      <c r="AF21">
        <f t="shared" si="15"/>
        <v>0.2485202222249768</v>
      </c>
      <c r="AG21" s="6" t="s">
        <v>23</v>
      </c>
      <c r="AH21" s="14">
        <v>0.18265943732376622</v>
      </c>
      <c r="AI21" s="14">
        <v>7.0253270120468102E-3</v>
      </c>
      <c r="AJ21" s="14">
        <v>0.16030169158262159</v>
      </c>
      <c r="AK21" s="14">
        <v>0.20501718306491085</v>
      </c>
    </row>
    <row r="22" spans="1:37" ht="14.65" thickBot="1" x14ac:dyDescent="0.5">
      <c r="A22">
        <v>22</v>
      </c>
      <c r="C22">
        <f t="shared" si="0"/>
        <v>5.3802611127999995</v>
      </c>
      <c r="D22">
        <f t="shared" si="1"/>
        <v>3.4719155145700689</v>
      </c>
      <c r="E22">
        <v>22</v>
      </c>
      <c r="G22">
        <f t="shared" si="2"/>
        <v>5.2732979127999995</v>
      </c>
      <c r="H22">
        <f t="shared" si="3"/>
        <v>7.1840917460194378</v>
      </c>
      <c r="I22">
        <v>16</v>
      </c>
      <c r="K22">
        <f t="shared" si="4"/>
        <v>2133.6121043485</v>
      </c>
      <c r="L22">
        <f t="shared" si="5"/>
        <v>689.02399876212689</v>
      </c>
      <c r="M22">
        <v>16</v>
      </c>
      <c r="O22">
        <f t="shared" si="6"/>
        <v>2030.0676521735002</v>
      </c>
      <c r="P22">
        <f t="shared" si="7"/>
        <v>3485.3870289616534</v>
      </c>
      <c r="Q22">
        <v>10</v>
      </c>
      <c r="S22">
        <f t="shared" si="8"/>
        <v>332.19143478299998</v>
      </c>
      <c r="T22">
        <f t="shared" si="9"/>
        <v>121.9254468023488</v>
      </c>
      <c r="U22">
        <v>10</v>
      </c>
      <c r="W22">
        <f t="shared" si="10"/>
        <v>311.98421739150001</v>
      </c>
      <c r="X22">
        <f t="shared" si="11"/>
        <v>524.20785692445816</v>
      </c>
      <c r="Y22">
        <v>4</v>
      </c>
      <c r="AA22">
        <f t="shared" si="12"/>
        <v>0.18442456770000001</v>
      </c>
      <c r="AB22">
        <f t="shared" si="13"/>
        <v>0.14925086856631542</v>
      </c>
      <c r="AC22">
        <v>4</v>
      </c>
      <c r="AE22">
        <f t="shared" si="14"/>
        <v>0.149967189</v>
      </c>
      <c r="AF22">
        <f t="shared" si="15"/>
        <v>0.24693200668616333</v>
      </c>
      <c r="AG22" s="8" t="s">
        <v>8</v>
      </c>
      <c r="AH22" s="13">
        <v>0.19536604309020988</v>
      </c>
      <c r="AI22" s="13">
        <v>7.0253270120468093E-3</v>
      </c>
      <c r="AJ22" s="13">
        <v>0.17300829734906525</v>
      </c>
      <c r="AK22" s="13">
        <v>0.21772378883135451</v>
      </c>
    </row>
    <row r="23" spans="1:37" x14ac:dyDescent="0.45">
      <c r="A23">
        <v>23</v>
      </c>
      <c r="C23">
        <f t="shared" si="0"/>
        <v>5.5365710896000007</v>
      </c>
      <c r="D23">
        <f t="shared" si="1"/>
        <v>3.6313312876838917</v>
      </c>
      <c r="E23">
        <v>23</v>
      </c>
      <c r="G23">
        <f t="shared" si="2"/>
        <v>5.4318362895999996</v>
      </c>
      <c r="H23">
        <f t="shared" si="3"/>
        <v>7.3390950633205145</v>
      </c>
      <c r="I23">
        <v>17</v>
      </c>
      <c r="K23">
        <f t="shared" si="4"/>
        <v>2196.6223246384002</v>
      </c>
      <c r="L23">
        <f t="shared" si="5"/>
        <v>758.0462743412611</v>
      </c>
      <c r="M23">
        <v>17</v>
      </c>
      <c r="O23">
        <f t="shared" si="6"/>
        <v>2094.9953623184001</v>
      </c>
      <c r="P23">
        <f t="shared" si="7"/>
        <v>3543.4627289371938</v>
      </c>
      <c r="Q23">
        <v>11</v>
      </c>
      <c r="S23">
        <f t="shared" si="8"/>
        <v>344.61156087000001</v>
      </c>
      <c r="T23">
        <f t="shared" si="9"/>
        <v>135.48104184886026</v>
      </c>
      <c r="U23">
        <v>11</v>
      </c>
      <c r="W23">
        <f t="shared" si="10"/>
        <v>324.741130435</v>
      </c>
      <c r="X23">
        <f t="shared" si="11"/>
        <v>535.71314053051151</v>
      </c>
      <c r="Y23">
        <v>5</v>
      </c>
      <c r="AA23">
        <f t="shared" si="12"/>
        <v>0.18518236590000001</v>
      </c>
      <c r="AB23">
        <f t="shared" si="13"/>
        <v>0.15039746245853203</v>
      </c>
      <c r="AC23">
        <v>5</v>
      </c>
      <c r="AE23">
        <f t="shared" si="14"/>
        <v>0.15124706869999999</v>
      </c>
      <c r="AF23">
        <f t="shared" si="15"/>
        <v>0.24535576689508282</v>
      </c>
    </row>
    <row r="24" spans="1:37" x14ac:dyDescent="0.45">
      <c r="A24">
        <v>24</v>
      </c>
      <c r="C24">
        <f t="shared" si="0"/>
        <v>5.6928810664</v>
      </c>
      <c r="D24">
        <f t="shared" si="1"/>
        <v>3.7901842705915727</v>
      </c>
      <c r="E24">
        <v>24</v>
      </c>
      <c r="G24">
        <f t="shared" si="2"/>
        <v>5.5903746663999998</v>
      </c>
      <c r="H24">
        <f t="shared" si="3"/>
        <v>7.4946754945339595</v>
      </c>
      <c r="I24">
        <v>18</v>
      </c>
      <c r="K24">
        <f t="shared" si="4"/>
        <v>2259.6325449283004</v>
      </c>
      <c r="L24">
        <f t="shared" si="5"/>
        <v>826.67034776354058</v>
      </c>
      <c r="M24">
        <v>18</v>
      </c>
      <c r="O24">
        <f t="shared" si="6"/>
        <v>2159.9230724632998</v>
      </c>
      <c r="P24">
        <f t="shared" si="7"/>
        <v>3601.952633755116</v>
      </c>
      <c r="Q24">
        <v>12</v>
      </c>
      <c r="S24">
        <f t="shared" si="8"/>
        <v>357.03168695700003</v>
      </c>
      <c r="T24">
        <f t="shared" si="9"/>
        <v>148.98400633684906</v>
      </c>
      <c r="U24">
        <v>12</v>
      </c>
      <c r="W24">
        <f t="shared" si="10"/>
        <v>337.49804347849999</v>
      </c>
      <c r="X24">
        <f t="shared" si="11"/>
        <v>547.27250664055452</v>
      </c>
      <c r="Y24">
        <v>6</v>
      </c>
      <c r="AA24">
        <f t="shared" si="12"/>
        <v>0.1859401641</v>
      </c>
      <c r="AB24">
        <f t="shared" si="13"/>
        <v>0.15145324597706877</v>
      </c>
      <c r="AC24">
        <v>6</v>
      </c>
      <c r="AE24">
        <f t="shared" si="14"/>
        <v>0.15252694839999997</v>
      </c>
      <c r="AF24">
        <f t="shared" si="15"/>
        <v>0.24379262718601935</v>
      </c>
    </row>
    <row r="25" spans="1:37" x14ac:dyDescent="0.45">
      <c r="A25">
        <v>25</v>
      </c>
      <c r="C25">
        <f t="shared" si="0"/>
        <v>5.8491910431999994</v>
      </c>
      <c r="D25">
        <f t="shared" si="1"/>
        <v>3.9484722043901885</v>
      </c>
      <c r="E25">
        <v>25</v>
      </c>
      <c r="G25">
        <f t="shared" si="2"/>
        <v>5.7489130432</v>
      </c>
      <c r="H25">
        <f t="shared" si="3"/>
        <v>7.6508357323130074</v>
      </c>
      <c r="I25">
        <v>19</v>
      </c>
      <c r="K25">
        <f t="shared" si="4"/>
        <v>2322.6427652182001</v>
      </c>
      <c r="L25">
        <f t="shared" si="5"/>
        <v>894.89152188277762</v>
      </c>
      <c r="M25">
        <v>19</v>
      </c>
      <c r="O25">
        <f t="shared" si="6"/>
        <v>2224.8507826082</v>
      </c>
      <c r="P25">
        <f t="shared" si="7"/>
        <v>3660.8623142104761</v>
      </c>
      <c r="Q25">
        <v>13</v>
      </c>
      <c r="S25">
        <f t="shared" si="8"/>
        <v>369.451813044</v>
      </c>
      <c r="T25">
        <f t="shared" si="9"/>
        <v>162.43351438999571</v>
      </c>
      <c r="U25">
        <v>13</v>
      </c>
      <c r="W25">
        <f t="shared" si="10"/>
        <v>350.25495652200004</v>
      </c>
      <c r="X25">
        <f t="shared" si="11"/>
        <v>558.88688655711621</v>
      </c>
      <c r="Y25">
        <v>7</v>
      </c>
      <c r="AA25">
        <f t="shared" si="12"/>
        <v>0.18669796230000002</v>
      </c>
      <c r="AB25">
        <f t="shared" si="13"/>
        <v>0.15241585102745014</v>
      </c>
      <c r="AC25">
        <v>7</v>
      </c>
      <c r="AE25">
        <f t="shared" si="14"/>
        <v>0.15380682809999999</v>
      </c>
      <c r="AF25">
        <f t="shared" si="15"/>
        <v>0.24224385096830967</v>
      </c>
    </row>
    <row r="26" spans="1:37" x14ac:dyDescent="0.45">
      <c r="A26">
        <v>26</v>
      </c>
      <c r="C26">
        <f t="shared" si="0"/>
        <v>6.0055010200000005</v>
      </c>
      <c r="D26">
        <f t="shared" si="1"/>
        <v>4.106193323736461</v>
      </c>
      <c r="E26">
        <v>26</v>
      </c>
      <c r="G26">
        <f t="shared" si="2"/>
        <v>5.9074514200000001</v>
      </c>
      <c r="H26">
        <f t="shared" si="3"/>
        <v>7.8075779536622658</v>
      </c>
      <c r="I26">
        <v>20</v>
      </c>
      <c r="K26">
        <f t="shared" si="4"/>
        <v>2385.6529855080998</v>
      </c>
      <c r="L26">
        <f t="shared" si="5"/>
        <v>962.70537033870028</v>
      </c>
      <c r="M26">
        <v>20</v>
      </c>
      <c r="O26">
        <f t="shared" si="6"/>
        <v>2289.7784927531002</v>
      </c>
      <c r="P26">
        <f t="shared" si="7"/>
        <v>3720.1970685291994</v>
      </c>
      <c r="Q26">
        <v>14</v>
      </c>
      <c r="S26">
        <f t="shared" si="8"/>
        <v>381.87193913099998</v>
      </c>
      <c r="T26">
        <f t="shared" si="9"/>
        <v>175.8287648092724</v>
      </c>
      <c r="U26">
        <v>14</v>
      </c>
      <c r="W26">
        <f t="shared" si="10"/>
        <v>363.01186956549998</v>
      </c>
      <c r="X26">
        <f t="shared" si="11"/>
        <v>570.55718883213353</v>
      </c>
      <c r="Y26">
        <v>8</v>
      </c>
      <c r="AA26">
        <f t="shared" si="12"/>
        <v>0.18745576050000001</v>
      </c>
      <c r="AB26">
        <f t="shared" si="13"/>
        <v>0.15328360220571832</v>
      </c>
      <c r="AC26">
        <v>8</v>
      </c>
      <c r="AE26">
        <f t="shared" si="14"/>
        <v>0.1550867078</v>
      </c>
      <c r="AF26">
        <f t="shared" si="15"/>
        <v>0.24071086177879492</v>
      </c>
    </row>
    <row r="27" spans="1:37" x14ac:dyDescent="0.45">
      <c r="A27">
        <v>27</v>
      </c>
      <c r="C27">
        <f t="shared" si="0"/>
        <v>6.1618109967999999</v>
      </c>
      <c r="D27">
        <f t="shared" si="1"/>
        <v>4.2633463646780703</v>
      </c>
      <c r="E27">
        <v>27</v>
      </c>
      <c r="G27">
        <f t="shared" si="2"/>
        <v>6.0659897967999994</v>
      </c>
      <c r="H27">
        <f t="shared" si="3"/>
        <v>7.9649038100521174</v>
      </c>
      <c r="I27">
        <v>21</v>
      </c>
      <c r="K27">
        <f t="shared" si="4"/>
        <v>2448.663205798</v>
      </c>
      <c r="L27">
        <f t="shared" si="5"/>
        <v>1030.107755167124</v>
      </c>
      <c r="M27">
        <v>21</v>
      </c>
      <c r="O27">
        <f t="shared" si="6"/>
        <v>2354.7062028979999</v>
      </c>
      <c r="P27">
        <f t="shared" si="7"/>
        <v>3779.9619009154803</v>
      </c>
      <c r="Q27">
        <v>15</v>
      </c>
      <c r="S27">
        <f t="shared" si="8"/>
        <v>394.292065218</v>
      </c>
      <c r="T27">
        <f t="shared" si="9"/>
        <v>189.16898379528388</v>
      </c>
      <c r="U27">
        <v>15</v>
      </c>
      <c r="W27">
        <f t="shared" si="10"/>
        <v>375.76878260900003</v>
      </c>
      <c r="X27">
        <f t="shared" si="11"/>
        <v>582.28429619783924</v>
      </c>
      <c r="Y27">
        <v>9</v>
      </c>
      <c r="AA27">
        <f t="shared" si="12"/>
        <v>0.18821355870000001</v>
      </c>
      <c r="AB27">
        <f t="shared" si="13"/>
        <v>0.1540555835086099</v>
      </c>
      <c r="AC27">
        <v>9</v>
      </c>
      <c r="AE27">
        <f t="shared" si="14"/>
        <v>0.15636658749999999</v>
      </c>
      <c r="AF27">
        <f t="shared" si="15"/>
        <v>0.23919526801946883</v>
      </c>
    </row>
    <row r="28" spans="1:37" x14ac:dyDescent="0.45">
      <c r="A28">
        <v>28</v>
      </c>
      <c r="C28">
        <f t="shared" si="0"/>
        <v>6.3181209735999992</v>
      </c>
      <c r="D28">
        <f t="shared" si="1"/>
        <v>4.4199305702941745</v>
      </c>
      <c r="E28">
        <v>28</v>
      </c>
      <c r="G28">
        <f t="shared" si="2"/>
        <v>6.2245281735999995</v>
      </c>
      <c r="H28">
        <f t="shared" si="3"/>
        <v>8.1228144198643797</v>
      </c>
      <c r="I28">
        <v>22</v>
      </c>
      <c r="K28">
        <f t="shared" si="4"/>
        <v>2511.6734260879002</v>
      </c>
      <c r="L28">
        <f t="shared" si="5"/>
        <v>1097.0948436681383</v>
      </c>
      <c r="M28">
        <v>22</v>
      </c>
      <c r="O28">
        <f t="shared" si="6"/>
        <v>2419.6339130429001</v>
      </c>
      <c r="P28">
        <f t="shared" si="7"/>
        <v>3840.1615007062392</v>
      </c>
      <c r="Q28">
        <v>16</v>
      </c>
      <c r="S28">
        <f t="shared" si="8"/>
        <v>406.71219130500003</v>
      </c>
      <c r="T28">
        <f t="shared" si="9"/>
        <v>202.45342767188743</v>
      </c>
      <c r="U28">
        <v>16</v>
      </c>
      <c r="W28">
        <f t="shared" si="10"/>
        <v>388.52569565250002</v>
      </c>
      <c r="X28">
        <f t="shared" si="11"/>
        <v>594.06906246421943</v>
      </c>
      <c r="Y28">
        <v>10</v>
      </c>
      <c r="AA28">
        <f t="shared" si="12"/>
        <v>0.1889713569</v>
      </c>
      <c r="AB28">
        <f t="shared" si="13"/>
        <v>0.154731675923653</v>
      </c>
      <c r="AC28">
        <v>10</v>
      </c>
      <c r="AE28">
        <f t="shared" si="14"/>
        <v>0.15764646719999997</v>
      </c>
      <c r="AF28">
        <f t="shared" si="15"/>
        <v>0.23769889208423123</v>
      </c>
    </row>
    <row r="29" spans="1:37" x14ac:dyDescent="0.45">
      <c r="A29">
        <v>29</v>
      </c>
      <c r="C29">
        <f t="shared" si="0"/>
        <v>6.4744309504000004</v>
      </c>
      <c r="D29">
        <f t="shared" si="1"/>
        <v>4.5759456940866032</v>
      </c>
      <c r="E29">
        <v>29</v>
      </c>
      <c r="G29">
        <f t="shared" si="2"/>
        <v>6.3830665503999997</v>
      </c>
      <c r="H29">
        <f t="shared" si="3"/>
        <v>8.2813103632494229</v>
      </c>
      <c r="I29">
        <v>23</v>
      </c>
      <c r="K29">
        <f t="shared" si="4"/>
        <v>2574.6836463778</v>
      </c>
      <c r="L29">
        <f t="shared" si="5"/>
        <v>1163.6631243815082</v>
      </c>
      <c r="M29">
        <v>23</v>
      </c>
      <c r="O29">
        <f t="shared" si="6"/>
        <v>2484.5616231878003</v>
      </c>
      <c r="P29">
        <f t="shared" si="7"/>
        <v>3900.8002223190765</v>
      </c>
      <c r="Q29">
        <v>17</v>
      </c>
      <c r="S29">
        <f t="shared" si="8"/>
        <v>419.132317392</v>
      </c>
      <c r="T29">
        <f t="shared" si="9"/>
        <v>215.68138559195538</v>
      </c>
      <c r="U29">
        <v>17</v>
      </c>
      <c r="W29">
        <f t="shared" si="10"/>
        <v>401.28260869600001</v>
      </c>
      <c r="X29">
        <f t="shared" si="11"/>
        <v>605.91230940387345</v>
      </c>
      <c r="Y29">
        <v>11</v>
      </c>
      <c r="AA29">
        <f t="shared" si="12"/>
        <v>0.18972915510000002</v>
      </c>
      <c r="AB29">
        <f t="shared" si="13"/>
        <v>0.15531256237136637</v>
      </c>
      <c r="AC29">
        <v>11</v>
      </c>
      <c r="AE29">
        <f t="shared" si="14"/>
        <v>0.15892634689999999</v>
      </c>
      <c r="AF29">
        <f t="shared" si="15"/>
        <v>0.23622380471286802</v>
      </c>
    </row>
    <row r="30" spans="1:37" x14ac:dyDescent="0.45">
      <c r="A30">
        <v>30</v>
      </c>
      <c r="C30">
        <f t="shared" si="0"/>
        <v>6.6307409271999997</v>
      </c>
      <c r="D30">
        <f t="shared" si="1"/>
        <v>4.7313920010863955</v>
      </c>
      <c r="E30">
        <v>30</v>
      </c>
      <c r="G30">
        <f t="shared" si="2"/>
        <v>6.5416049271999999</v>
      </c>
      <c r="H30">
        <f t="shared" si="3"/>
        <v>8.4403916794497302</v>
      </c>
      <c r="I30">
        <v>24</v>
      </c>
      <c r="K30">
        <f t="shared" si="4"/>
        <v>2637.6938666677001</v>
      </c>
      <c r="L30">
        <f t="shared" si="5"/>
        <v>1229.8094220215773</v>
      </c>
      <c r="M30">
        <v>24</v>
      </c>
      <c r="O30">
        <f t="shared" si="6"/>
        <v>2549.4893333327</v>
      </c>
      <c r="P30">
        <f t="shared" si="7"/>
        <v>3961.8820661805348</v>
      </c>
      <c r="Q30">
        <v>18</v>
      </c>
      <c r="S30">
        <f t="shared" si="8"/>
        <v>431.55244347899998</v>
      </c>
      <c r="T30">
        <f t="shared" si="9"/>
        <v>228.8521822051521</v>
      </c>
      <c r="U30">
        <v>18</v>
      </c>
      <c r="W30">
        <f t="shared" si="10"/>
        <v>414.0395217395</v>
      </c>
      <c r="X30">
        <f t="shared" si="11"/>
        <v>617.81482364665612</v>
      </c>
      <c r="Y30">
        <v>12</v>
      </c>
      <c r="AA30">
        <f t="shared" si="12"/>
        <v>0.19048695330000001</v>
      </c>
      <c r="AB30">
        <f t="shared" si="13"/>
        <v>0.15579969952811024</v>
      </c>
      <c r="AC30">
        <v>12</v>
      </c>
      <c r="AE30">
        <f t="shared" si="14"/>
        <v>0.1602062266</v>
      </c>
      <c r="AF30">
        <f t="shared" si="15"/>
        <v>0.23477236556438608</v>
      </c>
    </row>
    <row r="31" spans="1:37" x14ac:dyDescent="0.45">
      <c r="A31">
        <v>31</v>
      </c>
      <c r="C31">
        <f t="shared" si="0"/>
        <v>6.7870509040000009</v>
      </c>
      <c r="D31">
        <f t="shared" si="1"/>
        <v>4.8862702666641207</v>
      </c>
      <c r="E31">
        <v>31</v>
      </c>
      <c r="G31">
        <f t="shared" si="2"/>
        <v>6.7001433039999991</v>
      </c>
      <c r="H31">
        <f t="shared" si="3"/>
        <v>8.6000578666186467</v>
      </c>
      <c r="I31">
        <v>25</v>
      </c>
      <c r="K31">
        <f t="shared" si="4"/>
        <v>2700.7040869576003</v>
      </c>
      <c r="L31">
        <f t="shared" si="5"/>
        <v>1295.5309112293546</v>
      </c>
      <c r="M31">
        <v>25</v>
      </c>
      <c r="O31">
        <f t="shared" si="6"/>
        <v>2614.4170434776001</v>
      </c>
      <c r="P31">
        <f t="shared" si="7"/>
        <v>4023.4106608189959</v>
      </c>
      <c r="Q31">
        <v>19</v>
      </c>
      <c r="S31">
        <f t="shared" si="8"/>
        <v>443.972569566</v>
      </c>
      <c r="T31">
        <f t="shared" si="9"/>
        <v>241.96518026682841</v>
      </c>
      <c r="U31">
        <v>19</v>
      </c>
      <c r="W31">
        <f t="shared" si="10"/>
        <v>426.796434783</v>
      </c>
      <c r="X31">
        <f t="shared" si="11"/>
        <v>629.77735360783254</v>
      </c>
      <c r="Y31">
        <v>13</v>
      </c>
      <c r="AA31">
        <f t="shared" si="12"/>
        <v>0.1912447515</v>
      </c>
      <c r="AB31">
        <f t="shared" si="13"/>
        <v>0.15619525919379751</v>
      </c>
      <c r="AC31">
        <v>13</v>
      </c>
      <c r="AE31">
        <f t="shared" si="14"/>
        <v>0.16148610629999999</v>
      </c>
      <c r="AF31">
        <f t="shared" si="15"/>
        <v>0.2333472711737867</v>
      </c>
    </row>
    <row r="32" spans="1:37" x14ac:dyDescent="0.45">
      <c r="A32">
        <v>32</v>
      </c>
      <c r="C32">
        <f t="shared" si="0"/>
        <v>6.9433608808000002</v>
      </c>
      <c r="D32">
        <f t="shared" si="1"/>
        <v>5.0405817730563758</v>
      </c>
      <c r="E32">
        <v>32</v>
      </c>
      <c r="G32">
        <f t="shared" si="2"/>
        <v>6.8586816807999993</v>
      </c>
      <c r="H32">
        <f t="shared" si="3"/>
        <v>8.760307884136262</v>
      </c>
      <c r="I32">
        <v>26</v>
      </c>
      <c r="K32">
        <f t="shared" si="4"/>
        <v>2763.7143072475001</v>
      </c>
      <c r="L32">
        <f t="shared" si="5"/>
        <v>1360.8251290072033</v>
      </c>
      <c r="M32">
        <v>26</v>
      </c>
      <c r="O32">
        <f t="shared" si="6"/>
        <v>2679.3447536225003</v>
      </c>
      <c r="P32">
        <f t="shared" si="7"/>
        <v>4085.3892463010106</v>
      </c>
      <c r="Q32">
        <v>20</v>
      </c>
      <c r="S32">
        <f t="shared" si="8"/>
        <v>456.39269565300003</v>
      </c>
      <c r="T32">
        <f t="shared" si="9"/>
        <v>255.01978316661553</v>
      </c>
      <c r="U32">
        <v>20</v>
      </c>
      <c r="W32">
        <f t="shared" si="10"/>
        <v>439.55334782650004</v>
      </c>
      <c r="X32">
        <f t="shared" si="11"/>
        <v>641.80060647456105</v>
      </c>
      <c r="Y32">
        <v>14</v>
      </c>
      <c r="AA32">
        <f t="shared" si="12"/>
        <v>0.1920025497</v>
      </c>
      <c r="AB32">
        <f t="shared" si="13"/>
        <v>0.15650204456120184</v>
      </c>
      <c r="AC32">
        <v>14</v>
      </c>
      <c r="AE32">
        <f t="shared" si="14"/>
        <v>0.16276598599999997</v>
      </c>
      <c r="AF32">
        <f t="shared" si="15"/>
        <v>0.23195161164013112</v>
      </c>
    </row>
    <row r="33" spans="1:32" x14ac:dyDescent="0.45">
      <c r="A33">
        <v>33</v>
      </c>
      <c r="C33">
        <f t="shared" ref="C33:C64" si="16">2.0977516+(A33-1)*0.1563099768</f>
        <v>7.0996708575999996</v>
      </c>
      <c r="D33">
        <f t="shared" ref="D33:D64" si="17">0+1*C33-1.75738274205652*(1.16666666666667+(C33-6.31528833333333)^2/69.8488132176333)^0.5</f>
        <v>5.1943283036447276</v>
      </c>
      <c r="E33">
        <v>33</v>
      </c>
      <c r="G33">
        <f t="shared" ref="G33:G64" si="18">1.943992+(E33-1)*0.1585383768</f>
        <v>7.0172200575999994</v>
      </c>
      <c r="H33">
        <f t="shared" ref="H33:H64" si="19">0+1*G33+1.75738274205652*(1.16666666666667+(G33-6.31528833333333)^2/69.8488132176333)^0.5</f>
        <v>8.9211401573975557</v>
      </c>
      <c r="I33">
        <v>27</v>
      </c>
      <c r="K33">
        <f t="shared" si="4"/>
        <v>2826.7245275373998</v>
      </c>
      <c r="L33">
        <f t="shared" si="5"/>
        <v>1425.6899857115693</v>
      </c>
      <c r="M33">
        <v>27</v>
      </c>
      <c r="O33">
        <f t="shared" si="6"/>
        <v>2744.2724637674</v>
      </c>
      <c r="P33">
        <f t="shared" si="7"/>
        <v>4147.8206591813341</v>
      </c>
      <c r="Q33">
        <v>21</v>
      </c>
      <c r="S33">
        <f t="shared" si="8"/>
        <v>468.81282174</v>
      </c>
      <c r="T33">
        <f t="shared" si="9"/>
        <v>268.01543735506289</v>
      </c>
      <c r="U33">
        <v>21</v>
      </c>
      <c r="W33">
        <f t="shared" si="10"/>
        <v>452.31026086999998</v>
      </c>
      <c r="X33">
        <f t="shared" si="11"/>
        <v>653.88524527629977</v>
      </c>
      <c r="Y33">
        <v>15</v>
      </c>
      <c r="AA33">
        <f t="shared" si="12"/>
        <v>0.19276034790000002</v>
      </c>
      <c r="AB33">
        <f t="shared" si="13"/>
        <v>0.15672338858324655</v>
      </c>
      <c r="AC33">
        <v>15</v>
      </c>
      <c r="AE33">
        <f t="shared" si="14"/>
        <v>0.16404586569999999</v>
      </c>
      <c r="AF33">
        <f t="shared" si="15"/>
        <v>0.23058893757568488</v>
      </c>
    </row>
    <row r="34" spans="1:32" x14ac:dyDescent="0.45">
      <c r="A34">
        <v>34</v>
      </c>
      <c r="C34">
        <f t="shared" si="16"/>
        <v>7.2559808344000007</v>
      </c>
      <c r="D34">
        <f t="shared" si="17"/>
        <v>5.3475121350463786</v>
      </c>
      <c r="E34">
        <v>34</v>
      </c>
      <c r="G34">
        <f t="shared" si="18"/>
        <v>7.1757584343999996</v>
      </c>
      <c r="H34">
        <f t="shared" si="19"/>
        <v>9.0825525850215456</v>
      </c>
      <c r="I34">
        <v>28</v>
      </c>
      <c r="K34">
        <f t="shared" si="4"/>
        <v>2889.7347478273</v>
      </c>
      <c r="L34">
        <f t="shared" si="5"/>
        <v>1490.1237744913717</v>
      </c>
      <c r="M34">
        <v>28</v>
      </c>
      <c r="O34">
        <f t="shared" si="6"/>
        <v>2809.2001739123002</v>
      </c>
      <c r="P34">
        <f t="shared" si="7"/>
        <v>4210.707319125343</v>
      </c>
      <c r="Q34">
        <v>22</v>
      </c>
      <c r="S34">
        <f t="shared" si="8"/>
        <v>481.23294782699998</v>
      </c>
      <c r="T34">
        <f t="shared" si="9"/>
        <v>280.95163464672237</v>
      </c>
      <c r="U34">
        <v>22</v>
      </c>
      <c r="W34">
        <f t="shared" si="10"/>
        <v>465.06717391350003</v>
      </c>
      <c r="X34">
        <f t="shared" si="11"/>
        <v>666.03188606517665</v>
      </c>
      <c r="Y34">
        <v>16</v>
      </c>
      <c r="AA34">
        <f t="shared" si="12"/>
        <v>0.19351814610000001</v>
      </c>
      <c r="AB34">
        <f t="shared" si="13"/>
        <v>0.15686304241736021</v>
      </c>
      <c r="AC34">
        <v>16</v>
      </c>
      <c r="AE34">
        <f t="shared" si="14"/>
        <v>0.1653257454</v>
      </c>
      <c r="AF34">
        <f t="shared" si="15"/>
        <v>0.22926333899974499</v>
      </c>
    </row>
    <row r="35" spans="1:32" x14ac:dyDescent="0.45">
      <c r="A35">
        <v>35</v>
      </c>
      <c r="C35">
        <f t="shared" si="16"/>
        <v>7.4122908112000001</v>
      </c>
      <c r="D35">
        <f t="shared" si="17"/>
        <v>5.5001360270978461</v>
      </c>
      <c r="E35">
        <v>35</v>
      </c>
      <c r="G35">
        <f t="shared" si="18"/>
        <v>7.3342968111999998</v>
      </c>
      <c r="H35">
        <f t="shared" si="19"/>
        <v>9.2445425484048513</v>
      </c>
      <c r="I35">
        <v>29</v>
      </c>
      <c r="K35">
        <f t="shared" si="4"/>
        <v>2952.7449681172002</v>
      </c>
      <c r="L35">
        <f t="shared" si="5"/>
        <v>1554.125179073937</v>
      </c>
      <c r="M35">
        <v>29</v>
      </c>
      <c r="O35">
        <f t="shared" si="6"/>
        <v>2874.1278840572004</v>
      </c>
      <c r="P35">
        <f t="shared" si="7"/>
        <v>4274.0512173480183</v>
      </c>
      <c r="Q35">
        <v>23</v>
      </c>
      <c r="S35">
        <f t="shared" si="8"/>
        <v>493.653073914</v>
      </c>
      <c r="T35">
        <f t="shared" si="9"/>
        <v>293.82791437846561</v>
      </c>
      <c r="U35">
        <v>23</v>
      </c>
      <c r="W35">
        <f t="shared" si="10"/>
        <v>477.82408695699996</v>
      </c>
      <c r="X35">
        <f t="shared" si="11"/>
        <v>678.24109523243123</v>
      </c>
      <c r="Y35">
        <v>17</v>
      </c>
      <c r="AA35">
        <f t="shared" si="12"/>
        <v>0.1942759443</v>
      </c>
      <c r="AB35">
        <f t="shared" si="13"/>
        <v>0.15692506167759029</v>
      </c>
      <c r="AC35">
        <v>17</v>
      </c>
      <c r="AE35">
        <f t="shared" si="14"/>
        <v>0.16660562509999999</v>
      </c>
      <c r="AF35">
        <f t="shared" si="15"/>
        <v>0.22797953793955372</v>
      </c>
    </row>
    <row r="36" spans="1:32" x14ac:dyDescent="0.45">
      <c r="A36">
        <v>36</v>
      </c>
      <c r="C36">
        <f t="shared" si="16"/>
        <v>7.5686007879999995</v>
      </c>
      <c r="D36">
        <f t="shared" si="17"/>
        <v>5.6522032108335223</v>
      </c>
      <c r="E36">
        <v>36</v>
      </c>
      <c r="G36">
        <f t="shared" si="18"/>
        <v>7.492835187999999</v>
      </c>
      <c r="H36">
        <f t="shared" si="19"/>
        <v>9.407106923519132</v>
      </c>
      <c r="I36">
        <v>30</v>
      </c>
      <c r="K36">
        <f t="shared" si="4"/>
        <v>3015.7551884070999</v>
      </c>
      <c r="L36">
        <f t="shared" si="5"/>
        <v>1617.6932798163718</v>
      </c>
      <c r="M36">
        <v>30</v>
      </c>
      <c r="O36">
        <f t="shared" si="6"/>
        <v>2939.0555942021001</v>
      </c>
      <c r="P36">
        <f t="shared" si="7"/>
        <v>4337.8539069964427</v>
      </c>
      <c r="Q36">
        <v>24</v>
      </c>
      <c r="S36">
        <f t="shared" si="8"/>
        <v>506.07320000100003</v>
      </c>
      <c r="T36">
        <f t="shared" si="9"/>
        <v>306.64386540253065</v>
      </c>
      <c r="U36">
        <v>24</v>
      </c>
      <c r="W36">
        <f t="shared" si="10"/>
        <v>490.58100000050001</v>
      </c>
      <c r="X36">
        <f t="shared" si="11"/>
        <v>690.51338698671134</v>
      </c>
      <c r="Y36">
        <v>18</v>
      </c>
      <c r="AA36">
        <f t="shared" si="12"/>
        <v>0.1950337425</v>
      </c>
      <c r="AB36">
        <f t="shared" si="13"/>
        <v>0.15691369715819586</v>
      </c>
      <c r="AC36">
        <v>18</v>
      </c>
      <c r="AE36">
        <f t="shared" si="14"/>
        <v>0.16788550479999997</v>
      </c>
      <c r="AF36">
        <f t="shared" si="15"/>
        <v>0.22674299642498782</v>
      </c>
    </row>
    <row r="37" spans="1:32" x14ac:dyDescent="0.45">
      <c r="A37">
        <v>37</v>
      </c>
      <c r="C37">
        <f t="shared" si="16"/>
        <v>7.7249107648000006</v>
      </c>
      <c r="D37">
        <f t="shared" si="17"/>
        <v>5.8037173745795183</v>
      </c>
      <c r="E37">
        <v>37</v>
      </c>
      <c r="G37">
        <f t="shared" si="18"/>
        <v>7.6513735647999992</v>
      </c>
      <c r="H37">
        <f t="shared" si="19"/>
        <v>9.5702420948298492</v>
      </c>
      <c r="I37">
        <v>31</v>
      </c>
      <c r="K37">
        <f t="shared" si="4"/>
        <v>3078.7654086970001</v>
      </c>
      <c r="L37">
        <f t="shared" si="5"/>
        <v>1680.8275579578744</v>
      </c>
      <c r="M37">
        <v>31</v>
      </c>
      <c r="O37">
        <f t="shared" si="6"/>
        <v>3003.9833043470003</v>
      </c>
      <c r="P37">
        <f t="shared" si="7"/>
        <v>4402.1164955830454</v>
      </c>
      <c r="Q37">
        <v>25</v>
      </c>
      <c r="S37">
        <f t="shared" si="8"/>
        <v>518.493326088</v>
      </c>
      <c r="T37">
        <f t="shared" si="9"/>
        <v>319.39912789484362</v>
      </c>
      <c r="U37">
        <v>25</v>
      </c>
      <c r="W37">
        <f t="shared" si="10"/>
        <v>503.33791304400006</v>
      </c>
      <c r="X37">
        <f t="shared" si="11"/>
        <v>702.84922101925235</v>
      </c>
      <c r="Y37">
        <v>19</v>
      </c>
      <c r="AA37">
        <f t="shared" si="12"/>
        <v>0.19579154070000002</v>
      </c>
      <c r="AB37">
        <f t="shared" si="13"/>
        <v>0.15683329512156563</v>
      </c>
      <c r="AC37">
        <v>19</v>
      </c>
      <c r="AE37">
        <f t="shared" si="14"/>
        <v>0.16916538449999999</v>
      </c>
      <c r="AF37">
        <f t="shared" si="15"/>
        <v>0.22556004120408213</v>
      </c>
    </row>
    <row r="38" spans="1:32" x14ac:dyDescent="0.45">
      <c r="A38">
        <v>38</v>
      </c>
      <c r="C38">
        <f t="shared" si="16"/>
        <v>7.8812207416</v>
      </c>
      <c r="D38">
        <f t="shared" si="17"/>
        <v>5.9546826482998085</v>
      </c>
      <c r="E38">
        <v>38</v>
      </c>
      <c r="G38">
        <f t="shared" si="18"/>
        <v>7.8099119415999994</v>
      </c>
      <c r="H38">
        <f t="shared" si="19"/>
        <v>9.7339439711940408</v>
      </c>
      <c r="I38">
        <v>32</v>
      </c>
      <c r="K38">
        <f t="shared" si="4"/>
        <v>3141.7756289869003</v>
      </c>
      <c r="L38">
        <f t="shared" si="5"/>
        <v>1743.5278980272712</v>
      </c>
      <c r="M38">
        <v>32</v>
      </c>
      <c r="O38">
        <f t="shared" si="6"/>
        <v>3068.9110144919005</v>
      </c>
      <c r="P38">
        <f t="shared" si="7"/>
        <v>4466.8396395550099</v>
      </c>
      <c r="Q38">
        <v>26</v>
      </c>
      <c r="S38">
        <f t="shared" si="8"/>
        <v>530.91345217499997</v>
      </c>
      <c r="T38">
        <f t="shared" si="9"/>
        <v>332.09339496053144</v>
      </c>
      <c r="U38">
        <v>26</v>
      </c>
      <c r="W38">
        <f t="shared" si="10"/>
        <v>516.0948260875</v>
      </c>
      <c r="X38">
        <f t="shared" si="11"/>
        <v>715.24900037980456</v>
      </c>
      <c r="Y38">
        <v>20</v>
      </c>
      <c r="AA38">
        <f t="shared" si="12"/>
        <v>0.19654933890000001</v>
      </c>
      <c r="AB38">
        <f t="shared" si="13"/>
        <v>0.15668821049477014</v>
      </c>
      <c r="AC38">
        <v>20</v>
      </c>
      <c r="AE38">
        <f t="shared" si="14"/>
        <v>0.1704452642</v>
      </c>
      <c r="AF38">
        <f t="shared" si="15"/>
        <v>0.22443800566025957</v>
      </c>
    </row>
    <row r="39" spans="1:32" x14ac:dyDescent="0.45">
      <c r="A39">
        <v>39</v>
      </c>
      <c r="C39">
        <f t="shared" si="16"/>
        <v>8.0375307183999993</v>
      </c>
      <c r="D39">
        <f t="shared" si="17"/>
        <v>6.1051035863458205</v>
      </c>
      <c r="E39">
        <v>39</v>
      </c>
      <c r="G39">
        <f t="shared" si="18"/>
        <v>7.9684503183999995</v>
      </c>
      <c r="H39">
        <f t="shared" si="19"/>
        <v>9.8982080035775901</v>
      </c>
      <c r="I39">
        <v>33</v>
      </c>
      <c r="K39">
        <f t="shared" ref="K39:K70" si="20">1188.4588+(I39-1)*63.0102202899</f>
        <v>3204.7858492768</v>
      </c>
      <c r="L39">
        <f t="shared" ref="L39:L70" si="21">0+1*K39-1294.22974956314*(1.16666666666667+(K39-3065.27333333333)^2/10961986.2369333)^0.5</f>
        <v>1805.7945883797834</v>
      </c>
      <c r="M39">
        <v>33</v>
      </c>
      <c r="O39">
        <f t="shared" ref="O39:O70" si="22">1056.152+(M39-1)*64.9277101449</f>
        <v>3133.8387246368002</v>
      </c>
      <c r="P39">
        <f t="shared" ref="P39:P70" si="23">0+1*O39+1294.22974956314*(1.16666666666667+(O39-3065.27333333333)^2/10961986.2369333)^0.5</f>
        <v>4532.0235410617051</v>
      </c>
      <c r="Q39">
        <v>27</v>
      </c>
      <c r="S39">
        <f t="shared" si="8"/>
        <v>543.33357826199995</v>
      </c>
      <c r="T39">
        <f t="shared" si="9"/>
        <v>344.7264140202376</v>
      </c>
      <c r="U39">
        <v>27</v>
      </c>
      <c r="W39">
        <f t="shared" si="10"/>
        <v>528.85173913100004</v>
      </c>
      <c r="X39">
        <f t="shared" si="11"/>
        <v>727.71306958557875</v>
      </c>
      <c r="Y39">
        <v>21</v>
      </c>
      <c r="AA39">
        <f t="shared" si="12"/>
        <v>0.1973071371</v>
      </c>
      <c r="AB39">
        <f t="shared" si="13"/>
        <v>0.15648273466191076</v>
      </c>
      <c r="AC39">
        <v>21</v>
      </c>
      <c r="AE39">
        <f t="shared" si="14"/>
        <v>0.17172514389999999</v>
      </c>
      <c r="AF39">
        <f t="shared" si="15"/>
        <v>0.22338538777529526</v>
      </c>
    </row>
    <row r="40" spans="1:32" x14ac:dyDescent="0.45">
      <c r="A40">
        <v>40</v>
      </c>
      <c r="C40">
        <f t="shared" si="16"/>
        <v>8.1938406952000005</v>
      </c>
      <c r="D40">
        <f t="shared" si="17"/>
        <v>6.2549851487721391</v>
      </c>
      <c r="E40">
        <v>40</v>
      </c>
      <c r="G40">
        <f t="shared" si="18"/>
        <v>8.1269886951999997</v>
      </c>
      <c r="H40">
        <f t="shared" si="19"/>
        <v>10.063029204418115</v>
      </c>
      <c r="I40">
        <v>34</v>
      </c>
      <c r="K40">
        <f t="shared" si="20"/>
        <v>3267.7960695666998</v>
      </c>
      <c r="L40">
        <f t="shared" si="21"/>
        <v>1867.6283198572057</v>
      </c>
      <c r="M40">
        <v>34</v>
      </c>
      <c r="O40">
        <f t="shared" si="22"/>
        <v>3198.7664347817004</v>
      </c>
      <c r="P40">
        <f t="shared" si="23"/>
        <v>4597.66794695717</v>
      </c>
      <c r="Q40">
        <v>28</v>
      </c>
      <c r="S40">
        <f t="shared" si="8"/>
        <v>555.75370434900003</v>
      </c>
      <c r="T40">
        <f t="shared" si="9"/>
        <v>357.29798796283671</v>
      </c>
      <c r="U40">
        <v>28</v>
      </c>
      <c r="W40">
        <f t="shared" si="10"/>
        <v>541.60865217449998</v>
      </c>
      <c r="X40">
        <f t="shared" si="11"/>
        <v>740.24171298347642</v>
      </c>
      <c r="Y40">
        <v>22</v>
      </c>
      <c r="AA40">
        <f t="shared" si="12"/>
        <v>0.19806493530000002</v>
      </c>
      <c r="AB40">
        <f t="shared" si="13"/>
        <v>0.15622103815099952</v>
      </c>
      <c r="AC40">
        <v>22</v>
      </c>
      <c r="AE40">
        <f t="shared" si="14"/>
        <v>0.17300502359999997</v>
      </c>
      <c r="AF40">
        <f t="shared" si="15"/>
        <v>0.22241202012228337</v>
      </c>
    </row>
    <row r="41" spans="1:32" x14ac:dyDescent="0.45">
      <c r="A41">
        <v>41</v>
      </c>
      <c r="C41">
        <f t="shared" si="16"/>
        <v>8.3501506719999998</v>
      </c>
      <c r="D41">
        <f t="shared" si="17"/>
        <v>6.4043326813899935</v>
      </c>
      <c r="E41">
        <v>41</v>
      </c>
      <c r="G41">
        <f t="shared" si="18"/>
        <v>8.2855270719999989</v>
      </c>
      <c r="H41">
        <f t="shared" si="19"/>
        <v>10.228402168448163</v>
      </c>
      <c r="I41">
        <v>35</v>
      </c>
      <c r="K41">
        <f t="shared" si="20"/>
        <v>3330.8062898566004</v>
      </c>
      <c r="L41">
        <f t="shared" si="21"/>
        <v>1929.0301825859995</v>
      </c>
      <c r="M41">
        <v>35</v>
      </c>
      <c r="O41">
        <f t="shared" si="22"/>
        <v>3263.6941449266001</v>
      </c>
      <c r="P41">
        <f t="shared" si="23"/>
        <v>4663.772150049118</v>
      </c>
      <c r="Q41">
        <v>29</v>
      </c>
      <c r="S41">
        <f t="shared" si="8"/>
        <v>568.173830436</v>
      </c>
      <c r="T41">
        <f t="shared" si="9"/>
        <v>369.80797605239553</v>
      </c>
      <c r="U41">
        <v>29</v>
      </c>
      <c r="W41">
        <f t="shared" si="10"/>
        <v>554.36556521800003</v>
      </c>
      <c r="X41">
        <f t="shared" si="11"/>
        <v>752.83515338349639</v>
      </c>
      <c r="Y41">
        <v>23</v>
      </c>
      <c r="AA41">
        <f t="shared" si="12"/>
        <v>0.19882273350000002</v>
      </c>
      <c r="AB41">
        <f t="shared" si="13"/>
        <v>0.15590712747718566</v>
      </c>
      <c r="AC41">
        <v>23</v>
      </c>
      <c r="AE41">
        <f t="shared" si="14"/>
        <v>0.17428490329999999</v>
      </c>
      <c r="AF41">
        <f t="shared" si="15"/>
        <v>0.22152924322224096</v>
      </c>
    </row>
    <row r="42" spans="1:32" x14ac:dyDescent="0.45">
      <c r="A42">
        <v>42</v>
      </c>
      <c r="C42">
        <f t="shared" si="16"/>
        <v>8.5064606487999992</v>
      </c>
      <c r="D42">
        <f t="shared" si="17"/>
        <v>6.5531518947363763</v>
      </c>
      <c r="E42">
        <v>42</v>
      </c>
      <c r="G42">
        <f t="shared" si="18"/>
        <v>8.4440654488</v>
      </c>
      <c r="H42">
        <f t="shared" si="19"/>
        <v>10.394321094785097</v>
      </c>
      <c r="I42">
        <v>36</v>
      </c>
      <c r="K42">
        <f t="shared" si="20"/>
        <v>3393.8165101465001</v>
      </c>
      <c r="L42">
        <f t="shared" si="21"/>
        <v>1990.00166094781</v>
      </c>
      <c r="M42">
        <v>36</v>
      </c>
      <c r="O42">
        <f t="shared" si="22"/>
        <v>3328.6218550715002</v>
      </c>
      <c r="P42">
        <f t="shared" si="23"/>
        <v>4730.3349925801149</v>
      </c>
      <c r="Q42">
        <v>30</v>
      </c>
      <c r="S42">
        <f t="shared" si="8"/>
        <v>580.59395652299997</v>
      </c>
      <c r="T42">
        <f t="shared" si="9"/>
        <v>382.25629457971058</v>
      </c>
      <c r="U42">
        <v>30</v>
      </c>
      <c r="W42">
        <f t="shared" si="10"/>
        <v>567.12247826150008</v>
      </c>
      <c r="X42">
        <f t="shared" si="11"/>
        <v>765.49355097847376</v>
      </c>
      <c r="Y42">
        <v>24</v>
      </c>
      <c r="AA42">
        <f t="shared" si="12"/>
        <v>0.19958053170000001</v>
      </c>
      <c r="AB42">
        <f t="shared" si="13"/>
        <v>0.15554481472508375</v>
      </c>
      <c r="AC42">
        <v>24</v>
      </c>
      <c r="AE42">
        <f t="shared" si="14"/>
        <v>0.175564783</v>
      </c>
      <c r="AF42">
        <f t="shared" si="15"/>
        <v>0.22075006650316031</v>
      </c>
    </row>
    <row r="43" spans="1:32" x14ac:dyDescent="0.45">
      <c r="A43">
        <v>43</v>
      </c>
      <c r="C43">
        <f t="shared" si="16"/>
        <v>8.6627706256000003</v>
      </c>
      <c r="D43">
        <f t="shared" si="17"/>
        <v>6.7014488421401461</v>
      </c>
      <c r="E43">
        <v>43</v>
      </c>
      <c r="G43">
        <f t="shared" si="18"/>
        <v>8.6026038255999993</v>
      </c>
      <c r="H43">
        <f t="shared" si="19"/>
        <v>10.560779810088725</v>
      </c>
      <c r="I43">
        <v>37</v>
      </c>
      <c r="K43">
        <f t="shared" si="20"/>
        <v>3456.8267304363999</v>
      </c>
      <c r="L43">
        <f t="shared" si="21"/>
        <v>2050.5446267763232</v>
      </c>
      <c r="M43">
        <v>37</v>
      </c>
      <c r="O43">
        <f t="shared" si="22"/>
        <v>3393.5495652164</v>
      </c>
      <c r="P43">
        <f t="shared" si="23"/>
        <v>4797.354871901056</v>
      </c>
      <c r="Q43">
        <v>31</v>
      </c>
      <c r="S43">
        <f t="shared" si="8"/>
        <v>593.01408261000006</v>
      </c>
      <c r="T43">
        <f t="shared" si="9"/>
        <v>394.64291725141061</v>
      </c>
      <c r="U43">
        <v>31</v>
      </c>
      <c r="W43">
        <f t="shared" si="10"/>
        <v>579.87939130500001</v>
      </c>
      <c r="X43">
        <f t="shared" si="11"/>
        <v>778.21700256228473</v>
      </c>
      <c r="Y43">
        <v>25</v>
      </c>
      <c r="AA43">
        <f t="shared" si="12"/>
        <v>0.2003383299</v>
      </c>
      <c r="AB43">
        <f t="shared" si="13"/>
        <v>0.15513769808821379</v>
      </c>
      <c r="AC43">
        <v>25</v>
      </c>
      <c r="AE43">
        <f t="shared" si="14"/>
        <v>0.17684466269999999</v>
      </c>
      <c r="AF43">
        <f t="shared" si="15"/>
        <v>0.22008929100307467</v>
      </c>
    </row>
    <row r="44" spans="1:32" x14ac:dyDescent="0.45">
      <c r="A44">
        <v>44</v>
      </c>
      <c r="C44">
        <f t="shared" si="16"/>
        <v>8.8190806023999997</v>
      </c>
      <c r="D44">
        <f t="shared" si="17"/>
        <v>6.8492298970674259</v>
      </c>
      <c r="E44">
        <v>44</v>
      </c>
      <c r="G44">
        <f t="shared" si="18"/>
        <v>8.7611422024000003</v>
      </c>
      <c r="H44">
        <f t="shared" si="19"/>
        <v>10.727771792585553</v>
      </c>
      <c r="I44">
        <v>38</v>
      </c>
      <c r="K44">
        <f t="shared" si="20"/>
        <v>3519.8369507262996</v>
      </c>
      <c r="L44">
        <f t="shared" si="21"/>
        <v>2110.6613308526339</v>
      </c>
      <c r="M44">
        <v>38</v>
      </c>
      <c r="O44">
        <f t="shared" si="22"/>
        <v>3458.4772753613001</v>
      </c>
      <c r="P44">
        <f t="shared" si="23"/>
        <v>4864.8297482723829</v>
      </c>
      <c r="Q44">
        <v>32</v>
      </c>
      <c r="S44">
        <f t="shared" si="8"/>
        <v>605.43420869700003</v>
      </c>
      <c r="T44">
        <f t="shared" si="9"/>
        <v>406.9678753124175</v>
      </c>
      <c r="U44">
        <v>32</v>
      </c>
      <c r="W44">
        <f t="shared" si="10"/>
        <v>592.63630434850006</v>
      </c>
      <c r="X44">
        <f t="shared" si="11"/>
        <v>791.00554105538117</v>
      </c>
      <c r="Y44">
        <v>26</v>
      </c>
      <c r="AA44">
        <f t="shared" si="12"/>
        <v>0.20109612809999999</v>
      </c>
      <c r="AB44">
        <f t="shared" si="13"/>
        <v>0.154689151465289</v>
      </c>
      <c r="AC44">
        <v>26</v>
      </c>
      <c r="AE44">
        <f t="shared" si="14"/>
        <v>0.17812454239999997</v>
      </c>
      <c r="AF44">
        <f t="shared" si="15"/>
        <v>0.21956355481726922</v>
      </c>
    </row>
    <row r="45" spans="1:32" x14ac:dyDescent="0.45">
      <c r="A45">
        <v>45</v>
      </c>
      <c r="C45">
        <f t="shared" si="16"/>
        <v>8.9753905792000008</v>
      </c>
      <c r="D45">
        <f t="shared" si="17"/>
        <v>6.9965017299270365</v>
      </c>
      <c r="E45">
        <v>45</v>
      </c>
      <c r="G45">
        <f t="shared" si="18"/>
        <v>8.9196805791999996</v>
      </c>
      <c r="H45">
        <f t="shared" si="19"/>
        <v>10.895290196759037</v>
      </c>
      <c r="I45">
        <v>39</v>
      </c>
      <c r="K45">
        <f t="shared" si="20"/>
        <v>3582.8471710162003</v>
      </c>
      <c r="L45">
        <f t="shared" si="21"/>
        <v>2170.3543927883265</v>
      </c>
      <c r="M45">
        <v>39</v>
      </c>
      <c r="O45">
        <f t="shared" si="22"/>
        <v>3523.4049855062003</v>
      </c>
      <c r="P45">
        <f t="shared" si="23"/>
        <v>4932.7571547050829</v>
      </c>
      <c r="Q45">
        <v>33</v>
      </c>
      <c r="S45">
        <f t="shared" ref="S45:S76" si="24">220.4103+(Q45-1)*12.420126087</f>
        <v>617.854334784</v>
      </c>
      <c r="T45">
        <f t="shared" ref="T45:T76" si="25">0+1*S45-183.62494104772*(1.16666666666667+(S45-580.059333333333)^2/425030.548000334)^0.5</f>
        <v>419.23125740043719</v>
      </c>
      <c r="U45">
        <v>33</v>
      </c>
      <c r="W45">
        <f t="shared" ref="W45:W76" si="26">197.172+(U45-1)*12.7569130435</f>
        <v>605.393217392</v>
      </c>
      <c r="X45">
        <f t="shared" ref="X45:X76" si="27">0+1*W45+183.62494104772*(1.16666666666667+(W45-580.059333333333)^2/425030.548000334)^0.5</f>
        <v>803.85913534306121</v>
      </c>
      <c r="Y45">
        <v>27</v>
      </c>
      <c r="AA45">
        <f t="shared" si="12"/>
        <v>0.20185392630000001</v>
      </c>
      <c r="AB45">
        <f t="shared" si="13"/>
        <v>0.15420232126863939</v>
      </c>
      <c r="AC45">
        <v>27</v>
      </c>
      <c r="AE45">
        <f t="shared" si="14"/>
        <v>0.17940442209999999</v>
      </c>
      <c r="AF45">
        <f t="shared" si="15"/>
        <v>0.21919124736168039</v>
      </c>
    </row>
    <row r="46" spans="1:32" x14ac:dyDescent="0.45">
      <c r="A46">
        <v>46</v>
      </c>
      <c r="C46">
        <f t="shared" si="16"/>
        <v>9.1317005560000002</v>
      </c>
      <c r="D46">
        <f t="shared" si="17"/>
        <v>7.1432712845128163</v>
      </c>
      <c r="E46">
        <v>46</v>
      </c>
      <c r="G46">
        <f t="shared" si="18"/>
        <v>9.0782189560000006</v>
      </c>
      <c r="H46">
        <f t="shared" si="19"/>
        <v>11.063327878508661</v>
      </c>
      <c r="I46">
        <v>40</v>
      </c>
      <c r="K46">
        <f t="shared" si="20"/>
        <v>3645.8573913061</v>
      </c>
      <c r="L46">
        <f t="shared" si="21"/>
        <v>2229.626789400706</v>
      </c>
      <c r="M46">
        <v>40</v>
      </c>
      <c r="O46">
        <f t="shared" si="22"/>
        <v>3588.3326956511</v>
      </c>
      <c r="P46">
        <f t="shared" si="23"/>
        <v>5001.1342087319144</v>
      </c>
      <c r="Q46">
        <v>34</v>
      </c>
      <c r="S46">
        <f t="shared" si="24"/>
        <v>630.27446087099997</v>
      </c>
      <c r="T46">
        <f t="shared" si="25"/>
        <v>431.43320913405677</v>
      </c>
      <c r="U46">
        <v>34</v>
      </c>
      <c r="W46">
        <f t="shared" si="26"/>
        <v>618.15013043550005</v>
      </c>
      <c r="X46">
        <f t="shared" si="27"/>
        <v>816.77769042833165</v>
      </c>
      <c r="Y46">
        <v>28</v>
      </c>
      <c r="AA46">
        <f t="shared" si="12"/>
        <v>0.20261172450000001</v>
      </c>
      <c r="AB46">
        <f t="shared" si="13"/>
        <v>0.15368012876416498</v>
      </c>
      <c r="AC46">
        <v>28</v>
      </c>
      <c r="AE46">
        <f t="shared" si="14"/>
        <v>0.1806843018</v>
      </c>
      <c r="AF46">
        <f t="shared" si="15"/>
        <v>0.2189922255224595</v>
      </c>
    </row>
    <row r="47" spans="1:32" x14ac:dyDescent="0.45">
      <c r="A47">
        <v>47</v>
      </c>
      <c r="C47">
        <f t="shared" si="16"/>
        <v>9.2880105327999996</v>
      </c>
      <c r="D47">
        <f t="shared" si="17"/>
        <v>7.2895457542537851</v>
      </c>
      <c r="E47">
        <v>47</v>
      </c>
      <c r="G47">
        <f t="shared" si="18"/>
        <v>9.2367573327999999</v>
      </c>
      <c r="H47">
        <f t="shared" si="19"/>
        <v>11.23187742058634</v>
      </c>
      <c r="I47">
        <v>41</v>
      </c>
      <c r="K47">
        <f t="shared" si="20"/>
        <v>3708.8676115959997</v>
      </c>
      <c r="L47">
        <f t="shared" si="21"/>
        <v>2288.4818416980543</v>
      </c>
      <c r="M47">
        <v>41</v>
      </c>
      <c r="O47">
        <f t="shared" si="22"/>
        <v>3653.2604057960002</v>
      </c>
      <c r="P47">
        <f t="shared" si="23"/>
        <v>5069.9576259798478</v>
      </c>
      <c r="Q47">
        <v>35</v>
      </c>
      <c r="S47">
        <f t="shared" si="24"/>
        <v>642.69458695799995</v>
      </c>
      <c r="T47">
        <f t="shared" si="25"/>
        <v>443.57393243890397</v>
      </c>
      <c r="U47">
        <v>35</v>
      </c>
      <c r="W47">
        <f t="shared" si="26"/>
        <v>630.90704347899998</v>
      </c>
      <c r="X47">
        <f t="shared" si="27"/>
        <v>829.76104789760939</v>
      </c>
      <c r="Y47">
        <v>29</v>
      </c>
      <c r="AA47">
        <f t="shared" si="12"/>
        <v>0.2033695227</v>
      </c>
      <c r="AB47">
        <f t="shared" si="13"/>
        <v>0.15312527648268862</v>
      </c>
      <c r="AC47">
        <v>29</v>
      </c>
      <c r="AE47">
        <f t="shared" si="14"/>
        <v>0.18196418149999999</v>
      </c>
      <c r="AF47">
        <f t="shared" si="15"/>
        <v>0.21898726101380403</v>
      </c>
    </row>
    <row r="48" spans="1:32" x14ac:dyDescent="0.45">
      <c r="A48">
        <v>48</v>
      </c>
      <c r="C48">
        <f t="shared" si="16"/>
        <v>9.4443205096000007</v>
      </c>
      <c r="D48">
        <f t="shared" si="17"/>
        <v>7.435332558435281</v>
      </c>
      <c r="E48">
        <v>48</v>
      </c>
      <c r="G48">
        <f t="shared" si="18"/>
        <v>9.3952957095999992</v>
      </c>
      <c r="H48">
        <f t="shared" si="19"/>
        <v>11.400931158126731</v>
      </c>
      <c r="I48">
        <v>42</v>
      </c>
      <c r="K48">
        <f t="shared" si="20"/>
        <v>3771.8778318859004</v>
      </c>
      <c r="L48">
        <f t="shared" si="21"/>
        <v>2346.9232006040147</v>
      </c>
      <c r="M48">
        <v>42</v>
      </c>
      <c r="O48">
        <f t="shared" si="22"/>
        <v>3718.1881159409004</v>
      </c>
      <c r="P48">
        <f t="shared" si="23"/>
        <v>5139.2237353977825</v>
      </c>
      <c r="Q48">
        <v>36</v>
      </c>
      <c r="S48">
        <f t="shared" si="24"/>
        <v>655.11471304500003</v>
      </c>
      <c r="T48">
        <f t="shared" si="25"/>
        <v>455.65368461911163</v>
      </c>
      <c r="U48">
        <v>36</v>
      </c>
      <c r="W48">
        <f t="shared" si="26"/>
        <v>643.66395652250003</v>
      </c>
      <c r="X48">
        <f t="shared" si="27"/>
        <v>842.80898669395219</v>
      </c>
      <c r="Y48">
        <v>30</v>
      </c>
      <c r="AA48">
        <f t="shared" si="12"/>
        <v>0.20412732090000002</v>
      </c>
      <c r="AB48">
        <f t="shared" si="13"/>
        <v>0.15254025748157451</v>
      </c>
      <c r="AC48">
        <v>30</v>
      </c>
      <c r="AE48">
        <f t="shared" si="14"/>
        <v>0.18324406119999997</v>
      </c>
      <c r="AF48">
        <f t="shared" si="15"/>
        <v>0.21919716474729511</v>
      </c>
    </row>
    <row r="49" spans="1:32" x14ac:dyDescent="0.45">
      <c r="A49">
        <v>49</v>
      </c>
      <c r="C49">
        <f t="shared" si="16"/>
        <v>9.6006304864000001</v>
      </c>
      <c r="D49">
        <f t="shared" si="17"/>
        <v>7.5806393185448506</v>
      </c>
      <c r="E49">
        <v>49</v>
      </c>
      <c r="G49">
        <f t="shared" si="18"/>
        <v>9.5538340864000002</v>
      </c>
      <c r="H49">
        <f t="shared" si="19"/>
        <v>11.570481204097796</v>
      </c>
      <c r="I49">
        <v>43</v>
      </c>
      <c r="K49">
        <f t="shared" si="20"/>
        <v>3834.8880521758001</v>
      </c>
      <c r="L49">
        <f t="shared" si="21"/>
        <v>2404.9548315593061</v>
      </c>
      <c r="M49">
        <v>43</v>
      </c>
      <c r="O49">
        <f t="shared" si="22"/>
        <v>3783.1158260858001</v>
      </c>
      <c r="P49">
        <f t="shared" si="23"/>
        <v>5208.9284959794059</v>
      </c>
      <c r="Q49">
        <v>37</v>
      </c>
      <c r="S49">
        <f t="shared" si="24"/>
        <v>667.534839132</v>
      </c>
      <c r="T49">
        <f t="shared" si="25"/>
        <v>467.67277718398032</v>
      </c>
      <c r="U49">
        <v>37</v>
      </c>
      <c r="W49">
        <f t="shared" si="26"/>
        <v>656.42086956600008</v>
      </c>
      <c r="X49">
        <f t="shared" si="27"/>
        <v>855.92122418905024</v>
      </c>
      <c r="Y49">
        <v>31</v>
      </c>
      <c r="AA49">
        <f t="shared" si="12"/>
        <v>0.20488511910000001</v>
      </c>
      <c r="AB49">
        <f t="shared" si="13"/>
        <v>0.15192736646804139</v>
      </c>
      <c r="AC49">
        <v>31</v>
      </c>
      <c r="AE49">
        <f t="shared" si="14"/>
        <v>0.18452394089999999</v>
      </c>
      <c r="AF49">
        <f t="shared" si="15"/>
        <v>0.21964158224899991</v>
      </c>
    </row>
    <row r="50" spans="1:32" x14ac:dyDescent="0.45">
      <c r="A50">
        <v>50</v>
      </c>
      <c r="C50">
        <f t="shared" si="16"/>
        <v>9.7569404631999994</v>
      </c>
      <c r="D50">
        <f t="shared" si="17"/>
        <v>7.725473834886075</v>
      </c>
      <c r="E50">
        <v>50</v>
      </c>
      <c r="G50">
        <f t="shared" si="18"/>
        <v>9.7123724631999995</v>
      </c>
      <c r="H50">
        <f t="shared" si="19"/>
        <v>11.740519474509583</v>
      </c>
      <c r="I50">
        <v>44</v>
      </c>
      <c r="K50">
        <f t="shared" si="20"/>
        <v>3897.8982724656998</v>
      </c>
      <c r="L50">
        <f t="shared" si="21"/>
        <v>2462.5809981456728</v>
      </c>
      <c r="M50">
        <v>44</v>
      </c>
      <c r="O50">
        <f t="shared" si="22"/>
        <v>3848.0435362307003</v>
      </c>
      <c r="P50">
        <f t="shared" si="23"/>
        <v>5279.0675148098217</v>
      </c>
      <c r="Q50">
        <v>38</v>
      </c>
      <c r="S50">
        <f t="shared" si="24"/>
        <v>679.95496521899997</v>
      </c>
      <c r="T50">
        <f t="shared" si="25"/>
        <v>479.63157444219587</v>
      </c>
      <c r="U50">
        <v>38</v>
      </c>
      <c r="W50">
        <f t="shared" si="26"/>
        <v>669.17778260950001</v>
      </c>
      <c r="X50">
        <f t="shared" si="27"/>
        <v>869.09741754193681</v>
      </c>
      <c r="Y50">
        <v>32</v>
      </c>
      <c r="AA50">
        <f t="shared" si="12"/>
        <v>0.20564291730000001</v>
      </c>
      <c r="AB50">
        <f t="shared" si="13"/>
        <v>0.15128871200713415</v>
      </c>
      <c r="AC50">
        <v>32</v>
      </c>
      <c r="AE50">
        <f t="shared" si="14"/>
        <v>0.1858038206</v>
      </c>
      <c r="AF50">
        <f t="shared" si="15"/>
        <v>0.22033753824506164</v>
      </c>
    </row>
    <row r="51" spans="1:32" x14ac:dyDescent="0.45">
      <c r="A51">
        <v>51</v>
      </c>
      <c r="C51">
        <f t="shared" si="16"/>
        <v>9.9132504400000006</v>
      </c>
      <c r="D51">
        <f t="shared" si="17"/>
        <v>7.8698440635917208</v>
      </c>
      <c r="E51">
        <v>51</v>
      </c>
      <c r="G51">
        <f t="shared" si="18"/>
        <v>9.8709108400000005</v>
      </c>
      <c r="H51">
        <f t="shared" si="19"/>
        <v>11.91103771323179</v>
      </c>
      <c r="I51">
        <v>45</v>
      </c>
      <c r="K51">
        <f t="shared" si="20"/>
        <v>3960.9084927555996</v>
      </c>
      <c r="L51">
        <f t="shared" si="21"/>
        <v>2519.806244881378</v>
      </c>
      <c r="M51">
        <v>45</v>
      </c>
      <c r="O51">
        <f t="shared" si="22"/>
        <v>3912.9712463756005</v>
      </c>
      <c r="P51">
        <f t="shared" si="23"/>
        <v>5349.6360662563784</v>
      </c>
      <c r="Q51">
        <v>39</v>
      </c>
      <c r="S51">
        <f t="shared" si="24"/>
        <v>692.37509130600006</v>
      </c>
      <c r="T51">
        <f t="shared" si="25"/>
        <v>491.53049187818522</v>
      </c>
      <c r="U51">
        <v>39</v>
      </c>
      <c r="W51">
        <f t="shared" si="26"/>
        <v>681.93469565300006</v>
      </c>
      <c r="X51">
        <f t="shared" si="27"/>
        <v>882.33716532934079</v>
      </c>
      <c r="Y51">
        <v>33</v>
      </c>
      <c r="AA51">
        <f t="shared" ref="AA51:AA82" si="28">0.1821511731+(Y51-1)*0.0007577982</f>
        <v>0.2064007155</v>
      </c>
      <c r="AB51">
        <f t="shared" ref="AB51:AB82" si="29">0+1*AA51-0.0316186272512161*(1.16666666666667+(AA51-0.18794665263417)^2/0.000175096342658812)^0.5</f>
        <v>0.15062622922078345</v>
      </c>
      <c r="AC51">
        <v>33</v>
      </c>
      <c r="AE51">
        <f t="shared" ref="AE51:AE82" si="30">0.1461275499+(AC51-1)*0.0012798797</f>
        <v>0.18708370029999999</v>
      </c>
      <c r="AF51">
        <f t="shared" ref="AF51:AF82" si="31">0+1*AE51+0.0316186272512161*(1.16666666666667+(AE51-0.18794665263417)^2/0.000175096342658812)^0.5</f>
        <v>0.22129791395599516</v>
      </c>
    </row>
    <row r="52" spans="1:32" x14ac:dyDescent="0.45">
      <c r="A52">
        <v>52</v>
      </c>
      <c r="C52">
        <f t="shared" si="16"/>
        <v>10.0695604168</v>
      </c>
      <c r="D52">
        <f t="shared" si="17"/>
        <v>8.0137580941552802</v>
      </c>
      <c r="E52">
        <v>52</v>
      </c>
      <c r="G52">
        <f t="shared" si="18"/>
        <v>10.0294492168</v>
      </c>
      <c r="H52">
        <f t="shared" si="19"/>
        <v>12.082027516284432</v>
      </c>
      <c r="I52">
        <v>46</v>
      </c>
      <c r="K52">
        <f t="shared" si="20"/>
        <v>4023.9187130455002</v>
      </c>
      <c r="L52">
        <f t="shared" si="21"/>
        <v>2576.6353793396756</v>
      </c>
      <c r="M52">
        <v>46</v>
      </c>
      <c r="O52">
        <f t="shared" si="22"/>
        <v>3977.8989565205002</v>
      </c>
      <c r="P52">
        <f t="shared" si="23"/>
        <v>5420.6291121189333</v>
      </c>
      <c r="Q52">
        <v>40</v>
      </c>
      <c r="S52">
        <f t="shared" si="24"/>
        <v>704.79521739300003</v>
      </c>
      <c r="T52">
        <f t="shared" si="25"/>
        <v>503.36999432715913</v>
      </c>
      <c r="U52">
        <v>40</v>
      </c>
      <c r="W52">
        <f t="shared" si="26"/>
        <v>694.6916086965</v>
      </c>
      <c r="X52">
        <f t="shared" si="27"/>
        <v>895.64000942986331</v>
      </c>
      <c r="Y52">
        <v>34</v>
      </c>
      <c r="AA52">
        <f t="shared" si="28"/>
        <v>0.20715851370000002</v>
      </c>
      <c r="AB52">
        <f t="shared" si="29"/>
        <v>0.14994169253784306</v>
      </c>
      <c r="AC52">
        <v>34</v>
      </c>
      <c r="AE52">
        <f t="shared" si="30"/>
        <v>0.18836357999999997</v>
      </c>
      <c r="AF52">
        <f t="shared" si="31"/>
        <v>0.22253012824597768</v>
      </c>
    </row>
    <row r="53" spans="1:32" x14ac:dyDescent="0.45">
      <c r="A53">
        <v>53</v>
      </c>
      <c r="C53">
        <f t="shared" si="16"/>
        <v>10.225870393600001</v>
      </c>
      <c r="D53">
        <f t="shared" si="17"/>
        <v>8.157224127587039</v>
      </c>
      <c r="E53">
        <v>53</v>
      </c>
      <c r="G53">
        <f t="shared" si="18"/>
        <v>10.187987593599999</v>
      </c>
      <c r="H53">
        <f t="shared" si="19"/>
        <v>12.253480355480237</v>
      </c>
      <c r="I53">
        <v>47</v>
      </c>
      <c r="K53">
        <f t="shared" si="20"/>
        <v>4086.9289333354</v>
      </c>
      <c r="L53">
        <f t="shared" si="21"/>
        <v>2633.0734537415701</v>
      </c>
      <c r="M53">
        <v>47</v>
      </c>
      <c r="O53">
        <f t="shared" si="22"/>
        <v>4042.8266666654004</v>
      </c>
      <c r="P53">
        <f t="shared" si="23"/>
        <v>5492.0413225526681</v>
      </c>
      <c r="Q53">
        <v>41</v>
      </c>
      <c r="S53">
        <f t="shared" si="24"/>
        <v>717.21534348</v>
      </c>
      <c r="T53">
        <f t="shared" si="25"/>
        <v>515.15059396705499</v>
      </c>
      <c r="U53">
        <v>41</v>
      </c>
      <c r="W53">
        <f t="shared" si="26"/>
        <v>707.44852174000005</v>
      </c>
      <c r="X53">
        <f t="shared" si="27"/>
        <v>909.00543714177434</v>
      </c>
      <c r="Y53">
        <v>35</v>
      </c>
      <c r="AA53">
        <f t="shared" si="28"/>
        <v>0.20791631190000001</v>
      </c>
      <c r="AB53">
        <f t="shared" si="29"/>
        <v>0.14923672817964456</v>
      </c>
      <c r="AC53">
        <v>35</v>
      </c>
      <c r="AE53">
        <f t="shared" si="30"/>
        <v>0.18964345969999999</v>
      </c>
      <c r="AF53">
        <f t="shared" si="31"/>
        <v>0.22403531139816754</v>
      </c>
    </row>
    <row r="54" spans="1:32" x14ac:dyDescent="0.45">
      <c r="A54">
        <v>54</v>
      </c>
      <c r="C54">
        <f t="shared" si="16"/>
        <v>10.3821803704</v>
      </c>
      <c r="D54">
        <f t="shared" si="17"/>
        <v>8.3002504552876175</v>
      </c>
      <c r="E54">
        <v>54</v>
      </c>
      <c r="G54">
        <f t="shared" si="18"/>
        <v>10.3465259704</v>
      </c>
      <c r="H54">
        <f t="shared" si="19"/>
        <v>12.425387601312039</v>
      </c>
      <c r="I54">
        <v>48</v>
      </c>
      <c r="K54">
        <f t="shared" si="20"/>
        <v>4149.9391536252997</v>
      </c>
      <c r="L54">
        <f t="shared" si="21"/>
        <v>2689.125746172037</v>
      </c>
      <c r="M54">
        <v>48</v>
      </c>
      <c r="O54">
        <f t="shared" si="22"/>
        <v>4107.7543768103005</v>
      </c>
      <c r="P54">
        <f t="shared" si="23"/>
        <v>5563.8670975772011</v>
      </c>
      <c r="Q54">
        <v>42</v>
      </c>
      <c r="S54">
        <f t="shared" si="24"/>
        <v>729.63546956699997</v>
      </c>
      <c r="T54">
        <f t="shared" si="25"/>
        <v>526.87284814693692</v>
      </c>
      <c r="U54">
        <v>42</v>
      </c>
      <c r="W54">
        <f t="shared" si="26"/>
        <v>720.2054347835001</v>
      </c>
      <c r="X54">
        <f t="shared" si="27"/>
        <v>922.43288351220622</v>
      </c>
      <c r="Y54">
        <v>36</v>
      </c>
      <c r="AA54">
        <f t="shared" si="28"/>
        <v>0.2086741101</v>
      </c>
      <c r="AB54">
        <f t="shared" si="29"/>
        <v>0.14851282616434602</v>
      </c>
      <c r="AC54">
        <v>36</v>
      </c>
      <c r="AE54">
        <f t="shared" si="30"/>
        <v>0.1909233394</v>
      </c>
      <c r="AF54">
        <f t="shared" si="31"/>
        <v>0.22580817491129587</v>
      </c>
    </row>
    <row r="55" spans="1:32" x14ac:dyDescent="0.45">
      <c r="A55">
        <v>55</v>
      </c>
      <c r="C55">
        <f t="shared" si="16"/>
        <v>10.5384903472</v>
      </c>
      <c r="D55">
        <f t="shared" si="17"/>
        <v>8.4428454387188694</v>
      </c>
      <c r="E55">
        <v>55</v>
      </c>
      <c r="G55">
        <f t="shared" si="18"/>
        <v>10.505064347199999</v>
      </c>
      <c r="H55">
        <f t="shared" si="19"/>
        <v>12.597740544993204</v>
      </c>
      <c r="I55">
        <v>49</v>
      </c>
      <c r="K55">
        <f t="shared" si="20"/>
        <v>4212.9493739152003</v>
      </c>
      <c r="L55">
        <f t="shared" si="21"/>
        <v>2744.7977415647574</v>
      </c>
      <c r="M55">
        <v>49</v>
      </c>
      <c r="O55">
        <f t="shared" si="22"/>
        <v>4172.6820869552002</v>
      </c>
      <c r="P55">
        <f t="shared" si="23"/>
        <v>5636.1005889891467</v>
      </c>
      <c r="Q55">
        <v>43</v>
      </c>
      <c r="S55">
        <f t="shared" si="24"/>
        <v>742.05559565399994</v>
      </c>
      <c r="T55">
        <f t="shared" si="25"/>
        <v>538.53735707243322</v>
      </c>
      <c r="U55">
        <v>43</v>
      </c>
      <c r="W55">
        <f t="shared" si="26"/>
        <v>732.96234782700003</v>
      </c>
      <c r="X55">
        <f t="shared" si="27"/>
        <v>935.92173385392618</v>
      </c>
      <c r="Y55">
        <v>37</v>
      </c>
      <c r="AA55">
        <f t="shared" si="28"/>
        <v>0.2094319083</v>
      </c>
      <c r="AB55">
        <f t="shared" si="29"/>
        <v>0.14777135168980732</v>
      </c>
      <c r="AC55">
        <v>37</v>
      </c>
      <c r="AE55">
        <f t="shared" si="30"/>
        <v>0.19220321909999999</v>
      </c>
      <c r="AF55">
        <f t="shared" si="31"/>
        <v>0.22783761084882853</v>
      </c>
    </row>
    <row r="56" spans="1:32" x14ac:dyDescent="0.45">
      <c r="A56">
        <v>56</v>
      </c>
      <c r="C56">
        <f t="shared" si="16"/>
        <v>10.694800324000001</v>
      </c>
      <c r="D56">
        <f t="shared" si="17"/>
        <v>8.5850174899390055</v>
      </c>
      <c r="E56">
        <v>56</v>
      </c>
      <c r="G56">
        <f t="shared" si="18"/>
        <v>10.663602723999999</v>
      </c>
      <c r="H56">
        <f t="shared" si="19"/>
        <v>12.77053041957371</v>
      </c>
      <c r="I56">
        <v>50</v>
      </c>
      <c r="K56">
        <f t="shared" si="20"/>
        <v>4275.9595942051001</v>
      </c>
      <c r="L56">
        <f t="shared" si="21"/>
        <v>2800.0951125946858</v>
      </c>
      <c r="M56">
        <v>50</v>
      </c>
      <c r="O56">
        <f t="shared" si="22"/>
        <v>4237.6097971001</v>
      </c>
      <c r="P56">
        <f t="shared" si="23"/>
        <v>5708.7357225010282</v>
      </c>
      <c r="Q56">
        <v>44</v>
      </c>
      <c r="S56">
        <f t="shared" si="24"/>
        <v>754.47572174100003</v>
      </c>
      <c r="T56">
        <f t="shared" si="25"/>
        <v>550.1447613694686</v>
      </c>
      <c r="U56">
        <v>44</v>
      </c>
      <c r="W56">
        <f t="shared" si="26"/>
        <v>745.71926087050008</v>
      </c>
      <c r="X56">
        <f t="shared" si="27"/>
        <v>949.47132642467807</v>
      </c>
      <c r="Y56">
        <v>38</v>
      </c>
      <c r="AA56">
        <f t="shared" si="28"/>
        <v>0.21018970650000002</v>
      </c>
      <c r="AB56">
        <f t="shared" si="29"/>
        <v>0.14701355581264486</v>
      </c>
      <c r="AC56">
        <v>38</v>
      </c>
      <c r="AE56">
        <f t="shared" si="30"/>
        <v>0.19348309879999998</v>
      </c>
      <c r="AF56">
        <f t="shared" si="31"/>
        <v>0.23010786969628244</v>
      </c>
    </row>
    <row r="57" spans="1:32" x14ac:dyDescent="0.45">
      <c r="A57">
        <v>57</v>
      </c>
      <c r="C57">
        <f t="shared" si="16"/>
        <v>10.8511103008</v>
      </c>
      <c r="D57">
        <f t="shared" si="17"/>
        <v>8.7267750530562385</v>
      </c>
      <c r="E57">
        <v>57</v>
      </c>
      <c r="G57">
        <f t="shared" si="18"/>
        <v>10.8221411008</v>
      </c>
      <c r="H57">
        <f t="shared" si="19"/>
        <v>12.943748420068633</v>
      </c>
      <c r="I57">
        <v>51</v>
      </c>
      <c r="K57">
        <f t="shared" si="20"/>
        <v>4338.9698144949998</v>
      </c>
      <c r="L57">
        <f t="shared" si="21"/>
        <v>2855.0237006104921</v>
      </c>
      <c r="M57">
        <v>51</v>
      </c>
      <c r="O57">
        <f t="shared" si="22"/>
        <v>4302.5375072450006</v>
      </c>
      <c r="P57">
        <f t="shared" si="23"/>
        <v>5781.7662199373808</v>
      </c>
      <c r="Q57">
        <v>45</v>
      </c>
      <c r="S57">
        <f t="shared" si="24"/>
        <v>766.895847828</v>
      </c>
      <c r="T57">
        <f t="shared" si="25"/>
        <v>561.6957395479061</v>
      </c>
      <c r="U57">
        <v>45</v>
      </c>
      <c r="W57">
        <f t="shared" si="26"/>
        <v>758.47617391400001</v>
      </c>
      <c r="X57">
        <f t="shared" si="27"/>
        <v>963.08095524333032</v>
      </c>
      <c r="Y57">
        <v>39</v>
      </c>
      <c r="AA57">
        <f t="shared" si="28"/>
        <v>0.21094750470000001</v>
      </c>
      <c r="AB57">
        <f t="shared" si="29"/>
        <v>0.1462405853840239</v>
      </c>
      <c r="AC57">
        <v>39</v>
      </c>
      <c r="AE57">
        <f t="shared" si="30"/>
        <v>0.19476297849999999</v>
      </c>
      <c r="AF57">
        <f t="shared" si="31"/>
        <v>0.23260004567411874</v>
      </c>
    </row>
    <row r="58" spans="1:32" x14ac:dyDescent="0.45">
      <c r="A58">
        <v>58</v>
      </c>
      <c r="C58">
        <f t="shared" si="16"/>
        <v>11.0074202776</v>
      </c>
      <c r="D58">
        <f t="shared" si="17"/>
        <v>8.8681265866432888</v>
      </c>
      <c r="E58">
        <v>58</v>
      </c>
      <c r="G58">
        <f t="shared" si="18"/>
        <v>10.980679477599999</v>
      </c>
      <c r="H58">
        <f t="shared" si="19"/>
        <v>13.117385722549519</v>
      </c>
      <c r="I58">
        <v>52</v>
      </c>
      <c r="K58">
        <f t="shared" si="20"/>
        <v>4401.9800347848995</v>
      </c>
      <c r="L58">
        <f t="shared" si="21"/>
        <v>2909.5894967304207</v>
      </c>
      <c r="M58">
        <v>52</v>
      </c>
      <c r="O58">
        <f t="shared" si="22"/>
        <v>4367.4652173899003</v>
      </c>
      <c r="P58">
        <f t="shared" si="23"/>
        <v>5855.1856213286701</v>
      </c>
      <c r="Q58">
        <v>46</v>
      </c>
      <c r="S58">
        <f t="shared" si="24"/>
        <v>779.31597391499997</v>
      </c>
      <c r="T58">
        <f t="shared" si="25"/>
        <v>573.19100538674684</v>
      </c>
      <c r="U58">
        <v>46</v>
      </c>
      <c r="W58">
        <f t="shared" si="26"/>
        <v>771.23308695750006</v>
      </c>
      <c r="X58">
        <f t="shared" si="27"/>
        <v>976.74987301672695</v>
      </c>
      <c r="Y58">
        <v>40</v>
      </c>
      <c r="AA58">
        <f t="shared" si="28"/>
        <v>0.2117053029</v>
      </c>
      <c r="AB58">
        <f t="shared" si="29"/>
        <v>0.14545349223374493</v>
      </c>
      <c r="AC58">
        <v>40</v>
      </c>
      <c r="AE58">
        <f t="shared" si="30"/>
        <v>0.1960428582</v>
      </c>
      <c r="AF58">
        <f t="shared" si="31"/>
        <v>0.23529358179472831</v>
      </c>
    </row>
    <row r="59" spans="1:32" x14ac:dyDescent="0.45">
      <c r="A59">
        <v>59</v>
      </c>
      <c r="C59">
        <f t="shared" si="16"/>
        <v>11.163730254400001</v>
      </c>
      <c r="D59">
        <f t="shared" si="17"/>
        <v>9.0090805471435367</v>
      </c>
      <c r="E59">
        <v>59</v>
      </c>
      <c r="G59">
        <f t="shared" si="18"/>
        <v>11.1392178544</v>
      </c>
      <c r="H59">
        <f t="shared" si="19"/>
        <v>13.29143350216202</v>
      </c>
      <c r="I59">
        <v>53</v>
      </c>
      <c r="K59">
        <f t="shared" si="20"/>
        <v>4464.9902550748002</v>
      </c>
      <c r="L59">
        <f t="shared" si="21"/>
        <v>2963.7986232156327</v>
      </c>
      <c r="M59">
        <v>53</v>
      </c>
      <c r="O59">
        <f t="shared" si="22"/>
        <v>4432.3929275348</v>
      </c>
      <c r="P59">
        <f t="shared" si="23"/>
        <v>5928.987306754927</v>
      </c>
      <c r="Q59">
        <v>47</v>
      </c>
      <c r="S59">
        <f t="shared" si="24"/>
        <v>791.73610000200006</v>
      </c>
      <c r="T59">
        <f t="shared" si="25"/>
        <v>584.63130526227053</v>
      </c>
      <c r="U59">
        <v>47</v>
      </c>
      <c r="W59">
        <f t="shared" si="26"/>
        <v>783.99000000100011</v>
      </c>
      <c r="X59">
        <f t="shared" si="27"/>
        <v>990.47729415118943</v>
      </c>
      <c r="Y59">
        <v>41</v>
      </c>
      <c r="AA59">
        <f t="shared" si="28"/>
        <v>0.2124631011</v>
      </c>
      <c r="AB59">
        <f t="shared" si="29"/>
        <v>0.14465324161592058</v>
      </c>
      <c r="AC59">
        <v>41</v>
      </c>
      <c r="AE59">
        <f t="shared" si="30"/>
        <v>0.19732273789999999</v>
      </c>
      <c r="AF59">
        <f t="shared" si="31"/>
        <v>0.23816757593760438</v>
      </c>
    </row>
    <row r="60" spans="1:32" x14ac:dyDescent="0.45">
      <c r="A60">
        <v>60</v>
      </c>
      <c r="C60">
        <f t="shared" si="16"/>
        <v>11.3200402312</v>
      </c>
      <c r="D60">
        <f t="shared" si="17"/>
        <v>9.149645373289097</v>
      </c>
      <c r="E60">
        <v>60</v>
      </c>
      <c r="G60">
        <f t="shared" si="18"/>
        <v>11.297756231199999</v>
      </c>
      <c r="H60">
        <f t="shared" si="19"/>
        <v>13.465882950045199</v>
      </c>
      <c r="I60">
        <v>54</v>
      </c>
      <c r="K60">
        <f t="shared" si="20"/>
        <v>4528.0004753646999</v>
      </c>
      <c r="L60">
        <f t="shared" si="21"/>
        <v>3017.6573152248284</v>
      </c>
      <c r="M60">
        <v>54</v>
      </c>
      <c r="O60">
        <f t="shared" si="22"/>
        <v>4497.3206376797007</v>
      </c>
      <c r="P60">
        <f t="shared" si="23"/>
        <v>6003.1645178034614</v>
      </c>
      <c r="Q60">
        <v>48</v>
      </c>
      <c r="S60">
        <f t="shared" si="24"/>
        <v>804.15622608900003</v>
      </c>
      <c r="T60">
        <f t="shared" si="25"/>
        <v>596.01741543995558</v>
      </c>
      <c r="U60">
        <v>48</v>
      </c>
      <c r="W60">
        <f t="shared" si="26"/>
        <v>796.74691304450005</v>
      </c>
      <c r="X60">
        <f t="shared" si="27"/>
        <v>1004.2623978230617</v>
      </c>
      <c r="Y60">
        <v>42</v>
      </c>
      <c r="AA60">
        <f t="shared" si="28"/>
        <v>0.21322089930000002</v>
      </c>
      <c r="AB60">
        <f t="shared" si="29"/>
        <v>0.14384071994419184</v>
      </c>
      <c r="AC60">
        <v>42</v>
      </c>
      <c r="AE60">
        <f t="shared" si="30"/>
        <v>0.19860261759999998</v>
      </c>
      <c r="AF60">
        <f t="shared" si="31"/>
        <v>0.24120177401375892</v>
      </c>
    </row>
    <row r="61" spans="1:32" x14ac:dyDescent="0.45">
      <c r="A61">
        <v>61</v>
      </c>
      <c r="C61">
        <f t="shared" si="16"/>
        <v>11.476350208000001</v>
      </c>
      <c r="D61">
        <f t="shared" si="17"/>
        <v>9.2898294715411982</v>
      </c>
      <c r="E61">
        <v>61</v>
      </c>
      <c r="G61">
        <f t="shared" si="18"/>
        <v>11.456294607999999</v>
      </c>
      <c r="H61">
        <f t="shared" si="19"/>
        <v>13.640725289139269</v>
      </c>
      <c r="I61">
        <v>55</v>
      </c>
      <c r="K61">
        <f t="shared" si="20"/>
        <v>4591.0106956545997</v>
      </c>
      <c r="L61">
        <f t="shared" si="21"/>
        <v>3071.1719030432105</v>
      </c>
      <c r="M61">
        <v>55</v>
      </c>
      <c r="O61">
        <f t="shared" si="22"/>
        <v>4562.2483478246004</v>
      </c>
      <c r="P61">
        <f t="shared" si="23"/>
        <v>6077.7103785183581</v>
      </c>
      <c r="Q61">
        <v>49</v>
      </c>
      <c r="S61">
        <f t="shared" si="24"/>
        <v>816.576352176</v>
      </c>
      <c r="T61">
        <f t="shared" si="25"/>
        <v>607.35013935023289</v>
      </c>
      <c r="U61">
        <v>49</v>
      </c>
      <c r="W61">
        <f t="shared" si="26"/>
        <v>809.5038260880001</v>
      </c>
      <c r="X61">
        <f t="shared" si="27"/>
        <v>1018.1043310834531</v>
      </c>
      <c r="Y61">
        <v>43</v>
      </c>
      <c r="AA61">
        <f t="shared" si="28"/>
        <v>0.21397869750000001</v>
      </c>
      <c r="AB61">
        <f t="shared" si="29"/>
        <v>0.1430167418537677</v>
      </c>
      <c r="AC61">
        <v>43</v>
      </c>
      <c r="AE61">
        <f t="shared" si="30"/>
        <v>0.19988249729999999</v>
      </c>
      <c r="AF61">
        <f t="shared" si="31"/>
        <v>0.24437723071022577</v>
      </c>
    </row>
    <row r="62" spans="1:32" x14ac:dyDescent="0.45">
      <c r="A62">
        <v>62</v>
      </c>
      <c r="C62">
        <f t="shared" si="16"/>
        <v>11.632660184800001</v>
      </c>
      <c r="D62">
        <f t="shared" si="17"/>
        <v>9.4296412025542402</v>
      </c>
      <c r="E62">
        <v>62</v>
      </c>
      <c r="G62">
        <f t="shared" si="18"/>
        <v>11.6148329848</v>
      </c>
      <c r="H62">
        <f t="shared" si="19"/>
        <v>13.815951788878522</v>
      </c>
      <c r="I62">
        <v>56</v>
      </c>
      <c r="K62">
        <f t="shared" si="20"/>
        <v>4654.0209159445003</v>
      </c>
      <c r="L62">
        <f t="shared" si="21"/>
        <v>3124.3487948677498</v>
      </c>
      <c r="M62">
        <v>56</v>
      </c>
      <c r="O62">
        <f t="shared" si="22"/>
        <v>4627.1760579695001</v>
      </c>
      <c r="P62">
        <f t="shared" si="23"/>
        <v>6152.6179157333663</v>
      </c>
      <c r="Q62">
        <v>50</v>
      </c>
      <c r="S62">
        <f t="shared" si="24"/>
        <v>828.99647826299997</v>
      </c>
      <c r="T62">
        <f t="shared" si="25"/>
        <v>618.63030486711227</v>
      </c>
      <c r="U62">
        <v>50</v>
      </c>
      <c r="W62">
        <f t="shared" si="26"/>
        <v>822.26073913150003</v>
      </c>
      <c r="X62">
        <f t="shared" si="27"/>
        <v>1032.0022119734165</v>
      </c>
      <c r="Y62">
        <v>44</v>
      </c>
      <c r="AA62">
        <f t="shared" si="28"/>
        <v>0.2147364957</v>
      </c>
      <c r="AB62">
        <f t="shared" si="29"/>
        <v>0.14218205663296707</v>
      </c>
      <c r="AC62">
        <v>44</v>
      </c>
      <c r="AE62">
        <f t="shared" si="30"/>
        <v>0.201162377</v>
      </c>
      <c r="AF62">
        <f t="shared" si="31"/>
        <v>0.24767667927970333</v>
      </c>
    </row>
    <row r="63" spans="1:32" x14ac:dyDescent="0.45">
      <c r="A63">
        <v>63</v>
      </c>
      <c r="C63">
        <f t="shared" si="16"/>
        <v>11.7889701616</v>
      </c>
      <c r="D63">
        <f t="shared" si="17"/>
        <v>9.5690888686569568</v>
      </c>
      <c r="E63">
        <v>63</v>
      </c>
      <c r="G63">
        <f t="shared" si="18"/>
        <v>11.773371361599999</v>
      </c>
      <c r="H63">
        <f t="shared" si="19"/>
        <v>13.991553778775582</v>
      </c>
      <c r="I63">
        <v>57</v>
      </c>
      <c r="K63">
        <f t="shared" si="20"/>
        <v>4717.0311362344</v>
      </c>
      <c r="L63">
        <f t="shared" si="21"/>
        <v>3177.1944602196045</v>
      </c>
      <c r="M63">
        <v>57</v>
      </c>
      <c r="O63">
        <f t="shared" si="22"/>
        <v>4692.1037681144007</v>
      </c>
      <c r="P63">
        <f t="shared" si="23"/>
        <v>6227.8800786938627</v>
      </c>
      <c r="Q63">
        <v>51</v>
      </c>
      <c r="S63">
        <f t="shared" si="24"/>
        <v>841.41660434999994</v>
      </c>
      <c r="T63">
        <f t="shared" si="25"/>
        <v>629.85876160753537</v>
      </c>
      <c r="U63">
        <v>51</v>
      </c>
      <c r="W63">
        <f t="shared" si="26"/>
        <v>835.01765217500008</v>
      </c>
      <c r="X63">
        <f t="shared" si="27"/>
        <v>1045.9551326271394</v>
      </c>
      <c r="Y63">
        <v>45</v>
      </c>
      <c r="AA63">
        <f t="shared" si="28"/>
        <v>0.21549429390000002</v>
      </c>
      <c r="AB63">
        <f t="shared" si="29"/>
        <v>0.14133735406948938</v>
      </c>
      <c r="AC63">
        <v>45</v>
      </c>
      <c r="AE63">
        <f t="shared" si="30"/>
        <v>0.20244225669999999</v>
      </c>
      <c r="AF63">
        <f t="shared" si="31"/>
        <v>0.25108467823846325</v>
      </c>
    </row>
    <row r="64" spans="1:32" x14ac:dyDescent="0.45">
      <c r="A64">
        <v>64</v>
      </c>
      <c r="C64">
        <f t="shared" si="16"/>
        <v>11.945280138400001</v>
      </c>
      <c r="D64">
        <f t="shared" si="17"/>
        <v>9.7081807023367865</v>
      </c>
      <c r="E64">
        <v>64</v>
      </c>
      <c r="G64">
        <f t="shared" si="18"/>
        <v>11.9319097384</v>
      </c>
      <c r="H64">
        <f t="shared" si="19"/>
        <v>14.16752266091121</v>
      </c>
      <c r="I64">
        <v>58</v>
      </c>
      <c r="K64">
        <f t="shared" si="20"/>
        <v>4780.0413565242998</v>
      </c>
      <c r="L64">
        <f t="shared" si="21"/>
        <v>3229.7154140434959</v>
      </c>
      <c r="M64">
        <v>58</v>
      </c>
      <c r="O64">
        <f t="shared" si="22"/>
        <v>4757.0314782593005</v>
      </c>
      <c r="P64">
        <f t="shared" si="23"/>
        <v>6303.489757887759</v>
      </c>
      <c r="Q64">
        <v>52</v>
      </c>
      <c r="S64">
        <f t="shared" si="24"/>
        <v>853.83673043700003</v>
      </c>
      <c r="T64">
        <f t="shared" si="25"/>
        <v>641.03637826797024</v>
      </c>
      <c r="U64">
        <v>52</v>
      </c>
      <c r="W64">
        <f t="shared" si="26"/>
        <v>847.77456521850002</v>
      </c>
      <c r="X64">
        <f t="shared" si="27"/>
        <v>1059.9621623422686</v>
      </c>
      <c r="Y64">
        <v>46</v>
      </c>
      <c r="AA64">
        <f t="shared" si="28"/>
        <v>0.21625209210000002</v>
      </c>
      <c r="AB64">
        <f t="shared" si="29"/>
        <v>0.14048326975716313</v>
      </c>
      <c r="AC64">
        <v>46</v>
      </c>
      <c r="AE64">
        <f t="shared" si="30"/>
        <v>0.20372213639999998</v>
      </c>
      <c r="AF64">
        <f t="shared" si="31"/>
        <v>0.25458760475448272</v>
      </c>
    </row>
    <row r="65" spans="1:32" x14ac:dyDescent="0.45">
      <c r="A65">
        <v>65</v>
      </c>
      <c r="C65">
        <f t="shared" ref="C65:C70" si="32">2.0977516+(A65-1)*0.1563099768</f>
        <v>12.1015901152</v>
      </c>
      <c r="D65">
        <f t="shared" ref="D65:D70" si="33">0+1*C65-1.75738274205652*(1.16666666666667+(C65-6.31528833333333)^2/69.8488132176333)^0.5</f>
        <v>9.8469248557074138</v>
      </c>
      <c r="E65">
        <v>65</v>
      </c>
      <c r="G65">
        <f t="shared" ref="G65:G70" si="34">1.943992+(E65-1)*0.1585383768</f>
        <v>12.090448115199999</v>
      </c>
      <c r="H65">
        <f t="shared" ref="H65:H70" si="35">0+1*G65+1.75738274205652*(1.16666666666667+(G65-6.31528833333333)^2/69.8488132176333)^0.5</f>
        <v>14.343849921351021</v>
      </c>
      <c r="I65">
        <v>59</v>
      </c>
      <c r="K65">
        <f t="shared" si="20"/>
        <v>4843.0515768142004</v>
      </c>
      <c r="L65">
        <f t="shared" si="21"/>
        <v>3281.9182015430351</v>
      </c>
      <c r="M65">
        <v>59</v>
      </c>
      <c r="O65">
        <f t="shared" si="22"/>
        <v>4821.9591884042002</v>
      </c>
      <c r="P65">
        <f t="shared" si="23"/>
        <v>6379.4398030190732</v>
      </c>
      <c r="Q65">
        <v>53</v>
      </c>
      <c r="S65">
        <f t="shared" si="24"/>
        <v>866.256856524</v>
      </c>
      <c r="T65">
        <f t="shared" si="25"/>
        <v>652.16404001330534</v>
      </c>
      <c r="U65">
        <v>53</v>
      </c>
      <c r="W65">
        <f t="shared" si="26"/>
        <v>860.53147826200006</v>
      </c>
      <c r="X65">
        <f t="shared" si="27"/>
        <v>1074.022350598226</v>
      </c>
      <c r="Y65">
        <v>47</v>
      </c>
      <c r="AA65">
        <f t="shared" si="28"/>
        <v>0.21700989030000001</v>
      </c>
      <c r="AB65">
        <f t="shared" si="29"/>
        <v>0.13962038990805412</v>
      </c>
      <c r="AC65">
        <v>47</v>
      </c>
      <c r="AE65">
        <f t="shared" si="30"/>
        <v>0.20500201609999999</v>
      </c>
      <c r="AF65">
        <f t="shared" si="31"/>
        <v>0.25817355369252792</v>
      </c>
    </row>
    <row r="66" spans="1:32" x14ac:dyDescent="0.45">
      <c r="A66">
        <v>66</v>
      </c>
      <c r="C66">
        <f t="shared" si="32"/>
        <v>12.257900092</v>
      </c>
      <c r="D66">
        <f t="shared" si="33"/>
        <v>9.9853293909339769</v>
      </c>
      <c r="E66">
        <v>66</v>
      </c>
      <c r="G66">
        <f t="shared" si="34"/>
        <v>12.248986491999998</v>
      </c>
      <c r="H66">
        <f t="shared" si="35"/>
        <v>14.520527140516686</v>
      </c>
      <c r="I66">
        <v>60</v>
      </c>
      <c r="K66">
        <f t="shared" si="20"/>
        <v>4906.0617971041002</v>
      </c>
      <c r="L66">
        <f t="shared" si="21"/>
        <v>3333.8093837906599</v>
      </c>
      <c r="M66">
        <v>60</v>
      </c>
      <c r="O66">
        <f t="shared" si="22"/>
        <v>4886.8868985491008</v>
      </c>
      <c r="P66">
        <f t="shared" si="23"/>
        <v>6455.7230400712797</v>
      </c>
      <c r="Q66">
        <v>54</v>
      </c>
      <c r="S66">
        <f t="shared" si="24"/>
        <v>878.67698261099997</v>
      </c>
      <c r="T66">
        <f t="shared" si="25"/>
        <v>663.24264593157932</v>
      </c>
      <c r="U66">
        <v>54</v>
      </c>
      <c r="W66">
        <f t="shared" si="26"/>
        <v>873.28839130550011</v>
      </c>
      <c r="X66">
        <f t="shared" si="27"/>
        <v>1088.1347300052055</v>
      </c>
      <c r="Y66">
        <v>48</v>
      </c>
      <c r="AA66">
        <f t="shared" si="28"/>
        <v>0.2177676885</v>
      </c>
      <c r="AB66">
        <f t="shared" si="29"/>
        <v>0.13874925571302404</v>
      </c>
      <c r="AC66">
        <v>48</v>
      </c>
      <c r="AE66">
        <f t="shared" si="30"/>
        <v>0.2062818958</v>
      </c>
      <c r="AF66">
        <f t="shared" si="31"/>
        <v>0.26183218644031736</v>
      </c>
    </row>
    <row r="67" spans="1:32" x14ac:dyDescent="0.45">
      <c r="A67">
        <v>67</v>
      </c>
      <c r="C67">
        <f t="shared" si="32"/>
        <v>12.414210068800001</v>
      </c>
      <c r="D67">
        <f t="shared" si="33"/>
        <v>10.123402271585837</v>
      </c>
      <c r="E67">
        <v>67</v>
      </c>
      <c r="G67">
        <f t="shared" si="34"/>
        <v>12.407524868799999</v>
      </c>
      <c r="H67">
        <f t="shared" si="35"/>
        <v>14.69754600254438</v>
      </c>
      <c r="I67">
        <v>61</v>
      </c>
      <c r="K67">
        <f t="shared" si="20"/>
        <v>4969.0720173939999</v>
      </c>
      <c r="L67">
        <f t="shared" si="21"/>
        <v>3385.3955241409803</v>
      </c>
      <c r="M67">
        <v>61</v>
      </c>
      <c r="O67">
        <f t="shared" si="22"/>
        <v>4951.8146086940005</v>
      </c>
      <c r="P67">
        <f t="shared" si="23"/>
        <v>6532.3322874203823</v>
      </c>
      <c r="Q67">
        <v>55</v>
      </c>
      <c r="S67">
        <f t="shared" si="24"/>
        <v>891.09710869800006</v>
      </c>
      <c r="T67">
        <f t="shared" si="25"/>
        <v>674.27310656649456</v>
      </c>
      <c r="U67">
        <v>55</v>
      </c>
      <c r="W67">
        <f t="shared" si="26"/>
        <v>886.04530434900005</v>
      </c>
      <c r="X67">
        <f t="shared" si="27"/>
        <v>1102.2983191684848</v>
      </c>
      <c r="Y67">
        <v>49</v>
      </c>
      <c r="AA67">
        <f t="shared" si="28"/>
        <v>0.21852548669999999</v>
      </c>
      <c r="AB67">
        <f t="shared" si="29"/>
        <v>0.13787036729146587</v>
      </c>
      <c r="AC67">
        <v>49</v>
      </c>
      <c r="AE67">
        <f t="shared" si="30"/>
        <v>0.20756177549999999</v>
      </c>
      <c r="AF67">
        <f t="shared" si="31"/>
        <v>0.26555455963502173</v>
      </c>
    </row>
    <row r="68" spans="1:32" x14ac:dyDescent="0.45">
      <c r="A68">
        <v>68</v>
      </c>
      <c r="C68">
        <f t="shared" si="32"/>
        <v>12.5705200456</v>
      </c>
      <c r="D68">
        <f t="shared" si="33"/>
        <v>10.261151354883154</v>
      </c>
      <c r="E68">
        <v>68</v>
      </c>
      <c r="G68">
        <f t="shared" si="34"/>
        <v>12.566063245599999</v>
      </c>
      <c r="H68">
        <f t="shared" si="35"/>
        <v>14.874898303667496</v>
      </c>
      <c r="I68">
        <v>62</v>
      </c>
      <c r="K68">
        <f t="shared" si="20"/>
        <v>5032.0822376838996</v>
      </c>
      <c r="L68">
        <f t="shared" si="21"/>
        <v>3436.6831754670898</v>
      </c>
      <c r="M68">
        <v>62</v>
      </c>
      <c r="O68">
        <f t="shared" si="22"/>
        <v>5016.7423188389002</v>
      </c>
      <c r="P68">
        <f t="shared" si="23"/>
        <v>6609.260370969685</v>
      </c>
      <c r="Q68">
        <v>56</v>
      </c>
      <c r="S68">
        <f t="shared" si="24"/>
        <v>903.51723478500003</v>
      </c>
      <c r="T68">
        <f t="shared" si="25"/>
        <v>685.25634153807562</v>
      </c>
      <c r="U68">
        <v>56</v>
      </c>
      <c r="W68">
        <f t="shared" si="26"/>
        <v>898.8022173925001</v>
      </c>
      <c r="X68">
        <f t="shared" si="27"/>
        <v>1116.5121254546409</v>
      </c>
      <c r="Y68">
        <v>50</v>
      </c>
      <c r="AA68">
        <f t="shared" si="28"/>
        <v>0.21928328490000001</v>
      </c>
      <c r="AB68">
        <f t="shared" si="29"/>
        <v>0.13698418726825079</v>
      </c>
      <c r="AC68">
        <v>50</v>
      </c>
      <c r="AE68">
        <f t="shared" si="30"/>
        <v>0.20884165519999998</v>
      </c>
      <c r="AF68">
        <f t="shared" si="31"/>
        <v>0.26933295271027102</v>
      </c>
    </row>
    <row r="69" spans="1:32" x14ac:dyDescent="0.45">
      <c r="A69">
        <v>69</v>
      </c>
      <c r="C69">
        <f t="shared" si="32"/>
        <v>12.7268300224</v>
      </c>
      <c r="D69">
        <f t="shared" si="33"/>
        <v>10.398584384800348</v>
      </c>
      <c r="E69">
        <v>69</v>
      </c>
      <c r="G69">
        <f t="shared" si="34"/>
        <v>12.7246016224</v>
      </c>
      <c r="H69">
        <f t="shared" si="35"/>
        <v>15.05257595966417</v>
      </c>
      <c r="I69">
        <v>63</v>
      </c>
      <c r="K69">
        <f t="shared" si="20"/>
        <v>5095.0924579738003</v>
      </c>
      <c r="L69">
        <f t="shared" si="21"/>
        <v>3487.6788682308807</v>
      </c>
      <c r="M69">
        <v>63</v>
      </c>
      <c r="O69">
        <f t="shared" si="22"/>
        <v>5081.6700289838009</v>
      </c>
      <c r="P69">
        <f t="shared" si="23"/>
        <v>6686.500138289327</v>
      </c>
      <c r="Q69">
        <v>57</v>
      </c>
      <c r="S69">
        <f t="shared" si="24"/>
        <v>915.937360872</v>
      </c>
      <c r="T69">
        <f t="shared" si="25"/>
        <v>696.1932772602479</v>
      </c>
      <c r="U69">
        <v>57</v>
      </c>
      <c r="W69">
        <f t="shared" si="26"/>
        <v>911.55913043600003</v>
      </c>
      <c r="X69">
        <f t="shared" si="27"/>
        <v>1130.7751476482404</v>
      </c>
      <c r="Y69">
        <v>51</v>
      </c>
      <c r="AA69">
        <f t="shared" si="28"/>
        <v>0.22004108310000001</v>
      </c>
      <c r="AB69">
        <f t="shared" si="29"/>
        <v>0.13609114401309119</v>
      </c>
      <c r="AC69">
        <v>51</v>
      </c>
      <c r="AE69">
        <f t="shared" si="30"/>
        <v>0.21012153489999999</v>
      </c>
      <c r="AF69">
        <f t="shared" si="31"/>
        <v>0.27316070509170243</v>
      </c>
    </row>
    <row r="70" spans="1:32" x14ac:dyDescent="0.45">
      <c r="A70">
        <v>70</v>
      </c>
      <c r="C70">
        <f t="shared" si="32"/>
        <v>12.883139999200001</v>
      </c>
      <c r="D70">
        <f t="shared" si="33"/>
        <v>10.535708985987277</v>
      </c>
      <c r="E70">
        <v>70</v>
      </c>
      <c r="G70">
        <f t="shared" si="34"/>
        <v>12.883139999199999</v>
      </c>
      <c r="H70">
        <f t="shared" si="35"/>
        <v>15.230571012412723</v>
      </c>
      <c r="I70">
        <v>64</v>
      </c>
      <c r="K70">
        <f t="shared" si="20"/>
        <v>5158.1026782637</v>
      </c>
      <c r="L70">
        <f t="shared" si="21"/>
        <v>3538.389099390567</v>
      </c>
      <c r="M70">
        <v>64</v>
      </c>
      <c r="O70">
        <f t="shared" si="22"/>
        <v>5146.5977391286997</v>
      </c>
      <c r="P70">
        <f t="shared" si="23"/>
        <v>6764.0444717539522</v>
      </c>
      <c r="Q70">
        <v>58</v>
      </c>
      <c r="S70">
        <f t="shared" si="24"/>
        <v>928.35748695899997</v>
      </c>
      <c r="T70">
        <f t="shared" si="25"/>
        <v>707.08484476256137</v>
      </c>
      <c r="U70">
        <v>58</v>
      </c>
      <c r="W70">
        <f t="shared" si="26"/>
        <v>924.31604347950008</v>
      </c>
      <c r="X70">
        <f t="shared" si="27"/>
        <v>1145.0863784895066</v>
      </c>
      <c r="Y70">
        <v>52</v>
      </c>
      <c r="AA70">
        <f t="shared" si="28"/>
        <v>0.2207988813</v>
      </c>
      <c r="AB70">
        <f t="shared" si="29"/>
        <v>0.13519163457467054</v>
      </c>
      <c r="AC70">
        <v>52</v>
      </c>
      <c r="AE70">
        <f t="shared" si="30"/>
        <v>0.2114014146</v>
      </c>
      <c r="AF70">
        <f t="shared" si="31"/>
        <v>0.27703206844161665</v>
      </c>
    </row>
    <row r="71" spans="1:32" x14ac:dyDescent="0.45">
      <c r="I71">
        <v>65</v>
      </c>
      <c r="K71">
        <f t="shared" ref="K71:K76" si="36">1188.4588+(I71-1)*63.0102202899</f>
        <v>5221.1128985535997</v>
      </c>
      <c r="L71">
        <f t="shared" ref="L71:L76" si="37">0+1*K71-1294.22974956314*(1.16666666666667+(K71-3065.27333333333)^2/10961986.2369333)^0.5</f>
        <v>3588.8203221416215</v>
      </c>
      <c r="M71">
        <v>65</v>
      </c>
      <c r="O71">
        <f t="shared" ref="O71:O76" si="38">1056.152+(M71-1)*64.9277101449</f>
        <v>5211.5254492736003</v>
      </c>
      <c r="P71">
        <f t="shared" ref="P71:P76" si="39">0+1*O71+1294.22974956314*(1.16666666666667+(O71-3065.27333333333)^2/10961986.2369333)^0.5</f>
        <v>6841.8863006810388</v>
      </c>
      <c r="Q71">
        <v>59</v>
      </c>
      <c r="S71">
        <f t="shared" si="24"/>
        <v>940.77761304599994</v>
      </c>
      <c r="T71">
        <f t="shared" si="25"/>
        <v>717.93197762179261</v>
      </c>
      <c r="U71">
        <v>59</v>
      </c>
      <c r="W71">
        <f t="shared" si="26"/>
        <v>937.07295652300013</v>
      </c>
      <c r="X71">
        <f t="shared" si="27"/>
        <v>1159.4448070853537</v>
      </c>
      <c r="Y71">
        <v>53</v>
      </c>
      <c r="AA71">
        <f t="shared" si="28"/>
        <v>0.22155667950000002</v>
      </c>
      <c r="AB71">
        <f t="shared" si="29"/>
        <v>0.13428602733910805</v>
      </c>
      <c r="AC71">
        <v>53</v>
      </c>
      <c r="AE71">
        <f t="shared" si="30"/>
        <v>0.21268129429999999</v>
      </c>
      <c r="AF71">
        <f t="shared" si="31"/>
        <v>0.28094207594023007</v>
      </c>
    </row>
    <row r="72" spans="1:32" x14ac:dyDescent="0.45">
      <c r="I72">
        <v>66</v>
      </c>
      <c r="K72">
        <f t="shared" si="36"/>
        <v>5284.1231188435004</v>
      </c>
      <c r="L72">
        <f t="shared" si="37"/>
        <v>3638.9789364810108</v>
      </c>
      <c r="M72">
        <v>66</v>
      </c>
      <c r="O72">
        <f t="shared" si="38"/>
        <v>5276.4531594185</v>
      </c>
      <c r="P72">
        <f t="shared" si="39"/>
        <v>6920.0186124806014</v>
      </c>
      <c r="Q72">
        <v>60</v>
      </c>
      <c r="S72">
        <f t="shared" si="24"/>
        <v>953.19773913300003</v>
      </c>
      <c r="T72">
        <f t="shared" si="25"/>
        <v>728.73561000773884</v>
      </c>
      <c r="U72">
        <v>60</v>
      </c>
      <c r="W72">
        <f t="shared" si="26"/>
        <v>949.82986956650007</v>
      </c>
      <c r="X72">
        <f t="shared" si="27"/>
        <v>1173.8494211879663</v>
      </c>
      <c r="Y72">
        <v>54</v>
      </c>
      <c r="AA72">
        <f t="shared" si="28"/>
        <v>0.22231447770000001</v>
      </c>
      <c r="AB72">
        <f t="shared" si="29"/>
        <v>0.13337466443966328</v>
      </c>
      <c r="AC72">
        <v>54</v>
      </c>
      <c r="AE72">
        <f t="shared" si="30"/>
        <v>0.21396117399999998</v>
      </c>
      <c r="AF72">
        <f t="shared" si="31"/>
        <v>0.28488642858417212</v>
      </c>
    </row>
    <row r="73" spans="1:32" x14ac:dyDescent="0.45">
      <c r="I73">
        <v>67</v>
      </c>
      <c r="K73">
        <f t="shared" si="36"/>
        <v>5347.1333391334001</v>
      </c>
      <c r="L73">
        <f t="shared" si="37"/>
        <v>3688.8712805791793</v>
      </c>
      <c r="M73">
        <v>67</v>
      </c>
      <c r="O73">
        <f t="shared" si="38"/>
        <v>5341.3808695634007</v>
      </c>
      <c r="P73">
        <f t="shared" si="39"/>
        <v>6998.4344628342506</v>
      </c>
      <c r="Q73">
        <v>61</v>
      </c>
      <c r="S73">
        <f t="shared" si="24"/>
        <v>965.61786522</v>
      </c>
      <c r="T73">
        <f t="shared" si="25"/>
        <v>739.49667484618021</v>
      </c>
      <c r="U73">
        <v>61</v>
      </c>
      <c r="W73">
        <f t="shared" si="26"/>
        <v>962.58678261000011</v>
      </c>
      <c r="X73">
        <f t="shared" si="27"/>
        <v>1188.2992093368014</v>
      </c>
      <c r="Y73">
        <v>55</v>
      </c>
      <c r="AA73">
        <f t="shared" si="28"/>
        <v>0.22307227590000001</v>
      </c>
      <c r="AB73">
        <f t="shared" si="29"/>
        <v>0.13245786394207817</v>
      </c>
      <c r="AC73">
        <v>55</v>
      </c>
      <c r="AE73">
        <f t="shared" si="30"/>
        <v>0.21524105369999999</v>
      </c>
      <c r="AF73">
        <f t="shared" si="31"/>
        <v>0.28886139740173433</v>
      </c>
    </row>
    <row r="74" spans="1:32" x14ac:dyDescent="0.45">
      <c r="I74">
        <v>68</v>
      </c>
      <c r="K74">
        <f t="shared" si="36"/>
        <v>5410.1435594232998</v>
      </c>
      <c r="L74">
        <f t="shared" si="37"/>
        <v>3738.5036229394677</v>
      </c>
      <c r="M74">
        <v>68</v>
      </c>
      <c r="O74">
        <f t="shared" si="38"/>
        <v>5406.3085797083004</v>
      </c>
      <c r="P74">
        <f t="shared" si="39"/>
        <v>7077.1269849276705</v>
      </c>
      <c r="Q74">
        <v>62</v>
      </c>
      <c r="S74">
        <f t="shared" si="24"/>
        <v>978.03799130699997</v>
      </c>
      <c r="T74">
        <f t="shared" si="25"/>
        <v>750.21610210075596</v>
      </c>
      <c r="U74">
        <v>62</v>
      </c>
      <c r="W74">
        <f t="shared" si="26"/>
        <v>975.34369565350005</v>
      </c>
      <c r="X74">
        <f t="shared" si="27"/>
        <v>1202.7931628614547</v>
      </c>
      <c r="Y74">
        <v>56</v>
      </c>
      <c r="AA74">
        <f t="shared" si="28"/>
        <v>0.2238300741</v>
      </c>
      <c r="AB74">
        <f t="shared" si="29"/>
        <v>0.13153592182762369</v>
      </c>
      <c r="AC74">
        <v>56</v>
      </c>
      <c r="AE74">
        <f t="shared" si="30"/>
        <v>0.2165209334</v>
      </c>
      <c r="AF74">
        <f t="shared" si="31"/>
        <v>0.29286373998274717</v>
      </c>
    </row>
    <row r="75" spans="1:32" x14ac:dyDescent="0.45">
      <c r="I75">
        <v>69</v>
      </c>
      <c r="K75">
        <f t="shared" si="36"/>
        <v>5473.1537797132005</v>
      </c>
      <c r="L75">
        <f t="shared" si="37"/>
        <v>3787.8821553206494</v>
      </c>
      <c r="M75">
        <v>69</v>
      </c>
      <c r="O75">
        <f t="shared" si="38"/>
        <v>5471.2362898532001</v>
      </c>
      <c r="P75">
        <f t="shared" si="39"/>
        <v>7156.0893977659134</v>
      </c>
      <c r="Q75">
        <v>63</v>
      </c>
      <c r="S75">
        <f t="shared" si="24"/>
        <v>990.45811739400006</v>
      </c>
      <c r="T75">
        <f t="shared" si="25"/>
        <v>760.89481717436081</v>
      </c>
      <c r="U75">
        <v>63</v>
      </c>
      <c r="W75">
        <f t="shared" si="26"/>
        <v>988.1006086970001</v>
      </c>
      <c r="X75">
        <f t="shared" si="27"/>
        <v>1217.3302777442789</v>
      </c>
      <c r="Y75">
        <v>57</v>
      </c>
      <c r="AA75">
        <f t="shared" si="28"/>
        <v>0.22458787230000002</v>
      </c>
      <c r="AB75">
        <f t="shared" si="29"/>
        <v>0.13060911379376394</v>
      </c>
      <c r="AC75">
        <v>57</v>
      </c>
      <c r="AE75">
        <f t="shared" si="30"/>
        <v>0.21780081309999999</v>
      </c>
      <c r="AF75">
        <f t="shared" si="31"/>
        <v>0.29689062956417811</v>
      </c>
    </row>
    <row r="76" spans="1:32" x14ac:dyDescent="0.45">
      <c r="I76">
        <v>70</v>
      </c>
      <c r="K76">
        <f t="shared" si="36"/>
        <v>5536.1640000031002</v>
      </c>
      <c r="L76">
        <f t="shared" si="37"/>
        <v>3837.0129863949533</v>
      </c>
      <c r="M76">
        <v>70</v>
      </c>
      <c r="O76">
        <f t="shared" si="38"/>
        <v>5536.1639999981007</v>
      </c>
      <c r="P76">
        <f t="shared" si="39"/>
        <v>7235.3150136051372</v>
      </c>
      <c r="Q76">
        <v>64</v>
      </c>
      <c r="S76">
        <f t="shared" si="24"/>
        <v>1002.878243481</v>
      </c>
      <c r="T76">
        <f t="shared" si="25"/>
        <v>771.53373942965368</v>
      </c>
      <c r="U76">
        <v>64</v>
      </c>
      <c r="W76">
        <f t="shared" si="26"/>
        <v>1000.8575217405</v>
      </c>
      <c r="X76">
        <f t="shared" si="27"/>
        <v>1231.9095563429451</v>
      </c>
      <c r="Y76">
        <v>58</v>
      </c>
      <c r="AA76">
        <f t="shared" si="28"/>
        <v>0.22534567050000001</v>
      </c>
      <c r="AB76">
        <f t="shared" si="29"/>
        <v>0.12967769689038233</v>
      </c>
      <c r="AC76">
        <v>58</v>
      </c>
      <c r="AE76">
        <f t="shared" si="30"/>
        <v>0.21908069279999998</v>
      </c>
      <c r="AF76">
        <f t="shared" si="31"/>
        <v>0.30093959494864481</v>
      </c>
    </row>
    <row r="77" spans="1:32" x14ac:dyDescent="0.45">
      <c r="Q77">
        <v>65</v>
      </c>
      <c r="S77">
        <f t="shared" ref="S77:S82" si="40">220.4103+(Q77-1)*12.420126087</f>
        <v>1015.298369568</v>
      </c>
      <c r="T77">
        <f t="shared" ref="T77:T82" si="41">0+1*S77-183.62494104772*(1.16666666666667+(S77-580.059333333333)^2/425030.548000334)^0.5</f>
        <v>782.13378082735164</v>
      </c>
      <c r="U77">
        <v>65</v>
      </c>
      <c r="W77">
        <f t="shared" ref="W77:W82" si="42">197.172+(U77-1)*12.7569130435</f>
        <v>1013.6144347840001</v>
      </c>
      <c r="X77">
        <f t="shared" ref="X77:X82" si="43">0+1*W77+183.62494104772*(1.16666666666667+(W77-580.059333333333)^2/425030.548000334)^0.5</f>
        <v>1246.5300089742973</v>
      </c>
      <c r="Y77">
        <v>59</v>
      </c>
      <c r="AA77">
        <f t="shared" si="28"/>
        <v>0.2261034687</v>
      </c>
      <c r="AB77">
        <f t="shared" si="29"/>
        <v>0.12874191100771681</v>
      </c>
      <c r="AC77">
        <v>59</v>
      </c>
      <c r="AE77">
        <f t="shared" si="30"/>
        <v>0.22036057249999999</v>
      </c>
      <c r="AF77">
        <f t="shared" si="31"/>
        <v>0.30500846966740058</v>
      </c>
    </row>
    <row r="78" spans="1:32" x14ac:dyDescent="0.45">
      <c r="Q78">
        <v>66</v>
      </c>
      <c r="S78">
        <f t="shared" si="40"/>
        <v>1027.718495655</v>
      </c>
      <c r="T78">
        <f t="shared" si="41"/>
        <v>792.69584468018638</v>
      </c>
      <c r="U78">
        <v>66</v>
      </c>
      <c r="W78">
        <f t="shared" si="42"/>
        <v>1026.3713478275001</v>
      </c>
      <c r="X78">
        <f t="shared" si="43"/>
        <v>1261.1906553618765</v>
      </c>
      <c r="Y78">
        <v>60</v>
      </c>
      <c r="AA78">
        <f t="shared" si="28"/>
        <v>0.22686126690000002</v>
      </c>
      <c r="AB78">
        <f t="shared" si="29"/>
        <v>0.12780198023052464</v>
      </c>
      <c r="AC78">
        <v>60</v>
      </c>
      <c r="AE78">
        <f t="shared" si="30"/>
        <v>0.2216404522</v>
      </c>
      <c r="AF78">
        <f t="shared" si="31"/>
        <v>0.30909534897531871</v>
      </c>
    </row>
    <row r="79" spans="1:32" x14ac:dyDescent="0.45">
      <c r="Q79">
        <v>67</v>
      </c>
      <c r="S79">
        <f t="shared" si="40"/>
        <v>1040.1386217419999</v>
      </c>
      <c r="T79">
        <f t="shared" si="41"/>
        <v>803.22082451970687</v>
      </c>
      <c r="U79">
        <v>67</v>
      </c>
      <c r="W79">
        <f t="shared" si="42"/>
        <v>1039.1282608710001</v>
      </c>
      <c r="X79">
        <f t="shared" si="43"/>
        <v>1275.8905259503706</v>
      </c>
      <c r="Y79">
        <v>61</v>
      </c>
      <c r="AA79">
        <f t="shared" si="28"/>
        <v>0.22761906510000002</v>
      </c>
      <c r="AB79">
        <f t="shared" si="29"/>
        <v>0.12685811407152353</v>
      </c>
      <c r="AC79">
        <v>61</v>
      </c>
      <c r="AE79">
        <f t="shared" si="30"/>
        <v>0.22292033189999999</v>
      </c>
      <c r="AF79">
        <f t="shared" si="31"/>
        <v>0.31319855345059239</v>
      </c>
    </row>
    <row r="80" spans="1:32" x14ac:dyDescent="0.45">
      <c r="Q80">
        <v>68</v>
      </c>
      <c r="S80">
        <f t="shared" si="40"/>
        <v>1052.5587478289999</v>
      </c>
      <c r="T80">
        <f t="shared" si="41"/>
        <v>813.70960307252562</v>
      </c>
      <c r="U80">
        <v>68</v>
      </c>
      <c r="W80">
        <f t="shared" si="42"/>
        <v>1051.8851739145</v>
      </c>
      <c r="X80">
        <f t="shared" si="43"/>
        <v>1290.6286630909926</v>
      </c>
      <c r="Y80">
        <v>62</v>
      </c>
      <c r="AA80">
        <f t="shared" si="28"/>
        <v>0.22837686330000001</v>
      </c>
      <c r="AB80">
        <f t="shared" si="29"/>
        <v>0.125910508595829</v>
      </c>
      <c r="AC80">
        <v>62</v>
      </c>
      <c r="AE80">
        <f t="shared" si="30"/>
        <v>0.22420021159999998</v>
      </c>
      <c r="AF80">
        <f t="shared" si="31"/>
        <v>0.31731659814893903</v>
      </c>
    </row>
    <row r="81" spans="17:32" x14ac:dyDescent="0.45">
      <c r="Q81">
        <v>69</v>
      </c>
      <c r="S81">
        <f t="shared" si="40"/>
        <v>1064.9788739159999</v>
      </c>
      <c r="T81">
        <f t="shared" si="41"/>
        <v>824.16305134211666</v>
      </c>
      <c r="U81">
        <v>69</v>
      </c>
      <c r="W81">
        <f t="shared" si="42"/>
        <v>1064.6420869579999</v>
      </c>
      <c r="X81">
        <f t="shared" si="43"/>
        <v>1305.4041221024136</v>
      </c>
      <c r="Y81">
        <v>63</v>
      </c>
      <c r="AA81">
        <f t="shared" si="28"/>
        <v>0.2291346615</v>
      </c>
      <c r="AB81">
        <f t="shared" si="29"/>
        <v>0.12495934744691369</v>
      </c>
      <c r="AC81">
        <v>63</v>
      </c>
      <c r="AE81">
        <f t="shared" si="30"/>
        <v>0.22548009129999999</v>
      </c>
      <c r="AF81">
        <f t="shared" si="31"/>
        <v>0.3214481664227325</v>
      </c>
    </row>
    <row r="82" spans="17:32" x14ac:dyDescent="0.45">
      <c r="Q82">
        <v>70</v>
      </c>
      <c r="S82">
        <f t="shared" si="40"/>
        <v>1077.3990000029999</v>
      </c>
      <c r="T82">
        <f t="shared" si="41"/>
        <v>834.58202779188389</v>
      </c>
      <c r="U82">
        <v>70</v>
      </c>
      <c r="W82">
        <f t="shared" si="42"/>
        <v>1077.3990000015001</v>
      </c>
      <c r="X82">
        <f t="shared" si="43"/>
        <v>1320.2159722123724</v>
      </c>
      <c r="Y82">
        <v>64</v>
      </c>
      <c r="AA82">
        <f t="shared" si="28"/>
        <v>0.2298924597</v>
      </c>
      <c r="AB82">
        <f t="shared" si="29"/>
        <v>0.1240048027835418</v>
      </c>
      <c r="AC82">
        <v>64</v>
      </c>
      <c r="AE82">
        <f t="shared" si="30"/>
        <v>0.226759971</v>
      </c>
      <c r="AF82">
        <f t="shared" si="31"/>
        <v>0.32559208765663555</v>
      </c>
    </row>
    <row r="83" spans="17:32" x14ac:dyDescent="0.45">
      <c r="Y83">
        <v>65</v>
      </c>
      <c r="AA83">
        <f t="shared" ref="AA83:AA88" si="44">0.1821511731+(Y83-1)*0.0007577982</f>
        <v>0.23065025790000002</v>
      </c>
      <c r="AB83">
        <f t="shared" ref="AB83:AB88" si="45">0+1*AA83-0.0316186272512161*(1.16666666666667+(AA83-0.18794665263417)^2/0.000175096342658812)^0.5</f>
        <v>0.12304703613616903</v>
      </c>
      <c r="AC83">
        <v>65</v>
      </c>
      <c r="AE83">
        <f t="shared" ref="AE83:AE88" si="46">0.1461275499+(AC83-1)*0.0012798797</f>
        <v>0.22803985069999999</v>
      </c>
      <c r="AF83">
        <f t="shared" ref="AF83:AF88" si="47">0+1*AE83+0.0316186272512161*(1.16666666666667+(AE83-0.18794665263417)^2/0.000175096342658812)^0.5</f>
        <v>0.32974731829278092</v>
      </c>
    </row>
    <row r="84" spans="17:32" x14ac:dyDescent="0.45">
      <c r="Y84">
        <v>66</v>
      </c>
      <c r="AA84">
        <f t="shared" si="44"/>
        <v>0.23140805610000001</v>
      </c>
      <c r="AB84">
        <f t="shared" si="45"/>
        <v>0.12208619919043671</v>
      </c>
      <c r="AC84">
        <v>66</v>
      </c>
      <c r="AE84">
        <f t="shared" si="46"/>
        <v>0.22931973039999998</v>
      </c>
      <c r="AF84">
        <f t="shared" si="47"/>
        <v>0.33391292562167646</v>
      </c>
    </row>
    <row r="85" spans="17:32" x14ac:dyDescent="0.45">
      <c r="Y85">
        <v>67</v>
      </c>
      <c r="AA85">
        <f t="shared" si="44"/>
        <v>0.2321658543</v>
      </c>
      <c r="AB85">
        <f t="shared" si="45"/>
        <v>0.12112243450461503</v>
      </c>
      <c r="AC85">
        <v>67</v>
      </c>
      <c r="AE85">
        <f t="shared" si="46"/>
        <v>0.23059961009999999</v>
      </c>
      <c r="AF85">
        <f t="shared" si="47"/>
        <v>0.33808807390175077</v>
      </c>
    </row>
    <row r="86" spans="17:32" x14ac:dyDescent="0.45">
      <c r="Y86">
        <v>68</v>
      </c>
      <c r="AA86">
        <f t="shared" si="44"/>
        <v>0.23292365250000002</v>
      </c>
      <c r="AB86">
        <f t="shared" si="45"/>
        <v>0.12015587616716017</v>
      </c>
      <c r="AC86">
        <v>68</v>
      </c>
      <c r="AE86">
        <f t="shared" si="46"/>
        <v>0.2318794898</v>
      </c>
      <c r="AF86">
        <f t="shared" si="47"/>
        <v>0.34227201244296818</v>
      </c>
    </row>
    <row r="87" spans="17:32" x14ac:dyDescent="0.45">
      <c r="Y87">
        <v>69</v>
      </c>
      <c r="AA87">
        <f t="shared" si="44"/>
        <v>0.23368145070000002</v>
      </c>
      <c r="AB87">
        <f t="shared" si="45"/>
        <v>0.11918665039993005</v>
      </c>
      <c r="AC87">
        <v>69</v>
      </c>
      <c r="AE87">
        <f t="shared" si="46"/>
        <v>0.23315936949999999</v>
      </c>
      <c r="AF87">
        <f t="shared" si="47"/>
        <v>0.34646406535032021</v>
      </c>
    </row>
    <row r="88" spans="17:32" x14ac:dyDescent="0.45">
      <c r="Y88">
        <v>70</v>
      </c>
      <c r="AA88">
        <f t="shared" si="44"/>
        <v>0.23443924890000001</v>
      </c>
      <c r="AB88">
        <f t="shared" si="45"/>
        <v>0.11821487611204889</v>
      </c>
      <c r="AC88">
        <v>70</v>
      </c>
      <c r="AE88">
        <f t="shared" si="46"/>
        <v>0.23443924919999998</v>
      </c>
      <c r="AF88">
        <f t="shared" si="47"/>
        <v>0.3506636226731501</v>
      </c>
    </row>
  </sheetData>
  <pageMargins left="0.7" right="0.7" top="0.75" bottom="0.75" header="0.3" footer="0.3"/>
  <ignoredErrors>
    <ignoredError sqref="I2:I5 Q8:Q11 Y14:Y17 AG20:AG2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5B87-3CC1-47C9-9B13-6B9F243B9ED4}">
  <sheetPr codeName="XLSTAT_20231206_175214_1_HID1">
    <tabColor rgb="FF007800"/>
  </sheetPr>
  <dimension ref="A1:D6"/>
  <sheetViews>
    <sheetView workbookViewId="0">
      <selection activeCell="A4" sqref="A4"/>
    </sheetView>
  </sheetViews>
  <sheetFormatPr baseColWidth="10" defaultColWidth="11" defaultRowHeight="14.25" x14ac:dyDescent="0.45"/>
  <sheetData>
    <row r="1" spans="1:4" x14ac:dyDescent="0.45">
      <c r="A1" t="s">
        <v>30</v>
      </c>
    </row>
    <row r="2" spans="1:4" ht="14.65" thickBot="1" x14ac:dyDescent="0.5"/>
    <row r="3" spans="1:4" x14ac:dyDescent="0.45">
      <c r="A3" s="17" t="s">
        <v>29</v>
      </c>
      <c r="B3" s="18" t="s">
        <v>0</v>
      </c>
      <c r="C3" s="18" t="s">
        <v>1</v>
      </c>
      <c r="D3" s="18" t="s">
        <v>2</v>
      </c>
    </row>
    <row r="4" spans="1:4" x14ac:dyDescent="0.45">
      <c r="A4" s="7" t="s">
        <v>8</v>
      </c>
      <c r="B4" s="12">
        <v>10.125499999999999</v>
      </c>
      <c r="C4" s="12">
        <v>4375.6399999999994</v>
      </c>
      <c r="D4" s="12">
        <v>847.86299999999983</v>
      </c>
    </row>
    <row r="5" spans="1:4" x14ac:dyDescent="0.45">
      <c r="A5" s="6" t="s">
        <v>23</v>
      </c>
      <c r="B5" s="14">
        <v>5.7802949999999997</v>
      </c>
      <c r="C5" s="14">
        <v>2465.7100000000005</v>
      </c>
      <c r="D5" s="14">
        <v>435.30400000000009</v>
      </c>
    </row>
    <row r="6" spans="1:4" ht="14.65" thickBot="1" x14ac:dyDescent="0.5">
      <c r="A6" s="8" t="s">
        <v>22</v>
      </c>
      <c r="B6" s="13">
        <v>2.0518599999999978</v>
      </c>
      <c r="C6" s="13">
        <v>1301.6699999999996</v>
      </c>
      <c r="D6" s="13">
        <v>237.10199999999986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EF5E6-5CDA-40DB-8274-F2E74DEB3912}">
  <sheetPr codeName="XLSTAT_20231206_175214_1_HID">
    <tabColor rgb="FF007800"/>
  </sheetPr>
  <dimension ref="A1:AK88"/>
  <sheetViews>
    <sheetView workbookViewId="0">
      <selection activeCell="AG20" sqref="AG20"/>
    </sheetView>
  </sheetViews>
  <sheetFormatPr baseColWidth="10" defaultColWidth="11" defaultRowHeight="14.25" x14ac:dyDescent="0.45"/>
  <sheetData>
    <row r="1" spans="1:29" ht="42.75" x14ac:dyDescent="0.45">
      <c r="A1">
        <v>1</v>
      </c>
      <c r="C1">
        <f t="shared" ref="C1:C32" si="0">1.7289144+(A1-1)*0.1510389217</f>
        <v>1.7289144000000001</v>
      </c>
      <c r="D1">
        <f t="shared" ref="D1:D32" si="1">0+1*C1-0.298575630577566*(1.16666666666667+(C1-5.985885)^2/65.3104645939)^0.5</f>
        <v>1.3701091861245689</v>
      </c>
      <c r="E1">
        <v>1</v>
      </c>
      <c r="G1">
        <f t="shared" ref="G1:G32" si="2">1.641488+(E1-1)*0.152305971</f>
        <v>1.6414880000000001</v>
      </c>
      <c r="H1">
        <f t="shared" ref="H1:H32" si="3">0+1*G1+0.298575630577566*(1.16666666666667+(G1-5.985885)^2/65.3104645939)^0.5</f>
        <v>2.0017207405502635</v>
      </c>
      <c r="I1" s="17" t="s">
        <v>29</v>
      </c>
      <c r="J1" s="18" t="s">
        <v>25</v>
      </c>
      <c r="K1" s="18" t="s">
        <v>26</v>
      </c>
      <c r="L1" s="18" t="s">
        <v>27</v>
      </c>
      <c r="M1" s="18" t="s">
        <v>28</v>
      </c>
    </row>
    <row r="2" spans="1:29" x14ac:dyDescent="0.45">
      <c r="A2">
        <v>2</v>
      </c>
      <c r="C2">
        <f t="shared" si="0"/>
        <v>1.8799533217</v>
      </c>
      <c r="D2">
        <f t="shared" si="1"/>
        <v>1.5235588152505728</v>
      </c>
      <c r="E2">
        <v>2</v>
      </c>
      <c r="G2">
        <f t="shared" si="2"/>
        <v>1.7937939710000002</v>
      </c>
      <c r="H2">
        <f t="shared" si="3"/>
        <v>2.1515549791781745</v>
      </c>
      <c r="I2" s="7" t="s">
        <v>22</v>
      </c>
      <c r="J2" s="12">
        <v>2.0518599999999978</v>
      </c>
      <c r="K2" s="12">
        <v>6.6340370376288552E-2</v>
      </c>
      <c r="L2" s="12">
        <v>1.8407351469215514</v>
      </c>
      <c r="M2" s="12">
        <v>2.2629848530784442</v>
      </c>
    </row>
    <row r="3" spans="1:29" x14ac:dyDescent="0.45">
      <c r="A3">
        <v>3</v>
      </c>
      <c r="C3">
        <f t="shared" si="0"/>
        <v>2.0309922434000001</v>
      </c>
      <c r="D3">
        <f t="shared" si="1"/>
        <v>1.676936901946116</v>
      </c>
      <c r="E3">
        <v>3</v>
      </c>
      <c r="G3">
        <f t="shared" si="2"/>
        <v>1.946099942</v>
      </c>
      <c r="H3">
        <f t="shared" si="3"/>
        <v>2.3014611353087737</v>
      </c>
      <c r="I3" s="6" t="s">
        <v>23</v>
      </c>
      <c r="J3" s="14">
        <v>5.7802949999999997</v>
      </c>
      <c r="K3" s="14">
        <v>6.6340370376288552E-2</v>
      </c>
      <c r="L3" s="14">
        <v>5.5691701469215538</v>
      </c>
      <c r="M3" s="14">
        <v>5.9914198530784457</v>
      </c>
    </row>
    <row r="4" spans="1:29" ht="14.65" thickBot="1" x14ac:dyDescent="0.5">
      <c r="A4">
        <v>4</v>
      </c>
      <c r="C4">
        <f t="shared" si="0"/>
        <v>2.1820311651000002</v>
      </c>
      <c r="D4">
        <f t="shared" si="1"/>
        <v>1.8302420190788622</v>
      </c>
      <c r="E4">
        <v>4</v>
      </c>
      <c r="G4">
        <f t="shared" si="2"/>
        <v>2.0984059130000001</v>
      </c>
      <c r="H4">
        <f t="shared" si="3"/>
        <v>2.4514406755601041</v>
      </c>
      <c r="I4" s="8" t="s">
        <v>8</v>
      </c>
      <c r="J4" s="13">
        <v>10.125499999999999</v>
      </c>
      <c r="K4" s="13">
        <v>6.6340370376288538E-2</v>
      </c>
      <c r="L4" s="13">
        <v>9.914375146921552</v>
      </c>
      <c r="M4" s="13">
        <v>10.336624853078446</v>
      </c>
    </row>
    <row r="5" spans="1:29" x14ac:dyDescent="0.45">
      <c r="A5">
        <v>5</v>
      </c>
      <c r="C5">
        <f t="shared" si="0"/>
        <v>2.3330700868000003</v>
      </c>
      <c r="D5">
        <f t="shared" si="1"/>
        <v>1.983472747613765</v>
      </c>
      <c r="E5">
        <v>5</v>
      </c>
      <c r="G5">
        <f t="shared" si="2"/>
        <v>2.2507118840000002</v>
      </c>
      <c r="H5">
        <f t="shared" si="3"/>
        <v>2.6014950600087192</v>
      </c>
    </row>
    <row r="6" spans="1:29" ht="14.65" thickBot="1" x14ac:dyDescent="0.5">
      <c r="A6">
        <v>6</v>
      </c>
      <c r="C6">
        <f t="shared" si="0"/>
        <v>2.4841090084999999</v>
      </c>
      <c r="D6">
        <f t="shared" si="1"/>
        <v>2.1366276798858301</v>
      </c>
      <c r="E6">
        <v>6</v>
      </c>
      <c r="G6">
        <f t="shared" si="2"/>
        <v>2.4030178549999999</v>
      </c>
      <c r="H6">
        <f t="shared" si="3"/>
        <v>2.7516257388674195</v>
      </c>
    </row>
    <row r="7" spans="1:29" ht="42.75" x14ac:dyDescent="0.45">
      <c r="A7">
        <v>7</v>
      </c>
      <c r="C7">
        <f t="shared" si="0"/>
        <v>2.6351479302</v>
      </c>
      <c r="D7">
        <f t="shared" si="1"/>
        <v>2.289705423020584</v>
      </c>
      <c r="E7">
        <v>7</v>
      </c>
      <c r="G7">
        <f t="shared" si="2"/>
        <v>2.5553238260000004</v>
      </c>
      <c r="H7">
        <f t="shared" si="3"/>
        <v>2.9018341490022719</v>
      </c>
      <c r="I7">
        <v>1</v>
      </c>
      <c r="K7">
        <f t="shared" ref="K7:K38" si="4">1178.7112+(I7-1)*59.015315942</f>
        <v>1178.7112</v>
      </c>
      <c r="L7">
        <f t="shared" ref="L7:L38" si="5">0+1*K7-1529.6135196334*(1.16666666666667+(K7-2714.34)^2/9634742.1916)^0.5</f>
        <v>-638.5199603870733</v>
      </c>
      <c r="M7">
        <v>1</v>
      </c>
      <c r="O7">
        <f t="shared" ref="O7:O38" si="6">1041.336+(M7-1)*61.0062608696</f>
        <v>1041.336</v>
      </c>
      <c r="P7">
        <f t="shared" ref="P7:P38" si="7">0+1*O7+1529.6135196334*(1.16666666666667+(O7-2714.34)^2/9634742.1916)^0.5</f>
        <v>2887.7840677157637</v>
      </c>
      <c r="Q7" s="17" t="s">
        <v>29</v>
      </c>
      <c r="R7" s="18" t="s">
        <v>25</v>
      </c>
      <c r="S7" s="18" t="s">
        <v>26</v>
      </c>
      <c r="T7" s="18" t="s">
        <v>27</v>
      </c>
      <c r="U7" s="18" t="s">
        <v>28</v>
      </c>
    </row>
    <row r="8" spans="1:29" x14ac:dyDescent="0.45">
      <c r="A8">
        <v>8</v>
      </c>
      <c r="C8">
        <f t="shared" si="0"/>
        <v>2.7861868519000001</v>
      </c>
      <c r="D8">
        <f t="shared" si="1"/>
        <v>2.4427046024912533</v>
      </c>
      <c r="E8">
        <v>8</v>
      </c>
      <c r="G8">
        <f t="shared" si="2"/>
        <v>2.7076297970000001</v>
      </c>
      <c r="H8">
        <f t="shared" si="3"/>
        <v>3.0521217102993079</v>
      </c>
      <c r="I8">
        <v>2</v>
      </c>
      <c r="K8">
        <f t="shared" si="4"/>
        <v>1237.7265159419999</v>
      </c>
      <c r="L8">
        <f t="shared" si="5"/>
        <v>-567.58772155749352</v>
      </c>
      <c r="M8">
        <v>2</v>
      </c>
      <c r="O8">
        <f t="shared" si="6"/>
        <v>1102.3422608696001</v>
      </c>
      <c r="P8">
        <f t="shared" si="7"/>
        <v>2935.5644528660332</v>
      </c>
      <c r="Q8" s="7" t="s">
        <v>22</v>
      </c>
      <c r="R8" s="12">
        <v>1301.6699999999996</v>
      </c>
      <c r="S8" s="12">
        <v>339.86406468861514</v>
      </c>
      <c r="T8" s="12">
        <v>220.06990767260186</v>
      </c>
      <c r="U8" s="12">
        <v>2383.2700923273974</v>
      </c>
    </row>
    <row r="9" spans="1:29" x14ac:dyDescent="0.45">
      <c r="A9">
        <v>9</v>
      </c>
      <c r="C9">
        <f t="shared" si="0"/>
        <v>2.9372257735999998</v>
      </c>
      <c r="D9">
        <f t="shared" si="1"/>
        <v>2.5956238657994972</v>
      </c>
      <c r="E9">
        <v>9</v>
      </c>
      <c r="G9">
        <f t="shared" si="2"/>
        <v>2.8599357680000002</v>
      </c>
      <c r="H9">
        <f t="shared" si="3"/>
        <v>3.2024898218936286</v>
      </c>
      <c r="I9">
        <v>3</v>
      </c>
      <c r="K9">
        <f t="shared" si="4"/>
        <v>1296.741831884</v>
      </c>
      <c r="L9">
        <f t="shared" si="5"/>
        <v>-497.04785590031634</v>
      </c>
      <c r="M9">
        <v>3</v>
      </c>
      <c r="O9">
        <f t="shared" si="6"/>
        <v>1163.3485217391999</v>
      </c>
      <c r="P9">
        <f t="shared" si="7"/>
        <v>2983.7452759883881</v>
      </c>
      <c r="Q9" s="6" t="s">
        <v>23</v>
      </c>
      <c r="R9" s="14">
        <v>2465.7100000000005</v>
      </c>
      <c r="S9" s="14">
        <v>339.86406468861514</v>
      </c>
      <c r="T9" s="14">
        <v>1384.1099076726027</v>
      </c>
      <c r="U9" s="14">
        <v>3547.3100923273983</v>
      </c>
    </row>
    <row r="10" spans="1:29" ht="14.65" thickBot="1" x14ac:dyDescent="0.5">
      <c r="A10">
        <v>10</v>
      </c>
      <c r="C10">
        <f t="shared" si="0"/>
        <v>3.0882646953000004</v>
      </c>
      <c r="D10">
        <f t="shared" si="1"/>
        <v>2.7484618862643</v>
      </c>
      <c r="E10">
        <v>10</v>
      </c>
      <c r="G10">
        <f t="shared" si="2"/>
        <v>3.0122417390000003</v>
      </c>
      <c r="H10">
        <f t="shared" si="3"/>
        <v>3.3529398582759389</v>
      </c>
      <c r="I10">
        <v>4</v>
      </c>
      <c r="K10">
        <f t="shared" si="4"/>
        <v>1355.7571478259999</v>
      </c>
      <c r="L10">
        <f t="shared" si="5"/>
        <v>-426.90797325835115</v>
      </c>
      <c r="M10">
        <v>4</v>
      </c>
      <c r="O10">
        <f t="shared" si="6"/>
        <v>1224.3547826088</v>
      </c>
      <c r="P10">
        <f t="shared" si="7"/>
        <v>3032.3350589751099</v>
      </c>
      <c r="Q10" s="8" t="s">
        <v>8</v>
      </c>
      <c r="R10" s="13">
        <v>4375.6399999999994</v>
      </c>
      <c r="S10" s="13">
        <v>339.86406468861509</v>
      </c>
      <c r="T10" s="13">
        <v>3294.0399076726017</v>
      </c>
      <c r="U10" s="13">
        <v>5457.2400923273972</v>
      </c>
    </row>
    <row r="11" spans="1:29" x14ac:dyDescent="0.45">
      <c r="A11">
        <v>11</v>
      </c>
      <c r="C11">
        <f t="shared" si="0"/>
        <v>3.239303617</v>
      </c>
      <c r="D11">
        <f t="shared" si="1"/>
        <v>2.9012173669014172</v>
      </c>
      <c r="E11">
        <v>11</v>
      </c>
      <c r="G11">
        <f t="shared" si="2"/>
        <v>3.1645477099999999</v>
      </c>
      <c r="H11">
        <f t="shared" si="3"/>
        <v>3.5034731652939715</v>
      </c>
      <c r="I11">
        <v>5</v>
      </c>
      <c r="K11">
        <f t="shared" si="4"/>
        <v>1414.7724637679999</v>
      </c>
      <c r="L11">
        <f t="shared" si="5"/>
        <v>-357.17560711510691</v>
      </c>
      <c r="M11">
        <v>5</v>
      </c>
      <c r="O11">
        <f t="shared" si="6"/>
        <v>1285.3610434784</v>
      </c>
      <c r="P11">
        <f t="shared" si="7"/>
        <v>3081.3422838520469</v>
      </c>
    </row>
    <row r="12" spans="1:29" ht="14.65" thickBot="1" x14ac:dyDescent="0.5">
      <c r="A12">
        <v>12</v>
      </c>
      <c r="C12">
        <f t="shared" si="0"/>
        <v>3.3903425386999997</v>
      </c>
      <c r="D12">
        <f t="shared" si="1"/>
        <v>3.0538890443735931</v>
      </c>
      <c r="E12">
        <v>12</v>
      </c>
      <c r="G12">
        <f t="shared" si="2"/>
        <v>3.3168536810000004</v>
      </c>
      <c r="H12">
        <f t="shared" si="3"/>
        <v>3.6540910560685886</v>
      </c>
      <c r="I12">
        <v>6</v>
      </c>
      <c r="K12">
        <f t="shared" si="4"/>
        <v>1473.78777971</v>
      </c>
      <c r="L12">
        <f t="shared" si="5"/>
        <v>-287.85819491952066</v>
      </c>
      <c r="M12">
        <v>6</v>
      </c>
      <c r="O12">
        <f t="shared" si="6"/>
        <v>1346.3673043480001</v>
      </c>
      <c r="P12">
        <f t="shared" si="7"/>
        <v>3130.7753717514101</v>
      </c>
    </row>
    <row r="13" spans="1:29" ht="42.75" x14ac:dyDescent="0.45">
      <c r="A13">
        <v>13</v>
      </c>
      <c r="C13">
        <f t="shared" si="0"/>
        <v>3.5413814604000002</v>
      </c>
      <c r="D13">
        <f t="shared" si="1"/>
        <v>3.2064756929896188</v>
      </c>
      <c r="E13">
        <v>13</v>
      </c>
      <c r="G13">
        <f t="shared" si="2"/>
        <v>3.4691596520000001</v>
      </c>
      <c r="H13">
        <f t="shared" si="3"/>
        <v>3.8047948068466559</v>
      </c>
      <c r="I13">
        <v>7</v>
      </c>
      <c r="K13">
        <f t="shared" si="4"/>
        <v>1532.8030956519999</v>
      </c>
      <c r="L13">
        <f t="shared" si="5"/>
        <v>-218.96305769061269</v>
      </c>
      <c r="M13">
        <v>7</v>
      </c>
      <c r="O13">
        <f t="shared" si="6"/>
        <v>1407.3735652176001</v>
      </c>
      <c r="P13">
        <f t="shared" si="7"/>
        <v>3180.6426608290158</v>
      </c>
      <c r="Q13">
        <v>1</v>
      </c>
      <c r="S13">
        <f t="shared" ref="S13:S44" si="8">212.67156+(Q13-1)*11.6632469565</f>
        <v>212.67156</v>
      </c>
      <c r="T13">
        <f t="shared" ref="T13:T44" si="9">0+1*S13-216.970821932732*(1.16666666666667+(S13-506.756333333333)^2/388345.306937333)^0.5</f>
        <v>-43.075303814144377</v>
      </c>
      <c r="U13">
        <v>1</v>
      </c>
      <c r="W13">
        <f t="shared" ref="W13:W44" si="10">189.6816+(U13-1)*11.9964347826</f>
        <v>189.6816</v>
      </c>
      <c r="X13">
        <f t="shared" ref="X13:X44" si="11">0+1*W13+216.970821932732*(1.16666666666667+(W13-506.756333333333)^2/388345.306937333)^0.5</f>
        <v>448.73700800519407</v>
      </c>
      <c r="Y13" s="17" t="s">
        <v>29</v>
      </c>
      <c r="Z13" s="18" t="s">
        <v>25</v>
      </c>
      <c r="AA13" s="18" t="s">
        <v>26</v>
      </c>
      <c r="AB13" s="18" t="s">
        <v>27</v>
      </c>
      <c r="AC13" s="18" t="s">
        <v>28</v>
      </c>
    </row>
    <row r="14" spans="1:29" x14ac:dyDescent="0.45">
      <c r="A14">
        <v>14</v>
      </c>
      <c r="C14">
        <f t="shared" si="0"/>
        <v>3.6924203820999999</v>
      </c>
      <c r="D14">
        <f t="shared" si="1"/>
        <v>3.3589761287283419</v>
      </c>
      <c r="E14">
        <v>14</v>
      </c>
      <c r="G14">
        <f t="shared" si="2"/>
        <v>3.6214656230000002</v>
      </c>
      <c r="H14">
        <f t="shared" si="3"/>
        <v>3.9555856528150168</v>
      </c>
      <c r="I14">
        <v>8</v>
      </c>
      <c r="K14">
        <f t="shared" si="4"/>
        <v>1591.8184115939998</v>
      </c>
      <c r="L14">
        <f t="shared" si="5"/>
        <v>-150.49737898803596</v>
      </c>
      <c r="M14">
        <v>8</v>
      </c>
      <c r="O14">
        <f t="shared" si="6"/>
        <v>1468.3798260871999</v>
      </c>
      <c r="P14">
        <f t="shared" si="7"/>
        <v>3230.9523831986876</v>
      </c>
      <c r="Q14">
        <v>2</v>
      </c>
      <c r="S14">
        <f t="shared" si="8"/>
        <v>224.33480695649999</v>
      </c>
      <c r="T14">
        <f t="shared" si="9"/>
        <v>-29.813503141056231</v>
      </c>
      <c r="U14">
        <v>2</v>
      </c>
      <c r="W14">
        <f t="shared" si="10"/>
        <v>201.67803478260001</v>
      </c>
      <c r="X14">
        <f t="shared" si="11"/>
        <v>458.9812471504963</v>
      </c>
      <c r="Y14" s="7" t="s">
        <v>22</v>
      </c>
      <c r="Z14" s="12">
        <v>237.10199999999986</v>
      </c>
      <c r="AA14" s="12">
        <v>48.20863866224289</v>
      </c>
      <c r="AB14" s="12">
        <v>83.680460491746146</v>
      </c>
      <c r="AC14" s="12">
        <v>390.52353950825358</v>
      </c>
    </row>
    <row r="15" spans="1:29" x14ac:dyDescent="0.45">
      <c r="A15">
        <v>15</v>
      </c>
      <c r="C15">
        <f t="shared" si="0"/>
        <v>3.8434593037999996</v>
      </c>
      <c r="D15">
        <f t="shared" si="1"/>
        <v>3.5113892132618907</v>
      </c>
      <c r="E15">
        <v>15</v>
      </c>
      <c r="G15">
        <f t="shared" si="2"/>
        <v>3.7737715940000003</v>
      </c>
      <c r="H15">
        <f t="shared" si="3"/>
        <v>4.1064647839018944</v>
      </c>
      <c r="I15">
        <v>9</v>
      </c>
      <c r="K15">
        <f t="shared" si="4"/>
        <v>1650.833727536</v>
      </c>
      <c r="L15">
        <f t="shared" si="5"/>
        <v>-82.468183347555623</v>
      </c>
      <c r="M15">
        <v>9</v>
      </c>
      <c r="O15">
        <f t="shared" si="6"/>
        <v>1529.3860869568</v>
      </c>
      <c r="P15">
        <f t="shared" si="7"/>
        <v>3281.7126409730245</v>
      </c>
      <c r="Q15">
        <v>3</v>
      </c>
      <c r="S15">
        <f t="shared" si="8"/>
        <v>235.99805391300001</v>
      </c>
      <c r="T15">
        <f t="shared" si="9"/>
        <v>-16.606872642121573</v>
      </c>
      <c r="U15">
        <v>3</v>
      </c>
      <c r="W15">
        <f t="shared" si="10"/>
        <v>213.67446956520001</v>
      </c>
      <c r="X15">
        <f t="shared" si="11"/>
        <v>469.28173319692826</v>
      </c>
      <c r="Y15" s="6" t="s">
        <v>23</v>
      </c>
      <c r="Z15" s="14">
        <v>435.30400000000009</v>
      </c>
      <c r="AA15" s="14">
        <v>48.20863866224289</v>
      </c>
      <c r="AB15" s="14">
        <v>281.88246049174637</v>
      </c>
      <c r="AC15" s="14">
        <v>588.72553950825386</v>
      </c>
    </row>
    <row r="16" spans="1:29" ht="14.65" thickBot="1" x14ac:dyDescent="0.5">
      <c r="A16">
        <v>16</v>
      </c>
      <c r="C16">
        <f t="shared" si="0"/>
        <v>3.9944982255000001</v>
      </c>
      <c r="D16">
        <f t="shared" si="1"/>
        <v>3.663713857950758</v>
      </c>
      <c r="E16">
        <v>16</v>
      </c>
      <c r="G16">
        <f t="shared" si="2"/>
        <v>3.9260775649999999</v>
      </c>
      <c r="H16">
        <f t="shared" si="3"/>
        <v>4.257433340593952</v>
      </c>
      <c r="I16">
        <v>10</v>
      </c>
      <c r="K16">
        <f t="shared" si="4"/>
        <v>1709.8490434780001</v>
      </c>
      <c r="L16">
        <f t="shared" si="5"/>
        <v>-14.882314293411127</v>
      </c>
      <c r="M16">
        <v>10</v>
      </c>
      <c r="O16">
        <f t="shared" si="6"/>
        <v>1590.3923478264001</v>
      </c>
      <c r="P16">
        <f t="shared" si="7"/>
        <v>3332.9313815166261</v>
      </c>
      <c r="Q16">
        <v>4</v>
      </c>
      <c r="S16">
        <f t="shared" si="8"/>
        <v>247.6613008695</v>
      </c>
      <c r="T16">
        <f t="shared" si="9"/>
        <v>-3.4564295562802556</v>
      </c>
      <c r="U16">
        <v>4</v>
      </c>
      <c r="W16">
        <f t="shared" si="10"/>
        <v>225.67090434779999</v>
      </c>
      <c r="X16">
        <f t="shared" si="11"/>
        <v>479.63959296141797</v>
      </c>
      <c r="Y16" s="8" t="s">
        <v>8</v>
      </c>
      <c r="Z16" s="13">
        <v>847.86299999999983</v>
      </c>
      <c r="AA16" s="13">
        <v>48.20863866224289</v>
      </c>
      <c r="AB16" s="13">
        <v>694.44146049174606</v>
      </c>
      <c r="AC16" s="13">
        <v>1001.2845395082536</v>
      </c>
    </row>
    <row r="17" spans="1:37" x14ac:dyDescent="0.45">
      <c r="A17">
        <v>17</v>
      </c>
      <c r="C17">
        <f t="shared" si="0"/>
        <v>4.1455371471999998</v>
      </c>
      <c r="D17">
        <f t="shared" si="1"/>
        <v>3.8159490277820272</v>
      </c>
      <c r="E17">
        <v>17</v>
      </c>
      <c r="G17">
        <f t="shared" si="2"/>
        <v>4.0783835360000005</v>
      </c>
      <c r="H17">
        <f t="shared" si="3"/>
        <v>4.4084924097987868</v>
      </c>
      <c r="I17">
        <v>11</v>
      </c>
      <c r="K17">
        <f t="shared" si="4"/>
        <v>1768.86435942</v>
      </c>
      <c r="L17">
        <f t="shared" si="5"/>
        <v>52.253587947970345</v>
      </c>
      <c r="M17">
        <v>11</v>
      </c>
      <c r="O17">
        <f t="shared" si="6"/>
        <v>1651.3986086959999</v>
      </c>
      <c r="P17">
        <f t="shared" si="7"/>
        <v>3384.6163720349296</v>
      </c>
      <c r="Q17">
        <v>5</v>
      </c>
      <c r="S17">
        <f t="shared" si="8"/>
        <v>259.32454782600001</v>
      </c>
      <c r="T17">
        <f t="shared" si="9"/>
        <v>9.6368221199232096</v>
      </c>
      <c r="U17">
        <v>5</v>
      </c>
      <c r="W17">
        <f t="shared" si="10"/>
        <v>237.66733913039999</v>
      </c>
      <c r="X17">
        <f t="shared" si="11"/>
        <v>490.0559439034796</v>
      </c>
    </row>
    <row r="18" spans="1:37" ht="14.65" thickBot="1" x14ac:dyDescent="0.5">
      <c r="A18">
        <v>18</v>
      </c>
      <c r="C18">
        <f t="shared" si="0"/>
        <v>4.2965760689000003</v>
      </c>
      <c r="D18">
        <f t="shared" si="1"/>
        <v>3.9680937452209957</v>
      </c>
      <c r="E18">
        <v>18</v>
      </c>
      <c r="G18">
        <f t="shared" si="2"/>
        <v>4.2306895070000001</v>
      </c>
      <c r="H18">
        <f t="shared" si="3"/>
        <v>4.5596430207839358</v>
      </c>
      <c r="I18">
        <v>12</v>
      </c>
      <c r="K18">
        <f t="shared" si="4"/>
        <v>1827.8796753619999</v>
      </c>
      <c r="L18">
        <f t="shared" si="5"/>
        <v>118.93310889658551</v>
      </c>
      <c r="M18">
        <v>12</v>
      </c>
      <c r="O18">
        <f t="shared" si="6"/>
        <v>1712.4048695655999</v>
      </c>
      <c r="P18">
        <f t="shared" si="7"/>
        <v>3436.7751736386504</v>
      </c>
      <c r="Q18">
        <v>6</v>
      </c>
      <c r="S18">
        <f t="shared" si="8"/>
        <v>270.98779478250003</v>
      </c>
      <c r="T18">
        <f t="shared" si="9"/>
        <v>22.671894320703331</v>
      </c>
      <c r="U18">
        <v>6</v>
      </c>
      <c r="W18">
        <f t="shared" si="10"/>
        <v>249.663773913</v>
      </c>
      <c r="X18">
        <f t="shared" si="11"/>
        <v>500.53189123930093</v>
      </c>
    </row>
    <row r="19" spans="1:37" ht="42.75" x14ac:dyDescent="0.45">
      <c r="A19">
        <v>19</v>
      </c>
      <c r="C19">
        <f t="shared" si="0"/>
        <v>4.4476149906</v>
      </c>
      <c r="D19">
        <f t="shared" si="1"/>
        <v>4.120147093945687</v>
      </c>
      <c r="E19">
        <v>19</v>
      </c>
      <c r="G19">
        <f t="shared" si="2"/>
        <v>4.3829954780000007</v>
      </c>
      <c r="H19">
        <f t="shared" si="3"/>
        <v>4.7108861412244272</v>
      </c>
      <c r="I19">
        <v>13</v>
      </c>
      <c r="K19">
        <f t="shared" si="4"/>
        <v>1886.8949913040001</v>
      </c>
      <c r="L19">
        <f t="shared" si="5"/>
        <v>185.15008228255329</v>
      </c>
      <c r="M19">
        <v>13</v>
      </c>
      <c r="O19">
        <f t="shared" si="6"/>
        <v>1773.4111304352</v>
      </c>
      <c r="P19">
        <f t="shared" si="7"/>
        <v>3489.4151150401926</v>
      </c>
      <c r="Q19">
        <v>7</v>
      </c>
      <c r="S19">
        <f t="shared" si="8"/>
        <v>282.65104173899999</v>
      </c>
      <c r="T19">
        <f t="shared" si="9"/>
        <v>35.647817679404966</v>
      </c>
      <c r="U19">
        <v>7</v>
      </c>
      <c r="W19">
        <f t="shared" si="10"/>
        <v>261.66020869559998</v>
      </c>
      <c r="X19">
        <f t="shared" si="11"/>
        <v>511.06852493774841</v>
      </c>
      <c r="Y19">
        <v>1</v>
      </c>
      <c r="AA19">
        <f t="shared" ref="AA19:AA50" si="12">0.1761614509+(Y19-1)*0.0008325373</f>
        <v>0.17616145089999999</v>
      </c>
      <c r="AB19">
        <f t="shared" ref="AB19:AB50" si="13">0+1*AA19-0.0315886121149814*(1.16666666666667+(AA19-0.184549892013317)^2/0.00033473844388463)^0.5</f>
        <v>0.13909522770352126</v>
      </c>
      <c r="AC19">
        <v>1</v>
      </c>
      <c r="AE19">
        <f t="shared" ref="AE19:AE50" si="14">0.1414987193+(AC19-1)*0.0013348957</f>
        <v>0.14149871929999999</v>
      </c>
      <c r="AF19">
        <f t="shared" ref="AF19:AF50" si="15">0+1*AE19+0.0315886121149814*(1.16666666666667+(AE19-0.184549892013317)^2/0.00033473844388463)^0.5</f>
        <v>0.22328539596629421</v>
      </c>
      <c r="AG19" s="17" t="s">
        <v>29</v>
      </c>
      <c r="AH19" s="18" t="s">
        <v>25</v>
      </c>
      <c r="AI19" s="18" t="s">
        <v>26</v>
      </c>
      <c r="AJ19" s="18" t="s">
        <v>27</v>
      </c>
      <c r="AK19" s="18" t="s">
        <v>28</v>
      </c>
    </row>
    <row r="20" spans="1:37" x14ac:dyDescent="0.45">
      <c r="A20">
        <v>20</v>
      </c>
      <c r="C20">
        <f t="shared" si="0"/>
        <v>4.5986539122999996</v>
      </c>
      <c r="D20">
        <f t="shared" si="1"/>
        <v>4.2721082224334808</v>
      </c>
      <c r="E20">
        <v>20</v>
      </c>
      <c r="G20">
        <f t="shared" si="2"/>
        <v>4.5353014490000003</v>
      </c>
      <c r="H20">
        <f t="shared" si="3"/>
        <v>4.8622226733914005</v>
      </c>
      <c r="I20">
        <v>14</v>
      </c>
      <c r="K20">
        <f t="shared" si="4"/>
        <v>1945.910307246</v>
      </c>
      <c r="L20">
        <f t="shared" si="5"/>
        <v>250.89861236798379</v>
      </c>
      <c r="M20">
        <v>14</v>
      </c>
      <c r="O20">
        <f t="shared" si="6"/>
        <v>1834.4173913048</v>
      </c>
      <c r="P20">
        <f t="shared" si="7"/>
        <v>3542.5432660538722</v>
      </c>
      <c r="Q20">
        <v>8</v>
      </c>
      <c r="S20">
        <f t="shared" si="8"/>
        <v>294.31428869550001</v>
      </c>
      <c r="T20">
        <f t="shared" si="9"/>
        <v>48.563644364060281</v>
      </c>
      <c r="U20">
        <v>8</v>
      </c>
      <c r="W20">
        <f t="shared" si="10"/>
        <v>273.65664347820001</v>
      </c>
      <c r="X20">
        <f t="shared" si="11"/>
        <v>521.6669166101899</v>
      </c>
      <c r="Y20">
        <v>2</v>
      </c>
      <c r="AA20">
        <f t="shared" si="12"/>
        <v>0.17699398819999998</v>
      </c>
      <c r="AB20">
        <f t="shared" si="13"/>
        <v>0.14046543884872154</v>
      </c>
      <c r="AC20">
        <v>2</v>
      </c>
      <c r="AE20">
        <f t="shared" si="14"/>
        <v>0.142833615</v>
      </c>
      <c r="AF20">
        <f t="shared" si="15"/>
        <v>0.22253147167210113</v>
      </c>
      <c r="AG20" s="7" t="s">
        <v>22</v>
      </c>
      <c r="AH20" s="12">
        <v>0.18210417451672414</v>
      </c>
      <c r="AI20" s="12">
        <v>7.0186579639036299E-3</v>
      </c>
      <c r="AJ20" s="12">
        <v>0.15976765268194926</v>
      </c>
      <c r="AK20" s="12">
        <v>0.20444069635149903</v>
      </c>
    </row>
    <row r="21" spans="1:37" x14ac:dyDescent="0.45">
      <c r="A21">
        <v>21</v>
      </c>
      <c r="C21">
        <f t="shared" si="0"/>
        <v>4.7496928340000002</v>
      </c>
      <c r="D21">
        <f t="shared" si="1"/>
        <v>4.4239763473691252</v>
      </c>
      <c r="E21">
        <v>21</v>
      </c>
      <c r="G21">
        <f t="shared" si="2"/>
        <v>4.68760742</v>
      </c>
      <c r="H21">
        <f t="shared" si="3"/>
        <v>5.0136534505144841</v>
      </c>
      <c r="I21">
        <v>15</v>
      </c>
      <c r="K21">
        <f t="shared" si="4"/>
        <v>2004.9256231879999</v>
      </c>
      <c r="L21">
        <f t="shared" si="5"/>
        <v>316.17309596193309</v>
      </c>
      <c r="M21">
        <v>15</v>
      </c>
      <c r="O21">
        <f t="shared" si="6"/>
        <v>1895.4236521744001</v>
      </c>
      <c r="P21">
        <f t="shared" si="7"/>
        <v>3596.1664110859883</v>
      </c>
      <c r="Q21">
        <v>9</v>
      </c>
      <c r="S21">
        <f t="shared" si="8"/>
        <v>305.97753565200003</v>
      </c>
      <c r="T21">
        <f t="shared" si="9"/>
        <v>61.418450965696138</v>
      </c>
      <c r="U21">
        <v>9</v>
      </c>
      <c r="W21">
        <f t="shared" si="10"/>
        <v>285.65307826079999</v>
      </c>
      <c r="X21">
        <f t="shared" si="11"/>
        <v>532.32811630807578</v>
      </c>
      <c r="Y21">
        <v>3</v>
      </c>
      <c r="AA21">
        <f t="shared" si="12"/>
        <v>0.1778265255</v>
      </c>
      <c r="AB21">
        <f t="shared" si="13"/>
        <v>0.14178630847293347</v>
      </c>
      <c r="AC21">
        <v>3</v>
      </c>
      <c r="AE21">
        <f t="shared" si="14"/>
        <v>0.1441685107</v>
      </c>
      <c r="AF21">
        <f t="shared" si="15"/>
        <v>0.22178977095040353</v>
      </c>
      <c r="AG21" s="6" t="s">
        <v>23</v>
      </c>
      <c r="AH21" s="14">
        <v>0.17687339907644531</v>
      </c>
      <c r="AI21" s="14">
        <v>7.0186579639036299E-3</v>
      </c>
      <c r="AJ21" s="14">
        <v>0.15453687724167042</v>
      </c>
      <c r="AK21" s="14">
        <v>0.1992099209112202</v>
      </c>
    </row>
    <row r="22" spans="1:37" ht="14.65" thickBot="1" x14ac:dyDescent="0.5">
      <c r="A22">
        <v>22</v>
      </c>
      <c r="C22">
        <f t="shared" si="0"/>
        <v>4.9007317556999999</v>
      </c>
      <c r="D22">
        <f t="shared" si="1"/>
        <v>4.5757507568439433</v>
      </c>
      <c r="E22">
        <v>22</v>
      </c>
      <c r="G22">
        <f t="shared" si="2"/>
        <v>4.8399133910000005</v>
      </c>
      <c r="H22">
        <f t="shared" si="3"/>
        <v>5.1651792333502122</v>
      </c>
      <c r="I22">
        <v>16</v>
      </c>
      <c r="K22">
        <f t="shared" si="4"/>
        <v>2063.9409391300001</v>
      </c>
      <c r="L22">
        <f t="shared" si="5"/>
        <v>380.96824395697354</v>
      </c>
      <c r="M22">
        <v>16</v>
      </c>
      <c r="O22">
        <f t="shared" si="6"/>
        <v>1956.4299130439999</v>
      </c>
      <c r="P22">
        <f t="shared" si="7"/>
        <v>3650.2910228133233</v>
      </c>
      <c r="Q22">
        <v>10</v>
      </c>
      <c r="S22">
        <f t="shared" si="8"/>
        <v>317.64078260849999</v>
      </c>
      <c r="T22">
        <f t="shared" si="9"/>
        <v>74.211341423401251</v>
      </c>
      <c r="U22">
        <v>10</v>
      </c>
      <c r="W22">
        <f t="shared" si="10"/>
        <v>297.64951304340002</v>
      </c>
      <c r="X22">
        <f t="shared" si="11"/>
        <v>543.05314924426307</v>
      </c>
      <c r="Y22">
        <v>4</v>
      </c>
      <c r="AA22">
        <f t="shared" si="12"/>
        <v>0.17865906279999999</v>
      </c>
      <c r="AB22">
        <f t="shared" si="13"/>
        <v>0.14305580622143688</v>
      </c>
      <c r="AC22">
        <v>4</v>
      </c>
      <c r="AE22">
        <f t="shared" si="14"/>
        <v>0.14550340639999998</v>
      </c>
      <c r="AF22">
        <f t="shared" si="15"/>
        <v>0.22106130164807608</v>
      </c>
      <c r="AG22" s="8" t="s">
        <v>8</v>
      </c>
      <c r="AH22" s="13">
        <v>0.19467210244678129</v>
      </c>
      <c r="AI22" s="13">
        <v>7.0186579639036281E-3</v>
      </c>
      <c r="AJ22" s="13">
        <v>0.17233558061200643</v>
      </c>
      <c r="AK22" s="13">
        <v>0.21700862428155615</v>
      </c>
    </row>
    <row r="23" spans="1:37" x14ac:dyDescent="0.45">
      <c r="A23">
        <v>23</v>
      </c>
      <c r="C23">
        <f t="shared" si="0"/>
        <v>5.0517706773999995</v>
      </c>
      <c r="D23">
        <f t="shared" si="1"/>
        <v>4.7274308133170315</v>
      </c>
      <c r="E23">
        <v>23</v>
      </c>
      <c r="G23">
        <f t="shared" si="2"/>
        <v>4.9922193620000002</v>
      </c>
      <c r="H23">
        <f t="shared" si="3"/>
        <v>5.3168007069879639</v>
      </c>
      <c r="I23">
        <v>17</v>
      </c>
      <c r="K23">
        <f t="shared" si="4"/>
        <v>2122.9562550720002</v>
      </c>
      <c r="L23">
        <f t="shared" si="5"/>
        <v>445.27910221158004</v>
      </c>
      <c r="M23">
        <v>17</v>
      </c>
      <c r="O23">
        <f t="shared" si="6"/>
        <v>2017.4361739136</v>
      </c>
      <c r="P23">
        <f t="shared" si="7"/>
        <v>3704.9232362591383</v>
      </c>
      <c r="Q23">
        <v>11</v>
      </c>
      <c r="S23">
        <f t="shared" si="8"/>
        <v>329.30402956500001</v>
      </c>
      <c r="T23">
        <f t="shared" si="9"/>
        <v>86.94144996868971</v>
      </c>
      <c r="U23">
        <v>11</v>
      </c>
      <c r="W23">
        <f t="shared" si="10"/>
        <v>309.645947826</v>
      </c>
      <c r="X23">
        <f t="shared" si="11"/>
        <v>553.84301245607708</v>
      </c>
      <c r="Y23">
        <v>5</v>
      </c>
      <c r="AA23">
        <f t="shared" si="12"/>
        <v>0.17949160009999998</v>
      </c>
      <c r="AB23">
        <f t="shared" si="13"/>
        <v>0.14427201996860708</v>
      </c>
      <c r="AC23">
        <v>5</v>
      </c>
      <c r="AE23">
        <f t="shared" si="14"/>
        <v>0.14683830209999998</v>
      </c>
      <c r="AF23">
        <f t="shared" si="15"/>
        <v>0.22034717797565107</v>
      </c>
    </row>
    <row r="24" spans="1:37" x14ac:dyDescent="0.45">
      <c r="A24">
        <v>24</v>
      </c>
      <c r="C24">
        <f t="shared" si="0"/>
        <v>5.2028095991000001</v>
      </c>
      <c r="D24">
        <f t="shared" si="1"/>
        <v>4.8790159563106528</v>
      </c>
      <c r="E24">
        <v>24</v>
      </c>
      <c r="G24">
        <f t="shared" si="2"/>
        <v>5.1445253330000007</v>
      </c>
      <c r="H24">
        <f t="shared" si="3"/>
        <v>5.4685184779235616</v>
      </c>
      <c r="I24">
        <v>18</v>
      </c>
      <c r="K24">
        <f t="shared" si="4"/>
        <v>2181.9715710139999</v>
      </c>
      <c r="L24">
        <f t="shared" si="5"/>
        <v>509.10107160046823</v>
      </c>
      <c r="M24">
        <v>18</v>
      </c>
      <c r="O24">
        <f t="shared" si="6"/>
        <v>2078.4424347832</v>
      </c>
      <c r="P24">
        <f t="shared" si="7"/>
        <v>3760.0688234837421</v>
      </c>
      <c r="Q24">
        <v>12</v>
      </c>
      <c r="S24">
        <f t="shared" si="8"/>
        <v>340.96727652150003</v>
      </c>
      <c r="T24">
        <f t="shared" si="9"/>
        <v>99.607944070343422</v>
      </c>
      <c r="U24">
        <v>12</v>
      </c>
      <c r="W24">
        <f t="shared" si="10"/>
        <v>321.64238260859997</v>
      </c>
      <c r="X24">
        <f t="shared" si="11"/>
        <v>564.69867143003023</v>
      </c>
      <c r="Y24">
        <v>6</v>
      </c>
      <c r="AA24">
        <f t="shared" si="12"/>
        <v>0.1803241374</v>
      </c>
      <c r="AB24">
        <f t="shared" si="13"/>
        <v>0.14543319186600967</v>
      </c>
      <c r="AC24">
        <v>6</v>
      </c>
      <c r="AE24">
        <f t="shared" si="14"/>
        <v>0.14817319779999999</v>
      </c>
      <c r="AF24">
        <f t="shared" si="15"/>
        <v>0.21964863370219501</v>
      </c>
    </row>
    <row r="25" spans="1:37" x14ac:dyDescent="0.45">
      <c r="A25">
        <v>25</v>
      </c>
      <c r="C25">
        <f t="shared" si="0"/>
        <v>5.3538485207999997</v>
      </c>
      <c r="D25">
        <f t="shared" si="1"/>
        <v>5.0305057048139448</v>
      </c>
      <c r="E25">
        <v>25</v>
      </c>
      <c r="G25">
        <f t="shared" si="2"/>
        <v>5.2968313040000004</v>
      </c>
      <c r="H25">
        <f t="shared" si="3"/>
        <v>5.6203330714288438</v>
      </c>
      <c r="I25">
        <v>19</v>
      </c>
      <c r="K25">
        <f t="shared" si="4"/>
        <v>2240.986886956</v>
      </c>
      <c r="L25">
        <f t="shared" si="5"/>
        <v>572.42992705542065</v>
      </c>
      <c r="M25">
        <v>19</v>
      </c>
      <c r="O25">
        <f t="shared" si="6"/>
        <v>2139.4486956527999</v>
      </c>
      <c r="P25">
        <f t="shared" si="7"/>
        <v>3815.7331691119816</v>
      </c>
      <c r="Q25">
        <v>13</v>
      </c>
      <c r="S25">
        <f t="shared" si="8"/>
        <v>352.63052347799999</v>
      </c>
      <c r="T25">
        <f t="shared" si="9"/>
        <v>112.21002735972039</v>
      </c>
      <c r="U25">
        <v>13</v>
      </c>
      <c r="W25">
        <f t="shared" si="10"/>
        <v>333.63881739120001</v>
      </c>
      <c r="X25">
        <f t="shared" si="11"/>
        <v>575.62105670992958</v>
      </c>
      <c r="Y25">
        <v>7</v>
      </c>
      <c r="AA25">
        <f t="shared" si="12"/>
        <v>0.18115667469999999</v>
      </c>
      <c r="AB25">
        <f t="shared" si="13"/>
        <v>0.14653775435473471</v>
      </c>
      <c r="AC25">
        <v>7</v>
      </c>
      <c r="AE25">
        <f t="shared" si="14"/>
        <v>0.14950809349999999</v>
      </c>
      <c r="AF25">
        <f t="shared" si="15"/>
        <v>0.21896703712168175</v>
      </c>
    </row>
    <row r="26" spans="1:37" x14ac:dyDescent="0.45">
      <c r="A26">
        <v>26</v>
      </c>
      <c r="C26">
        <f t="shared" si="0"/>
        <v>5.5048874425000003</v>
      </c>
      <c r="D26">
        <f t="shared" si="1"/>
        <v>5.1818996593713695</v>
      </c>
      <c r="E26">
        <v>26</v>
      </c>
      <c r="G26">
        <f t="shared" si="2"/>
        <v>5.449137275</v>
      </c>
      <c r="H26">
        <f t="shared" si="3"/>
        <v>5.7722449292432456</v>
      </c>
      <c r="I26">
        <v>20</v>
      </c>
      <c r="K26">
        <f t="shared" si="4"/>
        <v>2300.0022028980002</v>
      </c>
      <c r="L26">
        <f t="shared" si="5"/>
        <v>635.26183542215881</v>
      </c>
      <c r="M26">
        <v>20</v>
      </c>
      <c r="O26">
        <f t="shared" si="6"/>
        <v>2200.4549565223997</v>
      </c>
      <c r="P26">
        <f t="shared" si="7"/>
        <v>3871.9212469220811</v>
      </c>
      <c r="Q26">
        <v>14</v>
      </c>
      <c r="S26">
        <f t="shared" si="8"/>
        <v>364.2937704345</v>
      </c>
      <c r="T26">
        <f t="shared" si="9"/>
        <v>124.74694251550378</v>
      </c>
      <c r="U26">
        <v>14</v>
      </c>
      <c r="W26">
        <f t="shared" si="10"/>
        <v>345.63525217380004</v>
      </c>
      <c r="X26">
        <f t="shared" si="11"/>
        <v>586.61106051174761</v>
      </c>
      <c r="Y26">
        <v>8</v>
      </c>
      <c r="AA26">
        <f t="shared" si="12"/>
        <v>0.18198921199999998</v>
      </c>
      <c r="AB26">
        <f t="shared" si="13"/>
        <v>0.14758436464560193</v>
      </c>
      <c r="AC26">
        <v>8</v>
      </c>
      <c r="AE26">
        <f t="shared" si="14"/>
        <v>0.1508429892</v>
      </c>
      <c r="AF26">
        <f t="shared" si="15"/>
        <v>0.21830390801523267</v>
      </c>
    </row>
    <row r="27" spans="1:37" x14ac:dyDescent="0.45">
      <c r="A27">
        <v>27</v>
      </c>
      <c r="C27">
        <f t="shared" si="0"/>
        <v>5.6559263641999999</v>
      </c>
      <c r="D27">
        <f t="shared" si="1"/>
        <v>5.3331975038350459</v>
      </c>
      <c r="E27">
        <v>27</v>
      </c>
      <c r="G27">
        <f t="shared" si="2"/>
        <v>5.6014432460000005</v>
      </c>
      <c r="H27">
        <f t="shared" si="3"/>
        <v>5.9242544076106567</v>
      </c>
      <c r="I27">
        <v>21</v>
      </c>
      <c r="K27">
        <f t="shared" si="4"/>
        <v>2359.0175188399999</v>
      </c>
      <c r="L27">
        <f t="shared" si="5"/>
        <v>697.59337196452975</v>
      </c>
      <c r="M27">
        <v>21</v>
      </c>
      <c r="O27">
        <f t="shared" si="6"/>
        <v>2261.461217392</v>
      </c>
      <c r="P27">
        <f t="shared" si="7"/>
        <v>3928.6375977190673</v>
      </c>
      <c r="Q27">
        <v>15</v>
      </c>
      <c r="S27">
        <f t="shared" si="8"/>
        <v>375.95701739100002</v>
      </c>
      <c r="T27">
        <f t="shared" si="9"/>
        <v>137.21797408608023</v>
      </c>
      <c r="U27">
        <v>15</v>
      </c>
      <c r="W27">
        <f t="shared" si="10"/>
        <v>357.63168695640002</v>
      </c>
      <c r="X27">
        <f t="shared" si="11"/>
        <v>597.6695333700593</v>
      </c>
      <c r="Y27">
        <v>9</v>
      </c>
      <c r="AA27">
        <f t="shared" si="12"/>
        <v>0.1828217493</v>
      </c>
      <c r="AB27">
        <f t="shared" si="13"/>
        <v>0.14857193605848426</v>
      </c>
      <c r="AC27">
        <v>9</v>
      </c>
      <c r="AE27">
        <f t="shared" si="14"/>
        <v>0.1521778849</v>
      </c>
      <c r="AF27">
        <f t="shared" si="15"/>
        <v>0.21766093684838689</v>
      </c>
    </row>
    <row r="28" spans="1:37" x14ac:dyDescent="0.45">
      <c r="A28">
        <v>28</v>
      </c>
      <c r="C28">
        <f t="shared" si="0"/>
        <v>5.8069652858999996</v>
      </c>
      <c r="D28">
        <f t="shared" si="1"/>
        <v>5.4843990067632369</v>
      </c>
      <c r="E28">
        <v>28</v>
      </c>
      <c r="G28">
        <f t="shared" si="2"/>
        <v>5.7537492170000002</v>
      </c>
      <c r="H28">
        <f t="shared" si="3"/>
        <v>6.0763617756816668</v>
      </c>
      <c r="I28">
        <v>22</v>
      </c>
      <c r="K28">
        <f t="shared" si="4"/>
        <v>2418.032834782</v>
      </c>
      <c r="L28">
        <f t="shared" si="5"/>
        <v>759.42153535572402</v>
      </c>
      <c r="M28">
        <v>22</v>
      </c>
      <c r="O28">
        <f t="shared" si="6"/>
        <v>2322.4674782616003</v>
      </c>
      <c r="P28">
        <f t="shared" si="7"/>
        <v>3985.8863087111945</v>
      </c>
      <c r="Q28">
        <v>16</v>
      </c>
      <c r="S28">
        <f t="shared" si="8"/>
        <v>387.62026434749998</v>
      </c>
      <c r="T28">
        <f t="shared" si="9"/>
        <v>149.62245122719992</v>
      </c>
      <c r="U28">
        <v>16</v>
      </c>
      <c r="W28">
        <f t="shared" si="10"/>
        <v>369.62812173899999</v>
      </c>
      <c r="X28">
        <f t="shared" si="11"/>
        <v>608.79728084202407</v>
      </c>
      <c r="Y28">
        <v>10</v>
      </c>
      <c r="AA28">
        <f t="shared" si="12"/>
        <v>0.18365428659999999</v>
      </c>
      <c r="AB28">
        <f t="shared" si="13"/>
        <v>0.14949966461893205</v>
      </c>
      <c r="AC28">
        <v>10</v>
      </c>
      <c r="AE28">
        <f t="shared" si="14"/>
        <v>0.15351278059999998</v>
      </c>
      <c r="AF28">
        <f t="shared" si="15"/>
        <v>0.21704000645064711</v>
      </c>
    </row>
    <row r="29" spans="1:37" x14ac:dyDescent="0.45">
      <c r="A29">
        <v>29</v>
      </c>
      <c r="C29">
        <f t="shared" si="0"/>
        <v>5.9580042075999993</v>
      </c>
      <c r="D29">
        <f t="shared" si="1"/>
        <v>5.6355040224506432</v>
      </c>
      <c r="E29">
        <v>29</v>
      </c>
      <c r="G29">
        <f t="shared" si="2"/>
        <v>5.9060551879999998</v>
      </c>
      <c r="H29">
        <f t="shared" si="3"/>
        <v>6.2285672142977857</v>
      </c>
      <c r="I29">
        <v>23</v>
      </c>
      <c r="K29">
        <f t="shared" si="4"/>
        <v>2477.0481507240002</v>
      </c>
      <c r="L29">
        <f t="shared" si="5"/>
        <v>820.74376100739164</v>
      </c>
      <c r="M29">
        <v>23</v>
      </c>
      <c r="O29">
        <f t="shared" si="6"/>
        <v>2383.4737391312001</v>
      </c>
      <c r="P29">
        <f t="shared" si="7"/>
        <v>4043.6709945993498</v>
      </c>
      <c r="Q29">
        <v>17</v>
      </c>
      <c r="S29">
        <f t="shared" si="8"/>
        <v>399.283511304</v>
      </c>
      <c r="T29">
        <f t="shared" si="9"/>
        <v>161.95975033231841</v>
      </c>
      <c r="U29">
        <v>17</v>
      </c>
      <c r="W29">
        <f t="shared" si="10"/>
        <v>381.62455652159997</v>
      </c>
      <c r="X29">
        <f t="shared" si="11"/>
        <v>619.99506029576196</v>
      </c>
      <c r="Y29">
        <v>11</v>
      </c>
      <c r="AA29">
        <f t="shared" si="12"/>
        <v>0.18448682389999999</v>
      </c>
      <c r="AB29">
        <f t="shared" si="13"/>
        <v>0.15036704945390697</v>
      </c>
      <c r="AC29">
        <v>11</v>
      </c>
      <c r="AE29">
        <f t="shared" si="14"/>
        <v>0.15484767629999999</v>
      </c>
      <c r="AF29">
        <f t="shared" si="15"/>
        <v>0.2164432164210785</v>
      </c>
    </row>
    <row r="30" spans="1:37" x14ac:dyDescent="0.45">
      <c r="A30">
        <v>30</v>
      </c>
      <c r="C30">
        <f t="shared" si="0"/>
        <v>6.1090431292999998</v>
      </c>
      <c r="D30">
        <f t="shared" si="1"/>
        <v>5.7865124915798587</v>
      </c>
      <c r="E30">
        <v>30</v>
      </c>
      <c r="G30">
        <f t="shared" si="2"/>
        <v>6.0583611590000004</v>
      </c>
      <c r="H30">
        <f t="shared" si="3"/>
        <v>6.3808708151703808</v>
      </c>
      <c r="I30">
        <v>24</v>
      </c>
      <c r="K30">
        <f t="shared" si="4"/>
        <v>2536.0634666659998</v>
      </c>
      <c r="L30">
        <f t="shared" si="5"/>
        <v>881.55793260126211</v>
      </c>
      <c r="M30">
        <v>24</v>
      </c>
      <c r="O30">
        <f t="shared" si="6"/>
        <v>2444.4800000007999</v>
      </c>
      <c r="P30">
        <f t="shared" si="7"/>
        <v>4101.9947805772817</v>
      </c>
      <c r="Q30">
        <v>18</v>
      </c>
      <c r="S30">
        <f t="shared" si="8"/>
        <v>410.94675826050002</v>
      </c>
      <c r="T30">
        <f t="shared" si="9"/>
        <v>174.22929753306627</v>
      </c>
      <c r="U30">
        <v>18</v>
      </c>
      <c r="W30">
        <f t="shared" si="10"/>
        <v>393.6209913042</v>
      </c>
      <c r="X30">
        <f t="shared" si="11"/>
        <v>631.26357781050751</v>
      </c>
      <c r="Y30">
        <v>12</v>
      </c>
      <c r="AA30">
        <f t="shared" si="12"/>
        <v>0.18531936119999998</v>
      </c>
      <c r="AB30">
        <f t="shared" si="13"/>
        <v>0.15117390580947196</v>
      </c>
      <c r="AC30">
        <v>12</v>
      </c>
      <c r="AE30">
        <f t="shared" si="14"/>
        <v>0.15618257199999999</v>
      </c>
      <c r="AF30">
        <f t="shared" si="15"/>
        <v>0.21587291048170007</v>
      </c>
    </row>
    <row r="31" spans="1:37" x14ac:dyDescent="0.45">
      <c r="A31">
        <v>31</v>
      </c>
      <c r="C31">
        <f t="shared" si="0"/>
        <v>6.2600820509999995</v>
      </c>
      <c r="D31">
        <f t="shared" si="1"/>
        <v>5.9374244414872033</v>
      </c>
      <c r="E31">
        <v>31</v>
      </c>
      <c r="G31">
        <f t="shared" si="2"/>
        <v>6.21066713</v>
      </c>
      <c r="H31">
        <f t="shared" si="3"/>
        <v>6.5332725804629943</v>
      </c>
      <c r="I31">
        <v>25</v>
      </c>
      <c r="K31">
        <f t="shared" si="4"/>
        <v>2595.078782608</v>
      </c>
      <c r="L31">
        <f t="shared" si="5"/>
        <v>941.86239170403542</v>
      </c>
      <c r="M31">
        <v>25</v>
      </c>
      <c r="O31">
        <f t="shared" si="6"/>
        <v>2505.4862608703997</v>
      </c>
      <c r="P31">
        <f t="shared" si="7"/>
        <v>4160.8602874247836</v>
      </c>
      <c r="Q31">
        <v>19</v>
      </c>
      <c r="S31">
        <f t="shared" si="8"/>
        <v>422.61000521699998</v>
      </c>
      <c r="T31">
        <f t="shared" si="9"/>
        <v>186.43057104766737</v>
      </c>
      <c r="U31">
        <v>19</v>
      </c>
      <c r="W31">
        <f t="shared" si="10"/>
        <v>405.61742608680004</v>
      </c>
      <c r="X31">
        <f t="shared" si="11"/>
        <v>642.6034852160825</v>
      </c>
      <c r="Y31">
        <v>13</v>
      </c>
      <c r="AA31">
        <f t="shared" si="12"/>
        <v>0.1861518985</v>
      </c>
      <c r="AB31">
        <f t="shared" si="13"/>
        <v>0.15192036991314772</v>
      </c>
      <c r="AC31">
        <v>13</v>
      </c>
      <c r="AE31">
        <f t="shared" si="14"/>
        <v>0.1575174677</v>
      </c>
      <c r="AF31">
        <f t="shared" si="15"/>
        <v>0.21533170694983128</v>
      </c>
    </row>
    <row r="32" spans="1:37" x14ac:dyDescent="0.45">
      <c r="A32">
        <v>32</v>
      </c>
      <c r="C32">
        <f t="shared" si="0"/>
        <v>6.4111209727</v>
      </c>
      <c r="D32">
        <f t="shared" si="1"/>
        <v>6.0882399860401746</v>
      </c>
      <c r="E32">
        <v>32</v>
      </c>
      <c r="G32">
        <f t="shared" si="2"/>
        <v>6.3629731010000006</v>
      </c>
      <c r="H32">
        <f t="shared" si="3"/>
        <v>6.6857724227814881</v>
      </c>
      <c r="I32">
        <v>26</v>
      </c>
      <c r="K32">
        <f t="shared" si="4"/>
        <v>2654.0940985500001</v>
      </c>
      <c r="L32">
        <f t="shared" si="5"/>
        <v>1001.6559453646632</v>
      </c>
      <c r="M32">
        <v>26</v>
      </c>
      <c r="O32">
        <f t="shared" si="6"/>
        <v>2566.49252174</v>
      </c>
      <c r="P32">
        <f t="shared" si="7"/>
        <v>4220.2696188568061</v>
      </c>
      <c r="Q32">
        <v>20</v>
      </c>
      <c r="S32">
        <f t="shared" si="8"/>
        <v>434.2732521735</v>
      </c>
      <c r="T32">
        <f t="shared" si="9"/>
        <v>198.56310335582646</v>
      </c>
      <c r="U32">
        <v>20</v>
      </c>
      <c r="W32">
        <f t="shared" si="10"/>
        <v>417.61386086940001</v>
      </c>
      <c r="X32">
        <f t="shared" si="11"/>
        <v>654.01537729898575</v>
      </c>
      <c r="Y32">
        <v>14</v>
      </c>
      <c r="AA32">
        <f t="shared" si="12"/>
        <v>0.18698443579999999</v>
      </c>
      <c r="AB32">
        <f t="shared" si="13"/>
        <v>0.15260689538550704</v>
      </c>
      <c r="AC32">
        <v>14</v>
      </c>
      <c r="AE32">
        <f t="shared" si="14"/>
        <v>0.1588523634</v>
      </c>
      <c r="AF32">
        <f t="shared" si="15"/>
        <v>0.21482253240758659</v>
      </c>
    </row>
    <row r="33" spans="1:32" x14ac:dyDescent="0.45">
      <c r="A33">
        <v>33</v>
      </c>
      <c r="C33">
        <f t="shared" ref="C33:C64" si="16">1.7289144+(A33-1)*0.1510389217</f>
        <v>6.5621598943999997</v>
      </c>
      <c r="D33">
        <f t="shared" ref="D33:D64" si="17">0+1*C33-0.298575630577566*(1.16666666666667+(C33-5.985885)^2/65.3104645939)^0.5</f>
        <v>6.2389593251277722</v>
      </c>
      <c r="E33">
        <v>33</v>
      </c>
      <c r="G33">
        <f t="shared" ref="G33:G64" si="18">1.641488+(E33-1)*0.152305971</f>
        <v>6.5152790720000002</v>
      </c>
      <c r="H33">
        <f t="shared" ref="H33:H64" si="19">0+1*G33+0.298575630577566*(1.16666666666667+(G33-5.985885)^2/65.3104645939)^0.5</f>
        <v>6.8383701655720861</v>
      </c>
      <c r="I33">
        <v>27</v>
      </c>
      <c r="K33">
        <f t="shared" si="4"/>
        <v>2713.1094144919998</v>
      </c>
      <c r="L33">
        <f t="shared" si="5"/>
        <v>1060.9378716133692</v>
      </c>
      <c r="M33">
        <v>27</v>
      </c>
      <c r="O33">
        <f t="shared" si="6"/>
        <v>2627.4987826096003</v>
      </c>
      <c r="P33">
        <f t="shared" si="7"/>
        <v>4280.2243512691866</v>
      </c>
      <c r="Q33">
        <v>21</v>
      </c>
      <c r="S33">
        <f t="shared" si="8"/>
        <v>445.93649913000002</v>
      </c>
      <c r="T33">
        <f t="shared" si="9"/>
        <v>210.62648317964744</v>
      </c>
      <c r="U33">
        <v>21</v>
      </c>
      <c r="W33">
        <f t="shared" si="10"/>
        <v>429.61029565199999</v>
      </c>
      <c r="X33">
        <f t="shared" si="11"/>
        <v>665.49978920172873</v>
      </c>
      <c r="Y33">
        <v>15</v>
      </c>
      <c r="AA33">
        <f t="shared" si="12"/>
        <v>0.18781697309999998</v>
      </c>
      <c r="AB33">
        <f t="shared" si="13"/>
        <v>0.15323424141929876</v>
      </c>
      <c r="AC33">
        <v>15</v>
      </c>
      <c r="AE33">
        <f t="shared" si="14"/>
        <v>0.16018725909999998</v>
      </c>
      <c r="AF33">
        <f t="shared" si="15"/>
        <v>0.21434865849258544</v>
      </c>
    </row>
    <row r="34" spans="1:32" x14ac:dyDescent="0.45">
      <c r="A34">
        <v>34</v>
      </c>
      <c r="C34">
        <f t="shared" si="16"/>
        <v>6.7131988160999994</v>
      </c>
      <c r="D34">
        <f t="shared" si="17"/>
        <v>6.3895827437690347</v>
      </c>
      <c r="E34">
        <v>34</v>
      </c>
      <c r="G34">
        <f t="shared" si="18"/>
        <v>6.6675850429999999</v>
      </c>
      <c r="H34">
        <f t="shared" si="19"/>
        <v>6.9910655439231402</v>
      </c>
      <c r="I34">
        <v>28</v>
      </c>
      <c r="K34">
        <f t="shared" si="4"/>
        <v>2772.124730434</v>
      </c>
      <c r="L34">
        <f t="shared" si="5"/>
        <v>1119.7079228035243</v>
      </c>
      <c r="M34">
        <v>28</v>
      </c>
      <c r="O34">
        <f t="shared" si="6"/>
        <v>2688.5050434792001</v>
      </c>
      <c r="P34">
        <f t="shared" si="7"/>
        <v>4340.7255259966096</v>
      </c>
      <c r="Q34">
        <v>22</v>
      </c>
      <c r="S34">
        <f t="shared" si="8"/>
        <v>457.59974608649998</v>
      </c>
      <c r="T34">
        <f t="shared" si="9"/>
        <v>222.62035725151665</v>
      </c>
      <c r="U34">
        <v>22</v>
      </c>
      <c r="W34">
        <f t="shared" si="10"/>
        <v>441.60673043459997</v>
      </c>
      <c r="X34">
        <f t="shared" si="11"/>
        <v>677.05719404095453</v>
      </c>
      <c r="Y34">
        <v>16</v>
      </c>
      <c r="AA34">
        <f t="shared" si="12"/>
        <v>0.1886495104</v>
      </c>
      <c r="AB34">
        <f t="shared" si="13"/>
        <v>0.15380345343453655</v>
      </c>
      <c r="AC34">
        <v>16</v>
      </c>
      <c r="AE34">
        <f t="shared" si="14"/>
        <v>0.16152215479999998</v>
      </c>
      <c r="AF34">
        <f t="shared" si="15"/>
        <v>0.21391374149397954</v>
      </c>
    </row>
    <row r="35" spans="1:32" x14ac:dyDescent="0.45">
      <c r="A35">
        <v>35</v>
      </c>
      <c r="C35">
        <f t="shared" si="16"/>
        <v>6.8642377377999999</v>
      </c>
      <c r="D35">
        <f t="shared" si="17"/>
        <v>6.5401106108490019</v>
      </c>
      <c r="E35">
        <v>35</v>
      </c>
      <c r="G35">
        <f t="shared" si="18"/>
        <v>6.8198910140000004</v>
      </c>
      <c r="H35">
        <f t="shared" si="19"/>
        <v>7.1438582057621085</v>
      </c>
      <c r="I35">
        <v>29</v>
      </c>
      <c r="K35">
        <f t="shared" si="4"/>
        <v>2831.1400463760001</v>
      </c>
      <c r="L35">
        <f t="shared" si="5"/>
        <v>1177.9663267603689</v>
      </c>
      <c r="M35">
        <v>29</v>
      </c>
      <c r="O35">
        <f t="shared" si="6"/>
        <v>2749.5113043488</v>
      </c>
      <c r="P35">
        <f t="shared" si="7"/>
        <v>4401.7736441710249</v>
      </c>
      <c r="Q35">
        <v>23</v>
      </c>
      <c r="S35">
        <f t="shared" si="8"/>
        <v>469.26299304299999</v>
      </c>
      <c r="T35">
        <f t="shared" si="9"/>
        <v>234.54443185157854</v>
      </c>
      <c r="U35">
        <v>23</v>
      </c>
      <c r="W35">
        <f t="shared" si="10"/>
        <v>453.6031652172</v>
      </c>
      <c r="X35">
        <f t="shared" si="11"/>
        <v>688.688000768341</v>
      </c>
      <c r="Y35">
        <v>17</v>
      </c>
      <c r="AA35">
        <f t="shared" si="12"/>
        <v>0.18948204769999999</v>
      </c>
      <c r="AB35">
        <f t="shared" si="13"/>
        <v>0.15431583733304494</v>
      </c>
      <c r="AC35">
        <v>17</v>
      </c>
      <c r="AE35">
        <f t="shared" si="14"/>
        <v>0.16285705049999999</v>
      </c>
      <c r="AF35">
        <f t="shared" si="15"/>
        <v>0.21352186408089324</v>
      </c>
    </row>
    <row r="36" spans="1:32" x14ac:dyDescent="0.45">
      <c r="A36">
        <v>36</v>
      </c>
      <c r="C36">
        <f t="shared" si="16"/>
        <v>7.0152766594999996</v>
      </c>
      <c r="D36">
        <f t="shared" si="17"/>
        <v>6.6905433774951293</v>
      </c>
      <c r="E36">
        <v>36</v>
      </c>
      <c r="G36">
        <f t="shared" si="18"/>
        <v>6.9721969850000001</v>
      </c>
      <c r="H36">
        <f t="shared" si="19"/>
        <v>7.2967477134352157</v>
      </c>
      <c r="I36">
        <v>30</v>
      </c>
      <c r="K36">
        <f t="shared" si="4"/>
        <v>2890.1553623179998</v>
      </c>
      <c r="L36">
        <f t="shared" si="5"/>
        <v>1235.7137857241871</v>
      </c>
      <c r="M36">
        <v>30</v>
      </c>
      <c r="O36">
        <f t="shared" si="6"/>
        <v>2810.5175652183998</v>
      </c>
      <c r="P36">
        <f t="shared" si="7"/>
        <v>4463.368664239546</v>
      </c>
      <c r="Q36">
        <v>24</v>
      </c>
      <c r="S36">
        <f t="shared" si="8"/>
        <v>480.92623999950001</v>
      </c>
      <c r="T36">
        <f t="shared" si="9"/>
        <v>246.39847409942251</v>
      </c>
      <c r="U36">
        <v>24</v>
      </c>
      <c r="W36">
        <f t="shared" si="10"/>
        <v>465.59959999979998</v>
      </c>
      <c r="X36">
        <f t="shared" si="11"/>
        <v>700.39255229634273</v>
      </c>
      <c r="Y36">
        <v>18</v>
      </c>
      <c r="AA36">
        <f t="shared" si="12"/>
        <v>0.19031458499999998</v>
      </c>
      <c r="AB36">
        <f t="shared" si="13"/>
        <v>0.15477292877667215</v>
      </c>
      <c r="AC36">
        <v>18</v>
      </c>
      <c r="AE36">
        <f t="shared" si="14"/>
        <v>0.16419194619999999</v>
      </c>
      <c r="AF36">
        <f t="shared" si="15"/>
        <v>0.21317757797896988</v>
      </c>
    </row>
    <row r="37" spans="1:32" x14ac:dyDescent="0.45">
      <c r="A37">
        <v>37</v>
      </c>
      <c r="C37">
        <f t="shared" si="16"/>
        <v>7.1663155812000001</v>
      </c>
      <c r="D37">
        <f t="shared" si="17"/>
        <v>6.8408815751106538</v>
      </c>
      <c r="E37">
        <v>37</v>
      </c>
      <c r="G37">
        <f t="shared" si="18"/>
        <v>7.1245029560000006</v>
      </c>
      <c r="H37">
        <f t="shared" si="19"/>
        <v>7.4497335456533929</v>
      </c>
      <c r="I37">
        <v>31</v>
      </c>
      <c r="K37">
        <f t="shared" si="4"/>
        <v>2949.1706782599999</v>
      </c>
      <c r="L37">
        <f t="shared" si="5"/>
        <v>1292.9514730993396</v>
      </c>
      <c r="M37">
        <v>31</v>
      </c>
      <c r="O37">
        <f t="shared" si="6"/>
        <v>2871.5238260879996</v>
      </c>
      <c r="P37">
        <f t="shared" si="7"/>
        <v>4525.510002170452</v>
      </c>
      <c r="Q37">
        <v>25</v>
      </c>
      <c r="S37">
        <f t="shared" si="8"/>
        <v>492.58948695599997</v>
      </c>
      <c r="T37">
        <f t="shared" si="9"/>
        <v>258.1823129868705</v>
      </c>
      <c r="U37">
        <v>25</v>
      </c>
      <c r="W37">
        <f t="shared" si="10"/>
        <v>477.59603478240001</v>
      </c>
      <c r="X37">
        <f t="shared" si="11"/>
        <v>712.17112390847524</v>
      </c>
      <c r="Y37">
        <v>19</v>
      </c>
      <c r="AA37">
        <f t="shared" si="12"/>
        <v>0.1911471223</v>
      </c>
      <c r="AB37">
        <f t="shared" si="13"/>
        <v>0.15517645907824154</v>
      </c>
      <c r="AC37">
        <v>19</v>
      </c>
      <c r="AE37">
        <f t="shared" si="14"/>
        <v>0.1655268419</v>
      </c>
      <c r="AF37">
        <f t="shared" si="15"/>
        <v>0.21288594570388608</v>
      </c>
    </row>
    <row r="38" spans="1:32" x14ac:dyDescent="0.45">
      <c r="A38">
        <v>38</v>
      </c>
      <c r="C38">
        <f t="shared" si="16"/>
        <v>7.3173545028999998</v>
      </c>
      <c r="D38">
        <f t="shared" si="17"/>
        <v>6.991125813084671</v>
      </c>
      <c r="E38">
        <v>38</v>
      </c>
      <c r="G38">
        <f t="shared" si="18"/>
        <v>7.2768089270000003</v>
      </c>
      <c r="H38">
        <f t="shared" si="19"/>
        <v>7.6028150997845332</v>
      </c>
      <c r="I38">
        <v>32</v>
      </c>
      <c r="K38">
        <f t="shared" si="4"/>
        <v>3008.1859942020001</v>
      </c>
      <c r="L38">
        <f t="shared" si="5"/>
        <v>1349.6810280441807</v>
      </c>
      <c r="M38">
        <v>32</v>
      </c>
      <c r="O38">
        <f t="shared" si="6"/>
        <v>2932.5300869575999</v>
      </c>
      <c r="P38">
        <f t="shared" si="7"/>
        <v>4588.1965343449174</v>
      </c>
      <c r="Q38">
        <v>26</v>
      </c>
      <c r="S38">
        <f t="shared" si="8"/>
        <v>504.25273391249999</v>
      </c>
      <c r="T38">
        <f t="shared" si="9"/>
        <v>269.89584014125285</v>
      </c>
      <c r="U38">
        <v>26</v>
      </c>
      <c r="W38">
        <f t="shared" si="10"/>
        <v>489.59246956499999</v>
      </c>
      <c r="X38">
        <f t="shared" si="11"/>
        <v>724.02392197112579</v>
      </c>
      <c r="Y38">
        <v>20</v>
      </c>
      <c r="AA38">
        <f t="shared" si="12"/>
        <v>0.19197965959999999</v>
      </c>
      <c r="AB38">
        <f t="shared" si="13"/>
        <v>0.15552831932120115</v>
      </c>
      <c r="AC38">
        <v>20</v>
      </c>
      <c r="AE38">
        <f t="shared" si="14"/>
        <v>0.1668617376</v>
      </c>
      <c r="AF38">
        <f t="shared" si="15"/>
        <v>0.21265257851992589</v>
      </c>
    </row>
    <row r="39" spans="1:32" x14ac:dyDescent="0.45">
      <c r="A39">
        <v>39</v>
      </c>
      <c r="C39">
        <f t="shared" si="16"/>
        <v>7.4683934245999994</v>
      </c>
      <c r="D39">
        <f t="shared" si="17"/>
        <v>7.1412767762015266</v>
      </c>
      <c r="E39">
        <v>39</v>
      </c>
      <c r="G39">
        <f t="shared" si="18"/>
        <v>7.4291148979999999</v>
      </c>
      <c r="H39">
        <f t="shared" si="19"/>
        <v>7.7559916944689542</v>
      </c>
      <c r="I39">
        <v>33</v>
      </c>
      <c r="K39">
        <f t="shared" ref="K39:K70" si="20">1178.7112+(I39-1)*59.015315942</f>
        <v>3067.2013101439998</v>
      </c>
      <c r="L39">
        <f t="shared" ref="L39:L70" si="21">0+1*K39-1529.6135196334*(1.16666666666667+(K39-2714.34)^2/9634742.1916)^0.5</f>
        <v>1405.9045479598201</v>
      </c>
      <c r="M39">
        <v>33</v>
      </c>
      <c r="O39">
        <f t="shared" ref="O39:O70" si="22">1041.336+(M39-1)*61.0062608696</f>
        <v>2993.5363478272002</v>
      </c>
      <c r="P39">
        <f t="shared" ref="P39:P70" si="23">0+1*O39+1529.6135196334*(1.16666666666667+(O39-2714.34)^2/9634742.1916)^0.5</f>
        <v>4651.4266031011357</v>
      </c>
      <c r="Q39">
        <v>27</v>
      </c>
      <c r="S39">
        <f t="shared" si="8"/>
        <v>515.91598086900001</v>
      </c>
      <c r="T39">
        <f t="shared" si="9"/>
        <v>281.53901031126111</v>
      </c>
      <c r="U39">
        <v>27</v>
      </c>
      <c r="W39">
        <f t="shared" si="10"/>
        <v>501.58890434760002</v>
      </c>
      <c r="X39">
        <f t="shared" si="11"/>
        <v>735.95108296084186</v>
      </c>
      <c r="Y39">
        <v>21</v>
      </c>
      <c r="AA39">
        <f t="shared" si="12"/>
        <v>0.19281219689999998</v>
      </c>
      <c r="AB39">
        <f t="shared" si="13"/>
        <v>0.15583052422798493</v>
      </c>
      <c r="AC39">
        <v>21</v>
      </c>
      <c r="AE39">
        <f t="shared" si="14"/>
        <v>0.16819663329999998</v>
      </c>
      <c r="AF39">
        <f t="shared" si="15"/>
        <v>0.21248366659333467</v>
      </c>
    </row>
    <row r="40" spans="1:32" x14ac:dyDescent="0.45">
      <c r="A40">
        <v>40</v>
      </c>
      <c r="C40">
        <f t="shared" si="16"/>
        <v>7.6194323463</v>
      </c>
      <c r="D40">
        <f t="shared" si="17"/>
        <v>7.2913352217746041</v>
      </c>
      <c r="E40">
        <v>40</v>
      </c>
      <c r="G40">
        <f t="shared" si="18"/>
        <v>7.5814208690000005</v>
      </c>
      <c r="H40">
        <f t="shared" si="19"/>
        <v>7.909262572532139</v>
      </c>
      <c r="I40">
        <v>34</v>
      </c>
      <c r="K40">
        <f t="shared" si="20"/>
        <v>3126.2166260859999</v>
      </c>
      <c r="L40">
        <f t="shared" si="21"/>
        <v>1461.6245789574909</v>
      </c>
      <c r="M40">
        <v>34</v>
      </c>
      <c r="O40">
        <f t="shared" si="22"/>
        <v>3054.5426086968</v>
      </c>
      <c r="P40">
        <f t="shared" si="23"/>
        <v>4715.1980248672517</v>
      </c>
      <c r="Q40">
        <v>28</v>
      </c>
      <c r="S40">
        <f t="shared" si="8"/>
        <v>527.57922782550008</v>
      </c>
      <c r="T40">
        <f t="shared" si="9"/>
        <v>293.11184157030999</v>
      </c>
      <c r="U40">
        <v>28</v>
      </c>
      <c r="W40">
        <f t="shared" si="10"/>
        <v>513.58533913020005</v>
      </c>
      <c r="X40">
        <f t="shared" si="11"/>
        <v>747.95267281773511</v>
      </c>
      <c r="Y40">
        <v>22</v>
      </c>
      <c r="AA40">
        <f t="shared" si="12"/>
        <v>0.1936447342</v>
      </c>
      <c r="AB40">
        <f t="shared" si="13"/>
        <v>0.15608517710581934</v>
      </c>
      <c r="AC40">
        <v>22</v>
      </c>
      <c r="AE40">
        <f t="shared" si="14"/>
        <v>0.16953152899999999</v>
      </c>
      <c r="AF40">
        <f t="shared" si="15"/>
        <v>0.21238599586659604</v>
      </c>
    </row>
    <row r="41" spans="1:32" x14ac:dyDescent="0.45">
      <c r="A41">
        <v>41</v>
      </c>
      <c r="C41">
        <f t="shared" si="16"/>
        <v>7.7704712679999997</v>
      </c>
      <c r="D41">
        <f t="shared" si="17"/>
        <v>7.4413019765316495</v>
      </c>
      <c r="E41">
        <v>41</v>
      </c>
      <c r="G41">
        <f t="shared" si="18"/>
        <v>7.7337268400000001</v>
      </c>
      <c r="H41">
        <f t="shared" si="19"/>
        <v>8.0626269041665566</v>
      </c>
      <c r="I41">
        <v>35</v>
      </c>
      <c r="K41">
        <f t="shared" si="20"/>
        <v>3185.231942028</v>
      </c>
      <c r="L41">
        <f t="shared" si="21"/>
        <v>1516.8441044046042</v>
      </c>
      <c r="M41">
        <v>35</v>
      </c>
      <c r="O41">
        <f t="shared" si="22"/>
        <v>3115.5488695663998</v>
      </c>
      <c r="P41">
        <f t="shared" si="23"/>
        <v>4779.5081007905546</v>
      </c>
      <c r="Q41">
        <v>29</v>
      </c>
      <c r="S41">
        <f t="shared" si="8"/>
        <v>539.24247478200004</v>
      </c>
      <c r="T41">
        <f t="shared" si="9"/>
        <v>304.61441523527941</v>
      </c>
      <c r="U41">
        <v>29</v>
      </c>
      <c r="W41">
        <f t="shared" si="10"/>
        <v>525.58177391279992</v>
      </c>
      <c r="X41">
        <f t="shared" si="11"/>
        <v>760.02868663212666</v>
      </c>
      <c r="Y41">
        <v>23</v>
      </c>
      <c r="AA41">
        <f t="shared" si="12"/>
        <v>0.19447727149999999</v>
      </c>
      <c r="AB41">
        <f t="shared" si="13"/>
        <v>0.15629443694579709</v>
      </c>
      <c r="AC41">
        <v>23</v>
      </c>
      <c r="AE41">
        <f t="shared" si="14"/>
        <v>0.17086642469999999</v>
      </c>
      <c r="AF41">
        <f t="shared" si="15"/>
        <v>0.21236694457192082</v>
      </c>
    </row>
    <row r="42" spans="1:32" x14ac:dyDescent="0.45">
      <c r="A42">
        <v>42</v>
      </c>
      <c r="C42">
        <f t="shared" si="16"/>
        <v>7.9215101896999993</v>
      </c>
      <c r="D42">
        <f t="shared" si="17"/>
        <v>7.5911779332803802</v>
      </c>
      <c r="E42">
        <v>42</v>
      </c>
      <c r="G42">
        <f t="shared" si="18"/>
        <v>7.8860328110000006</v>
      </c>
      <c r="H42">
        <f t="shared" si="19"/>
        <v>8.2160837903524886</v>
      </c>
      <c r="I42">
        <v>36</v>
      </c>
      <c r="K42">
        <f t="shared" si="20"/>
        <v>3244.2472579699997</v>
      </c>
      <c r="L42">
        <f t="shared" si="21"/>
        <v>1571.5665316679922</v>
      </c>
      <c r="M42">
        <v>36</v>
      </c>
      <c r="O42">
        <f t="shared" si="22"/>
        <v>3176.5551304359997</v>
      </c>
      <c r="P42">
        <f t="shared" si="23"/>
        <v>4844.3536297433202</v>
      </c>
      <c r="Q42">
        <v>30</v>
      </c>
      <c r="S42">
        <f t="shared" si="8"/>
        <v>550.90572173850001</v>
      </c>
      <c r="T42">
        <f t="shared" si="9"/>
        <v>316.04687550148856</v>
      </c>
      <c r="U42">
        <v>30</v>
      </c>
      <c r="W42">
        <f t="shared" si="10"/>
        <v>537.57820869540001</v>
      </c>
      <c r="X42">
        <f t="shared" si="11"/>
        <v>772.17904866790059</v>
      </c>
      <c r="Y42">
        <v>24</v>
      </c>
      <c r="AA42">
        <f t="shared" si="12"/>
        <v>0.19530980879999998</v>
      </c>
      <c r="AB42">
        <f t="shared" si="13"/>
        <v>0.15646048847045091</v>
      </c>
      <c r="AC42">
        <v>24</v>
      </c>
      <c r="AE42">
        <f t="shared" si="14"/>
        <v>0.1722013204</v>
      </c>
      <c r="AF42">
        <f t="shared" si="15"/>
        <v>0.21243445072295003</v>
      </c>
    </row>
    <row r="43" spans="1:32" x14ac:dyDescent="0.45">
      <c r="A43">
        <v>43</v>
      </c>
      <c r="C43">
        <f t="shared" si="16"/>
        <v>8.0725491114000008</v>
      </c>
      <c r="D43">
        <f t="shared" si="17"/>
        <v>7.7409640473842378</v>
      </c>
      <c r="E43">
        <v>43</v>
      </c>
      <c r="G43">
        <f t="shared" si="18"/>
        <v>8.0383387820000003</v>
      </c>
      <c r="H43">
        <f t="shared" si="19"/>
        <v>8.3696322664864446</v>
      </c>
      <c r="I43">
        <v>37</v>
      </c>
      <c r="K43">
        <f t="shared" si="20"/>
        <v>3303.2625739120003</v>
      </c>
      <c r="L43">
        <f t="shared" si="21"/>
        <v>1625.7956771891163</v>
      </c>
      <c r="M43">
        <v>37</v>
      </c>
      <c r="O43">
        <f t="shared" si="22"/>
        <v>3237.5613913056004</v>
      </c>
      <c r="P43">
        <f t="shared" si="23"/>
        <v>4909.7309235610073</v>
      </c>
      <c r="Q43">
        <v>31</v>
      </c>
      <c r="S43">
        <f t="shared" si="8"/>
        <v>562.56896869499997</v>
      </c>
      <c r="T43">
        <f t="shared" si="9"/>
        <v>327.40942879771541</v>
      </c>
      <c r="U43">
        <v>31</v>
      </c>
      <c r="W43">
        <f t="shared" si="10"/>
        <v>549.57464347799998</v>
      </c>
      <c r="X43">
        <f t="shared" si="11"/>
        <v>784.40361272230336</v>
      </c>
      <c r="Y43">
        <v>25</v>
      </c>
      <c r="AA43">
        <f t="shared" si="12"/>
        <v>0.19614234609999998</v>
      </c>
      <c r="AB43">
        <f t="shared" si="13"/>
        <v>0.15658551564641249</v>
      </c>
      <c r="AC43">
        <v>25</v>
      </c>
      <c r="AE43">
        <f t="shared" si="14"/>
        <v>0.1735362161</v>
      </c>
      <c r="AF43">
        <f t="shared" si="15"/>
        <v>0.21259694072527469</v>
      </c>
    </row>
    <row r="44" spans="1:32" x14ac:dyDescent="0.45">
      <c r="A44">
        <v>44</v>
      </c>
      <c r="C44">
        <f t="shared" si="16"/>
        <v>8.2235880331000004</v>
      </c>
      <c r="D44">
        <f t="shared" si="17"/>
        <v>7.8906613330788735</v>
      </c>
      <c r="E44">
        <v>44</v>
      </c>
      <c r="G44">
        <f t="shared" si="18"/>
        <v>8.1906447530000008</v>
      </c>
      <c r="H44">
        <f t="shared" si="19"/>
        <v>8.5232713061848973</v>
      </c>
      <c r="I44">
        <v>38</v>
      </c>
      <c r="K44">
        <f t="shared" si="20"/>
        <v>3362.277889854</v>
      </c>
      <c r="L44">
        <f t="shared" si="21"/>
        <v>1679.5357500398379</v>
      </c>
      <c r="M44">
        <v>38</v>
      </c>
      <c r="O44">
        <f t="shared" si="22"/>
        <v>3298.5676521752002</v>
      </c>
      <c r="P44">
        <f t="shared" si="23"/>
        <v>4975.6358243466912</v>
      </c>
      <c r="Q44">
        <v>32</v>
      </c>
      <c r="S44">
        <f t="shared" si="8"/>
        <v>574.23221565149993</v>
      </c>
      <c r="T44">
        <f t="shared" si="9"/>
        <v>338.70234286796813</v>
      </c>
      <c r="U44">
        <v>32</v>
      </c>
      <c r="W44">
        <f t="shared" si="10"/>
        <v>561.57107826059996</v>
      </c>
      <c r="X44">
        <f t="shared" si="11"/>
        <v>796.70216281821661</v>
      </c>
      <c r="Y44">
        <v>26</v>
      </c>
      <c r="AA44">
        <f t="shared" si="12"/>
        <v>0.19697488339999999</v>
      </c>
      <c r="AB44">
        <f t="shared" si="13"/>
        <v>0.15667167892453071</v>
      </c>
      <c r="AC44">
        <v>26</v>
      </c>
      <c r="AE44">
        <f t="shared" si="14"/>
        <v>0.17487111179999998</v>
      </c>
      <c r="AF44">
        <f t="shared" si="15"/>
        <v>0.21286320897354213</v>
      </c>
    </row>
    <row r="45" spans="1:32" x14ac:dyDescent="0.45">
      <c r="A45">
        <v>45</v>
      </c>
      <c r="C45">
        <f t="shared" si="16"/>
        <v>8.3746269548000001</v>
      </c>
      <c r="D45">
        <f t="shared" si="17"/>
        <v>8.0402708596601986</v>
      </c>
      <c r="E45">
        <v>45</v>
      </c>
      <c r="G45">
        <f t="shared" si="18"/>
        <v>8.3429507240000014</v>
      </c>
      <c r="H45">
        <f t="shared" si="19"/>
        <v>8.6769998252306753</v>
      </c>
      <c r="I45">
        <v>39</v>
      </c>
      <c r="K45">
        <f t="shared" si="20"/>
        <v>3421.2932057959997</v>
      </c>
      <c r="L45">
        <f t="shared" si="21"/>
        <v>1732.7913341186429</v>
      </c>
      <c r="M45">
        <v>39</v>
      </c>
      <c r="O45">
        <f t="shared" si="22"/>
        <v>3359.5739130448001</v>
      </c>
      <c r="P45">
        <f t="shared" si="23"/>
        <v>5042.0637236569873</v>
      </c>
      <c r="Q45">
        <v>33</v>
      </c>
      <c r="S45">
        <f t="shared" ref="S45:S76" si="24">212.67156+(Q45-1)*11.6632469565</f>
        <v>585.895462608</v>
      </c>
      <c r="T45">
        <f t="shared" ref="T45:T76" si="25">0+1*S45-216.970821932732*(1.16666666666667+(S45-506.756333333333)^2/388345.306937333)^0.5</f>
        <v>349.92594558948247</v>
      </c>
      <c r="U45">
        <v>33</v>
      </c>
      <c r="W45">
        <f t="shared" ref="W45:W76" si="26">189.6816+(U45-1)*11.9964347826</f>
        <v>573.56751304320005</v>
      </c>
      <c r="X45">
        <f t="shared" ref="X45:X76" si="27">0+1*W45+216.970821932732*(1.16666666666667+(W45-506.756333333333)^2/388345.306937333)^0.5</f>
        <v>809.07441422127602</v>
      </c>
      <c r="Y45">
        <v>27</v>
      </c>
      <c r="AA45">
        <f t="shared" si="12"/>
        <v>0.19780742069999999</v>
      </c>
      <c r="AB45">
        <f t="shared" si="13"/>
        <v>0.15672109625450142</v>
      </c>
      <c r="AC45">
        <v>27</v>
      </c>
      <c r="AE45">
        <f t="shared" si="14"/>
        <v>0.17620600749999998</v>
      </c>
      <c r="AF45">
        <f t="shared" si="15"/>
        <v>0.21324223967553951</v>
      </c>
    </row>
    <row r="46" spans="1:32" x14ac:dyDescent="0.45">
      <c r="A46">
        <v>46</v>
      </c>
      <c r="C46">
        <f t="shared" si="16"/>
        <v>8.5256658764999997</v>
      </c>
      <c r="D46">
        <f t="shared" si="17"/>
        <v>8.1897937475746101</v>
      </c>
      <c r="E46">
        <v>46</v>
      </c>
      <c r="G46">
        <f t="shared" si="18"/>
        <v>8.4952566950000001</v>
      </c>
      <c r="H46">
        <f t="shared" si="19"/>
        <v>8.8308166856294541</v>
      </c>
      <c r="I46">
        <v>40</v>
      </c>
      <c r="K46">
        <f t="shared" si="20"/>
        <v>3480.3085217380003</v>
      </c>
      <c r="L46">
        <f t="shared" si="21"/>
        <v>1785.5673691557306</v>
      </c>
      <c r="M46">
        <v>40</v>
      </c>
      <c r="O46">
        <f t="shared" si="22"/>
        <v>3420.5801739143999</v>
      </c>
      <c r="P46">
        <f t="shared" si="23"/>
        <v>5109.0095833694959</v>
      </c>
      <c r="Q46">
        <v>34</v>
      </c>
      <c r="S46">
        <f t="shared" si="24"/>
        <v>597.55870956450008</v>
      </c>
      <c r="T46">
        <f t="shared" si="25"/>
        <v>361.08062353900817</v>
      </c>
      <c r="U46">
        <v>34</v>
      </c>
      <c r="W46">
        <f t="shared" si="26"/>
        <v>585.56394782579991</v>
      </c>
      <c r="X46">
        <f t="shared" si="27"/>
        <v>821.52001477072713</v>
      </c>
      <c r="Y46">
        <v>28</v>
      </c>
      <c r="AA46">
        <f t="shared" si="12"/>
        <v>0.19863995800000001</v>
      </c>
      <c r="AB46">
        <f t="shared" si="13"/>
        <v>0.1567358277515182</v>
      </c>
      <c r="AC46">
        <v>28</v>
      </c>
      <c r="AE46">
        <f t="shared" si="14"/>
        <v>0.17754090319999999</v>
      </c>
      <c r="AF46">
        <f t="shared" si="15"/>
        <v>0.2137429659395918</v>
      </c>
    </row>
    <row r="47" spans="1:32" x14ac:dyDescent="0.45">
      <c r="A47">
        <v>47</v>
      </c>
      <c r="C47">
        <f t="shared" si="16"/>
        <v>8.6767047981999994</v>
      </c>
      <c r="D47">
        <f t="shared" si="17"/>
        <v>8.3392311644414914</v>
      </c>
      <c r="E47">
        <v>47</v>
      </c>
      <c r="G47">
        <f t="shared" si="18"/>
        <v>8.6475626660000007</v>
      </c>
      <c r="H47">
        <f t="shared" si="19"/>
        <v>8.9847206997442957</v>
      </c>
      <c r="I47">
        <v>41</v>
      </c>
      <c r="K47">
        <f t="shared" si="20"/>
        <v>3539.32383768</v>
      </c>
      <c r="L47">
        <f t="shared" si="21"/>
        <v>1837.8691307012416</v>
      </c>
      <c r="M47">
        <v>41</v>
      </c>
      <c r="O47">
        <f t="shared" si="22"/>
        <v>3481.5864347839997</v>
      </c>
      <c r="P47">
        <f t="shared" si="23"/>
        <v>5176.4679580202937</v>
      </c>
      <c r="Q47">
        <v>35</v>
      </c>
      <c r="S47">
        <f t="shared" si="24"/>
        <v>609.22195652100004</v>
      </c>
      <c r="T47">
        <f t="shared" si="25"/>
        <v>372.16682032182564</v>
      </c>
      <c r="U47">
        <v>35</v>
      </c>
      <c r="W47">
        <f t="shared" si="26"/>
        <v>597.5603826084</v>
      </c>
      <c r="X47">
        <f t="shared" si="27"/>
        <v>834.03854650963171</v>
      </c>
      <c r="Y47">
        <v>29</v>
      </c>
      <c r="AA47">
        <f t="shared" si="12"/>
        <v>0.1994724953</v>
      </c>
      <c r="AB47">
        <f t="shared" si="13"/>
        <v>0.15671786376943542</v>
      </c>
      <c r="AC47">
        <v>29</v>
      </c>
      <c r="AE47">
        <f t="shared" si="14"/>
        <v>0.17887579889999999</v>
      </c>
      <c r="AF47">
        <f t="shared" si="15"/>
        <v>0.21437396795371999</v>
      </c>
    </row>
    <row r="48" spans="1:32" x14ac:dyDescent="0.45">
      <c r="A48">
        <v>48</v>
      </c>
      <c r="C48">
        <f t="shared" si="16"/>
        <v>8.8277437199000008</v>
      </c>
      <c r="D48">
        <f t="shared" si="17"/>
        <v>8.4885843210371252</v>
      </c>
      <c r="E48">
        <v>48</v>
      </c>
      <c r="G48">
        <f t="shared" si="18"/>
        <v>8.7998686370000012</v>
      </c>
      <c r="H48">
        <f t="shared" si="19"/>
        <v>9.1387106344770856</v>
      </c>
      <c r="I48">
        <v>42</v>
      </c>
      <c r="K48">
        <f t="shared" si="20"/>
        <v>3598.3391536219997</v>
      </c>
      <c r="L48">
        <f t="shared" si="21"/>
        <v>1889.7022092740156</v>
      </c>
      <c r="M48">
        <v>42</v>
      </c>
      <c r="O48">
        <f t="shared" si="22"/>
        <v>3542.5926956535995</v>
      </c>
      <c r="P48">
        <f t="shared" si="23"/>
        <v>5244.433018392052</v>
      </c>
      <c r="Q48">
        <v>36</v>
      </c>
      <c r="S48">
        <f t="shared" si="24"/>
        <v>620.8852034775</v>
      </c>
      <c r="T48">
        <f t="shared" si="25"/>
        <v>383.18503468004201</v>
      </c>
      <c r="U48">
        <v>36</v>
      </c>
      <c r="W48">
        <f t="shared" si="26"/>
        <v>609.55681739099998</v>
      </c>
      <c r="X48">
        <f t="shared" si="27"/>
        <v>846.6295275970391</v>
      </c>
      <c r="Y48">
        <v>30</v>
      </c>
      <c r="AA48">
        <f t="shared" si="12"/>
        <v>0.20030503259999999</v>
      </c>
      <c r="AB48">
        <f t="shared" si="13"/>
        <v>0.15666911605481174</v>
      </c>
      <c r="AC48">
        <v>30</v>
      </c>
      <c r="AE48">
        <f t="shared" si="14"/>
        <v>0.1802106946</v>
      </c>
      <c r="AF48">
        <f t="shared" si="15"/>
        <v>0.21514312183395981</v>
      </c>
    </row>
    <row r="49" spans="1:32" x14ac:dyDescent="0.45">
      <c r="A49">
        <v>49</v>
      </c>
      <c r="C49">
        <f t="shared" si="16"/>
        <v>8.9787826416000005</v>
      </c>
      <c r="D49">
        <f t="shared" si="17"/>
        <v>8.6378544672678661</v>
      </c>
      <c r="E49">
        <v>49</v>
      </c>
      <c r="G49">
        <f t="shared" si="18"/>
        <v>8.9521746080000018</v>
      </c>
      <c r="H49">
        <f t="shared" si="19"/>
        <v>9.2927852154670365</v>
      </c>
      <c r="I49">
        <v>43</v>
      </c>
      <c r="K49">
        <f t="shared" si="20"/>
        <v>3657.3544695640003</v>
      </c>
      <c r="L49">
        <f t="shared" si="21"/>
        <v>1941.0724888487653</v>
      </c>
      <c r="M49">
        <v>43</v>
      </c>
      <c r="O49">
        <f t="shared" si="22"/>
        <v>3603.5989565232003</v>
      </c>
      <c r="P49">
        <f t="shared" si="23"/>
        <v>5312.8985761291697</v>
      </c>
      <c r="Q49">
        <v>37</v>
      </c>
      <c r="S49">
        <f t="shared" si="24"/>
        <v>632.54845043399996</v>
      </c>
      <c r="T49">
        <f t="shared" si="25"/>
        <v>394.13581839854635</v>
      </c>
      <c r="U49">
        <v>37</v>
      </c>
      <c r="W49">
        <f t="shared" si="26"/>
        <v>621.55325217359996</v>
      </c>
      <c r="X49">
        <f t="shared" si="27"/>
        <v>859.29241448207472</v>
      </c>
      <c r="Y49">
        <v>31</v>
      </c>
      <c r="AA49">
        <f t="shared" si="12"/>
        <v>0.20113756989999998</v>
      </c>
      <c r="AB49">
        <f t="shared" si="13"/>
        <v>0.15659141161272916</v>
      </c>
      <c r="AC49">
        <v>31</v>
      </c>
      <c r="AE49">
        <f t="shared" si="14"/>
        <v>0.1815455903</v>
      </c>
      <c r="AF49">
        <f t="shared" si="15"/>
        <v>0.216057222331383</v>
      </c>
    </row>
    <row r="50" spans="1:32" x14ac:dyDescent="0.45">
      <c r="A50">
        <v>50</v>
      </c>
      <c r="C50">
        <f t="shared" si="16"/>
        <v>9.1298215633000002</v>
      </c>
      <c r="D50">
        <f t="shared" si="17"/>
        <v>8.7870428881590037</v>
      </c>
      <c r="E50">
        <v>50</v>
      </c>
      <c r="G50">
        <f t="shared" si="18"/>
        <v>9.1044805790000005</v>
      </c>
      <c r="H50">
        <f t="shared" si="19"/>
        <v>9.4469431312779495</v>
      </c>
      <c r="I50">
        <v>44</v>
      </c>
      <c r="K50">
        <f t="shared" si="20"/>
        <v>3716.369785506</v>
      </c>
      <c r="L50">
        <f t="shared" si="21"/>
        <v>1991.9861248576067</v>
      </c>
      <c r="M50">
        <v>44</v>
      </c>
      <c r="O50">
        <f t="shared" si="22"/>
        <v>3664.6052173928001</v>
      </c>
      <c r="P50">
        <f t="shared" si="23"/>
        <v>5381.8581091555543</v>
      </c>
      <c r="Q50">
        <v>38</v>
      </c>
      <c r="S50">
        <f t="shared" si="24"/>
        <v>644.21169739049992</v>
      </c>
      <c r="T50">
        <f t="shared" si="25"/>
        <v>405.01977402851242</v>
      </c>
      <c r="U50">
        <v>38</v>
      </c>
      <c r="W50">
        <f t="shared" si="26"/>
        <v>633.54968695620005</v>
      </c>
      <c r="X50">
        <f t="shared" si="27"/>
        <v>872.02660431759568</v>
      </c>
      <c r="Y50">
        <v>32</v>
      </c>
      <c r="AA50">
        <f t="shared" si="12"/>
        <v>0.2019701072</v>
      </c>
      <c r="AB50">
        <f t="shared" si="13"/>
        <v>0.15648648890107603</v>
      </c>
      <c r="AC50">
        <v>32</v>
      </c>
      <c r="AE50">
        <f t="shared" si="14"/>
        <v>0.18288048600000001</v>
      </c>
      <c r="AF50">
        <f t="shared" si="15"/>
        <v>0.21712161368597929</v>
      </c>
    </row>
    <row r="51" spans="1:32" x14ac:dyDescent="0.45">
      <c r="A51">
        <v>51</v>
      </c>
      <c r="C51">
        <f t="shared" si="16"/>
        <v>9.2808604849999998</v>
      </c>
      <c r="D51">
        <f t="shared" si="17"/>
        <v>8.936150899883847</v>
      </c>
      <c r="E51">
        <v>51</v>
      </c>
      <c r="G51">
        <f t="shared" si="18"/>
        <v>9.2567865500000011</v>
      </c>
      <c r="H51">
        <f t="shared" si="19"/>
        <v>9.601183037547786</v>
      </c>
      <c r="I51">
        <v>45</v>
      </c>
      <c r="K51">
        <f t="shared" si="20"/>
        <v>3775.3851014479997</v>
      </c>
      <c r="L51">
        <f t="shared" si="21"/>
        <v>2042.4495218776428</v>
      </c>
      <c r="M51">
        <v>45</v>
      </c>
      <c r="O51">
        <f t="shared" si="22"/>
        <v>3725.6114782623999</v>
      </c>
      <c r="P51">
        <f t="shared" si="23"/>
        <v>5451.3047876733799</v>
      </c>
      <c r="Q51">
        <v>39</v>
      </c>
      <c r="S51">
        <f t="shared" si="24"/>
        <v>655.874944347</v>
      </c>
      <c r="T51">
        <f t="shared" si="25"/>
        <v>415.83755244952317</v>
      </c>
      <c r="U51">
        <v>39</v>
      </c>
      <c r="W51">
        <f t="shared" si="26"/>
        <v>645.54612173879991</v>
      </c>
      <c r="X51">
        <f t="shared" si="27"/>
        <v>884.83143758917242</v>
      </c>
      <c r="Y51">
        <v>33</v>
      </c>
      <c r="AA51">
        <f t="shared" ref="AA51:AA82" si="28">0.1761614509+(Y51-1)*0.0008325373</f>
        <v>0.20280264449999999</v>
      </c>
      <c r="AB51">
        <f t="shared" ref="AB51:AB82" si="29">0+1*AA51-0.0315886121149814*(1.16666666666667+(AA51-0.184549892013317)^2/0.00033473844388463)^0.5</f>
        <v>0.15635599597762004</v>
      </c>
      <c r="AC51">
        <v>33</v>
      </c>
      <c r="AE51">
        <f t="shared" ref="AE51:AE82" si="30">0.1414987193+(AC51-1)*0.0013348957</f>
        <v>0.18421538169999999</v>
      </c>
      <c r="AF51">
        <f t="shared" ref="AF51:AF82" si="31">0+1*AE51+0.0315886121149814*(1.16666666666667+(AE51-0.184549892013317)^2/0.00033473844388463)^0.5</f>
        <v>0.21833987014553954</v>
      </c>
    </row>
    <row r="52" spans="1:32" x14ac:dyDescent="0.45">
      <c r="A52">
        <v>52</v>
      </c>
      <c r="C52">
        <f t="shared" si="16"/>
        <v>9.4318994066999995</v>
      </c>
      <c r="D52">
        <f t="shared" si="17"/>
        <v>9.0851798458557287</v>
      </c>
      <c r="E52">
        <v>52</v>
      </c>
      <c r="G52">
        <f t="shared" si="18"/>
        <v>9.4090925210000016</v>
      </c>
      <c r="H52">
        <f t="shared" si="19"/>
        <v>9.75550356107615</v>
      </c>
      <c r="I52">
        <v>46</v>
      </c>
      <c r="K52">
        <f t="shared" si="20"/>
        <v>3834.4004173900003</v>
      </c>
      <c r="L52">
        <f t="shared" si="21"/>
        <v>2092.4693111699826</v>
      </c>
      <c r="M52">
        <v>46</v>
      </c>
      <c r="O52">
        <f t="shared" si="22"/>
        <v>3786.6177391319998</v>
      </c>
      <c r="P52">
        <f t="shared" si="23"/>
        <v>5521.231500526721</v>
      </c>
      <c r="Q52">
        <v>40</v>
      </c>
      <c r="S52">
        <f t="shared" si="24"/>
        <v>667.53819130350007</v>
      </c>
      <c r="T52">
        <f t="shared" si="25"/>
        <v>426.58985029223561</v>
      </c>
      <c r="U52">
        <v>40</v>
      </c>
      <c r="W52">
        <f t="shared" si="26"/>
        <v>657.5425565214</v>
      </c>
      <c r="X52">
        <f t="shared" si="27"/>
        <v>897.70620093368609</v>
      </c>
      <c r="Y52">
        <v>34</v>
      </c>
      <c r="AA52">
        <f t="shared" si="28"/>
        <v>0.20363518179999998</v>
      </c>
      <c r="AB52">
        <f t="shared" si="29"/>
        <v>0.15620149024692292</v>
      </c>
      <c r="AC52">
        <v>34</v>
      </c>
      <c r="AE52">
        <f t="shared" si="30"/>
        <v>0.18555027739999999</v>
      </c>
      <c r="AF52">
        <f t="shared" si="31"/>
        <v>0.21971356771074524</v>
      </c>
    </row>
    <row r="53" spans="1:32" x14ac:dyDescent="0.45">
      <c r="A53">
        <v>53</v>
      </c>
      <c r="C53">
        <f t="shared" si="16"/>
        <v>9.5829383284000009</v>
      </c>
      <c r="D53">
        <f t="shared" si="17"/>
        <v>9.2341310929035227</v>
      </c>
      <c r="E53">
        <v>53</v>
      </c>
      <c r="G53">
        <f t="shared" si="18"/>
        <v>9.5613984920000004</v>
      </c>
      <c r="H53">
        <f t="shared" si="19"/>
        <v>9.909903303827452</v>
      </c>
      <c r="I53">
        <v>47</v>
      </c>
      <c r="K53">
        <f t="shared" si="20"/>
        <v>3893.4157333319999</v>
      </c>
      <c r="L53">
        <f t="shared" si="21"/>
        <v>2142.0523282274826</v>
      </c>
      <c r="M53">
        <v>47</v>
      </c>
      <c r="O53">
        <f t="shared" si="22"/>
        <v>3847.6240000015996</v>
      </c>
      <c r="P53">
        <f t="shared" si="23"/>
        <v>5591.6308817225154</v>
      </c>
      <c r="Q53">
        <v>41</v>
      </c>
      <c r="S53">
        <f t="shared" si="24"/>
        <v>679.20143826000003</v>
      </c>
      <c r="T53">
        <f t="shared" si="25"/>
        <v>437.27740724402184</v>
      </c>
      <c r="U53">
        <v>41</v>
      </c>
      <c r="W53">
        <f t="shared" si="26"/>
        <v>669.53899130399998</v>
      </c>
      <c r="X53">
        <f t="shared" si="27"/>
        <v>910.6501301207901</v>
      </c>
      <c r="Y53">
        <v>35</v>
      </c>
      <c r="AA53">
        <f t="shared" si="28"/>
        <v>0.2044677191</v>
      </c>
      <c r="AB53">
        <f t="shared" si="29"/>
        <v>0.15602443948625913</v>
      </c>
      <c r="AC53">
        <v>35</v>
      </c>
      <c r="AE53">
        <f t="shared" si="30"/>
        <v>0.1868851731</v>
      </c>
      <c r="AF53">
        <f t="shared" si="31"/>
        <v>0.22124217973281116</v>
      </c>
    </row>
    <row r="54" spans="1:32" x14ac:dyDescent="0.45">
      <c r="A54">
        <v>54</v>
      </c>
      <c r="C54">
        <f t="shared" si="16"/>
        <v>9.7339772501000006</v>
      </c>
      <c r="D54">
        <f t="shared" si="17"/>
        <v>9.3830060275490546</v>
      </c>
      <c r="E54">
        <v>54</v>
      </c>
      <c r="G54">
        <f t="shared" si="18"/>
        <v>9.7137044630000009</v>
      </c>
      <c r="H54">
        <f t="shared" si="19"/>
        <v>10.064380846829877</v>
      </c>
      <c r="I54">
        <v>48</v>
      </c>
      <c r="K54">
        <f t="shared" si="20"/>
        <v>3952.4310492739996</v>
      </c>
      <c r="L54">
        <f t="shared" si="21"/>
        <v>2191.2055904788931</v>
      </c>
      <c r="M54">
        <v>48</v>
      </c>
      <c r="O54">
        <f t="shared" si="22"/>
        <v>3908.6302608712003</v>
      </c>
      <c r="P54">
        <f t="shared" si="23"/>
        <v>5662.4953369120358</v>
      </c>
      <c r="Q54">
        <v>42</v>
      </c>
      <c r="S54">
        <f t="shared" si="24"/>
        <v>690.86468521649999</v>
      </c>
      <c r="T54">
        <f t="shared" si="25"/>
        <v>447.90100326020212</v>
      </c>
      <c r="U54">
        <v>42</v>
      </c>
      <c r="W54">
        <f t="shared" si="26"/>
        <v>681.53542608659995</v>
      </c>
      <c r="X54">
        <f t="shared" si="27"/>
        <v>923.66241316988203</v>
      </c>
      <c r="Y54">
        <v>36</v>
      </c>
      <c r="AA54">
        <f t="shared" si="28"/>
        <v>0.20530025639999999</v>
      </c>
      <c r="AB54">
        <f t="shared" si="29"/>
        <v>0.1558262238666662</v>
      </c>
      <c r="AC54">
        <v>36</v>
      </c>
      <c r="AE54">
        <f t="shared" si="30"/>
        <v>0.1882200688</v>
      </c>
      <c r="AF54">
        <f t="shared" si="31"/>
        <v>0.22292311205851076</v>
      </c>
    </row>
    <row r="55" spans="1:32" x14ac:dyDescent="0.45">
      <c r="A55">
        <v>55</v>
      </c>
      <c r="C55">
        <f t="shared" si="16"/>
        <v>9.8850161718000003</v>
      </c>
      <c r="D55">
        <f t="shared" si="17"/>
        <v>9.5318060524026702</v>
      </c>
      <c r="E55">
        <v>55</v>
      </c>
      <c r="G55">
        <f t="shared" si="18"/>
        <v>9.8660104340000014</v>
      </c>
      <c r="H55">
        <f t="shared" si="19"/>
        <v>10.218934753952551</v>
      </c>
      <c r="I55">
        <v>49</v>
      </c>
      <c r="K55">
        <f t="shared" si="20"/>
        <v>4011.4463652160002</v>
      </c>
      <c r="L55">
        <f t="shared" si="21"/>
        <v>2239.936275286188</v>
      </c>
      <c r="M55">
        <v>49</v>
      </c>
      <c r="O55">
        <f t="shared" si="22"/>
        <v>3969.6365217408002</v>
      </c>
      <c r="P55">
        <f t="shared" si="23"/>
        <v>5733.8170696489178</v>
      </c>
      <c r="Q55">
        <v>43</v>
      </c>
      <c r="S55">
        <f t="shared" si="24"/>
        <v>702.52793217299995</v>
      </c>
      <c r="T55">
        <f t="shared" si="25"/>
        <v>458.46145570336296</v>
      </c>
      <c r="U55">
        <v>43</v>
      </c>
      <c r="W55">
        <f t="shared" si="26"/>
        <v>693.53186086920005</v>
      </c>
      <c r="X55">
        <f t="shared" si="27"/>
        <v>936.74219357504148</v>
      </c>
      <c r="Y55">
        <v>37</v>
      </c>
      <c r="AA55">
        <f t="shared" si="28"/>
        <v>0.20613279369999998</v>
      </c>
      <c r="AB55">
        <f t="shared" si="29"/>
        <v>0.15560813872368839</v>
      </c>
      <c r="AC55">
        <v>37</v>
      </c>
      <c r="AE55">
        <f t="shared" si="30"/>
        <v>0.18955496449999998</v>
      </c>
      <c r="AF55">
        <f t="shared" si="31"/>
        <v>0.22475187238636662</v>
      </c>
    </row>
    <row r="56" spans="1:32" x14ac:dyDescent="0.45">
      <c r="A56">
        <v>56</v>
      </c>
      <c r="C56">
        <f t="shared" si="16"/>
        <v>10.0360550935</v>
      </c>
      <c r="D56">
        <f t="shared" si="17"/>
        <v>9.6805325826909012</v>
      </c>
      <c r="E56">
        <v>56</v>
      </c>
      <c r="G56">
        <f t="shared" si="18"/>
        <v>10.018316405000002</v>
      </c>
      <c r="H56">
        <f t="shared" si="19"/>
        <v>10.373563575545811</v>
      </c>
      <c r="I56">
        <v>50</v>
      </c>
      <c r="K56">
        <f t="shared" si="20"/>
        <v>4070.4616811579999</v>
      </c>
      <c r="L56">
        <f t="shared" si="21"/>
        <v>2288.2516983600758</v>
      </c>
      <c r="M56">
        <v>50</v>
      </c>
      <c r="O56">
        <f t="shared" si="22"/>
        <v>4030.6427826104</v>
      </c>
      <c r="P56">
        <f t="shared" si="23"/>
        <v>5805.5881072542015</v>
      </c>
      <c r="Q56">
        <v>44</v>
      </c>
      <c r="S56">
        <f t="shared" si="24"/>
        <v>714.19117912950003</v>
      </c>
      <c r="T56">
        <f t="shared" si="25"/>
        <v>468.95961643283499</v>
      </c>
      <c r="U56">
        <v>44</v>
      </c>
      <c r="W56">
        <f t="shared" si="26"/>
        <v>705.52829565180002</v>
      </c>
      <c r="X56">
        <f t="shared" si="27"/>
        <v>949.88857361060479</v>
      </c>
      <c r="Y56">
        <v>38</v>
      </c>
      <c r="AA56">
        <f t="shared" si="28"/>
        <v>0.20696533099999997</v>
      </c>
      <c r="AB56">
        <f t="shared" si="29"/>
        <v>0.15537139786990267</v>
      </c>
      <c r="AC56">
        <v>38</v>
      </c>
      <c r="AE56">
        <f t="shared" si="30"/>
        <v>0.19088986019999998</v>
      </c>
      <c r="AF56">
        <f t="shared" si="31"/>
        <v>0.22672234887780413</v>
      </c>
    </row>
    <row r="57" spans="1:32" x14ac:dyDescent="0.45">
      <c r="A57">
        <v>57</v>
      </c>
      <c r="C57">
        <f t="shared" si="16"/>
        <v>10.1870940152</v>
      </c>
      <c r="D57">
        <f t="shared" si="17"/>
        <v>9.829187042928023</v>
      </c>
      <c r="E57">
        <v>57</v>
      </c>
      <c r="G57">
        <f t="shared" si="18"/>
        <v>10.170622376000001</v>
      </c>
      <c r="H57">
        <f t="shared" si="19"/>
        <v>10.528265851931687</v>
      </c>
      <c r="I57">
        <v>51</v>
      </c>
      <c r="K57">
        <f t="shared" si="20"/>
        <v>4129.4769970999996</v>
      </c>
      <c r="L57">
        <f t="shared" si="21"/>
        <v>2336.1592927061647</v>
      </c>
      <c r="M57">
        <v>51</v>
      </c>
      <c r="O57">
        <f t="shared" si="22"/>
        <v>4091.6490434799998</v>
      </c>
      <c r="P57">
        <f t="shared" si="23"/>
        <v>5877.8003261344784</v>
      </c>
      <c r="Q57">
        <v>45</v>
      </c>
      <c r="S57">
        <f t="shared" si="24"/>
        <v>725.85442608599999</v>
      </c>
      <c r="T57">
        <f t="shared" si="25"/>
        <v>479.39636886572055</v>
      </c>
      <c r="U57">
        <v>45</v>
      </c>
      <c r="W57">
        <f t="shared" si="26"/>
        <v>717.5247304344</v>
      </c>
      <c r="X57">
        <f t="shared" si="27"/>
        <v>963.10061769062565</v>
      </c>
      <c r="Y57">
        <v>39</v>
      </c>
      <c r="AA57">
        <f t="shared" si="28"/>
        <v>0.20779786829999999</v>
      </c>
      <c r="AB57">
        <f t="shared" si="29"/>
        <v>0.15511713727638715</v>
      </c>
      <c r="AC57">
        <v>39</v>
      </c>
      <c r="AE57">
        <f t="shared" si="30"/>
        <v>0.19222475589999999</v>
      </c>
      <c r="AF57">
        <f t="shared" si="31"/>
        <v>0.22882715980538323</v>
      </c>
    </row>
    <row r="58" spans="1:32" x14ac:dyDescent="0.45">
      <c r="A58">
        <v>58</v>
      </c>
      <c r="C58">
        <f t="shared" si="16"/>
        <v>10.338132936900001</v>
      </c>
      <c r="D58">
        <f t="shared" si="17"/>
        <v>9.9777708637411564</v>
      </c>
      <c r="E58">
        <v>58</v>
      </c>
      <c r="G58">
        <f t="shared" si="18"/>
        <v>10.322928347000001</v>
      </c>
      <c r="H58">
        <f t="shared" si="19"/>
        <v>10.683040116734142</v>
      </c>
      <c r="I58">
        <v>52</v>
      </c>
      <c r="K58">
        <f t="shared" si="20"/>
        <v>4188.4923130420002</v>
      </c>
      <c r="L58">
        <f t="shared" si="21"/>
        <v>2383.6665882013658</v>
      </c>
      <c r="M58">
        <v>52</v>
      </c>
      <c r="O58">
        <f t="shared" si="22"/>
        <v>4152.6553043495996</v>
      </c>
      <c r="P58">
        <f t="shared" si="23"/>
        <v>5950.4454764156944</v>
      </c>
      <c r="Q58">
        <v>46</v>
      </c>
      <c r="S58">
        <f t="shared" si="24"/>
        <v>737.51767304249995</v>
      </c>
      <c r="T58">
        <f t="shared" si="25"/>
        <v>489.77262502994643</v>
      </c>
      <c r="U58">
        <v>46</v>
      </c>
      <c r="W58">
        <f t="shared" si="26"/>
        <v>729.52116521699998</v>
      </c>
      <c r="X58">
        <f t="shared" si="27"/>
        <v>976.37735575639181</v>
      </c>
      <c r="Y58">
        <v>40</v>
      </c>
      <c r="AA58">
        <f t="shared" si="28"/>
        <v>0.20863040559999999</v>
      </c>
      <c r="AB58">
        <f t="shared" si="29"/>
        <v>0.15484641898201856</v>
      </c>
      <c r="AC58">
        <v>40</v>
      </c>
      <c r="AE58">
        <f t="shared" si="30"/>
        <v>0.19355965159999999</v>
      </c>
      <c r="AF58">
        <f t="shared" si="31"/>
        <v>0.23105803163414199</v>
      </c>
    </row>
    <row r="59" spans="1:32" x14ac:dyDescent="0.45">
      <c r="A59">
        <v>59</v>
      </c>
      <c r="C59">
        <f t="shared" si="16"/>
        <v>10.489171858600001</v>
      </c>
      <c r="D59">
        <f t="shared" si="17"/>
        <v>10.126285478856495</v>
      </c>
      <c r="E59">
        <v>59</v>
      </c>
      <c r="G59">
        <f t="shared" si="18"/>
        <v>10.475234318000002</v>
      </c>
      <c r="H59">
        <f t="shared" si="19"/>
        <v>10.837884900040722</v>
      </c>
      <c r="I59">
        <v>53</v>
      </c>
      <c r="K59">
        <f t="shared" si="20"/>
        <v>4247.5076289839999</v>
      </c>
      <c r="L59">
        <f t="shared" si="21"/>
        <v>2430.7811918870384</v>
      </c>
      <c r="M59">
        <v>53</v>
      </c>
      <c r="O59">
        <f t="shared" si="22"/>
        <v>4213.6615652192004</v>
      </c>
      <c r="P59">
        <f t="shared" si="23"/>
        <v>6023.5152057720707</v>
      </c>
      <c r="Q59">
        <v>47</v>
      </c>
      <c r="S59">
        <f t="shared" si="24"/>
        <v>749.18091999900003</v>
      </c>
      <c r="T59">
        <f t="shared" si="25"/>
        <v>500.08932262869121</v>
      </c>
      <c r="U59">
        <v>47</v>
      </c>
      <c r="W59">
        <f t="shared" si="26"/>
        <v>741.51759999959995</v>
      </c>
      <c r="X59">
        <f t="shared" si="27"/>
        <v>989.71778666737532</v>
      </c>
      <c r="Y59">
        <v>41</v>
      </c>
      <c r="AA59">
        <f t="shared" si="28"/>
        <v>0.2094629429</v>
      </c>
      <c r="AB59">
        <f t="shared" si="29"/>
        <v>0.1545602351174522</v>
      </c>
      <c r="AC59">
        <v>41</v>
      </c>
      <c r="AE59">
        <f t="shared" si="30"/>
        <v>0.1948945473</v>
      </c>
      <c r="AF59">
        <f t="shared" si="31"/>
        <v>0.23340616691592025</v>
      </c>
    </row>
    <row r="60" spans="1:32" x14ac:dyDescent="0.45">
      <c r="A60">
        <v>60</v>
      </c>
      <c r="C60">
        <f t="shared" si="16"/>
        <v>10.6402107803</v>
      </c>
      <c r="D60">
        <f t="shared" si="17"/>
        <v>10.274732322252316</v>
      </c>
      <c r="E60">
        <v>60</v>
      </c>
      <c r="G60">
        <f t="shared" si="18"/>
        <v>10.627540289000001</v>
      </c>
      <c r="H60">
        <f t="shared" si="19"/>
        <v>10.99279873138943</v>
      </c>
      <c r="I60">
        <v>54</v>
      </c>
      <c r="K60">
        <f t="shared" si="20"/>
        <v>4306.5229449259996</v>
      </c>
      <c r="L60">
        <f t="shared" si="21"/>
        <v>2477.5107690524037</v>
      </c>
      <c r="M60">
        <v>54</v>
      </c>
      <c r="O60">
        <f t="shared" si="22"/>
        <v>4274.6678260888002</v>
      </c>
      <c r="P60">
        <f t="shared" si="23"/>
        <v>6097.0010823466573</v>
      </c>
      <c r="Q60">
        <v>48</v>
      </c>
      <c r="S60">
        <f t="shared" si="24"/>
        <v>760.84416695549999</v>
      </c>
      <c r="T60">
        <f t="shared" si="25"/>
        <v>510.34742213424818</v>
      </c>
      <c r="U60">
        <v>48</v>
      </c>
      <c r="W60">
        <f t="shared" si="26"/>
        <v>753.51403478220004</v>
      </c>
      <c r="X60">
        <f t="shared" si="27"/>
        <v>1003.1208815724603</v>
      </c>
      <c r="Y60">
        <v>42</v>
      </c>
      <c r="AA60">
        <f t="shared" si="28"/>
        <v>0.2102954802</v>
      </c>
      <c r="AB60">
        <f t="shared" si="29"/>
        <v>0.15425951195477267</v>
      </c>
      <c r="AC60">
        <v>42</v>
      </c>
      <c r="AE60">
        <f t="shared" si="30"/>
        <v>0.196229443</v>
      </c>
      <c r="AF60">
        <f t="shared" si="31"/>
        <v>0.23586257298517782</v>
      </c>
    </row>
    <row r="61" spans="1:32" x14ac:dyDescent="0.45">
      <c r="A61">
        <v>61</v>
      </c>
      <c r="C61">
        <f t="shared" si="16"/>
        <v>10.791249702</v>
      </c>
      <c r="D61">
        <f t="shared" si="17"/>
        <v>10.423112825482532</v>
      </c>
      <c r="E61">
        <v>61</v>
      </c>
      <c r="G61">
        <f t="shared" si="18"/>
        <v>10.779846260000001</v>
      </c>
      <c r="H61">
        <f t="shared" si="19"/>
        <v>11.147780142576604</v>
      </c>
      <c r="I61">
        <v>55</v>
      </c>
      <c r="K61">
        <f t="shared" si="20"/>
        <v>4365.5382608680002</v>
      </c>
      <c r="L61">
        <f t="shared" si="21"/>
        <v>2523.8630251689733</v>
      </c>
      <c r="M61">
        <v>55</v>
      </c>
      <c r="O61">
        <f t="shared" si="22"/>
        <v>4335.6740869584</v>
      </c>
      <c r="P61">
        <f t="shared" si="23"/>
        <v>6170.8946166768574</v>
      </c>
      <c r="Q61">
        <v>49</v>
      </c>
      <c r="S61">
        <f t="shared" si="24"/>
        <v>772.50741391199995</v>
      </c>
      <c r="T61">
        <f t="shared" si="25"/>
        <v>520.54790392796235</v>
      </c>
      <c r="U61">
        <v>49</v>
      </c>
      <c r="W61">
        <f t="shared" si="26"/>
        <v>765.51046956480002</v>
      </c>
      <c r="X61">
        <f t="shared" si="27"/>
        <v>1016.5855872399579</v>
      </c>
      <c r="Y61">
        <v>43</v>
      </c>
      <c r="AA61">
        <f t="shared" si="28"/>
        <v>0.21112801749999999</v>
      </c>
      <c r="AB61">
        <f t="shared" si="29"/>
        <v>0.15394511391425955</v>
      </c>
      <c r="AC61">
        <v>43</v>
      </c>
      <c r="AE61">
        <f t="shared" si="30"/>
        <v>0.19756433870000001</v>
      </c>
      <c r="AF61">
        <f t="shared" si="31"/>
        <v>0.23841833417323294</v>
      </c>
    </row>
    <row r="62" spans="1:32" x14ac:dyDescent="0.45">
      <c r="A62">
        <v>62</v>
      </c>
      <c r="C62">
        <f t="shared" si="16"/>
        <v>10.9422886237</v>
      </c>
      <c r="D62">
        <f t="shared" si="17"/>
        <v>10.571428415172957</v>
      </c>
      <c r="E62">
        <v>62</v>
      </c>
      <c r="G62">
        <f t="shared" si="18"/>
        <v>10.932152231000002</v>
      </c>
      <c r="H62">
        <f t="shared" si="19"/>
        <v>11.302827670283339</v>
      </c>
      <c r="I62">
        <v>56</v>
      </c>
      <c r="K62">
        <f t="shared" si="20"/>
        <v>4424.5535768099999</v>
      </c>
      <c r="L62">
        <f t="shared" si="21"/>
        <v>2569.8456887244897</v>
      </c>
      <c r="M62">
        <v>56</v>
      </c>
      <c r="O62">
        <f t="shared" si="22"/>
        <v>4396.6803478279999</v>
      </c>
      <c r="P62">
        <f t="shared" si="23"/>
        <v>6245.1872825546925</v>
      </c>
      <c r="Q62">
        <v>50</v>
      </c>
      <c r="S62">
        <f t="shared" si="24"/>
        <v>784.17066086850002</v>
      </c>
      <c r="T62">
        <f t="shared" si="25"/>
        <v>530.6917655013491</v>
      </c>
      <c r="U62">
        <v>50</v>
      </c>
      <c r="W62">
        <f t="shared" si="26"/>
        <v>777.5069043474</v>
      </c>
      <c r="X62">
        <f t="shared" si="27"/>
        <v>1030.1108293267482</v>
      </c>
      <c r="Y62">
        <v>44</v>
      </c>
      <c r="AA62">
        <f t="shared" si="28"/>
        <v>0.21196055479999998</v>
      </c>
      <c r="AB62">
        <f t="shared" si="29"/>
        <v>0.15361784747677307</v>
      </c>
      <c r="AC62">
        <v>44</v>
      </c>
      <c r="AE62">
        <f t="shared" si="30"/>
        <v>0.19889923439999999</v>
      </c>
      <c r="AF62">
        <f t="shared" si="31"/>
        <v>0.24106482115692943</v>
      </c>
    </row>
    <row r="63" spans="1:32" x14ac:dyDescent="0.45">
      <c r="A63">
        <v>63</v>
      </c>
      <c r="C63">
        <f t="shared" si="16"/>
        <v>11.093327545400001</v>
      </c>
      <c r="D63">
        <f t="shared" si="17"/>
        <v>10.71968051069082</v>
      </c>
      <c r="E63">
        <v>63</v>
      </c>
      <c r="G63">
        <f t="shared" si="18"/>
        <v>11.084458202000002</v>
      </c>
      <c r="H63">
        <f t="shared" si="19"/>
        <v>11.457939858519783</v>
      </c>
      <c r="I63">
        <v>57</v>
      </c>
      <c r="K63">
        <f t="shared" si="20"/>
        <v>4483.5688927519996</v>
      </c>
      <c r="L63">
        <f t="shared" si="21"/>
        <v>2615.4664949931098</v>
      </c>
      <c r="M63">
        <v>57</v>
      </c>
      <c r="O63">
        <f t="shared" si="22"/>
        <v>4457.6866086975997</v>
      </c>
      <c r="P63">
        <f t="shared" si="23"/>
        <v>6319.8705367672992</v>
      </c>
      <c r="Q63">
        <v>51</v>
      </c>
      <c r="S63">
        <f t="shared" si="24"/>
        <v>795.83390782499998</v>
      </c>
      <c r="T63">
        <f t="shared" si="25"/>
        <v>540.78001873191556</v>
      </c>
      <c r="U63">
        <v>51</v>
      </c>
      <c r="W63">
        <f t="shared" si="26"/>
        <v>789.50333912999997</v>
      </c>
      <c r="X63">
        <f t="shared" si="27"/>
        <v>1043.6955155688311</v>
      </c>
      <c r="Y63">
        <v>45</v>
      </c>
      <c r="AA63">
        <f t="shared" si="28"/>
        <v>0.2127930921</v>
      </c>
      <c r="AB63">
        <f t="shared" si="29"/>
        <v>0.15327846496428643</v>
      </c>
      <c r="AC63">
        <v>45</v>
      </c>
      <c r="AE63">
        <f t="shared" si="30"/>
        <v>0.20023413009999999</v>
      </c>
      <c r="AF63">
        <f t="shared" si="31"/>
        <v>0.24379383939321753</v>
      </c>
    </row>
    <row r="64" spans="1:32" x14ac:dyDescent="0.45">
      <c r="A64">
        <v>64</v>
      </c>
      <c r="C64">
        <f t="shared" si="16"/>
        <v>11.244366467100001</v>
      </c>
      <c r="D64">
        <f t="shared" si="17"/>
        <v>10.867870521986688</v>
      </c>
      <c r="E64">
        <v>64</v>
      </c>
      <c r="G64">
        <f t="shared" si="18"/>
        <v>11.236764173000001</v>
      </c>
      <c r="H64">
        <f t="shared" si="19"/>
        <v>11.613115260888007</v>
      </c>
      <c r="I64">
        <v>58</v>
      </c>
      <c r="K64">
        <f t="shared" si="20"/>
        <v>4542.5842086940002</v>
      </c>
      <c r="L64">
        <f t="shared" si="21"/>
        <v>2660.7331707675753</v>
      </c>
      <c r="M64">
        <v>58</v>
      </c>
      <c r="O64">
        <f t="shared" si="22"/>
        <v>4518.6928695671995</v>
      </c>
      <c r="P64">
        <f t="shared" si="23"/>
        <v>6394.9358376780356</v>
      </c>
      <c r="Q64">
        <v>52</v>
      </c>
      <c r="S64">
        <f t="shared" si="24"/>
        <v>807.49715478150006</v>
      </c>
      <c r="T64">
        <f t="shared" si="25"/>
        <v>550.81368724557649</v>
      </c>
      <c r="U64">
        <v>52</v>
      </c>
      <c r="W64">
        <f t="shared" si="26"/>
        <v>801.49977391259995</v>
      </c>
      <c r="X64">
        <f t="shared" si="27"/>
        <v>1057.3385388775823</v>
      </c>
      <c r="Y64">
        <v>46</v>
      </c>
      <c r="AA64">
        <f t="shared" si="28"/>
        <v>0.21362562939999999</v>
      </c>
      <c r="AB64">
        <f t="shared" si="29"/>
        <v>0.15292766816245945</v>
      </c>
      <c r="AC64">
        <v>46</v>
      </c>
      <c r="AE64">
        <f t="shared" si="30"/>
        <v>0.2015690258</v>
      </c>
      <c r="AF64">
        <f t="shared" si="31"/>
        <v>0.24659772384455125</v>
      </c>
    </row>
    <row r="65" spans="1:32" x14ac:dyDescent="0.45">
      <c r="A65">
        <v>65</v>
      </c>
      <c r="C65">
        <f t="shared" ref="C65:C70" si="32">1.7289144+(A65-1)*0.1510389217</f>
        <v>11.3954053888</v>
      </c>
      <c r="D65">
        <f t="shared" ref="D65:D70" si="33">0+1*C65-0.298575630577566*(1.16666666666667+(C65-5.985885)^2/65.3104645939)^0.5</f>
        <v>11.01599984760677</v>
      </c>
      <c r="E65">
        <v>65</v>
      </c>
      <c r="G65">
        <f t="shared" ref="G65:G70" si="34">1.641488+(E65-1)*0.152305971</f>
        <v>11.389070144000002</v>
      </c>
      <c r="H65">
        <f t="shared" ref="H65:H70" si="35">0+1*G65+0.298575630577566*(1.16666666666667+(G65-5.985885)^2/65.3104645939)^0.5</f>
        <v>11.768352442665616</v>
      </c>
      <c r="I65">
        <v>59</v>
      </c>
      <c r="K65">
        <f t="shared" si="20"/>
        <v>4601.5995246359998</v>
      </c>
      <c r="L65">
        <f t="shared" si="21"/>
        <v>2705.6534200688466</v>
      </c>
      <c r="M65">
        <v>59</v>
      </c>
      <c r="O65">
        <f t="shared" si="22"/>
        <v>4579.6991304368003</v>
      </c>
      <c r="P65">
        <f t="shared" si="23"/>
        <v>6470.3746626224456</v>
      </c>
      <c r="Q65">
        <v>53</v>
      </c>
      <c r="S65">
        <f t="shared" si="24"/>
        <v>819.16040173800002</v>
      </c>
      <c r="T65">
        <f t="shared" si="25"/>
        <v>560.79380387592084</v>
      </c>
      <c r="U65">
        <v>53</v>
      </c>
      <c r="W65">
        <f t="shared" si="26"/>
        <v>813.49620869520004</v>
      </c>
      <c r="X65">
        <f t="shared" si="27"/>
        <v>1071.0387803280569</v>
      </c>
      <c r="Y65">
        <v>47</v>
      </c>
      <c r="AA65">
        <f t="shared" si="28"/>
        <v>0.21445816670000001</v>
      </c>
      <c r="AB65">
        <f t="shared" si="29"/>
        <v>0.15256611176823509</v>
      </c>
      <c r="AC65">
        <v>47</v>
      </c>
      <c r="AE65">
        <f t="shared" si="30"/>
        <v>0.2029039215</v>
      </c>
      <c r="AF65">
        <f t="shared" si="31"/>
        <v>0.24946938969467614</v>
      </c>
    </row>
    <row r="66" spans="1:32" x14ac:dyDescent="0.45">
      <c r="A66">
        <v>66</v>
      </c>
      <c r="C66">
        <f t="shared" si="32"/>
        <v>11.5464443105</v>
      </c>
      <c r="D66">
        <f t="shared" si="33"/>
        <v>11.164069872872368</v>
      </c>
      <c r="E66">
        <v>66</v>
      </c>
      <c r="G66">
        <f t="shared" si="34"/>
        <v>11.541376115000002</v>
      </c>
      <c r="H66">
        <f t="shared" si="35"/>
        <v>11.923649982713348</v>
      </c>
      <c r="I66">
        <v>60</v>
      </c>
      <c r="K66">
        <f t="shared" si="20"/>
        <v>4660.6148405780004</v>
      </c>
      <c r="L66">
        <f t="shared" si="21"/>
        <v>2750.2349108393337</v>
      </c>
      <c r="M66">
        <v>60</v>
      </c>
      <c r="O66">
        <f t="shared" si="22"/>
        <v>4640.7053913064001</v>
      </c>
      <c r="P66">
        <f t="shared" si="23"/>
        <v>6546.1785241060816</v>
      </c>
      <c r="Q66">
        <v>54</v>
      </c>
      <c r="S66">
        <f t="shared" si="24"/>
        <v>830.82364869449998</v>
      </c>
      <c r="T66">
        <f t="shared" si="25"/>
        <v>570.72140822897302</v>
      </c>
      <c r="U66">
        <v>54</v>
      </c>
      <c r="W66">
        <f t="shared" si="26"/>
        <v>825.49264347780002</v>
      </c>
      <c r="X66">
        <f t="shared" si="27"/>
        <v>1084.7951120277207</v>
      </c>
      <c r="Y66">
        <v>48</v>
      </c>
      <c r="AA66">
        <f t="shared" si="28"/>
        <v>0.215290704</v>
      </c>
      <c r="AB66">
        <f t="shared" si="29"/>
        <v>0.15219440665260486</v>
      </c>
      <c r="AC66">
        <v>48</v>
      </c>
      <c r="AE66">
        <f t="shared" si="30"/>
        <v>0.20423881719999998</v>
      </c>
      <c r="AF66">
        <f t="shared" si="31"/>
        <v>0.25240234920831189</v>
      </c>
    </row>
    <row r="67" spans="1:32" x14ac:dyDescent="0.45">
      <c r="A67">
        <v>67</v>
      </c>
      <c r="C67">
        <f t="shared" si="32"/>
        <v>11.6974832322</v>
      </c>
      <c r="D67">
        <f t="shared" si="33"/>
        <v>11.312081968222405</v>
      </c>
      <c r="E67">
        <v>67</v>
      </c>
      <c r="G67">
        <f t="shared" si="34"/>
        <v>11.693682086000001</v>
      </c>
      <c r="H67">
        <f t="shared" si="35"/>
        <v>12.079006475211003</v>
      </c>
      <c r="I67">
        <v>61</v>
      </c>
      <c r="K67">
        <f t="shared" si="20"/>
        <v>4719.6301565200001</v>
      </c>
      <c r="L67">
        <f t="shared" si="21"/>
        <v>2794.4852626173065</v>
      </c>
      <c r="M67">
        <v>61</v>
      </c>
      <c r="O67">
        <f t="shared" si="22"/>
        <v>4701.7116521759999</v>
      </c>
      <c r="P67">
        <f t="shared" si="23"/>
        <v>6622.3389848028255</v>
      </c>
      <c r="Q67">
        <v>55</v>
      </c>
      <c r="S67">
        <f t="shared" si="24"/>
        <v>842.48689565100005</v>
      </c>
      <c r="T67">
        <f t="shared" si="25"/>
        <v>580.59754436051708</v>
      </c>
      <c r="U67">
        <v>55</v>
      </c>
      <c r="W67">
        <f t="shared" si="26"/>
        <v>837.48907826039999</v>
      </c>
      <c r="X67">
        <f t="shared" si="27"/>
        <v>1098.6063998560003</v>
      </c>
      <c r="Y67">
        <v>49</v>
      </c>
      <c r="AA67">
        <f t="shared" si="28"/>
        <v>0.21612324129999999</v>
      </c>
      <c r="AB67">
        <f t="shared" si="29"/>
        <v>0.15181312293424928</v>
      </c>
      <c r="AC67">
        <v>49</v>
      </c>
      <c r="AE67">
        <f t="shared" si="30"/>
        <v>0.20557371289999998</v>
      </c>
      <c r="AF67">
        <f t="shared" si="31"/>
        <v>0.25539070407335618</v>
      </c>
    </row>
    <row r="68" spans="1:32" x14ac:dyDescent="0.45">
      <c r="A68">
        <v>68</v>
      </c>
      <c r="C68">
        <f t="shared" si="32"/>
        <v>11.848522153900001</v>
      </c>
      <c r="D68">
        <f t="shared" si="33"/>
        <v>11.460037487714105</v>
      </c>
      <c r="E68">
        <v>68</v>
      </c>
      <c r="G68">
        <f t="shared" si="34"/>
        <v>11.845988057000001</v>
      </c>
      <c r="H68">
        <f t="shared" si="35"/>
        <v>12.234420531226865</v>
      </c>
      <c r="I68">
        <v>62</v>
      </c>
      <c r="K68">
        <f t="shared" si="20"/>
        <v>4778.6454724619998</v>
      </c>
      <c r="L68">
        <f t="shared" si="21"/>
        <v>2838.4120351825409</v>
      </c>
      <c r="M68">
        <v>62</v>
      </c>
      <c r="O68">
        <f t="shared" si="22"/>
        <v>4762.7179130455997</v>
      </c>
      <c r="P68">
        <f t="shared" si="23"/>
        <v>6698.8476713626615</v>
      </c>
      <c r="Q68">
        <v>56</v>
      </c>
      <c r="S68">
        <f t="shared" si="24"/>
        <v>854.15014260750002</v>
      </c>
      <c r="T68">
        <f t="shared" si="25"/>
        <v>590.42325857154333</v>
      </c>
      <c r="U68">
        <v>56</v>
      </c>
      <c r="W68">
        <f t="shared" si="26"/>
        <v>849.48551304299997</v>
      </c>
      <c r="X68">
        <f t="shared" si="27"/>
        <v>1112.4715060669582</v>
      </c>
      <c r="Y68">
        <v>50</v>
      </c>
      <c r="AA68">
        <f t="shared" si="28"/>
        <v>0.21695577859999998</v>
      </c>
      <c r="AB68">
        <f t="shared" si="29"/>
        <v>0.15142279286400215</v>
      </c>
      <c r="AC68">
        <v>50</v>
      </c>
      <c r="AE68">
        <f t="shared" si="30"/>
        <v>0.20690860859999999</v>
      </c>
      <c r="AF68">
        <f t="shared" si="31"/>
        <v>0.25842912112017086</v>
      </c>
    </row>
    <row r="69" spans="1:32" x14ac:dyDescent="0.45">
      <c r="A69">
        <v>69</v>
      </c>
      <c r="C69">
        <f t="shared" si="32"/>
        <v>11.999561075600001</v>
      </c>
      <c r="D69">
        <f t="shared" si="33"/>
        <v>11.607937767676221</v>
      </c>
      <c r="E69">
        <v>69</v>
      </c>
      <c r="G69">
        <f t="shared" si="34"/>
        <v>11.998294028000002</v>
      </c>
      <c r="H69">
        <f t="shared" si="35"/>
        <v>12.389890780126517</v>
      </c>
      <c r="I69">
        <v>63</v>
      </c>
      <c r="K69">
        <f t="shared" si="20"/>
        <v>4837.6607884040004</v>
      </c>
      <c r="L69">
        <f t="shared" si="21"/>
        <v>2882.022718156526</v>
      </c>
      <c r="M69">
        <v>63</v>
      </c>
      <c r="O69">
        <f t="shared" si="22"/>
        <v>4823.7241739151996</v>
      </c>
      <c r="P69">
        <f t="shared" si="23"/>
        <v>6775.6962870470388</v>
      </c>
      <c r="Q69">
        <v>57</v>
      </c>
      <c r="S69">
        <f t="shared" si="24"/>
        <v>865.81338956399998</v>
      </c>
      <c r="T69">
        <f t="shared" si="25"/>
        <v>600.19959732594339</v>
      </c>
      <c r="U69">
        <v>57</v>
      </c>
      <c r="W69">
        <f t="shared" si="26"/>
        <v>861.48194782559995</v>
      </c>
      <c r="X69">
        <f t="shared" si="27"/>
        <v>1126.3892917492722</v>
      </c>
      <c r="Y69">
        <v>51</v>
      </c>
      <c r="AA69">
        <f t="shared" si="28"/>
        <v>0.21778831589999997</v>
      </c>
      <c r="AB69">
        <f t="shared" si="29"/>
        <v>0.15102391352325589</v>
      </c>
      <c r="AC69">
        <v>51</v>
      </c>
      <c r="AE69">
        <f t="shared" si="30"/>
        <v>0.20824350429999999</v>
      </c>
      <c r="AF69">
        <f t="shared" si="31"/>
        <v>0.26151279768596664</v>
      </c>
    </row>
    <row r="70" spans="1:32" x14ac:dyDescent="0.45">
      <c r="A70">
        <v>70</v>
      </c>
      <c r="C70">
        <f t="shared" si="32"/>
        <v>12.150599997300001</v>
      </c>
      <c r="D70">
        <f t="shared" si="33"/>
        <v>11.755784125508704</v>
      </c>
      <c r="E70">
        <v>70</v>
      </c>
      <c r="G70">
        <f t="shared" si="34"/>
        <v>12.150599999000002</v>
      </c>
      <c r="H70">
        <f t="shared" si="35"/>
        <v>12.545415870827531</v>
      </c>
      <c r="I70">
        <v>64</v>
      </c>
      <c r="K70">
        <f t="shared" si="20"/>
        <v>4896.6761043460001</v>
      </c>
      <c r="L70">
        <f t="shared" si="21"/>
        <v>2925.3247215348033</v>
      </c>
      <c r="M70">
        <v>64</v>
      </c>
      <c r="O70">
        <f t="shared" si="22"/>
        <v>4884.7304347848003</v>
      </c>
      <c r="P70">
        <f t="shared" si="23"/>
        <v>6852.876623217895</v>
      </c>
      <c r="Q70">
        <v>58</v>
      </c>
      <c r="S70">
        <f t="shared" si="24"/>
        <v>877.47663652050005</v>
      </c>
      <c r="T70">
        <f t="shared" si="25"/>
        <v>609.92760529323175</v>
      </c>
      <c r="U70">
        <v>58</v>
      </c>
      <c r="W70">
        <f t="shared" si="26"/>
        <v>873.47838260820004</v>
      </c>
      <c r="X70">
        <f t="shared" si="27"/>
        <v>1140.3586191394052</v>
      </c>
      <c r="Y70">
        <v>52</v>
      </c>
      <c r="AA70">
        <f t="shared" si="28"/>
        <v>0.21862085319999999</v>
      </c>
      <c r="AB70">
        <f t="shared" si="29"/>
        <v>0.15061694934173048</v>
      </c>
      <c r="AC70">
        <v>52</v>
      </c>
      <c r="AE70">
        <f t="shared" si="30"/>
        <v>0.2095784</v>
      </c>
      <c r="AF70">
        <f t="shared" si="31"/>
        <v>0.26463742135039786</v>
      </c>
    </row>
    <row r="71" spans="1:32" x14ac:dyDescent="0.45">
      <c r="I71">
        <v>65</v>
      </c>
      <c r="K71">
        <f t="shared" ref="K71:K76" si="36">1178.7112+(I71-1)*59.015315942</f>
        <v>4955.6914202879998</v>
      </c>
      <c r="L71">
        <f t="shared" ref="L71:L76" si="37">0+1*K71-1529.6135196334*(1.16666666666667+(K71-2714.34)^2/9634742.1916)^0.5</f>
        <v>2968.3253671240836</v>
      </c>
      <c r="M71">
        <v>65</v>
      </c>
      <c r="O71">
        <f t="shared" ref="O71:O76" si="38">1041.336+(M71-1)*61.0062608696</f>
        <v>4945.7366956544001</v>
      </c>
      <c r="P71">
        <f t="shared" ref="P71:P76" si="39">0+1*O71+1529.6135196334*(1.16666666666667+(O71-2714.34)^2/9634742.1916)^0.5</f>
        <v>6930.3805697131447</v>
      </c>
      <c r="Q71">
        <v>59</v>
      </c>
      <c r="S71">
        <f t="shared" si="24"/>
        <v>889.13988347700001</v>
      </c>
      <c r="T71">
        <f t="shared" si="25"/>
        <v>619.60832351783711</v>
      </c>
      <c r="U71">
        <v>59</v>
      </c>
      <c r="W71">
        <f t="shared" si="26"/>
        <v>885.47481739080001</v>
      </c>
      <c r="X71">
        <f t="shared" si="27"/>
        <v>1154.3783537854879</v>
      </c>
      <c r="Y71">
        <v>53</v>
      </c>
      <c r="AA71">
        <f t="shared" si="28"/>
        <v>0.21945339049999998</v>
      </c>
      <c r="AB71">
        <f t="shared" si="29"/>
        <v>0.15020233444164521</v>
      </c>
      <c r="AC71">
        <v>53</v>
      </c>
      <c r="AE71">
        <f t="shared" si="30"/>
        <v>0.2109132957</v>
      </c>
      <c r="AF71">
        <f t="shared" si="31"/>
        <v>0.26779912744228196</v>
      </c>
    </row>
    <row r="72" spans="1:32" x14ac:dyDescent="0.45">
      <c r="I72">
        <v>66</v>
      </c>
      <c r="K72">
        <f t="shared" si="36"/>
        <v>5014.7067362300004</v>
      </c>
      <c r="L72">
        <f t="shared" si="37"/>
        <v>3011.0318808526681</v>
      </c>
      <c r="M72">
        <v>66</v>
      </c>
      <c r="O72">
        <f t="shared" si="38"/>
        <v>5006.742956524</v>
      </c>
      <c r="P72">
        <f t="shared" si="39"/>
        <v>7008.2001241471125</v>
      </c>
      <c r="Q72">
        <v>60</v>
      </c>
      <c r="S72">
        <f t="shared" si="24"/>
        <v>900.80313043349997</v>
      </c>
      <c r="T72">
        <f t="shared" si="25"/>
        <v>629.24278771536387</v>
      </c>
      <c r="U72">
        <v>60</v>
      </c>
      <c r="W72">
        <f t="shared" si="26"/>
        <v>897.47125217339999</v>
      </c>
      <c r="X72">
        <f t="shared" si="27"/>
        <v>1168.4473665608978</v>
      </c>
      <c r="Y72">
        <v>54</v>
      </c>
      <c r="AA72">
        <f t="shared" si="28"/>
        <v>0.2202859278</v>
      </c>
      <c r="AB72">
        <f t="shared" si="29"/>
        <v>0.14978047481640661</v>
      </c>
      <c r="AC72">
        <v>54</v>
      </c>
      <c r="AE72">
        <f t="shared" si="30"/>
        <v>0.21224819140000001</v>
      </c>
      <c r="AF72">
        <f t="shared" si="31"/>
        <v>0.27099445664880656</v>
      </c>
    </row>
    <row r="73" spans="1:32" x14ac:dyDescent="0.45">
      <c r="I73">
        <v>67</v>
      </c>
      <c r="K73">
        <f t="shared" si="36"/>
        <v>5073.7220521720001</v>
      </c>
      <c r="L73">
        <f t="shared" si="37"/>
        <v>3053.4513859193876</v>
      </c>
      <c r="M73">
        <v>67</v>
      </c>
      <c r="O73">
        <f t="shared" si="38"/>
        <v>5067.7492173935998</v>
      </c>
      <c r="P73">
        <f t="shared" si="39"/>
        <v>7086.3274001789014</v>
      </c>
      <c r="Q73">
        <v>61</v>
      </c>
      <c r="S73">
        <f t="shared" si="24"/>
        <v>912.46637739000005</v>
      </c>
      <c r="T73">
        <f t="shared" si="25"/>
        <v>638.83202669519983</v>
      </c>
      <c r="U73">
        <v>61</v>
      </c>
      <c r="W73">
        <f t="shared" si="26"/>
        <v>909.46768695599997</v>
      </c>
      <c r="X73">
        <f t="shared" si="27"/>
        <v>1182.5645355278634</v>
      </c>
      <c r="Y73">
        <v>55</v>
      </c>
      <c r="AA73">
        <f t="shared" si="28"/>
        <v>0.22111846509999999</v>
      </c>
      <c r="AB73">
        <f t="shared" si="29"/>
        <v>0.14935175035257919</v>
      </c>
      <c r="AC73">
        <v>55</v>
      </c>
      <c r="AE73">
        <f t="shared" si="30"/>
        <v>0.21358308710000001</v>
      </c>
      <c r="AF73">
        <f t="shared" si="31"/>
        <v>0.27422031423877447</v>
      </c>
    </row>
    <row r="74" spans="1:32" x14ac:dyDescent="0.45">
      <c r="I74">
        <v>68</v>
      </c>
      <c r="K74">
        <f t="shared" si="36"/>
        <v>5132.7373681139998</v>
      </c>
      <c r="L74">
        <f t="shared" si="37"/>
        <v>3095.5908967436844</v>
      </c>
      <c r="M74">
        <v>68</v>
      </c>
      <c r="O74">
        <f t="shared" si="38"/>
        <v>5128.7554782631996</v>
      </c>
      <c r="P74">
        <f t="shared" si="39"/>
        <v>7164.7546347953257</v>
      </c>
      <c r="Q74">
        <v>62</v>
      </c>
      <c r="S74">
        <f t="shared" si="24"/>
        <v>924.12962434650001</v>
      </c>
      <c r="T74">
        <f t="shared" si="25"/>
        <v>648.37706090793472</v>
      </c>
      <c r="U74">
        <v>62</v>
      </c>
      <c r="W74">
        <f t="shared" si="26"/>
        <v>921.46412173859994</v>
      </c>
      <c r="X74">
        <f t="shared" si="27"/>
        <v>1196.7287476526108</v>
      </c>
      <c r="Y74">
        <v>56</v>
      </c>
      <c r="AA74">
        <f t="shared" si="28"/>
        <v>0.22195100239999999</v>
      </c>
      <c r="AB74">
        <f t="shared" si="29"/>
        <v>0.14891651670423228</v>
      </c>
      <c r="AC74">
        <v>56</v>
      </c>
      <c r="AE74">
        <f t="shared" si="30"/>
        <v>0.21491798279999999</v>
      </c>
      <c r="AF74">
        <f t="shared" si="31"/>
        <v>0.27747393180726693</v>
      </c>
    </row>
    <row r="75" spans="1:32" x14ac:dyDescent="0.45">
      <c r="I75">
        <v>69</v>
      </c>
      <c r="K75">
        <f t="shared" si="36"/>
        <v>5191.7526840560004</v>
      </c>
      <c r="L75">
        <f t="shared" si="37"/>
        <v>3137.457313677477</v>
      </c>
      <c r="M75">
        <v>69</v>
      </c>
      <c r="O75">
        <f t="shared" si="38"/>
        <v>5189.7617391328004</v>
      </c>
      <c r="P75">
        <f t="shared" si="39"/>
        <v>7243.474194657696</v>
      </c>
      <c r="Q75">
        <v>63</v>
      </c>
      <c r="S75">
        <f t="shared" si="24"/>
        <v>935.79287130299997</v>
      </c>
      <c r="T75">
        <f t="shared" si="25"/>
        <v>657.87890111525144</v>
      </c>
      <c r="U75">
        <v>63</v>
      </c>
      <c r="W75">
        <f t="shared" si="26"/>
        <v>933.46055652120003</v>
      </c>
      <c r="X75">
        <f t="shared" si="27"/>
        <v>1210.9389003746207</v>
      </c>
      <c r="Y75">
        <v>57</v>
      </c>
      <c r="AA75">
        <f t="shared" si="28"/>
        <v>0.22278353969999998</v>
      </c>
      <c r="AB75">
        <f t="shared" si="29"/>
        <v>0.14847510702883809</v>
      </c>
      <c r="AC75">
        <v>57</v>
      </c>
      <c r="AE75">
        <f t="shared" si="30"/>
        <v>0.2162528785</v>
      </c>
      <c r="AF75">
        <f t="shared" si="31"/>
        <v>0.28075283201970819</v>
      </c>
    </row>
    <row r="76" spans="1:32" x14ac:dyDescent="0.45">
      <c r="I76">
        <v>70</v>
      </c>
      <c r="K76">
        <f t="shared" si="36"/>
        <v>5250.7679999980001</v>
      </c>
      <c r="L76">
        <f t="shared" si="37"/>
        <v>3179.0574184381417</v>
      </c>
      <c r="M76">
        <v>70</v>
      </c>
      <c r="O76">
        <f t="shared" si="38"/>
        <v>5250.7680000024002</v>
      </c>
      <c r="P76">
        <f t="shared" si="39"/>
        <v>7322.4785815635669</v>
      </c>
      <c r="Q76">
        <v>64</v>
      </c>
      <c r="S76">
        <f t="shared" si="24"/>
        <v>947.45611825950004</v>
      </c>
      <c r="T76">
        <f t="shared" si="25"/>
        <v>667.33854717925647</v>
      </c>
      <c r="U76">
        <v>64</v>
      </c>
      <c r="W76">
        <f t="shared" si="26"/>
        <v>945.45699130380001</v>
      </c>
      <c r="X76">
        <f t="shared" si="27"/>
        <v>1225.1939030334715</v>
      </c>
      <c r="Y76">
        <v>58</v>
      </c>
      <c r="AA76">
        <f t="shared" si="28"/>
        <v>0.223616077</v>
      </c>
      <c r="AB76">
        <f t="shared" si="29"/>
        <v>0.14802783359379582</v>
      </c>
      <c r="AC76">
        <v>58</v>
      </c>
      <c r="AE76">
        <f t="shared" si="30"/>
        <v>0.2175877742</v>
      </c>
      <c r="AF76">
        <f t="shared" si="31"/>
        <v>0.28405479653900295</v>
      </c>
    </row>
    <row r="77" spans="1:32" x14ac:dyDescent="0.45">
      <c r="Q77">
        <v>65</v>
      </c>
      <c r="S77">
        <f t="shared" ref="S77:S82" si="40">212.67156+(Q77-1)*11.6632469565</f>
        <v>959.11936521600001</v>
      </c>
      <c r="T77">
        <f t="shared" ref="T77:T82" si="41">0+1*S77-216.970821932732*(1.16666666666667+(S77-506.756333333333)^2/388345.306937333)^0.5</f>
        <v>676.75698696763016</v>
      </c>
      <c r="U77">
        <v>65</v>
      </c>
      <c r="W77">
        <f t="shared" ref="W77:W82" si="42">189.6816+(U77-1)*11.9964347826</f>
        <v>957.45342608639999</v>
      </c>
      <c r="X77">
        <f t="shared" ref="X77:X82" si="43">0+1*W77+216.970821932732*(1.16666666666667+(W77-506.756333333333)^2/388345.306937333)^0.5</f>
        <v>1239.4926781575093</v>
      </c>
      <c r="Y77">
        <v>59</v>
      </c>
      <c r="AA77">
        <f t="shared" si="28"/>
        <v>0.22444861429999999</v>
      </c>
      <c r="AB77">
        <f t="shared" si="29"/>
        <v>0.14757498926242157</v>
      </c>
      <c r="AC77">
        <v>59</v>
      </c>
      <c r="AE77">
        <f t="shared" si="30"/>
        <v>0.21892266989999998</v>
      </c>
      <c r="AF77">
        <f t="shared" si="31"/>
        <v>0.28737783712576015</v>
      </c>
    </row>
    <row r="78" spans="1:32" x14ac:dyDescent="0.45">
      <c r="Q78">
        <v>66</v>
      </c>
      <c r="S78">
        <f t="shared" si="40"/>
        <v>970.78261217249997</v>
      </c>
      <c r="T78">
        <f t="shared" si="41"/>
        <v>686.13519537048967</v>
      </c>
      <c r="U78">
        <v>66</v>
      </c>
      <c r="W78">
        <f t="shared" si="42"/>
        <v>969.44986086899996</v>
      </c>
      <c r="X78">
        <f t="shared" si="43"/>
        <v>1253.8341626192328</v>
      </c>
      <c r="Y78">
        <v>60</v>
      </c>
      <c r="AA78">
        <f t="shared" si="28"/>
        <v>0.22528115160000001</v>
      </c>
      <c r="AB78">
        <f t="shared" si="29"/>
        <v>0.14711684886791832</v>
      </c>
      <c r="AC78">
        <v>60</v>
      </c>
      <c r="AE78">
        <f t="shared" si="30"/>
        <v>0.22025756559999998</v>
      </c>
      <c r="AF78">
        <f t="shared" si="31"/>
        <v>0.29072016978068815</v>
      </c>
    </row>
    <row r="79" spans="1:32" x14ac:dyDescent="0.45">
      <c r="Q79">
        <v>67</v>
      </c>
      <c r="S79">
        <f t="shared" si="40"/>
        <v>982.44585912900004</v>
      </c>
      <c r="T79">
        <f t="shared" si="41"/>
        <v>695.47413342446134</v>
      </c>
      <c r="U79">
        <v>67</v>
      </c>
      <c r="W79">
        <f t="shared" si="42"/>
        <v>981.44629565159994</v>
      </c>
      <c r="X79">
        <f t="shared" si="43"/>
        <v>1268.2173086627897</v>
      </c>
      <c r="Y79">
        <v>61</v>
      </c>
      <c r="AA79">
        <f t="shared" si="28"/>
        <v>0.2261136889</v>
      </c>
      <c r="AB79">
        <f t="shared" si="29"/>
        <v>0.1466536704834499</v>
      </c>
      <c r="AC79">
        <v>61</v>
      </c>
      <c r="AE79">
        <f t="shared" si="30"/>
        <v>0.22159246129999999</v>
      </c>
      <c r="AF79">
        <f t="shared" si="31"/>
        <v>0.29408019172843974</v>
      </c>
    </row>
    <row r="80" spans="1:32" x14ac:dyDescent="0.45">
      <c r="Q80">
        <v>68</v>
      </c>
      <c r="S80">
        <f t="shared" si="40"/>
        <v>994.1091060855</v>
      </c>
      <c r="T80">
        <f t="shared" si="41"/>
        <v>704.77474753915271</v>
      </c>
      <c r="U80">
        <v>68</v>
      </c>
      <c r="W80">
        <f t="shared" si="42"/>
        <v>993.44273043420003</v>
      </c>
      <c r="X80">
        <f t="shared" si="43"/>
        <v>1282.6410848093944</v>
      </c>
      <c r="Y80">
        <v>62</v>
      </c>
      <c r="AA80">
        <f t="shared" si="28"/>
        <v>0.22694622619999999</v>
      </c>
      <c r="AB80">
        <f t="shared" si="29"/>
        <v>0.1461856965960151</v>
      </c>
      <c r="AC80">
        <v>62</v>
      </c>
      <c r="AE80">
        <f t="shared" si="30"/>
        <v>0.22292735699999999</v>
      </c>
      <c r="AF80">
        <f t="shared" si="31"/>
        <v>0.29745646100730871</v>
      </c>
    </row>
    <row r="81" spans="17:32" x14ac:dyDescent="0.45">
      <c r="Q81">
        <v>69</v>
      </c>
      <c r="S81">
        <f t="shared" si="40"/>
        <v>1005.772353042</v>
      </c>
      <c r="T81">
        <f t="shared" si="41"/>
        <v>714.03796882098754</v>
      </c>
      <c r="U81">
        <v>69</v>
      </c>
      <c r="W81">
        <f t="shared" si="42"/>
        <v>1005.4391652168</v>
      </c>
      <c r="X81">
        <f t="shared" si="43"/>
        <v>1297.1044766467626</v>
      </c>
      <c r="Y81">
        <v>63</v>
      </c>
      <c r="AA81">
        <f t="shared" si="28"/>
        <v>0.22777876349999998</v>
      </c>
      <c r="AB81">
        <f t="shared" si="29"/>
        <v>0.14571315519137035</v>
      </c>
      <c r="AC81">
        <v>63</v>
      </c>
      <c r="AE81">
        <f t="shared" si="30"/>
        <v>0.2242622527</v>
      </c>
      <c r="AF81">
        <f t="shared" si="31"/>
        <v>0.30084767841744703</v>
      </c>
    </row>
    <row r="82" spans="17:32" x14ac:dyDescent="0.45">
      <c r="Q82">
        <v>70</v>
      </c>
      <c r="S82">
        <f t="shared" si="40"/>
        <v>1017.4355999985</v>
      </c>
      <c r="T82">
        <f t="shared" si="41"/>
        <v>723.26471248921234</v>
      </c>
      <c r="U82">
        <v>70</v>
      </c>
      <c r="W82">
        <f t="shared" si="42"/>
        <v>1017.4355999994</v>
      </c>
      <c r="X82">
        <f t="shared" si="43"/>
        <v>1311.6064875088771</v>
      </c>
      <c r="Y82">
        <v>64</v>
      </c>
      <c r="AA82">
        <f t="shared" si="28"/>
        <v>0.2286113008</v>
      </c>
      <c r="AB82">
        <f t="shared" si="29"/>
        <v>0.14523626075679283</v>
      </c>
      <c r="AC82">
        <v>64</v>
      </c>
      <c r="AE82">
        <f t="shared" si="30"/>
        <v>0.2255971484</v>
      </c>
      <c r="AF82">
        <f t="shared" si="31"/>
        <v>0.304252671583291</v>
      </c>
    </row>
    <row r="83" spans="17:32" x14ac:dyDescent="0.45">
      <c r="Y83">
        <v>65</v>
      </c>
      <c r="AA83">
        <f t="shared" ref="AA83:AA88" si="44">0.1761614509+(Y83-1)*0.0008325373</f>
        <v>0.22944383809999999</v>
      </c>
      <c r="AB83">
        <f t="shared" ref="AB83:AB88" si="45">0+1*AA83-0.0315886121149814*(1.16666666666667+(AA83-0.184549892013317)^2/0.00033473844388463)^0.5</f>
        <v>0.1447552152080257</v>
      </c>
      <c r="AC83">
        <v>65</v>
      </c>
      <c r="AE83">
        <f t="shared" ref="AE83:AE88" si="46">0.1414987193+(AC83-1)*0.0013348957</f>
        <v>0.22693204410000001</v>
      </c>
      <c r="AF83">
        <f t="shared" ref="AF83:AF88" si="47">0+1*AE83+0.0315886121149814*(1.16666666666667+(AE83-0.184549892013317)^2/0.00033473844388463)^0.5</f>
        <v>0.30767038089780707</v>
      </c>
    </row>
    <row r="84" spans="17:32" x14ac:dyDescent="0.45">
      <c r="Y84">
        <v>66</v>
      </c>
      <c r="AA84">
        <f t="shared" si="44"/>
        <v>0.23027637539999998</v>
      </c>
      <c r="AB84">
        <f t="shared" si="45"/>
        <v>0.14427020874630392</v>
      </c>
      <c r="AC84">
        <v>66</v>
      </c>
      <c r="AE84">
        <f t="shared" si="46"/>
        <v>0.22826693980000001</v>
      </c>
      <c r="AF84">
        <f t="shared" si="47"/>
        <v>0.3110998471330117</v>
      </c>
    </row>
    <row r="85" spans="17:32" x14ac:dyDescent="0.45">
      <c r="Y85">
        <v>67</v>
      </c>
      <c r="AA85">
        <f t="shared" si="44"/>
        <v>0.2311089127</v>
      </c>
      <c r="AB85">
        <f t="shared" si="45"/>
        <v>0.1437814206509361</v>
      </c>
      <c r="AC85">
        <v>67</v>
      </c>
      <c r="AE85">
        <f t="shared" si="46"/>
        <v>0.22960183549999999</v>
      </c>
      <c r="AF85">
        <f t="shared" si="47"/>
        <v>0.31454020052032949</v>
      </c>
    </row>
    <row r="86" spans="17:32" x14ac:dyDescent="0.45">
      <c r="Y86">
        <v>68</v>
      </c>
      <c r="AA86">
        <f t="shared" si="44"/>
        <v>0.23194144999999999</v>
      </c>
      <c r="AB86">
        <f t="shared" si="45"/>
        <v>0.14328902001250921</v>
      </c>
      <c r="AC86">
        <v>68</v>
      </c>
      <c r="AE86">
        <f t="shared" si="46"/>
        <v>0.23093673119999999</v>
      </c>
      <c r="AF86">
        <f t="shared" si="47"/>
        <v>0.31799065112402441</v>
      </c>
    </row>
    <row r="87" spans="17:32" x14ac:dyDescent="0.45">
      <c r="Y87">
        <v>69</v>
      </c>
      <c r="AA87">
        <f t="shared" si="44"/>
        <v>0.23277398729999998</v>
      </c>
      <c r="AB87">
        <f t="shared" si="45"/>
        <v>0.14279316641140027</v>
      </c>
      <c r="AC87">
        <v>69</v>
      </c>
      <c r="AE87">
        <f t="shared" si="46"/>
        <v>0.2322716269</v>
      </c>
      <c r="AF87">
        <f t="shared" si="47"/>
        <v>0.32145048035010015</v>
      </c>
    </row>
    <row r="88" spans="17:32" x14ac:dyDescent="0.45">
      <c r="Y88">
        <v>70</v>
      </c>
      <c r="AA88">
        <f t="shared" si="44"/>
        <v>0.23360652459999998</v>
      </c>
      <c r="AB88">
        <f t="shared" si="45"/>
        <v>0.14229401054591626</v>
      </c>
      <c r="AC88">
        <v>70</v>
      </c>
      <c r="AE88">
        <f t="shared" si="46"/>
        <v>0.23360652259999998</v>
      </c>
      <c r="AF88">
        <f t="shared" si="47"/>
        <v>0.32491903345111328</v>
      </c>
    </row>
  </sheetData>
  <pageMargins left="0.7" right="0.7" top="0.75" bottom="0.75" header="0.3" footer="0.3"/>
  <ignoredErrors>
    <ignoredError sqref="I2:I5 Q8:Q11 Y14:Y17 AG20:AG2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44B0-F347-4B8C-98C8-940CE1AB49C6}">
  <sheetPr codeName="XLSTAT_20231206_175022_1_HID1">
    <tabColor rgb="FF007800"/>
  </sheetPr>
  <dimension ref="A1:L9"/>
  <sheetViews>
    <sheetView workbookViewId="0">
      <selection activeCell="I4" sqref="I4"/>
    </sheetView>
  </sheetViews>
  <sheetFormatPr baseColWidth="10" defaultColWidth="11" defaultRowHeight="14.25" x14ac:dyDescent="0.45"/>
  <sheetData>
    <row r="1" spans="1:12" x14ac:dyDescent="0.45">
      <c r="A1" t="s">
        <v>37</v>
      </c>
      <c r="E1" t="s">
        <v>30</v>
      </c>
      <c r="I1" t="s">
        <v>38</v>
      </c>
    </row>
    <row r="2" spans="1:12" ht="14.65" thickBot="1" x14ac:dyDescent="0.5"/>
    <row r="3" spans="1:12" x14ac:dyDescent="0.45">
      <c r="A3" s="17" t="s">
        <v>29</v>
      </c>
      <c r="B3" s="18" t="s">
        <v>0</v>
      </c>
      <c r="C3" s="18" t="s">
        <v>1</v>
      </c>
      <c r="D3" s="18" t="s">
        <v>2</v>
      </c>
      <c r="E3" s="17" t="s">
        <v>29</v>
      </c>
      <c r="F3" s="18" t="s">
        <v>0</v>
      </c>
      <c r="G3" s="18" t="s">
        <v>1</v>
      </c>
      <c r="H3" s="18" t="s">
        <v>2</v>
      </c>
      <c r="I3" s="17" t="s">
        <v>29</v>
      </c>
      <c r="J3" s="18" t="s">
        <v>0</v>
      </c>
      <c r="K3" s="18" t="s">
        <v>1</v>
      </c>
      <c r="L3" s="18" t="s">
        <v>2</v>
      </c>
    </row>
    <row r="4" spans="1:12" x14ac:dyDescent="0.45">
      <c r="A4" s="7" t="s">
        <v>5</v>
      </c>
      <c r="B4" s="12">
        <v>6.3152883333333323</v>
      </c>
      <c r="C4" s="12">
        <v>3065.2733333333331</v>
      </c>
      <c r="D4" s="12">
        <v>580.05933333333337</v>
      </c>
      <c r="E4" s="7" t="s">
        <v>8</v>
      </c>
      <c r="F4" s="12">
        <v>10.430724999999995</v>
      </c>
      <c r="G4" s="12">
        <v>4494.5549999999985</v>
      </c>
      <c r="H4" s="12">
        <v>872.84774999999979</v>
      </c>
      <c r="I4" s="7" t="s">
        <v>36</v>
      </c>
      <c r="J4" s="12">
        <v>10.735949999999994</v>
      </c>
      <c r="K4" s="12">
        <v>4613.4699999999984</v>
      </c>
      <c r="L4" s="12">
        <v>897.83249999999998</v>
      </c>
    </row>
    <row r="5" spans="1:12" ht="14.65" thickBot="1" x14ac:dyDescent="0.5">
      <c r="A5" s="8" t="s">
        <v>20</v>
      </c>
      <c r="B5" s="13">
        <v>5.9858849999999997</v>
      </c>
      <c r="C5" s="13">
        <v>2714.3399999999992</v>
      </c>
      <c r="D5" s="13">
        <v>506.75633333333343</v>
      </c>
      <c r="E5" s="6" t="s">
        <v>23</v>
      </c>
      <c r="F5" s="14">
        <v>5.7801100000000014</v>
      </c>
      <c r="G5" s="14">
        <v>2863.9349999999999</v>
      </c>
      <c r="H5" s="14">
        <v>515.59225000000015</v>
      </c>
      <c r="I5" s="6" t="s">
        <v>35</v>
      </c>
      <c r="J5" s="14">
        <v>10.125499999999997</v>
      </c>
      <c r="K5" s="14">
        <v>4375.6399999999976</v>
      </c>
      <c r="L5" s="14">
        <v>847.86299999999972</v>
      </c>
    </row>
    <row r="6" spans="1:12" ht="14.65" thickBot="1" x14ac:dyDescent="0.5">
      <c r="E6" s="8" t="s">
        <v>22</v>
      </c>
      <c r="F6" s="13">
        <v>2.2409249999999994</v>
      </c>
      <c r="G6" s="13">
        <v>1310.9300000000005</v>
      </c>
      <c r="H6" s="13">
        <v>241.78350000000012</v>
      </c>
      <c r="I6" s="6" t="s">
        <v>33</v>
      </c>
      <c r="J6" s="14">
        <v>5.7799250000000022</v>
      </c>
      <c r="K6" s="14">
        <v>3262.16</v>
      </c>
      <c r="L6" s="14">
        <v>595.88050000000021</v>
      </c>
    </row>
    <row r="7" spans="1:12" x14ac:dyDescent="0.45">
      <c r="I7" s="6" t="s">
        <v>34</v>
      </c>
      <c r="J7" s="14">
        <v>5.7802950000000006</v>
      </c>
      <c r="K7" s="14">
        <v>2465.7099999999991</v>
      </c>
      <c r="L7" s="14">
        <v>435.30400000000026</v>
      </c>
    </row>
    <row r="8" spans="1:12" x14ac:dyDescent="0.45">
      <c r="I8" s="6" t="s">
        <v>32</v>
      </c>
      <c r="J8" s="14">
        <v>2.4299900000000001</v>
      </c>
      <c r="K8" s="14">
        <v>1320.1900000000005</v>
      </c>
      <c r="L8" s="14">
        <v>246.46500000000015</v>
      </c>
    </row>
    <row r="9" spans="1:12" ht="14.65" thickBot="1" x14ac:dyDescent="0.5">
      <c r="I9" s="8" t="s">
        <v>31</v>
      </c>
      <c r="J9" s="13">
        <v>2.0518599999999991</v>
      </c>
      <c r="K9" s="13">
        <v>1301.6699999999996</v>
      </c>
      <c r="L9" s="13">
        <v>237.1020000000002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Proximate composition </vt:lpstr>
      <vt:lpstr>Rheology</vt:lpstr>
      <vt:lpstr>Sensory Ranks  </vt:lpstr>
      <vt:lpstr>Elderly Consumers</vt:lpstr>
      <vt:lpstr>XLSTAT_20231206_175301_1_HID1</vt:lpstr>
      <vt:lpstr>XLSTAT_20231206_175301_1_HID</vt:lpstr>
      <vt:lpstr>XLSTAT_20231206_175214_1_HID1</vt:lpstr>
      <vt:lpstr>XLSTAT_20231206_175214_1_HID</vt:lpstr>
      <vt:lpstr>XLSTAT_20231206_175022_1_HID1</vt:lpstr>
      <vt:lpstr>XLSTAT_20231206_175022_1_HID</vt:lpstr>
      <vt:lpstr>XLSTAT_20231206_172333_1_HID</vt:lpstr>
      <vt:lpstr>XLSTAT_20231206_121853_1_HID</vt:lpstr>
      <vt:lpstr>ANOVA1_HID</vt:lpstr>
      <vt:lpstr>ANOVA1_HID1</vt:lpstr>
      <vt:lpstr>ANOVA1_HID2</vt:lpstr>
      <vt:lpstr>ANOVA1_HID3</vt:lpstr>
      <vt:lpstr>ANOVA_HID</vt:lpstr>
      <vt:lpstr>ANOVA_HID1</vt:lpstr>
      <vt:lpstr>ANOVA_HID2</vt:lpstr>
      <vt:lpstr>ANOVA_HID3</vt:lpstr>
      <vt:lpstr>ANOVA_HID4</vt:lpstr>
      <vt:lpstr>ANOVA_HID5</vt:lpstr>
      <vt:lpstr>ANOVA_HID6</vt:lpstr>
      <vt:lpstr>ANOVA_HID7</vt:lpstr>
      <vt:lpstr>ANOVA_HID8</vt:lpstr>
      <vt:lpstr>ANOVA_HID9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2024-12-27T14:09:52Z</dcterms:modified>
</cp:coreProperties>
</file>