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ccireland-my.sharepoint.com/personal/edistefano_ucc_ie/Documents/Peptidomics article/Submission Food and Function/"/>
    </mc:Choice>
  </mc:AlternateContent>
  <xr:revisionPtr revIDLastSave="11" documentId="13_ncr:1_{BD291E14-5A2E-4D0C-BE6B-C934C7489CAD}" xr6:coauthVersionLast="47" xr6:coauthVersionMax="47" xr10:uidLastSave="{BFB8EC37-5E6C-4CFC-B349-809020020331}"/>
  <bookViews>
    <workbookView xWindow="28680" yWindow="-120" windowWidth="29040" windowHeight="15720" xr2:uid="{8F866FF7-19D8-497B-AFEA-6562D84EA19E}"/>
  </bookViews>
  <sheets>
    <sheet name="GLU TRANSPORT" sheetId="13" r:id="rId1"/>
    <sheet name="Plate C (500)" sheetId="10" r:id="rId2"/>
    <sheet name="Plate E (500)" sheetId="6" r:id="rId3"/>
    <sheet name="Plate I (500)" sheetId="11" r:id="rId4"/>
    <sheet name="Plate G (100)" sheetId="7" r:id="rId5"/>
    <sheet name="Plate H (100)" sheetId="9" r:id="rId6"/>
    <sheet name="Plate O + P (std)" sheetId="14" r:id="rId7"/>
    <sheet name="Plate N" sheetId="15" r:id="rId8"/>
    <sheet name="Plate O (+ std plate P)" sheetId="16" r:id="rId9"/>
    <sheet name="Sheet3" sheetId="12" r:id="rId10"/>
  </sheets>
  <externalReferences>
    <externalReference r:id="rId11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1" i="13" l="1"/>
  <c r="J22" i="13"/>
  <c r="L74" i="13" l="1"/>
  <c r="G96" i="13"/>
  <c r="H96" i="13" s="1"/>
  <c r="G95" i="13"/>
  <c r="H95" i="13" s="1"/>
  <c r="G97" i="13"/>
  <c r="H97" i="13" s="1"/>
  <c r="G94" i="13"/>
  <c r="H94" i="13" s="1"/>
  <c r="G92" i="13"/>
  <c r="H92" i="13" s="1"/>
  <c r="G91" i="13"/>
  <c r="H91" i="13" s="1"/>
  <c r="G93" i="13"/>
  <c r="H93" i="13" s="1"/>
  <c r="G90" i="13"/>
  <c r="H90" i="13" s="1"/>
  <c r="I90" i="13" s="1"/>
  <c r="E62" i="13"/>
  <c r="F62" i="13" s="1"/>
  <c r="L68" i="13"/>
  <c r="L72" i="13"/>
  <c r="I94" i="13" l="1"/>
  <c r="J42" i="13"/>
  <c r="AK24" i="13"/>
  <c r="AK23" i="13"/>
  <c r="AK21" i="13"/>
  <c r="AG24" i="13"/>
  <c r="AG23" i="13"/>
  <c r="AG21" i="13"/>
  <c r="AJ24" i="13"/>
  <c r="AJ23" i="13"/>
  <c r="AH24" i="13"/>
  <c r="AH23" i="13"/>
  <c r="AE24" i="13"/>
  <c r="AI24" i="13" s="1"/>
  <c r="AF24" i="13"/>
  <c r="AD24" i="13"/>
  <c r="AF23" i="13"/>
  <c r="AE23" i="13"/>
  <c r="AI23" i="13" s="1"/>
  <c r="AD23" i="13"/>
  <c r="AF21" i="13"/>
  <c r="AJ21" i="13" s="1"/>
  <c r="AE21" i="13"/>
  <c r="AI21" i="13" s="1"/>
  <c r="AD21" i="13"/>
  <c r="AH21" i="13" s="1"/>
  <c r="AI20" i="13"/>
  <c r="AH20" i="13"/>
  <c r="AF20" i="13"/>
  <c r="AJ20" i="13" s="1"/>
  <c r="AE20" i="13"/>
  <c r="AD20" i="13"/>
  <c r="F53" i="13"/>
  <c r="AA21" i="13"/>
  <c r="AA22" i="13"/>
  <c r="AA23" i="13"/>
  <c r="AA25" i="13"/>
  <c r="AA26" i="13"/>
  <c r="AA27" i="13"/>
  <c r="AA28" i="13"/>
  <c r="AA20" i="13"/>
  <c r="Z21" i="13"/>
  <c r="Z22" i="13"/>
  <c r="Z23" i="13"/>
  <c r="Z25" i="13"/>
  <c r="Z26" i="13"/>
  <c r="Z27" i="13"/>
  <c r="Z28" i="13"/>
  <c r="Z20" i="13"/>
  <c r="AG20" i="13" s="1"/>
  <c r="AK20" i="13" s="1"/>
  <c r="I73" i="14"/>
  <c r="H73" i="14"/>
  <c r="J73" i="14" s="1"/>
  <c r="K73" i="14" s="1"/>
  <c r="I72" i="14"/>
  <c r="H72" i="14"/>
  <c r="J72" i="14" s="1"/>
  <c r="K72" i="14" s="1"/>
  <c r="J71" i="14"/>
  <c r="K71" i="14" s="1"/>
  <c r="I71" i="14"/>
  <c r="H71" i="14"/>
  <c r="I70" i="14"/>
  <c r="H70" i="14"/>
  <c r="J70" i="14" s="1"/>
  <c r="K70" i="14" s="1"/>
  <c r="J69" i="14"/>
  <c r="K69" i="14" s="1"/>
  <c r="J68" i="14"/>
  <c r="K68" i="14" s="1"/>
  <c r="J67" i="14"/>
  <c r="K67" i="14" s="1"/>
  <c r="J66" i="14"/>
  <c r="K66" i="14" s="1"/>
  <c r="I64" i="14"/>
  <c r="H64" i="14"/>
  <c r="J64" i="14" s="1"/>
  <c r="K64" i="14" s="1"/>
  <c r="I63" i="14"/>
  <c r="H63" i="14"/>
  <c r="I62" i="14"/>
  <c r="H62" i="14"/>
  <c r="J62" i="14" s="1"/>
  <c r="K62" i="14" s="1"/>
  <c r="I61" i="14"/>
  <c r="H61" i="14"/>
  <c r="J61" i="14" s="1"/>
  <c r="K61" i="14" s="1"/>
  <c r="I60" i="14"/>
  <c r="H60" i="14"/>
  <c r="J60" i="14" s="1"/>
  <c r="K60" i="14" s="1"/>
  <c r="I59" i="14"/>
  <c r="H59" i="14"/>
  <c r="J59" i="14" s="1"/>
  <c r="K59" i="14" s="1"/>
  <c r="J58" i="14"/>
  <c r="K58" i="14" s="1"/>
  <c r="I58" i="14"/>
  <c r="H58" i="14"/>
  <c r="I57" i="14"/>
  <c r="H57" i="14"/>
  <c r="J57" i="14" s="1"/>
  <c r="K57" i="14" s="1"/>
  <c r="J52" i="14"/>
  <c r="K52" i="14" s="1"/>
  <c r="J48" i="14"/>
  <c r="K48" i="14" s="1"/>
  <c r="J49" i="14"/>
  <c r="K49" i="14" s="1"/>
  <c r="J50" i="14"/>
  <c r="K50" i="14" s="1"/>
  <c r="J47" i="14"/>
  <c r="K47" i="14" s="1"/>
  <c r="J40" i="14"/>
  <c r="K40" i="14" s="1"/>
  <c r="J41" i="14"/>
  <c r="K41" i="14" s="1"/>
  <c r="J42" i="14"/>
  <c r="K42" i="14" s="1"/>
  <c r="J43" i="14"/>
  <c r="K43" i="14" s="1"/>
  <c r="H52" i="14"/>
  <c r="I52" i="14"/>
  <c r="H53" i="14"/>
  <c r="J53" i="14" s="1"/>
  <c r="K53" i="14" s="1"/>
  <c r="I53" i="14"/>
  <c r="H54" i="14"/>
  <c r="J54" i="14" s="1"/>
  <c r="K54" i="14" s="1"/>
  <c r="I54" i="14"/>
  <c r="I51" i="14"/>
  <c r="H51" i="14"/>
  <c r="J51" i="14" s="1"/>
  <c r="K51" i="14" s="1"/>
  <c r="H39" i="14"/>
  <c r="J39" i="14" s="1"/>
  <c r="K39" i="14" s="1"/>
  <c r="I39" i="14"/>
  <c r="H40" i="14"/>
  <c r="I40" i="14"/>
  <c r="H41" i="14"/>
  <c r="I41" i="14"/>
  <c r="H42" i="14"/>
  <c r="I42" i="14"/>
  <c r="H43" i="14"/>
  <c r="I43" i="14"/>
  <c r="H44" i="14"/>
  <c r="J44" i="14" s="1"/>
  <c r="K44" i="14" s="1"/>
  <c r="I44" i="14"/>
  <c r="H45" i="14"/>
  <c r="J45" i="14" s="1"/>
  <c r="K45" i="14" s="1"/>
  <c r="I45" i="14"/>
  <c r="I38" i="14"/>
  <c r="H38" i="14"/>
  <c r="J38" i="14" s="1"/>
  <c r="K38" i="14" s="1"/>
  <c r="L40" i="15"/>
  <c r="L41" i="15"/>
  <c r="L47" i="15"/>
  <c r="L51" i="15"/>
  <c r="L52" i="15"/>
  <c r="L53" i="15"/>
  <c r="L54" i="15"/>
  <c r="K58" i="15"/>
  <c r="L58" i="15" s="1"/>
  <c r="K59" i="15"/>
  <c r="L59" i="15" s="1"/>
  <c r="K60" i="15"/>
  <c r="L60" i="15" s="1"/>
  <c r="K61" i="15"/>
  <c r="L61" i="15" s="1"/>
  <c r="K52" i="15"/>
  <c r="K53" i="15"/>
  <c r="K54" i="15"/>
  <c r="K55" i="15"/>
  <c r="L55" i="15" s="1"/>
  <c r="K56" i="15"/>
  <c r="L56" i="15" s="1"/>
  <c r="K51" i="15"/>
  <c r="K40" i="15"/>
  <c r="K41" i="15"/>
  <c r="K42" i="15"/>
  <c r="L42" i="15" s="1"/>
  <c r="K47" i="15"/>
  <c r="J40" i="15"/>
  <c r="I39" i="15"/>
  <c r="K39" i="15" s="1"/>
  <c r="L39" i="15" s="1"/>
  <c r="J62" i="15"/>
  <c r="I62" i="15"/>
  <c r="K62" i="15" s="1"/>
  <c r="L62" i="15" s="1"/>
  <c r="J61" i="15"/>
  <c r="I61" i="15"/>
  <c r="J60" i="15"/>
  <c r="I60" i="15"/>
  <c r="J59" i="15"/>
  <c r="I59" i="15"/>
  <c r="J58" i="15"/>
  <c r="I58" i="15"/>
  <c r="J57" i="15"/>
  <c r="I57" i="15"/>
  <c r="K57" i="15" s="1"/>
  <c r="L57" i="15" s="1"/>
  <c r="J49" i="15"/>
  <c r="I49" i="15"/>
  <c r="K49" i="15" s="1"/>
  <c r="L49" i="15" s="1"/>
  <c r="J48" i="15"/>
  <c r="K48" i="15" s="1"/>
  <c r="L48" i="15" s="1"/>
  <c r="I48" i="15"/>
  <c r="J47" i="15"/>
  <c r="I47" i="15"/>
  <c r="J46" i="15"/>
  <c r="I46" i="15"/>
  <c r="K46" i="15" s="1"/>
  <c r="L46" i="15" s="1"/>
  <c r="J45" i="15"/>
  <c r="I45" i="15"/>
  <c r="K45" i="15" s="1"/>
  <c r="L45" i="15" s="1"/>
  <c r="J44" i="15"/>
  <c r="I44" i="15"/>
  <c r="K44" i="15" s="1"/>
  <c r="L44" i="15" s="1"/>
  <c r="J43" i="15"/>
  <c r="I43" i="15"/>
  <c r="K43" i="15" s="1"/>
  <c r="L43" i="15" s="1"/>
  <c r="J42" i="15"/>
  <c r="I42" i="15"/>
  <c r="J41" i="15"/>
  <c r="I41" i="15"/>
  <c r="I40" i="15"/>
  <c r="J39" i="15"/>
  <c r="J38" i="15"/>
  <c r="I38" i="15"/>
  <c r="K38" i="15" s="1"/>
  <c r="L38" i="15" s="1"/>
  <c r="J63" i="14" l="1"/>
  <c r="K63" i="14" s="1"/>
  <c r="L69" i="13"/>
  <c r="M69" i="13"/>
  <c r="L70" i="13"/>
  <c r="M70" i="13"/>
  <c r="L71" i="13"/>
  <c r="M71" i="13"/>
  <c r="M72" i="13"/>
  <c r="L73" i="13"/>
  <c r="M73" i="13"/>
  <c r="M68" i="13"/>
  <c r="E61" i="13"/>
  <c r="F61" i="13" s="1"/>
  <c r="E72" i="13"/>
  <c r="F72" i="13" s="1"/>
  <c r="E67" i="13"/>
  <c r="F67" i="13" s="1"/>
  <c r="E64" i="13"/>
  <c r="F64" i="13" s="1"/>
  <c r="E63" i="13"/>
  <c r="F63" i="13" s="1"/>
  <c r="E65" i="13"/>
  <c r="F65" i="13" s="1"/>
  <c r="E66" i="13"/>
  <c r="F66" i="13" s="1"/>
  <c r="E68" i="13"/>
  <c r="F68" i="13" s="1"/>
  <c r="E69" i="13"/>
  <c r="F69" i="13" s="1"/>
  <c r="E70" i="13"/>
  <c r="F70" i="13" s="1"/>
  <c r="E71" i="13"/>
  <c r="F71" i="13" s="1"/>
  <c r="E73" i="13"/>
  <c r="F73" i="13" s="1"/>
  <c r="J54" i="13"/>
  <c r="J53" i="13"/>
  <c r="H54" i="13"/>
  <c r="H53" i="13"/>
  <c r="M53" i="13" s="1"/>
  <c r="F54" i="13"/>
  <c r="J33" i="13"/>
  <c r="J34" i="13"/>
  <c r="J35" i="13"/>
  <c r="J36" i="13"/>
  <c r="J37" i="13"/>
  <c r="J40" i="13"/>
  <c r="J43" i="13"/>
  <c r="J26" i="13"/>
  <c r="J27" i="13"/>
  <c r="J28" i="13"/>
  <c r="J29" i="13"/>
  <c r="J21" i="13"/>
  <c r="J23" i="13"/>
  <c r="J20" i="13"/>
  <c r="M54" i="13" l="1"/>
  <c r="K74" i="13"/>
  <c r="M74" i="13" s="1"/>
  <c r="J62" i="11"/>
  <c r="I62" i="11"/>
  <c r="J61" i="11"/>
  <c r="I61" i="11"/>
  <c r="K61" i="11" s="1"/>
  <c r="L61" i="11" s="1"/>
  <c r="J60" i="11"/>
  <c r="I60" i="11"/>
  <c r="J59" i="11"/>
  <c r="I59" i="11"/>
  <c r="K59" i="11" s="1"/>
  <c r="L59" i="11" s="1"/>
  <c r="J58" i="11"/>
  <c r="I58" i="11"/>
  <c r="J57" i="11"/>
  <c r="I57" i="11"/>
  <c r="K56" i="11"/>
  <c r="L56" i="11" s="1"/>
  <c r="L55" i="11"/>
  <c r="K55" i="11"/>
  <c r="K54" i="11"/>
  <c r="L54" i="11" s="1"/>
  <c r="K53" i="11"/>
  <c r="L53" i="11" s="1"/>
  <c r="K52" i="11"/>
  <c r="L52" i="11" s="1"/>
  <c r="K51" i="11"/>
  <c r="L51" i="11" s="1"/>
  <c r="J49" i="11"/>
  <c r="I49" i="11"/>
  <c r="K49" i="11" s="1"/>
  <c r="L49" i="11" s="1"/>
  <c r="J48" i="11"/>
  <c r="K48" i="11" s="1"/>
  <c r="L48" i="11" s="1"/>
  <c r="I48" i="11"/>
  <c r="J47" i="11"/>
  <c r="I47" i="11"/>
  <c r="K47" i="11" s="1"/>
  <c r="L47" i="11" s="1"/>
  <c r="J46" i="11"/>
  <c r="I46" i="11"/>
  <c r="J45" i="11"/>
  <c r="I45" i="11"/>
  <c r="K45" i="11" s="1"/>
  <c r="L45" i="11" s="1"/>
  <c r="J44" i="11"/>
  <c r="I44" i="11"/>
  <c r="J43" i="11"/>
  <c r="I43" i="11"/>
  <c r="K43" i="11" s="1"/>
  <c r="L43" i="11" s="1"/>
  <c r="J42" i="11"/>
  <c r="K42" i="11" s="1"/>
  <c r="L42" i="11" s="1"/>
  <c r="I42" i="11"/>
  <c r="J41" i="11"/>
  <c r="I41" i="11"/>
  <c r="K41" i="11" s="1"/>
  <c r="L41" i="11" s="1"/>
  <c r="J40" i="11"/>
  <c r="I40" i="11"/>
  <c r="J39" i="11"/>
  <c r="I39" i="11"/>
  <c r="K39" i="11" s="1"/>
  <c r="L39" i="11" s="1"/>
  <c r="J38" i="11"/>
  <c r="I38" i="11"/>
  <c r="K62" i="7"/>
  <c r="L62" i="7" s="1"/>
  <c r="J62" i="7"/>
  <c r="I62" i="7"/>
  <c r="J61" i="7"/>
  <c r="I61" i="7"/>
  <c r="K61" i="7" s="1"/>
  <c r="L61" i="7" s="1"/>
  <c r="J60" i="7"/>
  <c r="I60" i="7"/>
  <c r="K60" i="7" s="1"/>
  <c r="L60" i="7" s="1"/>
  <c r="J59" i="7"/>
  <c r="I59" i="7"/>
  <c r="K59" i="7" s="1"/>
  <c r="L59" i="7" s="1"/>
  <c r="J58" i="7"/>
  <c r="I58" i="7"/>
  <c r="K58" i="7" s="1"/>
  <c r="L58" i="7" s="1"/>
  <c r="J57" i="7"/>
  <c r="I57" i="7"/>
  <c r="K56" i="7"/>
  <c r="L56" i="7" s="1"/>
  <c r="K55" i="7"/>
  <c r="L55" i="7" s="1"/>
  <c r="K54" i="7"/>
  <c r="L54" i="7" s="1"/>
  <c r="K53" i="7"/>
  <c r="L53" i="7" s="1"/>
  <c r="K52" i="7"/>
  <c r="L52" i="7" s="1"/>
  <c r="K51" i="7"/>
  <c r="L51" i="7" s="1"/>
  <c r="J49" i="7"/>
  <c r="I49" i="7"/>
  <c r="K49" i="7" s="1"/>
  <c r="L49" i="7" s="1"/>
  <c r="J48" i="7"/>
  <c r="K48" i="7" s="1"/>
  <c r="L48" i="7" s="1"/>
  <c r="I48" i="7"/>
  <c r="J47" i="7"/>
  <c r="I47" i="7"/>
  <c r="K47" i="7" s="1"/>
  <c r="L47" i="7" s="1"/>
  <c r="K46" i="7"/>
  <c r="L46" i="7" s="1"/>
  <c r="J46" i="7"/>
  <c r="I46" i="7"/>
  <c r="J45" i="7"/>
  <c r="I45" i="7"/>
  <c r="K45" i="7" s="1"/>
  <c r="L45" i="7" s="1"/>
  <c r="J44" i="7"/>
  <c r="I44" i="7"/>
  <c r="K44" i="7" s="1"/>
  <c r="L44" i="7" s="1"/>
  <c r="J43" i="7"/>
  <c r="I43" i="7"/>
  <c r="J42" i="7"/>
  <c r="I42" i="7"/>
  <c r="K42" i="7" s="1"/>
  <c r="L42" i="7" s="1"/>
  <c r="J41" i="7"/>
  <c r="I41" i="7"/>
  <c r="K41" i="7" s="1"/>
  <c r="L41" i="7" s="1"/>
  <c r="J40" i="7"/>
  <c r="I40" i="7"/>
  <c r="K40" i="7" s="1"/>
  <c r="L40" i="7" s="1"/>
  <c r="J39" i="7"/>
  <c r="I39" i="7"/>
  <c r="K39" i="7" s="1"/>
  <c r="L39" i="7" s="1"/>
  <c r="K38" i="7"/>
  <c r="L38" i="7" s="1"/>
  <c r="J38" i="7"/>
  <c r="I38" i="7"/>
  <c r="J54" i="10"/>
  <c r="I54" i="10"/>
  <c r="K54" i="10" s="1"/>
  <c r="L54" i="10" s="1"/>
  <c r="J53" i="10"/>
  <c r="I53" i="10"/>
  <c r="K53" i="10" s="1"/>
  <c r="L53" i="10" s="1"/>
  <c r="J52" i="10"/>
  <c r="I52" i="10"/>
  <c r="K52" i="10" s="1"/>
  <c r="L52" i="10" s="1"/>
  <c r="K51" i="10"/>
  <c r="L51" i="10" s="1"/>
  <c r="K50" i="10"/>
  <c r="L50" i="10" s="1"/>
  <c r="K49" i="10"/>
  <c r="L49" i="10" s="1"/>
  <c r="K48" i="10"/>
  <c r="L48" i="10" s="1"/>
  <c r="K47" i="10"/>
  <c r="L47" i="10" s="1"/>
  <c r="J45" i="10"/>
  <c r="I45" i="10"/>
  <c r="K45" i="10" s="1"/>
  <c r="L45" i="10" s="1"/>
  <c r="J44" i="10"/>
  <c r="I44" i="10"/>
  <c r="K44" i="10" s="1"/>
  <c r="L44" i="10" s="1"/>
  <c r="J43" i="10"/>
  <c r="I43" i="10"/>
  <c r="K43" i="10" s="1"/>
  <c r="L43" i="10" s="1"/>
  <c r="J42" i="10"/>
  <c r="I42" i="10"/>
  <c r="K42" i="10" s="1"/>
  <c r="L42" i="10" s="1"/>
  <c r="J41" i="10"/>
  <c r="I41" i="10"/>
  <c r="J40" i="10"/>
  <c r="K40" i="10" s="1"/>
  <c r="L40" i="10" s="1"/>
  <c r="I40" i="10"/>
  <c r="J39" i="10"/>
  <c r="I39" i="10"/>
  <c r="K39" i="10" s="1"/>
  <c r="L39" i="10" s="1"/>
  <c r="J38" i="10"/>
  <c r="I38" i="10"/>
  <c r="K38" i="10" s="1"/>
  <c r="L38" i="10" s="1"/>
  <c r="J62" i="9"/>
  <c r="I62" i="9"/>
  <c r="J61" i="9"/>
  <c r="I61" i="9"/>
  <c r="K61" i="9" s="1"/>
  <c r="L61" i="9" s="1"/>
  <c r="J60" i="9"/>
  <c r="I60" i="9"/>
  <c r="K60" i="9" s="1"/>
  <c r="L60" i="9" s="1"/>
  <c r="J59" i="9"/>
  <c r="I59" i="9"/>
  <c r="K59" i="9" s="1"/>
  <c r="L59" i="9" s="1"/>
  <c r="J58" i="9"/>
  <c r="I58" i="9"/>
  <c r="K58" i="9" s="1"/>
  <c r="L58" i="9" s="1"/>
  <c r="J57" i="9"/>
  <c r="I57" i="9"/>
  <c r="K56" i="9"/>
  <c r="L56" i="9" s="1"/>
  <c r="K55" i="9"/>
  <c r="L55" i="9" s="1"/>
  <c r="K54" i="9"/>
  <c r="L54" i="9" s="1"/>
  <c r="K53" i="9"/>
  <c r="L53" i="9" s="1"/>
  <c r="K52" i="9"/>
  <c r="L52" i="9" s="1"/>
  <c r="K51" i="9"/>
  <c r="L51" i="9" s="1"/>
  <c r="J49" i="9"/>
  <c r="I49" i="9"/>
  <c r="K49" i="9" s="1"/>
  <c r="L49" i="9" s="1"/>
  <c r="J48" i="9"/>
  <c r="I48" i="9"/>
  <c r="K48" i="9" s="1"/>
  <c r="L48" i="9" s="1"/>
  <c r="J47" i="9"/>
  <c r="I47" i="9"/>
  <c r="J46" i="9"/>
  <c r="I46" i="9"/>
  <c r="K46" i="9" s="1"/>
  <c r="L46" i="9" s="1"/>
  <c r="J45" i="9"/>
  <c r="I45" i="9"/>
  <c r="J44" i="9"/>
  <c r="I44" i="9"/>
  <c r="K44" i="9" s="1"/>
  <c r="L44" i="9" s="1"/>
  <c r="J43" i="9"/>
  <c r="I43" i="9"/>
  <c r="K43" i="9" s="1"/>
  <c r="L43" i="9" s="1"/>
  <c r="J42" i="9"/>
  <c r="I42" i="9"/>
  <c r="K42" i="9" s="1"/>
  <c r="L42" i="9" s="1"/>
  <c r="J41" i="9"/>
  <c r="I41" i="9"/>
  <c r="J40" i="9"/>
  <c r="I40" i="9"/>
  <c r="K40" i="9" s="1"/>
  <c r="L40" i="9" s="1"/>
  <c r="J39" i="9"/>
  <c r="I39" i="9"/>
  <c r="J38" i="9"/>
  <c r="I38" i="9"/>
  <c r="K38" i="9" s="1"/>
  <c r="L38" i="9" s="1"/>
  <c r="I57" i="6"/>
  <c r="H57" i="6"/>
  <c r="J57" i="6" s="1"/>
  <c r="K57" i="6" s="1"/>
  <c r="I56" i="6"/>
  <c r="H56" i="6"/>
  <c r="J56" i="6" s="1"/>
  <c r="K56" i="6" s="1"/>
  <c r="I55" i="6"/>
  <c r="H55" i="6"/>
  <c r="J55" i="6" s="1"/>
  <c r="K55" i="6" s="1"/>
  <c r="J54" i="6"/>
  <c r="K54" i="6" s="1"/>
  <c r="J53" i="6"/>
  <c r="K53" i="6" s="1"/>
  <c r="J52" i="6"/>
  <c r="K52" i="6" s="1"/>
  <c r="J51" i="6"/>
  <c r="K51" i="6" s="1"/>
  <c r="J50" i="6"/>
  <c r="K50" i="6" s="1"/>
  <c r="J49" i="6"/>
  <c r="K49" i="6" s="1"/>
  <c r="I43" i="6"/>
  <c r="H43" i="6"/>
  <c r="J43" i="6" s="1"/>
  <c r="K43" i="6" s="1"/>
  <c r="I42" i="6"/>
  <c r="H42" i="6"/>
  <c r="J42" i="6" s="1"/>
  <c r="K42" i="6" s="1"/>
  <c r="I41" i="6"/>
  <c r="H41" i="6"/>
  <c r="J41" i="6" s="1"/>
  <c r="K41" i="6" s="1"/>
  <c r="I40" i="6"/>
  <c r="H40" i="6"/>
  <c r="J40" i="6" s="1"/>
  <c r="K40" i="6" s="1"/>
  <c r="I39" i="6"/>
  <c r="H39" i="6"/>
  <c r="J39" i="6" s="1"/>
  <c r="K39" i="6" s="1"/>
  <c r="J38" i="6"/>
  <c r="K38" i="6" s="1"/>
  <c r="I38" i="6"/>
  <c r="H38" i="6"/>
  <c r="K58" i="11" l="1"/>
  <c r="L58" i="11" s="1"/>
  <c r="K38" i="11"/>
  <c r="L38" i="11" s="1"/>
  <c r="K44" i="11"/>
  <c r="L44" i="11" s="1"/>
  <c r="K60" i="11"/>
  <c r="L60" i="11" s="1"/>
  <c r="K39" i="9"/>
  <c r="L39" i="9" s="1"/>
  <c r="K45" i="9"/>
  <c r="L45" i="9" s="1"/>
  <c r="K40" i="11"/>
  <c r="L40" i="11" s="1"/>
  <c r="K46" i="11"/>
  <c r="L46" i="11" s="1"/>
  <c r="K62" i="11"/>
  <c r="L62" i="11" s="1"/>
  <c r="K41" i="10"/>
  <c r="L41" i="10" s="1"/>
  <c r="K57" i="7"/>
  <c r="L57" i="7" s="1"/>
  <c r="K57" i="11"/>
  <c r="L57" i="11" s="1"/>
  <c r="K41" i="9"/>
  <c r="L41" i="9" s="1"/>
  <c r="K47" i="9"/>
  <c r="L47" i="9" s="1"/>
  <c r="K57" i="9"/>
  <c r="L57" i="9" s="1"/>
  <c r="K62" i="9"/>
  <c r="L62" i="9" s="1"/>
  <c r="K43" i="7"/>
  <c r="L43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 Stefano, Elisa1</author>
  </authors>
  <commentList>
    <comment ref="E1" authorId="0" shapeId="0" xr:uid="{D0442C72-13E1-45D3-84A0-A11EEEB4A3FC}">
      <text>
        <r>
          <rPr>
            <b/>
            <sz val="9"/>
            <color indexed="81"/>
            <rFont val="Tahoma"/>
            <family val="2"/>
          </rPr>
          <t xml:space="preserve">Tecan.At.Common, 3.7.3.0
Tecan.At.Common.DocumentManagement, 3.7.3.0
Tecan.At.Common.DocumentManagement.Reader, 3.4.4.0
Tecan.At.Common.MCS, 3.7.3.0
Tecan.At.Common.Results, 3.7.3.0
Tecan.At.Common.UI, 3.7.3.0
Tecan.At.Communication.Common, 3.7.4.0
Tecan.At.Communication.Port.IP, 3.7.4.0
Tecan.At.Communication.Port.RS232, 3.7.4.0
Tecan.At.Communication.Port.SIM.Common, 3.7.4.0
Tecan.At.Communication.Port.USB, 3.7.4.0
Tecan.At.Communication.Server, 3.7.4.0
Tecan.At.Communication.SIM.AMR, 3.4.4.0
Tecan.At.Communication.SIM.AMRPlus, 3.4.4.0
Tecan.At.Communication.SIM.Connect, 3.7.4.0
Tecan.At.Communication.SIM.GeniosUltra, 3.4.4.0
Tecan.At.Communication.SIM.Safire3, 3.4.4.0
Tecan.At.Communication.SIM.Safire3Pro, 3.4.4.0
Tecan.At.Communication.SIM.SunriseMini, 3.4.4.0
Tecan.At.Instrument.Common, 3.7.4.0
Tecan.At.Instrument.Common.GCM, 3.6.5.0
Tecan.At.Instrument.Common.Reader, 3.4.4.0
Tecan.At.Instrument.Common.Stacker, 3.7.4.0
Tecan.At.Instrument.Gas.GCM, 3.6.5.0
Tecan.At.Instrument.GCM.Server, 3.6.5.0
Tecan.At.Instrument.Reader.AMR, 3.4.4.0
Tecan.At.Instrument.Reader.AMRPlus, 3.4.4.0
Tecan.At.Instrument.Reader.GeniosUltra, 3.4.4.0
Tecan.At.Instrument.Reader.Safire3, 3.4.4.0
Tecan.At.Instrument.Reader.Safire3Pro, 3.4.4.0
Tecan.At.Instrument.Reader.SunriseMini, 3.4.4.0
Tecan.At.Instrument.Server, 3.7.4.0
Tecan.At.Instrument.Stacker.Connect, 3.7.4.0
Tecan.At.Instrument.Stacker.Server, 3.7.4.0
Tecan.At.Measurement.BuiltInTest.Common, 3.4.4.0
Tecan.At.Measurement.Common, 3.4.4.0
Tecan.At.Measurement.Server, 3.4.4.0
Tecan.At.XFluor, 1.11.1.0
Tecan.At.XFluor.Connect.Reader, 1.11.1.0
Tecan.At.XFluor.Core, 1.11.1.0
Tecan.At.XFluor.Device, 1.11.1.0
Tecan.At.XFluor.Device.AMR, 1.11.1.0
Tecan.At.XFluor.Device.AMRPlus, 1.11.1.0
Tecan.At.XFluor.Device.GeniosUltra, 1.11.1.0
Tecan.At.XFluor.Device.Reader, 1.11.1.0
Tecan.At.XFluor.Device.Safire3, 1.11.1.0
Tecan.At.XFluor.Device.Safire3Pro, 1.11.1.0
Tecan.At.XFluor.Device.SunriseMini, 1.11.1.0
Tecan.At.XFluor.ExcelOutput, 1.11.1.0
Tecan.At.XFluor.NanoQuant, 1.11.1.0
Tecan.At.XFluor.ReaderEditor, 1.11.1.0
</t>
        </r>
      </text>
    </comment>
    <comment ref="E3" authorId="0" shapeId="0" xr:uid="{1E445E04-2E0A-4891-8EC9-9DF8ACE863E0}">
      <text>
        <r>
          <rPr>
            <b/>
            <sz val="9"/>
            <color indexed="81"/>
            <rFont val="Tahoma"/>
            <family val="2"/>
          </rPr>
          <t xml:space="preserve">EHC, V_3.37_07/12_Infinite (Jul 20 2012/13.56.47)
MTP, V_3.37_07/12_Infinite (Jul 20 2012/13.56.47)
INA, V_3.37_07/12_Infinite (Jul 20 2012/13.56.47)
CUV, V_3.37_07/12_Infinite (Jul 20 2012/13.56.47)
HCP, V_2.02_05/06_HCP (May 23 2006/14.05.27)
LUM, V_2.00_04/06_LUMINESCENCE (Apr  5 2006/08.57.29)
MEM, V_3.00_09/11_MCR (Sep 27 2011/15.05.45)
MEX, V_3.00_09/11_MCR (Sep 27 2011/15.05.10)
ZSCAN, V_3.37_07/12_Infinite (Jul 20 2012/13.56.47)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 Stefano, Elisa1</author>
  </authors>
  <commentList>
    <comment ref="E1" authorId="0" shapeId="0" xr:uid="{CA3C201F-A848-47DF-9ECC-498FE708F955}">
      <text>
        <r>
          <rPr>
            <b/>
            <sz val="9"/>
            <color indexed="81"/>
            <rFont val="Tahoma"/>
            <family val="2"/>
          </rPr>
          <t xml:space="preserve">Tecan.At.Common, 3.7.3.0
Tecan.At.Common.DocumentManagement, 3.7.3.0
Tecan.At.Common.DocumentManagement.Reader, 3.4.4.0
Tecan.At.Common.MCS, 3.7.3.0
Tecan.At.Common.Results, 3.7.3.0
Tecan.At.Common.UI, 3.7.3.0
Tecan.At.Communication.Common, 3.7.4.0
Tecan.At.Communication.Port.IP, 3.7.4.0
Tecan.At.Communication.Port.RS232, 3.7.4.0
Tecan.At.Communication.Port.SIM.Common, 3.7.4.0
Tecan.At.Communication.Port.USB, 3.7.4.0
Tecan.At.Communication.Server, 3.7.4.0
Tecan.At.Communication.SIM.AMR, 3.4.4.0
Tecan.At.Communication.SIM.AMRPlus, 3.4.4.0
Tecan.At.Communication.SIM.Connect, 3.7.4.0
Tecan.At.Communication.SIM.GeniosUltra, 3.4.4.0
Tecan.At.Communication.SIM.Safire3, 3.4.4.0
Tecan.At.Communication.SIM.Safire3Pro, 3.4.4.0
Tecan.At.Communication.SIM.SunriseMini, 3.4.4.0
Tecan.At.Instrument.Common, 3.7.4.0
Tecan.At.Instrument.Common.GCM, 3.6.5.0
Tecan.At.Instrument.Common.Reader, 3.4.4.0
Tecan.At.Instrument.Common.Stacker, 3.7.4.0
Tecan.At.Instrument.Gas.GCM, 3.6.5.0
Tecan.At.Instrument.GCM.Server, 3.6.5.0
Tecan.At.Instrument.Reader.AMR, 3.4.4.0
Tecan.At.Instrument.Reader.AMRPlus, 3.4.4.0
Tecan.At.Instrument.Reader.GeniosUltra, 3.4.4.0
Tecan.At.Instrument.Reader.Safire3, 3.4.4.0
Tecan.At.Instrument.Reader.Safire3Pro, 3.4.4.0
Tecan.At.Instrument.Reader.SunriseMini, 3.4.4.0
Tecan.At.Instrument.Server, 3.7.4.0
Tecan.At.Instrument.Stacker.Connect, 3.7.4.0
Tecan.At.Instrument.Stacker.Server, 3.7.4.0
Tecan.At.Measurement.BuiltInTest.Common, 3.4.4.0
Tecan.At.Measurement.Common, 3.4.4.0
Tecan.At.Measurement.Server, 3.4.4.0
Tecan.At.XFluor, 1.11.1.0
Tecan.At.XFluor.Connect.Reader, 1.11.1.0
Tecan.At.XFluor.Core, 1.11.1.0
Tecan.At.XFluor.Device, 1.11.1.0
Tecan.At.XFluor.Device.AMR, 1.11.1.0
Tecan.At.XFluor.Device.AMRPlus, 1.11.1.0
Tecan.At.XFluor.Device.GeniosUltra, 1.11.1.0
Tecan.At.XFluor.Device.Reader, 1.11.1.0
Tecan.At.XFluor.Device.Safire3, 1.11.1.0
Tecan.At.XFluor.Device.Safire3Pro, 1.11.1.0
Tecan.At.XFluor.Device.SunriseMini, 1.11.1.0
Tecan.At.XFluor.ExcelOutput, 1.11.1.0
Tecan.At.XFluor.NanoQuant, 1.11.1.0
Tecan.At.XFluor.ReaderEditor, 1.11.1.0
</t>
        </r>
      </text>
    </comment>
    <comment ref="E3" authorId="0" shapeId="0" xr:uid="{B513B183-0842-40D8-A33B-A28F13A7B07F}">
      <text>
        <r>
          <rPr>
            <b/>
            <sz val="9"/>
            <color indexed="81"/>
            <rFont val="Tahoma"/>
            <family val="2"/>
          </rPr>
          <t xml:space="preserve">EHC, V_3.37_07/12_Infinite (Jul 20 2012/13.56.47)
MTP, V_3.37_07/12_Infinite (Jul 20 2012/13.56.47)
INA, V_3.37_07/12_Infinite (Jul 20 2012/13.56.47)
CUV, V_3.37_07/12_Infinite (Jul 20 2012/13.56.47)
HCP, V_2.02_05/06_HCP (May 23 2006/14.05.27)
LUM, V_2.00_04/06_LUMINESCENCE (Apr  5 2006/08.57.29)
MEM, V_3.00_09/11_MCR (Sep 27 2011/15.05.45)
MEX, V_3.00_09/11_MCR (Sep 27 2011/15.05.10)
ZSCAN, V_3.37_07/12_Infinite (Jul 20 2012/13.56.47)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 Stefano, Elisa1</author>
  </authors>
  <commentList>
    <comment ref="E1" authorId="0" shapeId="0" xr:uid="{D0859035-2616-47E1-A120-9EB74F37E55B}">
      <text>
        <r>
          <rPr>
            <b/>
            <sz val="9"/>
            <color indexed="81"/>
            <rFont val="Tahoma"/>
            <family val="2"/>
          </rPr>
          <t xml:space="preserve">Tecan.At.Common, 3.7.3.0
Tecan.At.Common.DocumentManagement, 3.7.3.0
Tecan.At.Common.DocumentManagement.Reader, 3.4.4.0
Tecan.At.Common.MCS, 3.7.3.0
Tecan.At.Common.Results, 3.7.3.0
Tecan.At.Common.UI, 3.7.3.0
Tecan.At.Communication.Common, 3.7.4.0
Tecan.At.Communication.Port.IP, 3.7.4.0
Tecan.At.Communication.Port.RS232, 3.7.4.0
Tecan.At.Communication.Port.SIM.Common, 3.7.4.0
Tecan.At.Communication.Port.USB, 3.7.4.0
Tecan.At.Communication.Server, 3.7.4.0
Tecan.At.Communication.SIM.AMR, 3.4.4.0
Tecan.At.Communication.SIM.AMRPlus, 3.4.4.0
Tecan.At.Communication.SIM.Connect, 3.7.4.0
Tecan.At.Communication.SIM.GeniosUltra, 3.4.4.0
Tecan.At.Communication.SIM.Safire3, 3.4.4.0
Tecan.At.Communication.SIM.Safire3Pro, 3.4.4.0
Tecan.At.Communication.SIM.SunriseMini, 3.4.4.0
Tecan.At.Instrument.Common, 3.7.4.0
Tecan.At.Instrument.Common.GCM, 3.6.5.0
Tecan.At.Instrument.Common.Reader, 3.4.4.0
Tecan.At.Instrument.Common.Stacker, 3.7.4.0
Tecan.At.Instrument.Gas.GCM, 3.6.5.0
Tecan.At.Instrument.GCM.Server, 3.6.5.0
Tecan.At.Instrument.Reader.AMR, 3.4.4.0
Tecan.At.Instrument.Reader.AMRPlus, 3.4.4.0
Tecan.At.Instrument.Reader.GeniosUltra, 3.4.4.0
Tecan.At.Instrument.Reader.Safire3, 3.4.4.0
Tecan.At.Instrument.Reader.Safire3Pro, 3.4.4.0
Tecan.At.Instrument.Reader.SunriseMini, 3.4.4.0
Tecan.At.Instrument.Server, 3.7.4.0
Tecan.At.Instrument.Stacker.Connect, 3.7.4.0
Tecan.At.Instrument.Stacker.Server, 3.7.4.0
Tecan.At.Measurement.BuiltInTest.Common, 3.4.4.0
Tecan.At.Measurement.Common, 3.4.4.0
Tecan.At.Measurement.Server, 3.4.4.0
Tecan.At.XFluor, 1.11.1.0
Tecan.At.XFluor.Connect.Reader, 1.11.1.0
Tecan.At.XFluor.Core, 1.11.1.0
Tecan.At.XFluor.Device, 1.11.1.0
Tecan.At.XFluor.Device.AMR, 1.11.1.0
Tecan.At.XFluor.Device.AMRPlus, 1.11.1.0
Tecan.At.XFluor.Device.GeniosUltra, 1.11.1.0
Tecan.At.XFluor.Device.Reader, 1.11.1.0
Tecan.At.XFluor.Device.Safire3, 1.11.1.0
Tecan.At.XFluor.Device.Safire3Pro, 1.11.1.0
Tecan.At.XFluor.Device.SunriseMini, 1.11.1.0
Tecan.At.XFluor.ExcelOutput, 1.11.1.0
Tecan.At.XFluor.NanoQuant, 1.11.1.0
Tecan.At.XFluor.ReaderEditor, 1.11.1.0
</t>
        </r>
      </text>
    </comment>
    <comment ref="E3" authorId="0" shapeId="0" xr:uid="{2C2EADDE-8B12-419E-A602-5293062810DF}">
      <text>
        <r>
          <rPr>
            <b/>
            <sz val="9"/>
            <color indexed="81"/>
            <rFont val="Tahoma"/>
            <family val="2"/>
          </rPr>
          <t xml:space="preserve">EHC, V_3.37_07/12_Infinite (Jul 20 2012/13.56.47)
MTP, V_3.37_07/12_Infinite (Jul 20 2012/13.56.47)
INA, V_3.37_07/12_Infinite (Jul 20 2012/13.56.47)
CUV, V_3.37_07/12_Infinite (Jul 20 2012/13.56.47)
HCP, V_2.02_05/06_HCP (May 23 2006/14.05.27)
LUM, V_2.00_04/06_LUMINESCENCE (Apr  5 2006/08.57.29)
MEM, V_3.00_09/11_MCR (Sep 27 2011/15.05.45)
MEX, V_3.00_09/11_MCR (Sep 27 2011/15.05.10)
ZSCAN, V_3.37_07/12_Infinite (Jul 20 2012/13.56.47)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 Stefano, Elisa1</author>
  </authors>
  <commentList>
    <comment ref="E1" authorId="0" shapeId="0" xr:uid="{3526D357-8377-40A7-B562-7729990E13D4}">
      <text>
        <r>
          <rPr>
            <b/>
            <sz val="9"/>
            <color indexed="81"/>
            <rFont val="Tahoma"/>
            <family val="2"/>
          </rPr>
          <t xml:space="preserve">Tecan.At.Common, 3.7.3.0
Tecan.At.Common.DocumentManagement, 3.7.3.0
Tecan.At.Common.DocumentManagement.Reader, 3.4.4.0
Tecan.At.Common.MCS, 3.7.3.0
Tecan.At.Common.Results, 3.7.3.0
Tecan.At.Common.UI, 3.7.3.0
Tecan.At.Communication.Common, 3.7.4.0
Tecan.At.Communication.Port.IP, 3.7.4.0
Tecan.At.Communication.Port.RS232, 3.7.4.0
Tecan.At.Communication.Port.SIM.Common, 3.7.4.0
Tecan.At.Communication.Port.USB, 3.7.4.0
Tecan.At.Communication.Server, 3.7.4.0
Tecan.At.Communication.SIM.AMR, 3.4.4.0
Tecan.At.Communication.SIM.AMRPlus, 3.4.4.0
Tecan.At.Communication.SIM.Connect, 3.7.4.0
Tecan.At.Communication.SIM.GeniosUltra, 3.4.4.0
Tecan.At.Communication.SIM.Safire3, 3.4.4.0
Tecan.At.Communication.SIM.Safire3Pro, 3.4.4.0
Tecan.At.Communication.SIM.SunriseMini, 3.4.4.0
Tecan.At.Instrument.Common, 3.7.4.0
Tecan.At.Instrument.Common.GCM, 3.6.5.0
Tecan.At.Instrument.Common.Reader, 3.4.4.0
Tecan.At.Instrument.Common.Stacker, 3.7.4.0
Tecan.At.Instrument.Gas.GCM, 3.6.5.0
Tecan.At.Instrument.GCM.Server, 3.6.5.0
Tecan.At.Instrument.Reader.AMR, 3.4.4.0
Tecan.At.Instrument.Reader.AMRPlus, 3.4.4.0
Tecan.At.Instrument.Reader.GeniosUltra, 3.4.4.0
Tecan.At.Instrument.Reader.Safire3, 3.4.4.0
Tecan.At.Instrument.Reader.Safire3Pro, 3.4.4.0
Tecan.At.Instrument.Reader.SunriseMini, 3.4.4.0
Tecan.At.Instrument.Server, 3.7.4.0
Tecan.At.Instrument.Stacker.Connect, 3.7.4.0
Tecan.At.Instrument.Stacker.Server, 3.7.4.0
Tecan.At.Measurement.BuiltInTest.Common, 3.4.4.0
Tecan.At.Measurement.Common, 3.4.4.0
Tecan.At.Measurement.Server, 3.4.4.0
Tecan.At.XFluor, 1.11.1.0
Tecan.At.XFluor.Connect.Reader, 1.11.1.0
Tecan.At.XFluor.Core, 1.11.1.0
Tecan.At.XFluor.Device, 1.11.1.0
Tecan.At.XFluor.Device.AMR, 1.11.1.0
Tecan.At.XFluor.Device.AMRPlus, 1.11.1.0
Tecan.At.XFluor.Device.GeniosUltra, 1.11.1.0
Tecan.At.XFluor.Device.Reader, 1.11.1.0
Tecan.At.XFluor.Device.Safire3, 1.11.1.0
Tecan.At.XFluor.Device.Safire3Pro, 1.11.1.0
Tecan.At.XFluor.Device.SunriseMini, 1.11.1.0
Tecan.At.XFluor.ExcelOutput, 1.11.1.0
Tecan.At.XFluor.NanoQuant, 1.11.1.0
Tecan.At.XFluor.ReaderEditor, 1.11.1.0
</t>
        </r>
      </text>
    </comment>
    <comment ref="E3" authorId="0" shapeId="0" xr:uid="{C6434E6D-371E-479D-9D77-E923226B9B62}">
      <text>
        <r>
          <rPr>
            <b/>
            <sz val="9"/>
            <color indexed="81"/>
            <rFont val="Tahoma"/>
            <family val="2"/>
          </rPr>
          <t xml:space="preserve">EHC, V_3.37_07/12_Infinite (Jul 20 2012/13.56.47)
MTP, V_3.37_07/12_Infinite (Jul 20 2012/13.56.47)
INA, V_3.37_07/12_Infinite (Jul 20 2012/13.56.47)
CUV, V_3.37_07/12_Infinite (Jul 20 2012/13.56.47)
HCP, V_2.02_05/06_HCP (May 23 2006/14.05.27)
LUM, V_2.00_04/06_LUMINESCENCE (Apr  5 2006/08.57.29)
MEM, V_3.00_09/11_MCR (Sep 27 2011/15.05.45)
MEX, V_3.00_09/11_MCR (Sep 27 2011/15.05.10)
ZSCAN, V_3.37_07/12_Infinite (Jul 20 2012/13.56.47)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 Stefano, Elisa1</author>
  </authors>
  <commentList>
    <comment ref="E1" authorId="0" shapeId="0" xr:uid="{E29C094F-23BB-4692-B8BB-C46CC7D8EC54}">
      <text>
        <r>
          <rPr>
            <b/>
            <sz val="9"/>
            <color indexed="81"/>
            <rFont val="Tahoma"/>
            <family val="2"/>
          </rPr>
          <t xml:space="preserve">Tecan.At.Common, 3.7.3.0
Tecan.At.Common.DocumentManagement, 3.7.3.0
Tecan.At.Common.DocumentManagement.Reader, 3.4.4.0
Tecan.At.Common.MCS, 3.7.3.0
Tecan.At.Common.Results, 3.7.3.0
Tecan.At.Common.UI, 3.7.3.0
Tecan.At.Communication.Common, 3.7.4.0
Tecan.At.Communication.Port.IP, 3.7.4.0
Tecan.At.Communication.Port.RS232, 3.7.4.0
Tecan.At.Communication.Port.SIM.Common, 3.7.4.0
Tecan.At.Communication.Port.USB, 3.7.4.0
Tecan.At.Communication.Server, 3.7.4.0
Tecan.At.Communication.SIM.AMR, 3.4.4.0
Tecan.At.Communication.SIM.AMRPlus, 3.4.4.0
Tecan.At.Communication.SIM.Connect, 3.7.4.0
Tecan.At.Communication.SIM.GeniosUltra, 3.4.4.0
Tecan.At.Communication.SIM.Safire3, 3.4.4.0
Tecan.At.Communication.SIM.Safire3Pro, 3.4.4.0
Tecan.At.Communication.SIM.SunriseMini, 3.4.4.0
Tecan.At.Instrument.Common, 3.7.4.0
Tecan.At.Instrument.Common.GCM, 3.6.5.0
Tecan.At.Instrument.Common.Reader, 3.4.4.0
Tecan.At.Instrument.Common.Stacker, 3.7.4.0
Tecan.At.Instrument.Gas.GCM, 3.6.5.0
Tecan.At.Instrument.GCM.Server, 3.6.5.0
Tecan.At.Instrument.Reader.AMR, 3.4.4.0
Tecan.At.Instrument.Reader.AMRPlus, 3.4.4.0
Tecan.At.Instrument.Reader.GeniosUltra, 3.4.4.0
Tecan.At.Instrument.Reader.Safire3, 3.4.4.0
Tecan.At.Instrument.Reader.Safire3Pro, 3.4.4.0
Tecan.At.Instrument.Reader.SunriseMini, 3.4.4.0
Tecan.At.Instrument.Server, 3.7.4.0
Tecan.At.Instrument.Stacker.Connect, 3.7.4.0
Tecan.At.Instrument.Stacker.Server, 3.7.4.0
Tecan.At.Measurement.BuiltInTest.Common, 3.4.4.0
Tecan.At.Measurement.Common, 3.4.4.0
Tecan.At.Measurement.Server, 3.4.4.0
Tecan.At.XFluor, 1.11.1.0
Tecan.At.XFluor.Connect.Reader, 1.11.1.0
Tecan.At.XFluor.Core, 1.11.1.0
Tecan.At.XFluor.Device, 1.11.1.0
Tecan.At.XFluor.Device.AMR, 1.11.1.0
Tecan.At.XFluor.Device.AMRPlus, 1.11.1.0
Tecan.At.XFluor.Device.GeniosUltra, 1.11.1.0
Tecan.At.XFluor.Device.Reader, 1.11.1.0
Tecan.At.XFluor.Device.Safire3, 1.11.1.0
Tecan.At.XFluor.Device.Safire3Pro, 1.11.1.0
Tecan.At.XFluor.Device.SunriseMini, 1.11.1.0
Tecan.At.XFluor.ExcelOutput, 1.11.1.0
Tecan.At.XFluor.NanoQuant, 1.11.1.0
Tecan.At.XFluor.ReaderEditor, 1.11.1.0
</t>
        </r>
      </text>
    </comment>
    <comment ref="E3" authorId="0" shapeId="0" xr:uid="{A09E56A9-C1B1-4496-B3A1-AB017010D481}">
      <text>
        <r>
          <rPr>
            <b/>
            <sz val="9"/>
            <color indexed="81"/>
            <rFont val="Tahoma"/>
            <family val="2"/>
          </rPr>
          <t xml:space="preserve">EHC, V_3.37_07/12_Infinite (Jul 20 2012/13.56.47)
MTP, V_3.37_07/12_Infinite (Jul 20 2012/13.56.47)
INA, V_3.37_07/12_Infinite (Jul 20 2012/13.56.47)
CUV, V_3.37_07/12_Infinite (Jul 20 2012/13.56.47)
HCP, V_2.02_05/06_HCP (May 23 2006/14.05.27)
LUM, V_2.00_04/06_LUMINESCENCE (Apr  5 2006/08.57.29)
MEM, V_3.00_09/11_MCR (Sep 27 2011/15.05.45)
MEX, V_3.00_09/11_MCR (Sep 27 2011/15.05.10)
ZSCAN, V_3.37_07/12_Infinite (Jul 20 2012/13.56.47)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 Stefano, Elisa1</author>
  </authors>
  <commentList>
    <comment ref="E1" authorId="0" shapeId="0" xr:uid="{1D55E31D-1E5F-45A3-B2CD-11C00A3D7061}">
      <text>
        <r>
          <rPr>
            <b/>
            <sz val="9"/>
            <color indexed="81"/>
            <rFont val="Tahoma"/>
            <charset val="1"/>
          </rPr>
          <t xml:space="preserve">Tecan.At.Common, 3.7.3.0
Tecan.At.Common.DocumentManagement, 3.7.3.0
Tecan.At.Common.DocumentManagement.Reader, 3.4.4.0
Tecan.At.Common.MCS, 3.7.3.0
Tecan.At.Common.Results, 3.7.3.0
Tecan.At.Common.UI, 3.7.3.0
Tecan.At.Communication.Common, 3.7.4.0
Tecan.At.Communication.Port.IP, 3.7.4.0
Tecan.At.Communication.Port.RS232, 3.7.4.0
Tecan.At.Communication.Port.SIM.Common, 3.7.4.0
Tecan.At.Communication.Port.USB, 3.7.4.0
Tecan.At.Communication.Server, 3.7.4.0
Tecan.At.Communication.SIM.AMR, 3.4.4.0
Tecan.At.Communication.SIM.AMRPlus, 3.4.4.0
Tecan.At.Communication.SIM.Connect, 3.7.4.0
Tecan.At.Communication.SIM.GeniosUltra, 3.4.4.0
Tecan.At.Communication.SIM.Safire3, 3.4.4.0
Tecan.At.Communication.SIM.Safire3Pro, 3.4.4.0
Tecan.At.Communication.SIM.SunriseMini, 3.4.4.0
Tecan.At.Instrument.Common, 3.7.4.0
Tecan.At.Instrument.Common.GCM, 3.6.5.0
Tecan.At.Instrument.Common.Reader, 3.4.4.0
Tecan.At.Instrument.Common.Stacker, 3.7.4.0
Tecan.At.Instrument.Gas.GCM, 3.6.5.0
Tecan.At.Instrument.GCM.Server, 3.6.5.0
Tecan.At.Instrument.Reader.AMR, 3.4.4.0
Tecan.At.Instrument.Reader.AMRPlus, 3.4.4.0
Tecan.At.Instrument.Reader.GeniosUltra, 3.4.4.0
Tecan.At.Instrument.Reader.Safire3, 3.4.4.0
Tecan.At.Instrument.Reader.Safire3Pro, 3.4.4.0
Tecan.At.Instrument.Reader.SunriseMini, 3.4.4.0
Tecan.At.Instrument.Server, 3.7.4.0
Tecan.At.Instrument.Stacker.Connect, 3.7.4.0
Tecan.At.Instrument.Stacker.Server, 3.7.4.0
Tecan.At.Measurement.BuiltInTest.Common, 3.4.4.0
Tecan.At.Measurement.Common, 3.4.4.0
Tecan.At.Measurement.Server, 3.4.4.0
Tecan.At.XFluor, 1.11.1.0
Tecan.At.XFluor.Connect.Reader, 1.11.1.0
Tecan.At.XFluor.Core, 1.11.1.0
Tecan.At.XFluor.Device, 1.11.1.0
Tecan.At.XFluor.Device.AMR, 1.11.1.0
Tecan.At.XFluor.Device.AMRPlus, 1.11.1.0
Tecan.At.XFluor.Device.GeniosUltra, 1.11.1.0
Tecan.At.XFluor.Device.Reader, 1.11.1.0
Tecan.At.XFluor.Device.Safire3, 1.11.1.0
Tecan.At.XFluor.Device.Safire3Pro, 1.11.1.0
Tecan.At.XFluor.Device.SunriseMini, 1.11.1.0
Tecan.At.XFluor.ExcelOutput, 1.11.1.0
Tecan.At.XFluor.NanoQuant, 1.11.1.0
Tecan.At.XFluor.ReaderEditor, 1.11.1.0
</t>
        </r>
      </text>
    </comment>
    <comment ref="E3" authorId="0" shapeId="0" xr:uid="{B6106C6A-CCE6-4669-859E-F08480DC7BE6}">
      <text>
        <r>
          <rPr>
            <b/>
            <sz val="9"/>
            <color indexed="81"/>
            <rFont val="Tahoma"/>
            <charset val="1"/>
          </rPr>
          <t xml:space="preserve">EHC, V_3.37_07/12_Infinite (Jul 20 2012/13.56.47)
MTP, V_3.37_07/12_Infinite (Jul 20 2012/13.56.47)
INA, V_3.37_07/12_Infinite (Jul 20 2012/13.56.47)
CUV, V_3.37_07/12_Infinite (Jul 20 2012/13.56.47)
HCP, V_2.02_05/06_HCP (May 23 2006/14.05.27)
LUM, V_2.00_04/06_LUMINESCENCE (Apr  5 2006/08.57.29)
MEM, V_3.00_09/11_MCR (Sep 27 2011/15.05.45)
MEX, V_3.00_09/11_MCR (Sep 27 2011/15.05.10)
ZSCAN, V_3.37_07/12_Infinite (Jul 20 2012/13.56.47)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 Stefano, Elisa1</author>
  </authors>
  <commentList>
    <comment ref="E1" authorId="0" shapeId="0" xr:uid="{38288940-1CBD-4435-905A-79478DF3C886}">
      <text>
        <r>
          <rPr>
            <b/>
            <sz val="9"/>
            <color indexed="81"/>
            <rFont val="Tahoma"/>
            <charset val="1"/>
          </rPr>
          <t xml:space="preserve">Tecan.At.Common, 3.7.3.0
Tecan.At.Common.DocumentManagement, 3.7.3.0
Tecan.At.Common.DocumentManagement.Reader, 3.4.4.0
Tecan.At.Common.MCS, 3.7.3.0
Tecan.At.Common.Results, 3.7.3.0
Tecan.At.Common.UI, 3.7.3.0
Tecan.At.Communication.Common, 3.7.4.0
Tecan.At.Communication.Port.IP, 3.7.4.0
Tecan.At.Communication.Port.RS232, 3.7.4.0
Tecan.At.Communication.Port.SIM.Common, 3.7.4.0
Tecan.At.Communication.Port.USB, 3.7.4.0
Tecan.At.Communication.Server, 3.7.4.0
Tecan.At.Communication.SIM.AMR, 3.4.4.0
Tecan.At.Communication.SIM.AMRPlus, 3.4.4.0
Tecan.At.Communication.SIM.Connect, 3.7.4.0
Tecan.At.Communication.SIM.GeniosUltra, 3.4.4.0
Tecan.At.Communication.SIM.Safire3, 3.4.4.0
Tecan.At.Communication.SIM.Safire3Pro, 3.4.4.0
Tecan.At.Communication.SIM.SunriseMini, 3.4.4.0
Tecan.At.Instrument.Common, 3.7.4.0
Tecan.At.Instrument.Common.GCM, 3.6.5.0
Tecan.At.Instrument.Common.Reader, 3.4.4.0
Tecan.At.Instrument.Common.Stacker, 3.7.4.0
Tecan.At.Instrument.Gas.GCM, 3.6.5.0
Tecan.At.Instrument.GCM.Server, 3.6.5.0
Tecan.At.Instrument.Reader.AMR, 3.4.4.0
Tecan.At.Instrument.Reader.AMRPlus, 3.4.4.0
Tecan.At.Instrument.Reader.GeniosUltra, 3.4.4.0
Tecan.At.Instrument.Reader.Safire3, 3.4.4.0
Tecan.At.Instrument.Reader.Safire3Pro, 3.4.4.0
Tecan.At.Instrument.Reader.SunriseMini, 3.4.4.0
Tecan.At.Instrument.Server, 3.7.4.0
Tecan.At.Instrument.Stacker.Connect, 3.7.4.0
Tecan.At.Instrument.Stacker.Server, 3.7.4.0
Tecan.At.Measurement.BuiltInTest.Common, 3.4.4.0
Tecan.At.Measurement.Common, 3.4.4.0
Tecan.At.Measurement.Server, 3.4.4.0
Tecan.At.XFluor, 1.11.1.0
Tecan.At.XFluor.Connect.Reader, 1.11.1.0
Tecan.At.XFluor.Core, 1.11.1.0
Tecan.At.XFluor.Device, 1.11.1.0
Tecan.At.XFluor.Device.AMR, 1.11.1.0
Tecan.At.XFluor.Device.AMRPlus, 1.11.1.0
Tecan.At.XFluor.Device.GeniosUltra, 1.11.1.0
Tecan.At.XFluor.Device.Reader, 1.11.1.0
Tecan.At.XFluor.Device.Safire3, 1.11.1.0
Tecan.At.XFluor.Device.Safire3Pro, 1.11.1.0
Tecan.At.XFluor.Device.SunriseMini, 1.11.1.0
Tecan.At.XFluor.ExcelOutput, 1.11.1.0
Tecan.At.XFluor.NanoQuant, 1.11.1.0
Tecan.At.XFluor.ReaderEditor, 1.11.1.0
</t>
        </r>
      </text>
    </comment>
    <comment ref="E3" authorId="0" shapeId="0" xr:uid="{AC3CEB49-AE98-4E7B-AD47-2B44D54750C9}">
      <text>
        <r>
          <rPr>
            <b/>
            <sz val="9"/>
            <color indexed="81"/>
            <rFont val="Tahoma"/>
            <charset val="1"/>
          </rPr>
          <t xml:space="preserve">EHC, V_3.37_07/12_Infinite (Jul 20 2012/13.56.47)
MTP, V_3.37_07/12_Infinite (Jul 20 2012/13.56.47)
INA, V_3.37_07/12_Infinite (Jul 20 2012/13.56.47)
CUV, V_3.37_07/12_Infinite (Jul 20 2012/13.56.47)
HCP, V_2.02_05/06_HCP (May 23 2006/14.05.27)
LUM, V_2.00_04/06_LUMINESCENCE (Apr  5 2006/08.57.29)
MEM, V_3.00_09/11_MCR (Sep 27 2011/15.05.45)
MEX, V_3.00_09/11_MCR (Sep 27 2011/15.05.10)
ZSCAN, V_3.37_07/12_Infinite (Jul 20 2012/13.56.47)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 Stefano, Elisa1</author>
  </authors>
  <commentList>
    <comment ref="E1" authorId="0" shapeId="0" xr:uid="{207C5EFD-D39A-4091-87C7-D138BACFA322}">
      <text>
        <r>
          <rPr>
            <b/>
            <sz val="9"/>
            <color indexed="81"/>
            <rFont val="Tahoma"/>
            <charset val="1"/>
          </rPr>
          <t xml:space="preserve">Tecan.At.Common, 3.7.3.0
Tecan.At.Common.DocumentManagement, 3.7.3.0
Tecan.At.Common.DocumentManagement.Reader, 3.4.4.0
Tecan.At.Common.MCS, 3.7.3.0
Tecan.At.Common.Results, 3.7.3.0
Tecan.At.Common.UI, 3.7.3.0
Tecan.At.Communication.Common, 3.7.4.0
Tecan.At.Communication.Port.IP, 3.7.4.0
Tecan.At.Communication.Port.RS232, 3.7.4.0
Tecan.At.Communication.Port.SIM.Common, 3.7.4.0
Tecan.At.Communication.Port.USB, 3.7.4.0
Tecan.At.Communication.Server, 3.7.4.0
Tecan.At.Communication.SIM.AMR, 3.4.4.0
Tecan.At.Communication.SIM.AMRPlus, 3.4.4.0
Tecan.At.Communication.SIM.Connect, 3.7.4.0
Tecan.At.Communication.SIM.GeniosUltra, 3.4.4.0
Tecan.At.Communication.SIM.Safire3, 3.4.4.0
Tecan.At.Communication.SIM.Safire3Pro, 3.4.4.0
Tecan.At.Communication.SIM.SunriseMini, 3.4.4.0
Tecan.At.Instrument.Common, 3.7.4.0
Tecan.At.Instrument.Common.GCM, 3.6.5.0
Tecan.At.Instrument.Common.Reader, 3.4.4.0
Tecan.At.Instrument.Common.Stacker, 3.7.4.0
Tecan.At.Instrument.Gas.GCM, 3.6.5.0
Tecan.At.Instrument.GCM.Server, 3.6.5.0
Tecan.At.Instrument.Reader.AMR, 3.4.4.0
Tecan.At.Instrument.Reader.AMRPlus, 3.4.4.0
Tecan.At.Instrument.Reader.GeniosUltra, 3.4.4.0
Tecan.At.Instrument.Reader.Safire3, 3.4.4.0
Tecan.At.Instrument.Reader.Safire3Pro, 3.4.4.0
Tecan.At.Instrument.Reader.SunriseMini, 3.4.4.0
Tecan.At.Instrument.Server, 3.7.4.0
Tecan.At.Instrument.Stacker.Connect, 3.7.4.0
Tecan.At.Instrument.Stacker.Server, 3.7.4.0
Tecan.At.Measurement.BuiltInTest.Common, 3.4.4.0
Tecan.At.Measurement.Common, 3.4.4.0
Tecan.At.Measurement.Server, 3.4.4.0
Tecan.At.XFluor, 1.11.1.0
Tecan.At.XFluor.Connect.Reader, 1.11.1.0
Tecan.At.XFluor.Core, 1.11.1.0
Tecan.At.XFluor.Device, 1.11.1.0
Tecan.At.XFluor.Device.AMR, 1.11.1.0
Tecan.At.XFluor.Device.AMRPlus, 1.11.1.0
Tecan.At.XFluor.Device.GeniosUltra, 1.11.1.0
Tecan.At.XFluor.Device.Reader, 1.11.1.0
Tecan.At.XFluor.Device.Safire3, 1.11.1.0
Tecan.At.XFluor.Device.Safire3Pro, 1.11.1.0
Tecan.At.XFluor.Device.SunriseMini, 1.11.1.0
Tecan.At.XFluor.ExcelOutput, 1.11.1.0
Tecan.At.XFluor.NanoQuant, 1.11.1.0
Tecan.At.XFluor.ReaderEditor, 1.11.1.0
</t>
        </r>
      </text>
    </comment>
    <comment ref="E3" authorId="0" shapeId="0" xr:uid="{2D276843-E745-43EA-98F8-87D934131161}">
      <text>
        <r>
          <rPr>
            <b/>
            <sz val="9"/>
            <color indexed="81"/>
            <rFont val="Tahoma"/>
            <charset val="1"/>
          </rPr>
          <t xml:space="preserve">EHC, V_3.37_07/12_Infinite (Jul 20 2012/13.56.47)
MTP, V_3.37_07/12_Infinite (Jul 20 2012/13.56.47)
INA, V_3.37_07/12_Infinite (Jul 20 2012/13.56.47)
CUV, V_3.37_07/12_Infinite (Jul 20 2012/13.56.47)
HCP, V_2.02_05/06_HCP (May 23 2006/14.05.27)
LUM, V_2.00_04/06_LUMINESCENCE (Apr  5 2006/08.57.29)
MEM, V_3.00_09/11_MCR (Sep 27 2011/15.05.45)
MEX, V_3.00_09/11_MCR (Sep 27 2011/15.05.10)
ZSCAN, V_3.37_07/12_Infinite (Jul 20 2012/13.56.47)
</t>
        </r>
      </text>
    </comment>
  </commentList>
</comments>
</file>

<file path=xl/sharedStrings.xml><?xml version="1.0" encoding="utf-8"?>
<sst xmlns="http://schemas.openxmlformats.org/spreadsheetml/2006/main" count="1190" uniqueCount="175">
  <si>
    <t>End Time:</t>
  </si>
  <si>
    <t>X= (Y-0.0238)/0.0478</t>
  </si>
  <si>
    <t>AVG</t>
  </si>
  <si>
    <t>GLU content (mg/dL)</t>
  </si>
  <si>
    <t>A</t>
  </si>
  <si>
    <t>B</t>
  </si>
  <si>
    <t>C</t>
  </si>
  <si>
    <t>D</t>
  </si>
  <si>
    <t>E</t>
  </si>
  <si>
    <t>F</t>
  </si>
  <si>
    <t>G</t>
  </si>
  <si>
    <t>H</t>
  </si>
  <si>
    <t>A1+B1</t>
  </si>
  <si>
    <t>DMEM</t>
  </si>
  <si>
    <t>AP</t>
  </si>
  <si>
    <t>C1+D1</t>
  </si>
  <si>
    <t>GL_t0</t>
  </si>
  <si>
    <t>2hr</t>
  </si>
  <si>
    <t>A2+B2</t>
  </si>
  <si>
    <t>GL_t48</t>
  </si>
  <si>
    <t>GL_t72</t>
  </si>
  <si>
    <t>A3+B3</t>
  </si>
  <si>
    <t>CH_t0</t>
  </si>
  <si>
    <t>C3</t>
  </si>
  <si>
    <t>CH_t3</t>
  </si>
  <si>
    <t>C4+D4</t>
  </si>
  <si>
    <t>A5+B5</t>
  </si>
  <si>
    <t>C5+D5</t>
  </si>
  <si>
    <t>A6+B6</t>
  </si>
  <si>
    <t>C6+D6</t>
  </si>
  <si>
    <t>BL</t>
  </si>
  <si>
    <t>Dilution</t>
  </si>
  <si>
    <t>Abs</t>
  </si>
  <si>
    <t>Corrected by dilution</t>
  </si>
  <si>
    <t>GLU content</t>
  </si>
  <si>
    <t>Incubation time</t>
  </si>
  <si>
    <t>24hr</t>
  </si>
  <si>
    <t>Application: Tecan i-control</t>
  </si>
  <si>
    <t>Tecan i-control , 1.11.1.0</t>
  </si>
  <si>
    <t>Device: infinite 200Pro</t>
  </si>
  <si>
    <t>Serial number: 1110007777</t>
  </si>
  <si>
    <t>Serial number of connected stacker:</t>
  </si>
  <si>
    <t>Firmware: V_3.37_07/12_Infinite (Jul 20 2012/13.56.47)</t>
  </si>
  <si>
    <t>MAI, V_3.37_07/12_Infinite (Jul 20 2012/13.56.47)</t>
  </si>
  <si>
    <t>Date:</t>
  </si>
  <si>
    <t>23/8/20</t>
  </si>
  <si>
    <t>Time:</t>
  </si>
  <si>
    <t>11:57:17 AM</t>
  </si>
  <si>
    <t>System</t>
  </si>
  <si>
    <t>D0149128</t>
  </si>
  <si>
    <t>User</t>
  </si>
  <si>
    <t>WUR\dist002</t>
  </si>
  <si>
    <t>Plate</t>
  </si>
  <si>
    <t>Greiner 96 Flat Bottom Transparent Polystyrene Cat. No.: 655101/655161/655192 [GRE96ft.pdfx]</t>
  </si>
  <si>
    <t>Plate-ID (Stacker)</t>
  </si>
  <si>
    <t>Label: Label1</t>
  </si>
  <si>
    <t>Mode</t>
  </si>
  <si>
    <t>Absorbance</t>
  </si>
  <si>
    <t>Wavelength</t>
  </si>
  <si>
    <t>nm</t>
  </si>
  <si>
    <t>Bandwidth</t>
  </si>
  <si>
    <t>Number of Flashes</t>
  </si>
  <si>
    <t>Settle Time</t>
  </si>
  <si>
    <t>ms</t>
  </si>
  <si>
    <t>Start Time:</t>
  </si>
  <si>
    <t>23/8/20 11:57:17 AM</t>
  </si>
  <si>
    <t>Temperature: 22 °C</t>
  </si>
  <si>
    <t>&lt;&gt;</t>
  </si>
  <si>
    <t>23/8/20 11:58:34 AM</t>
  </si>
  <si>
    <t>Hours</t>
  </si>
  <si>
    <t>D2</t>
  </si>
  <si>
    <t>C3+D3</t>
  </si>
  <si>
    <t>TO REPEAT! (old enzyme)</t>
  </si>
  <si>
    <t>D6</t>
  </si>
  <si>
    <t>24/8/20</t>
  </si>
  <si>
    <t>12:59:16 PM</t>
  </si>
  <si>
    <t>24/8/20 12:59:16 PM</t>
  </si>
  <si>
    <t>Temperature: 24.1 °C</t>
  </si>
  <si>
    <t>Plate H (24.2)</t>
  </si>
  <si>
    <t>24/8/20 1:00:32 PM</t>
  </si>
  <si>
    <t>Conc (mg/mL)</t>
  </si>
  <si>
    <t>C2+D2</t>
  </si>
  <si>
    <t>A4+B4</t>
  </si>
  <si>
    <t>3:32:28 PM</t>
  </si>
  <si>
    <t>24/8/20 3:32:28 PM</t>
  </si>
  <si>
    <t>Temperature: 25.4 °C</t>
  </si>
  <si>
    <t>24/8/20 3:33:44 PM</t>
  </si>
  <si>
    <t>FLUIDS</t>
  </si>
  <si>
    <t>A5</t>
  </si>
  <si>
    <t>2:42:55 PM</t>
  </si>
  <si>
    <t>24/8/20 2:42:55 PM</t>
  </si>
  <si>
    <t>Temperature: 25.1 °C</t>
  </si>
  <si>
    <t>24/8/20 2:44:12 PM</t>
  </si>
  <si>
    <t>A1</t>
  </si>
  <si>
    <t>4:33:24 PM</t>
  </si>
  <si>
    <t>24/8/20 4:33:24 PM</t>
  </si>
  <si>
    <t>24/8/20 4:34:41 PM</t>
  </si>
  <si>
    <t>A4</t>
  </si>
  <si>
    <t>STANDARD CURVE</t>
  </si>
  <si>
    <t>RESULTS</t>
  </si>
  <si>
    <t>24 h</t>
  </si>
  <si>
    <t>2 h</t>
  </si>
  <si>
    <t>ID</t>
  </si>
  <si>
    <t>Sample</t>
  </si>
  <si>
    <t>AP / BL</t>
  </si>
  <si>
    <t>Plate D</t>
  </si>
  <si>
    <t>[500 mg/ mL]</t>
  </si>
  <si>
    <t>Plate C</t>
  </si>
  <si>
    <t>Plate E</t>
  </si>
  <si>
    <t>Plate I</t>
  </si>
  <si>
    <t>*Plates M (500), N(100), O(100), standards to run!!</t>
  </si>
  <si>
    <t>Plate G</t>
  </si>
  <si>
    <t>Plate H</t>
  </si>
  <si>
    <t>[100 mg/ mL]</t>
  </si>
  <si>
    <r>
      <t xml:space="preserve">% </t>
    </r>
    <r>
      <rPr>
        <sz val="11"/>
        <color theme="1"/>
        <rFont val="Calibri"/>
        <family val="2"/>
      </rPr>
      <t>↓ Glucose transport</t>
    </r>
  </si>
  <si>
    <t>Amount of Glucose added (mg/dL)</t>
  </si>
  <si>
    <t>GLUCOSE TRANSPORT (%)</t>
  </si>
  <si>
    <t>GLUCOSE UPTAKE (%)</t>
  </si>
  <si>
    <t>Glucose Uptake</t>
  </si>
  <si>
    <t>AVG Glucose Content</t>
  </si>
  <si>
    <t>Sum Glucose (in AP + BL)</t>
  </si>
  <si>
    <t>mg/dL</t>
  </si>
  <si>
    <t>%</t>
  </si>
  <si>
    <t>29/9/20 7:43:20 PM</t>
  </si>
  <si>
    <t>PLATE 29.09.4: Plate O + P standards</t>
  </si>
  <si>
    <t>Temperature: 23.8 °C</t>
  </si>
  <si>
    <t>29/9/20 7:42:03 PM</t>
  </si>
  <si>
    <t>7:42:03 PM</t>
  </si>
  <si>
    <t>29/9/20</t>
  </si>
  <si>
    <t>29/9/20 6:49:34 PM</t>
  </si>
  <si>
    <t>29.09.2: Plate N, GLU content</t>
  </si>
  <si>
    <t>Temperature: 23.3 °C</t>
  </si>
  <si>
    <t>29/9/20 6:48:17 PM</t>
  </si>
  <si>
    <t>6:48:17 PM</t>
  </si>
  <si>
    <t>8:27:27 PM</t>
  </si>
  <si>
    <t>29/9/20 8:27:27 PM</t>
  </si>
  <si>
    <t>Temperature: 23.7 °C</t>
  </si>
  <si>
    <t>29.09.3: Glu content Plate O + STD plate P</t>
  </si>
  <si>
    <t>29/9/20 8:28:44 PM</t>
  </si>
  <si>
    <t>C6</t>
  </si>
  <si>
    <t>Plate N</t>
  </si>
  <si>
    <t>B1</t>
  </si>
  <si>
    <t>C1</t>
  </si>
  <si>
    <t>D1</t>
  </si>
  <si>
    <t>A6</t>
  </si>
  <si>
    <t>B6</t>
  </si>
  <si>
    <t>sitagliptin</t>
  </si>
  <si>
    <t>phloretin</t>
  </si>
  <si>
    <t>Plate O</t>
  </si>
  <si>
    <t>Plate P</t>
  </si>
  <si>
    <t>Plate P (B1, B4)</t>
  </si>
  <si>
    <t>STANDARDS</t>
  </si>
  <si>
    <t>SITAGLIPTIN</t>
  </si>
  <si>
    <t>2h</t>
  </si>
  <si>
    <t>24h</t>
  </si>
  <si>
    <t>Repl.1</t>
  </si>
  <si>
    <t>Repl.2</t>
  </si>
  <si>
    <t>Repl.3</t>
  </si>
  <si>
    <t>Repl.4</t>
  </si>
  <si>
    <t>PHLORETIN</t>
  </si>
  <si>
    <t>Repl.1 (Plate O)</t>
  </si>
  <si>
    <t>Repl.2 (Plate O)</t>
  </si>
  <si>
    <t>Repl.3 (Plate P)</t>
  </si>
  <si>
    <t>Repl.4 (Plate P)</t>
  </si>
  <si>
    <t>STD</t>
  </si>
  <si>
    <t>GLU Uptake</t>
  </si>
  <si>
    <t>TOT Glucose (AP +BL)</t>
  </si>
  <si>
    <t>Sitagliptin (2h)</t>
  </si>
  <si>
    <t>Sitagliptin (24h)</t>
  </si>
  <si>
    <t>Phloretin (2h)</t>
  </si>
  <si>
    <t>Phloretin (24h)</t>
  </si>
  <si>
    <t>Phloretin</t>
  </si>
  <si>
    <t>AP+BL</t>
  </si>
  <si>
    <t>24 hr</t>
  </si>
  <si>
    <t>Tot Glucose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</si>
</sst>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indexed="81"/>
      <name val="Tahoma"/>
      <family val="2"/>
    </font>
    <font>
      <b/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3"/>
      <color theme="1"/>
      <name val="Calibri"/>
      <family val="2"/>
      <scheme val="minor"/>
    </font>
    <font>
      <b/>
      <i/>
      <sz val="13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rgb="FF7030A0"/>
      <name val="Calibri"/>
      <family val="2"/>
      <scheme val="minor"/>
    </font>
    <font>
      <b/>
      <i/>
      <sz val="13"/>
      <color rgb="FFC00000"/>
      <name val="Calibri"/>
      <family val="2"/>
      <scheme val="minor"/>
    </font>
    <font>
      <b/>
      <i/>
      <sz val="12"/>
      <color rgb="FFC00000"/>
      <name val="Calibri"/>
      <family val="2"/>
      <scheme val="minor"/>
    </font>
    <font>
      <b/>
      <sz val="9"/>
      <color indexed="81"/>
      <name val="Tahoma"/>
      <charset val="1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E9A5D2"/>
        <bgColor indexed="64"/>
      </patternFill>
    </fill>
    <fill>
      <patternFill patternType="solid">
        <fgColor theme="6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0" fillId="0" borderId="0" xfId="0" quotePrefix="1"/>
    <xf numFmtId="0" fontId="5" fillId="0" borderId="0" xfId="0" applyFont="1"/>
    <xf numFmtId="0" fontId="0" fillId="0" borderId="0" xfId="0" applyAlignment="1">
      <alignment horizontal="center"/>
    </xf>
    <xf numFmtId="0" fontId="0" fillId="3" borderId="0" xfId="0" applyFill="1"/>
    <xf numFmtId="0" fontId="6" fillId="0" borderId="0" xfId="0" applyFont="1"/>
    <xf numFmtId="0" fontId="3" fillId="0" borderId="9" xfId="0" applyFont="1" applyBorder="1"/>
    <xf numFmtId="0" fontId="0" fillId="0" borderId="9" xfId="0" applyBorder="1"/>
    <xf numFmtId="0" fontId="4" fillId="0" borderId="9" xfId="0" applyFont="1" applyBorder="1"/>
    <xf numFmtId="0" fontId="4" fillId="0" borderId="10" xfId="0" applyFont="1" applyBorder="1"/>
    <xf numFmtId="0" fontId="0" fillId="0" borderId="11" xfId="0" applyBorder="1"/>
    <xf numFmtId="0" fontId="4" fillId="0" borderId="11" xfId="0" applyFont="1" applyBorder="1"/>
    <xf numFmtId="0" fontId="0" fillId="0" borderId="12" xfId="0" applyBorder="1"/>
    <xf numFmtId="0" fontId="3" fillId="0" borderId="10" xfId="0" applyFont="1" applyBorder="1"/>
    <xf numFmtId="0" fontId="4" fillId="0" borderId="12" xfId="0" applyFont="1" applyBorder="1"/>
    <xf numFmtId="0" fontId="8" fillId="0" borderId="0" xfId="0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0" borderId="0" xfId="0" applyFont="1"/>
    <xf numFmtId="2" fontId="0" fillId="0" borderId="0" xfId="0" applyNumberFormat="1"/>
    <xf numFmtId="2" fontId="0" fillId="0" borderId="0" xfId="0" applyNumberForma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0" fillId="0" borderId="14" xfId="0" applyBorder="1"/>
    <xf numFmtId="0" fontId="0" fillId="0" borderId="15" xfId="0" applyBorder="1" applyAlignment="1">
      <alignment horizontal="center" vertical="center"/>
    </xf>
    <xf numFmtId="2" fontId="4" fillId="0" borderId="16" xfId="0" applyNumberFormat="1" applyFont="1" applyBorder="1" applyAlignment="1">
      <alignment horizontal="center" vertical="center"/>
    </xf>
    <xf numFmtId="0" fontId="0" fillId="0" borderId="13" xfId="0" applyBorder="1"/>
    <xf numFmtId="2" fontId="4" fillId="0" borderId="0" xfId="0" applyNumberFormat="1" applyFont="1" applyAlignment="1">
      <alignment horizontal="center" vertical="center"/>
    </xf>
    <xf numFmtId="2" fontId="4" fillId="0" borderId="17" xfId="0" applyNumberFormat="1" applyFont="1" applyBorder="1" applyAlignment="1">
      <alignment horizontal="center" vertical="center"/>
    </xf>
    <xf numFmtId="0" fontId="0" fillId="0" borderId="18" xfId="0" applyBorder="1"/>
    <xf numFmtId="0" fontId="0" fillId="0" borderId="19" xfId="0" applyBorder="1" applyAlignment="1">
      <alignment horizontal="center" vertical="center"/>
    </xf>
    <xf numFmtId="2" fontId="4" fillId="0" borderId="20" xfId="0" applyNumberFormat="1" applyFont="1" applyBorder="1" applyAlignment="1">
      <alignment horizontal="center" vertical="center"/>
    </xf>
    <xf numFmtId="2" fontId="3" fillId="0" borderId="15" xfId="0" applyNumberFormat="1" applyFont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2" fontId="3" fillId="0" borderId="19" xfId="0" applyNumberFormat="1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2" fontId="13" fillId="0" borderId="11" xfId="0" applyNumberFormat="1" applyFont="1" applyBorder="1" applyAlignment="1">
      <alignment horizontal="center" vertical="center"/>
    </xf>
    <xf numFmtId="2" fontId="13" fillId="0" borderId="12" xfId="0" applyNumberFormat="1" applyFont="1" applyBorder="1" applyAlignment="1">
      <alignment horizontal="center" vertical="center"/>
    </xf>
    <xf numFmtId="0" fontId="14" fillId="0" borderId="0" xfId="0" applyFont="1"/>
    <xf numFmtId="2" fontId="0" fillId="0" borderId="17" xfId="0" applyNumberFormat="1" applyBorder="1" applyAlignment="1">
      <alignment horizontal="center" vertical="center"/>
    </xf>
    <xf numFmtId="2" fontId="0" fillId="0" borderId="20" xfId="0" applyNumberFormat="1" applyBorder="1" applyAlignment="1">
      <alignment horizontal="center" vertical="center"/>
    </xf>
    <xf numFmtId="2" fontId="0" fillId="0" borderId="20" xfId="0" applyNumberFormat="1" applyBorder="1" applyAlignment="1">
      <alignment horizontal="center"/>
    </xf>
    <xf numFmtId="2" fontId="0" fillId="0" borderId="13" xfId="0" applyNumberFormat="1" applyBorder="1" applyAlignment="1">
      <alignment horizontal="center" vertical="center"/>
    </xf>
    <xf numFmtId="2" fontId="0" fillId="0" borderId="13" xfId="0" applyNumberFormat="1" applyBorder="1"/>
    <xf numFmtId="2" fontId="0" fillId="0" borderId="18" xfId="0" applyNumberFormat="1" applyBorder="1"/>
    <xf numFmtId="2" fontId="0" fillId="0" borderId="4" xfId="0" applyNumberFormat="1" applyBorder="1" applyAlignment="1">
      <alignment horizontal="center" vertical="center"/>
    </xf>
    <xf numFmtId="2" fontId="0" fillId="0" borderId="24" xfId="0" applyNumberFormat="1" applyBorder="1" applyAlignment="1">
      <alignment horizontal="center" vertical="center"/>
    </xf>
    <xf numFmtId="0" fontId="0" fillId="5" borderId="0" xfId="0" applyFill="1"/>
    <xf numFmtId="0" fontId="17" fillId="0" borderId="0" xfId="0" applyFont="1" applyAlignment="1">
      <alignment horizontal="center"/>
    </xf>
    <xf numFmtId="0" fontId="1" fillId="0" borderId="0" xfId="0" applyFont="1"/>
    <xf numFmtId="0" fontId="0" fillId="0" borderId="4" xfId="0" applyBorder="1"/>
    <xf numFmtId="0" fontId="0" fillId="0" borderId="27" xfId="0" applyBorder="1"/>
    <xf numFmtId="0" fontId="4" fillId="0" borderId="25" xfId="0" applyFont="1" applyBorder="1"/>
    <xf numFmtId="0" fontId="2" fillId="2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0" xfId="0" applyFont="1"/>
    <xf numFmtId="0" fontId="0" fillId="0" borderId="26" xfId="0" applyBorder="1" applyAlignment="1">
      <alignment horizontal="center" vertical="center" wrapText="1"/>
    </xf>
    <xf numFmtId="2" fontId="0" fillId="0" borderId="9" xfId="0" applyNumberFormat="1" applyBorder="1"/>
    <xf numFmtId="2" fontId="4" fillId="0" borderId="9" xfId="0" applyNumberFormat="1" applyFont="1" applyBorder="1"/>
    <xf numFmtId="2" fontId="4" fillId="0" borderId="27" xfId="0" applyNumberFormat="1" applyFont="1" applyBorder="1"/>
    <xf numFmtId="0" fontId="0" fillId="0" borderId="1" xfId="0" applyBorder="1"/>
    <xf numFmtId="0" fontId="0" fillId="0" borderId="2" xfId="0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0" fontId="0" fillId="0" borderId="6" xfId="0" applyBorder="1"/>
    <xf numFmtId="0" fontId="0" fillId="0" borderId="7" xfId="0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2" fontId="4" fillId="0" borderId="0" xfId="0" applyNumberFormat="1" applyFont="1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2" fillId="4" borderId="0" xfId="0" applyFont="1" applyFill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15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9A5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'[1]Plate 14.7'!$D$38:$D$45</c:f>
              <c:numCache>
                <c:formatCode>General</c:formatCode>
                <c:ptCount val="8"/>
                <c:pt idx="0">
                  <c:v>0</c:v>
                </c:pt>
                <c:pt idx="1">
                  <c:v>2.5</c:v>
                </c:pt>
                <c:pt idx="2">
                  <c:v>5</c:v>
                </c:pt>
                <c:pt idx="3">
                  <c:v>7.5</c:v>
                </c:pt>
                <c:pt idx="4">
                  <c:v>10</c:v>
                </c:pt>
                <c:pt idx="5">
                  <c:v>15</c:v>
                </c:pt>
                <c:pt idx="6">
                  <c:v>20</c:v>
                </c:pt>
                <c:pt idx="7">
                  <c:v>25</c:v>
                </c:pt>
              </c:numCache>
            </c:numRef>
          </c:xVal>
          <c:yVal>
            <c:numRef>
              <c:f>'[1]Plate 14.7'!$I$38:$I$45</c:f>
              <c:numCache>
                <c:formatCode>General</c:formatCode>
                <c:ptCount val="8"/>
                <c:pt idx="0">
                  <c:v>4.2200000956654549E-2</c:v>
                </c:pt>
                <c:pt idx="1">
                  <c:v>0.14284999668598175</c:v>
                </c:pt>
                <c:pt idx="2">
                  <c:v>0.25725001096725464</c:v>
                </c:pt>
                <c:pt idx="3">
                  <c:v>0.37800000607967377</c:v>
                </c:pt>
                <c:pt idx="4">
                  <c:v>0.48854999244213104</c:v>
                </c:pt>
                <c:pt idx="5">
                  <c:v>0.73420000076293945</c:v>
                </c:pt>
                <c:pt idx="6">
                  <c:v>0.98124998807907104</c:v>
                </c:pt>
                <c:pt idx="7">
                  <c:v>1.2301000356674194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CAC-4577-A1C3-391BABB28C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8787048"/>
        <c:axId val="628792952"/>
      </c:scatterChart>
      <c:valAx>
        <c:axId val="628787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792952"/>
        <c:crosses val="autoZero"/>
        <c:crossBetween val="midCat"/>
      </c:valAx>
      <c:valAx>
        <c:axId val="628792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787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Glucose Uptake (mg/dL)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'GLU TRANSPORT'!$I$68:$I$74</c:f>
              <c:strCache>
                <c:ptCount val="7"/>
                <c:pt idx="0">
                  <c:v>DMEM</c:v>
                </c:pt>
                <c:pt idx="1">
                  <c:v>GL_t0</c:v>
                </c:pt>
                <c:pt idx="2">
                  <c:v>GL_t48</c:v>
                </c:pt>
                <c:pt idx="3">
                  <c:v>GL_t72</c:v>
                </c:pt>
                <c:pt idx="4">
                  <c:v>CH_t0</c:v>
                </c:pt>
                <c:pt idx="5">
                  <c:v>CH_t3</c:v>
                </c:pt>
                <c:pt idx="6">
                  <c:v>Phloretin</c:v>
                </c:pt>
              </c:strCache>
            </c:strRef>
          </c:cat>
          <c:val>
            <c:numRef>
              <c:f>'GLU TRANSPORT'!$J$68:$J$74</c:f>
              <c:numCache>
                <c:formatCode>0.00</c:formatCode>
                <c:ptCount val="7"/>
                <c:pt idx="0">
                  <c:v>100.53480445919401</c:v>
                </c:pt>
                <c:pt idx="1">
                  <c:v>107.05022932924189</c:v>
                </c:pt>
                <c:pt idx="2">
                  <c:v>95.965241177109021</c:v>
                </c:pt>
                <c:pt idx="3">
                  <c:v>90.838112046161996</c:v>
                </c:pt>
                <c:pt idx="4">
                  <c:v>88.290387427130497</c:v>
                </c:pt>
                <c:pt idx="5">
                  <c:v>89.282021776241947</c:v>
                </c:pt>
                <c:pt idx="6">
                  <c:v>90.189350260024312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4C-4EB3-B934-7696A4D69A79}"/>
            </c:ext>
          </c:extLst>
        </c:ser>
        <c:ser>
          <c:idx val="1"/>
          <c:order val="1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'GLU TRANSPORT'!$I$68:$I$74</c:f>
              <c:strCache>
                <c:ptCount val="7"/>
                <c:pt idx="0">
                  <c:v>DMEM</c:v>
                </c:pt>
                <c:pt idx="1">
                  <c:v>GL_t0</c:v>
                </c:pt>
                <c:pt idx="2">
                  <c:v>GL_t48</c:v>
                </c:pt>
                <c:pt idx="3">
                  <c:v>GL_t72</c:v>
                </c:pt>
                <c:pt idx="4">
                  <c:v>CH_t0</c:v>
                </c:pt>
                <c:pt idx="5">
                  <c:v>CH_t3</c:v>
                </c:pt>
                <c:pt idx="6">
                  <c:v>Phloretin</c:v>
                </c:pt>
              </c:strCache>
            </c:strRef>
          </c:cat>
          <c:val>
            <c:numRef>
              <c:f>'GLU TRANSPORT'!$K$68:$K$74</c:f>
              <c:numCache>
                <c:formatCode>0.00</c:formatCode>
                <c:ptCount val="7"/>
                <c:pt idx="0">
                  <c:v>338.99087030753878</c:v>
                </c:pt>
                <c:pt idx="1">
                  <c:v>320.54203787698026</c:v>
                </c:pt>
                <c:pt idx="2">
                  <c:v>319.58754043767925</c:v>
                </c:pt>
                <c:pt idx="3">
                  <c:v>319.96149496258755</c:v>
                </c:pt>
                <c:pt idx="4">
                  <c:v>311.97465648915181</c:v>
                </c:pt>
                <c:pt idx="5">
                  <c:v>314.29944747522734</c:v>
                </c:pt>
                <c:pt idx="6">
                  <c:v>142.10277892848515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4C-4EB3-B934-7696A4D69A7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394551368"/>
        <c:axId val="394547104"/>
      </c:barChart>
      <c:catAx>
        <c:axId val="3945513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4547104"/>
        <c:crosses val="autoZero"/>
        <c:auto val="1"/>
        <c:lblAlgn val="ctr"/>
        <c:lblOffset val="100"/>
        <c:noMultiLvlLbl val="0"/>
      </c:catAx>
      <c:valAx>
        <c:axId val="394547104"/>
        <c:scaling>
          <c:orientation val="minMax"/>
          <c:max val="360.31200000000001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4551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Glucose Uptake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2"/>
          <c:order val="0"/>
          <c:tx>
            <c:v>2 hr</c:v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'GLU TRANSPORT'!$I$68:$I$74</c:f>
              <c:strCache>
                <c:ptCount val="7"/>
                <c:pt idx="0">
                  <c:v>DMEM</c:v>
                </c:pt>
                <c:pt idx="1">
                  <c:v>GL_t0</c:v>
                </c:pt>
                <c:pt idx="2">
                  <c:v>GL_t48</c:v>
                </c:pt>
                <c:pt idx="3">
                  <c:v>GL_t72</c:v>
                </c:pt>
                <c:pt idx="4">
                  <c:v>CH_t0</c:v>
                </c:pt>
                <c:pt idx="5">
                  <c:v>CH_t3</c:v>
                </c:pt>
                <c:pt idx="6">
                  <c:v>Phloretin</c:v>
                </c:pt>
              </c:strCache>
            </c:strRef>
          </c:cat>
          <c:val>
            <c:numRef>
              <c:f>'GLU TRANSPORT'!$L$68:$L$74</c:f>
              <c:numCache>
                <c:formatCode>0.00</c:formatCode>
                <c:ptCount val="7"/>
                <c:pt idx="0">
                  <c:v>27.902152706319523</c:v>
                </c:pt>
                <c:pt idx="1">
                  <c:v>29.71042577800403</c:v>
                </c:pt>
                <c:pt idx="2">
                  <c:v>26.633928699879277</c:v>
                </c:pt>
                <c:pt idx="3">
                  <c:v>25.210959403561908</c:v>
                </c:pt>
                <c:pt idx="4">
                  <c:v>24.503870930507588</c:v>
                </c:pt>
                <c:pt idx="5">
                  <c:v>24.779086396301523</c:v>
                </c:pt>
                <c:pt idx="6">
                  <c:v>25.03090384445267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1F-438B-AFB3-EC109D8BF85E}"/>
            </c:ext>
          </c:extLst>
        </c:ser>
        <c:ser>
          <c:idx val="3"/>
          <c:order val="1"/>
          <c:tx>
            <c:v>24 hr</c:v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'GLU TRANSPORT'!$I$68:$I$74</c:f>
              <c:strCache>
                <c:ptCount val="7"/>
                <c:pt idx="0">
                  <c:v>DMEM</c:v>
                </c:pt>
                <c:pt idx="1">
                  <c:v>GL_t0</c:v>
                </c:pt>
                <c:pt idx="2">
                  <c:v>GL_t48</c:v>
                </c:pt>
                <c:pt idx="3">
                  <c:v>GL_t72</c:v>
                </c:pt>
                <c:pt idx="4">
                  <c:v>CH_t0</c:v>
                </c:pt>
                <c:pt idx="5">
                  <c:v>CH_t3</c:v>
                </c:pt>
                <c:pt idx="6">
                  <c:v>Phloretin</c:v>
                </c:pt>
              </c:strCache>
            </c:strRef>
          </c:cat>
          <c:val>
            <c:numRef>
              <c:f>'GLU TRANSPORT'!$M$68:$M$74</c:f>
              <c:numCache>
                <c:formatCode>0.00</c:formatCode>
                <c:ptCount val="7"/>
                <c:pt idx="0">
                  <c:v>94.082592394241317</c:v>
                </c:pt>
                <c:pt idx="1">
                  <c:v>88.962354258803543</c:v>
                </c:pt>
                <c:pt idx="2">
                  <c:v>88.697445668664713</c:v>
                </c:pt>
                <c:pt idx="3">
                  <c:v>88.801231977449419</c:v>
                </c:pt>
                <c:pt idx="4">
                  <c:v>86.584586827291844</c:v>
                </c:pt>
                <c:pt idx="5">
                  <c:v>87.229802913926633</c:v>
                </c:pt>
                <c:pt idx="6">
                  <c:v>39.438813841472154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1F-438B-AFB3-EC109D8BF85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740910512"/>
        <c:axId val="740911168"/>
      </c:barChart>
      <c:catAx>
        <c:axId val="7409105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0911168"/>
        <c:crosses val="autoZero"/>
        <c:auto val="1"/>
        <c:lblAlgn val="ctr"/>
        <c:lblOffset val="100"/>
        <c:noMultiLvlLbl val="0"/>
      </c:catAx>
      <c:valAx>
        <c:axId val="740911168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0910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596437</xdr:colOff>
      <xdr:row>3</xdr:row>
      <xdr:rowOff>12816</xdr:rowOff>
    </xdr:from>
    <xdr:to>
      <xdr:col>6</xdr:col>
      <xdr:colOff>178723</xdr:colOff>
      <xdr:row>14</xdr:row>
      <xdr:rowOff>182188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6B46CE8-583D-400C-8D4E-38600566D7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350520</xdr:colOff>
      <xdr:row>66</xdr:row>
      <xdr:rowOff>53340</xdr:rowOff>
    </xdr:from>
    <xdr:to>
      <xdr:col>7</xdr:col>
      <xdr:colOff>472440</xdr:colOff>
      <xdr:row>67</xdr:row>
      <xdr:rowOff>38100</xdr:rowOff>
    </xdr:to>
    <xdr:sp macro="" textlink="">
      <xdr:nvSpPr>
        <xdr:cNvPr id="3" name="Arrow: Right 2">
          <a:extLst>
            <a:ext uri="{FF2B5EF4-FFF2-40B4-BE49-F238E27FC236}">
              <a16:creationId xmlns:a16="http://schemas.microsoft.com/office/drawing/2014/main" id="{85693561-FD75-41F7-8E08-B5A959C9E853}"/>
            </a:ext>
          </a:extLst>
        </xdr:cNvPr>
        <xdr:cNvSpPr/>
      </xdr:nvSpPr>
      <xdr:spPr>
        <a:xfrm>
          <a:off x="4442460" y="14508480"/>
          <a:ext cx="731520" cy="167640"/>
        </a:xfrm>
        <a:prstGeom prst="righ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487680</xdr:colOff>
      <xdr:row>60</xdr:row>
      <xdr:rowOff>140970</xdr:rowOff>
    </xdr:from>
    <xdr:to>
      <xdr:col>21</xdr:col>
      <xdr:colOff>182880</xdr:colOff>
      <xdr:row>75</xdr:row>
      <xdr:rowOff>26670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6CC9578-B98C-4A81-B0B6-6BD17F722A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655320</xdr:colOff>
      <xdr:row>67</xdr:row>
      <xdr:rowOff>60960</xdr:rowOff>
    </xdr:from>
    <xdr:to>
      <xdr:col>13</xdr:col>
      <xdr:colOff>510540</xdr:colOff>
      <xdr:row>68</xdr:row>
      <xdr:rowOff>99060</xdr:rowOff>
    </xdr:to>
    <xdr:sp macro="" textlink="">
      <xdr:nvSpPr>
        <xdr:cNvPr id="5" name="Arrow: Right 4">
          <a:extLst>
            <a:ext uri="{FF2B5EF4-FFF2-40B4-BE49-F238E27FC236}">
              <a16:creationId xmlns:a16="http://schemas.microsoft.com/office/drawing/2014/main" id="{6C196EE1-35AD-44E7-BFD7-0540C57D5C3B}"/>
            </a:ext>
          </a:extLst>
        </xdr:cNvPr>
        <xdr:cNvSpPr/>
      </xdr:nvSpPr>
      <xdr:spPr>
        <a:xfrm>
          <a:off x="8542020" y="14584680"/>
          <a:ext cx="533400" cy="220980"/>
        </a:xfrm>
        <a:prstGeom prst="righ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643274</xdr:colOff>
      <xdr:row>73</xdr:row>
      <xdr:rowOff>157709</xdr:rowOff>
    </xdr:from>
    <xdr:to>
      <xdr:col>13</xdr:col>
      <xdr:colOff>185763</xdr:colOff>
      <xdr:row>79</xdr:row>
      <xdr:rowOff>6757</xdr:rowOff>
    </xdr:to>
    <xdr:sp macro="" textlink="">
      <xdr:nvSpPr>
        <xdr:cNvPr id="6" name="Arrow: Right 5">
          <a:extLst>
            <a:ext uri="{FF2B5EF4-FFF2-40B4-BE49-F238E27FC236}">
              <a16:creationId xmlns:a16="http://schemas.microsoft.com/office/drawing/2014/main" id="{527EACAA-F0D4-4ED7-A83E-C888D09B1288}"/>
            </a:ext>
          </a:extLst>
        </xdr:cNvPr>
        <xdr:cNvSpPr/>
      </xdr:nvSpPr>
      <xdr:spPr>
        <a:xfrm rot="3578464">
          <a:off x="8167145" y="16149158"/>
          <a:ext cx="946328" cy="220669"/>
        </a:xfrm>
        <a:prstGeom prst="righ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403860</xdr:colOff>
      <xdr:row>78</xdr:row>
      <xdr:rowOff>19050</xdr:rowOff>
    </xdr:from>
    <xdr:to>
      <xdr:col>21</xdr:col>
      <xdr:colOff>99060</xdr:colOff>
      <xdr:row>93</xdr:row>
      <xdr:rowOff>19050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33BEBE4-917A-4432-B945-680D4106B5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LU%20transport%20Plate%2017.4%20(plD)_17.08.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te 14.7"/>
      <sheetName val="Sheet1"/>
    </sheetNames>
    <sheetDataSet>
      <sheetData sheetId="0">
        <row r="38">
          <cell r="D38">
            <v>0</v>
          </cell>
          <cell r="I38">
            <v>4.2200000956654549E-2</v>
          </cell>
        </row>
        <row r="39">
          <cell r="D39">
            <v>2.5</v>
          </cell>
          <cell r="I39">
            <v>0.14284999668598175</v>
          </cell>
        </row>
        <row r="40">
          <cell r="D40">
            <v>5</v>
          </cell>
          <cell r="I40">
            <v>0.25725001096725464</v>
          </cell>
        </row>
        <row r="41">
          <cell r="D41">
            <v>7.5</v>
          </cell>
          <cell r="I41">
            <v>0.37800000607967377</v>
          </cell>
        </row>
        <row r="42">
          <cell r="D42">
            <v>10</v>
          </cell>
          <cell r="I42">
            <v>0.48854999244213104</v>
          </cell>
        </row>
        <row r="43">
          <cell r="D43">
            <v>15</v>
          </cell>
          <cell r="I43">
            <v>0.73420000076293945</v>
          </cell>
        </row>
        <row r="44">
          <cell r="D44">
            <v>20</v>
          </cell>
          <cell r="I44">
            <v>0.98124998807907104</v>
          </cell>
        </row>
        <row r="45">
          <cell r="D45">
            <v>25</v>
          </cell>
          <cell r="I45">
            <v>1.2301000356674194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96FE0-C03E-4ECE-98C4-77DAC14BED92}">
  <dimension ref="A2:AK104"/>
  <sheetViews>
    <sheetView tabSelected="1" zoomScale="90" zoomScaleNormal="90" workbookViewId="0">
      <selection activeCell="S36" sqref="S36"/>
    </sheetView>
  </sheetViews>
  <sheetFormatPr defaultRowHeight="14.5" x14ac:dyDescent="0.35"/>
  <cols>
    <col min="1" max="1" width="11.453125" customWidth="1"/>
    <col min="3" max="3" width="10.90625" customWidth="1"/>
    <col min="4" max="4" width="9.90625" customWidth="1"/>
    <col min="5" max="5" width="9.6328125" customWidth="1"/>
    <col min="11" max="11" width="10.90625" customWidth="1"/>
    <col min="13" max="13" width="9.90625" customWidth="1"/>
    <col min="19" max="19" width="11.1796875" customWidth="1"/>
    <col min="29" max="29" width="18.6328125" customWidth="1"/>
  </cols>
  <sheetData>
    <row r="2" spans="1:19" x14ac:dyDescent="0.35">
      <c r="A2" s="16" t="s">
        <v>98</v>
      </c>
    </row>
    <row r="3" spans="1:19" x14ac:dyDescent="0.35">
      <c r="D3" t="s">
        <v>1</v>
      </c>
    </row>
    <row r="16" spans="1:19" x14ac:dyDescent="0.35">
      <c r="F16" s="74" t="s">
        <v>106</v>
      </c>
      <c r="G16" s="74"/>
      <c r="H16" s="74"/>
      <c r="I16" s="74"/>
      <c r="N16" s="74" t="s">
        <v>113</v>
      </c>
      <c r="O16" s="74"/>
      <c r="P16" s="74"/>
      <c r="Q16" s="74"/>
      <c r="S16" t="s">
        <v>151</v>
      </c>
    </row>
    <row r="17" spans="1:37" ht="42.65" customHeight="1" x14ac:dyDescent="0.4">
      <c r="A17" s="19" t="s">
        <v>99</v>
      </c>
      <c r="F17" s="75" t="s">
        <v>3</v>
      </c>
      <c r="G17" s="76"/>
      <c r="H17" s="76"/>
      <c r="I17" s="76"/>
      <c r="N17" s="75" t="s">
        <v>3</v>
      </c>
      <c r="O17" s="76"/>
      <c r="P17" s="76"/>
      <c r="Q17" s="76"/>
      <c r="AD17" s="17" t="s">
        <v>115</v>
      </c>
      <c r="AE17" s="18">
        <v>360.31200000000001</v>
      </c>
    </row>
    <row r="18" spans="1:37" ht="54" customHeight="1" x14ac:dyDescent="0.35">
      <c r="A18" s="18" t="s">
        <v>103</v>
      </c>
      <c r="B18" s="18" t="s">
        <v>102</v>
      </c>
      <c r="C18" s="17" t="s">
        <v>35</v>
      </c>
      <c r="D18" s="18" t="s">
        <v>104</v>
      </c>
      <c r="E18" s="18" t="s">
        <v>31</v>
      </c>
      <c r="F18" s="18" t="s">
        <v>105</v>
      </c>
      <c r="G18" s="18" t="s">
        <v>107</v>
      </c>
      <c r="H18" s="18" t="s">
        <v>108</v>
      </c>
      <c r="I18" s="18" t="s">
        <v>109</v>
      </c>
      <c r="J18" s="18" t="s">
        <v>2</v>
      </c>
      <c r="K18" s="18"/>
      <c r="N18" s="18" t="s">
        <v>111</v>
      </c>
      <c r="O18" s="18" t="s">
        <v>112</v>
      </c>
      <c r="P18" s="18" t="s">
        <v>140</v>
      </c>
      <c r="V18" s="17" t="s">
        <v>160</v>
      </c>
      <c r="W18" s="17" t="s">
        <v>161</v>
      </c>
      <c r="X18" s="17" t="s">
        <v>162</v>
      </c>
      <c r="Y18" s="17" t="s">
        <v>163</v>
      </c>
      <c r="Z18" s="58" t="s">
        <v>2</v>
      </c>
      <c r="AA18" s="17" t="s">
        <v>164</v>
      </c>
      <c r="AD18" s="17" t="s">
        <v>166</v>
      </c>
      <c r="AH18" s="72" t="s">
        <v>165</v>
      </c>
    </row>
    <row r="19" spans="1:37" x14ac:dyDescent="0.35">
      <c r="A19" s="18"/>
      <c r="B19" t="s">
        <v>87</v>
      </c>
      <c r="C19" s="17"/>
      <c r="D19" s="18"/>
      <c r="E19" s="18"/>
      <c r="F19" s="18"/>
      <c r="G19" s="21">
        <v>248.22070915230148</v>
      </c>
      <c r="H19" s="18"/>
      <c r="N19" s="18"/>
      <c r="O19" s="21"/>
      <c r="Z19" s="8"/>
      <c r="AD19" t="s">
        <v>155</v>
      </c>
      <c r="AE19" t="s">
        <v>156</v>
      </c>
      <c r="AF19" t="s">
        <v>157</v>
      </c>
      <c r="AG19" t="s">
        <v>158</v>
      </c>
      <c r="AH19" t="s">
        <v>155</v>
      </c>
      <c r="AI19" t="s">
        <v>156</v>
      </c>
      <c r="AJ19" t="s">
        <v>157</v>
      </c>
      <c r="AK19" t="s">
        <v>158</v>
      </c>
    </row>
    <row r="20" spans="1:37" x14ac:dyDescent="0.35">
      <c r="A20" t="s">
        <v>12</v>
      </c>
      <c r="B20" t="s">
        <v>13</v>
      </c>
      <c r="C20" s="18" t="s">
        <v>101</v>
      </c>
      <c r="D20" s="18" t="s">
        <v>14</v>
      </c>
      <c r="E20" s="18">
        <v>25</v>
      </c>
      <c r="F20" s="21">
        <v>235.88284071918312</v>
      </c>
      <c r="G20" s="21">
        <v>246.0240582157877</v>
      </c>
      <c r="H20" s="21">
        <v>246.0763603563588</v>
      </c>
      <c r="I20" s="21">
        <v>246.54707182800419</v>
      </c>
      <c r="J20" s="21">
        <f>AVERAGE(F20:I20)</f>
        <v>243.63258277983346</v>
      </c>
      <c r="K20" s="21"/>
      <c r="L20" s="18"/>
      <c r="N20" s="21">
        <v>283.47175959164127</v>
      </c>
      <c r="O20" s="21">
        <v>276.14958460759914</v>
      </c>
      <c r="P20" s="21">
        <v>285.66840273466067</v>
      </c>
      <c r="S20" t="s">
        <v>152</v>
      </c>
      <c r="T20" t="s">
        <v>153</v>
      </c>
      <c r="U20" t="s">
        <v>14</v>
      </c>
      <c r="V20" s="20">
        <v>275.05124744910074</v>
      </c>
      <c r="W20" s="20">
        <v>269.97804112913218</v>
      </c>
      <c r="X20" s="20">
        <v>266.89225380291003</v>
      </c>
      <c r="Y20" s="20">
        <v>266.00314079368462</v>
      </c>
      <c r="Z20" s="59">
        <f>AVERAGE(V20:Y20)</f>
        <v>269.48117079370689</v>
      </c>
      <c r="AA20" s="20">
        <f>_xlfn.STDEV.P(V20:Y20)</f>
        <v>3.5380721425474335</v>
      </c>
      <c r="AC20" t="s">
        <v>167</v>
      </c>
      <c r="AD20" s="20">
        <f>V20+V22</f>
        <v>285.48011784573475</v>
      </c>
      <c r="AE20" s="20">
        <f>W20+W22</f>
        <v>281.71653468040239</v>
      </c>
      <c r="AF20" s="20">
        <f>Y20+Y22</f>
        <v>277.45920808544719</v>
      </c>
      <c r="AG20" s="20">
        <f>Z20+Z22</f>
        <v>280.86113944512527</v>
      </c>
      <c r="AH20" s="71">
        <f>$AE$17-AD20</f>
        <v>74.831882154265259</v>
      </c>
      <c r="AI20" s="71">
        <f>$AE$17-AE20</f>
        <v>78.595465319597622</v>
      </c>
      <c r="AJ20" s="71">
        <f t="shared" ref="AJ20:AK21" si="0">$AE$17-AF20</f>
        <v>82.852791914552824</v>
      </c>
      <c r="AK20" s="71">
        <f t="shared" si="0"/>
        <v>79.450860554874737</v>
      </c>
    </row>
    <row r="21" spans="1:37" x14ac:dyDescent="0.35">
      <c r="A21" t="s">
        <v>15</v>
      </c>
      <c r="B21" s="62" t="s">
        <v>16</v>
      </c>
      <c r="C21" s="63" t="s">
        <v>101</v>
      </c>
      <c r="D21" s="63" t="s">
        <v>14</v>
      </c>
      <c r="E21" s="63">
        <v>25</v>
      </c>
      <c r="F21" s="64">
        <v>225.1767866022916</v>
      </c>
      <c r="G21" s="64">
        <v>239.35564829864262</v>
      </c>
      <c r="H21" s="64">
        <v>264.4079527834968</v>
      </c>
      <c r="I21" s="64">
        <v>220.23953934992707</v>
      </c>
      <c r="J21" s="65">
        <f t="shared" ref="J21:J45" si="1">AVERAGE(F21:I21)</f>
        <v>237.29498175858953</v>
      </c>
      <c r="K21" s="21"/>
      <c r="L21" s="18"/>
      <c r="N21" s="21">
        <v>272.69770567786242</v>
      </c>
      <c r="O21" s="21">
        <v>273.29917639768274</v>
      </c>
      <c r="P21" s="21">
        <v>287.05439776955291</v>
      </c>
      <c r="T21" t="s">
        <v>154</v>
      </c>
      <c r="U21" t="s">
        <v>14</v>
      </c>
      <c r="V21" s="20">
        <v>33.994770024112078</v>
      </c>
      <c r="W21" s="20">
        <v>27.750000431447845</v>
      </c>
      <c r="X21" s="20">
        <v>27.519874130332816</v>
      </c>
      <c r="Y21" s="20">
        <v>26.0815894244605</v>
      </c>
      <c r="Z21" s="59">
        <f t="shared" ref="Z21:Z28" si="2">AVERAGE(V21:Y21)</f>
        <v>28.836558502588311</v>
      </c>
      <c r="AA21" s="20">
        <f t="shared" ref="AA21:AA28" si="3">_xlfn.STDEV.P(V21:Y21)</f>
        <v>3.0459508737142653</v>
      </c>
      <c r="AC21" t="s">
        <v>168</v>
      </c>
      <c r="AD21" s="20">
        <f>V21+V23</f>
        <v>206.46234002372711</v>
      </c>
      <c r="AE21" s="20">
        <f t="shared" ref="AE21" si="4">W21+W23</f>
        <v>188.13598326609224</v>
      </c>
      <c r="AF21" s="20">
        <f>X21+X23</f>
        <v>156.7290801488206</v>
      </c>
      <c r="AG21" s="20">
        <f>Y21+Y23</f>
        <v>179.58995689707322</v>
      </c>
      <c r="AH21" s="71">
        <f>$AE$17-AD21</f>
        <v>153.8496599762729</v>
      </c>
      <c r="AI21" s="71">
        <f t="shared" ref="AI21" si="5">$AE$17-AE21</f>
        <v>172.17601673390777</v>
      </c>
      <c r="AJ21" s="71">
        <f t="shared" si="0"/>
        <v>203.58291985117941</v>
      </c>
      <c r="AK21" s="71">
        <f t="shared" si="0"/>
        <v>180.72204310292679</v>
      </c>
    </row>
    <row r="22" spans="1:37" x14ac:dyDescent="0.35">
      <c r="A22" t="s">
        <v>18</v>
      </c>
      <c r="B22" s="50" t="s">
        <v>19</v>
      </c>
      <c r="C22" s="18" t="s">
        <v>101</v>
      </c>
      <c r="D22" s="18" t="s">
        <v>14</v>
      </c>
      <c r="E22" s="18">
        <v>25</v>
      </c>
      <c r="F22" s="21">
        <v>226.37447834413919</v>
      </c>
      <c r="G22" s="21">
        <v>247.85460196179824</v>
      </c>
      <c r="H22" s="21">
        <v>265.42782504089706</v>
      </c>
      <c r="I22" s="21">
        <v>252.0648580330685</v>
      </c>
      <c r="J22" s="66">
        <f>AVERAGE(F22:I22)</f>
        <v>247.93044084497575</v>
      </c>
      <c r="K22" s="21"/>
      <c r="L22" s="18"/>
      <c r="N22" s="21">
        <v>267.46756955569759</v>
      </c>
      <c r="O22" s="21">
        <v>265.87238154550977</v>
      </c>
      <c r="P22" s="21">
        <v>285.61610838758395</v>
      </c>
      <c r="T22" t="s">
        <v>153</v>
      </c>
      <c r="U22" t="s">
        <v>30</v>
      </c>
      <c r="V22" s="20">
        <v>10.428870396634025</v>
      </c>
      <c r="W22" s="20">
        <v>11.738493551270231</v>
      </c>
      <c r="X22" s="20">
        <v>11.896443366006826</v>
      </c>
      <c r="Y22" s="20">
        <v>11.456067291762539</v>
      </c>
      <c r="Z22" s="60">
        <f t="shared" si="2"/>
        <v>11.379968651418405</v>
      </c>
      <c r="AA22" s="20">
        <f t="shared" si="3"/>
        <v>0.57132852369260201</v>
      </c>
      <c r="AH22" s="71"/>
      <c r="AI22" s="57"/>
      <c r="AJ22" s="57"/>
    </row>
    <row r="23" spans="1:37" x14ac:dyDescent="0.35">
      <c r="A23" t="s">
        <v>81</v>
      </c>
      <c r="B23" s="67" t="s">
        <v>20</v>
      </c>
      <c r="C23" s="68" t="s">
        <v>101</v>
      </c>
      <c r="D23" s="68" t="s">
        <v>14</v>
      </c>
      <c r="E23" s="68">
        <v>25</v>
      </c>
      <c r="F23" s="69">
        <v>243.7698694691997</v>
      </c>
      <c r="G23" s="69">
        <v>250.11</v>
      </c>
      <c r="H23" s="69">
        <v>264.14643428714703</v>
      </c>
      <c r="I23" s="69">
        <v>255.09832763173091</v>
      </c>
      <c r="J23" s="70">
        <f t="shared" si="1"/>
        <v>253.28115784701941</v>
      </c>
      <c r="K23" s="21"/>
      <c r="L23" s="18"/>
      <c r="N23" s="21">
        <v>271.33786561000295</v>
      </c>
      <c r="O23" s="21">
        <v>264.90480363518623</v>
      </c>
      <c r="P23" s="21">
        <v>282.37342243314288</v>
      </c>
      <c r="T23" t="s">
        <v>154</v>
      </c>
      <c r="U23" t="s">
        <v>30</v>
      </c>
      <c r="V23" s="20">
        <v>172.46756999961502</v>
      </c>
      <c r="W23" s="20">
        <v>160.38598283464441</v>
      </c>
      <c r="X23" s="20">
        <v>129.20920601848778</v>
      </c>
      <c r="Y23" s="20">
        <v>153.50836747261272</v>
      </c>
      <c r="Z23" s="60">
        <f t="shared" si="2"/>
        <v>153.89278158133996</v>
      </c>
      <c r="AA23" s="20">
        <f t="shared" si="3"/>
        <v>15.784573989132896</v>
      </c>
      <c r="AC23" t="s">
        <v>169</v>
      </c>
      <c r="AD23" s="20">
        <f>V25+V27</f>
        <v>272.40272816304878</v>
      </c>
      <c r="AE23" s="20">
        <f>W25+W27</f>
        <v>278.21757431608859</v>
      </c>
      <c r="AF23" s="20">
        <f>X25+X27</f>
        <v>262.71548327092847</v>
      </c>
      <c r="AG23" s="20">
        <f>Y25+Y27</f>
        <v>267.15481320983696</v>
      </c>
      <c r="AH23" s="71">
        <f>$AE$17-AD23</f>
        <v>87.909271836951234</v>
      </c>
      <c r="AI23" s="71">
        <f t="shared" ref="AI23:AK24" si="6">$AE$17-AE23</f>
        <v>82.094425683911425</v>
      </c>
      <c r="AJ23" s="71">
        <f t="shared" si="6"/>
        <v>97.596516729071539</v>
      </c>
      <c r="AK23" s="71">
        <f t="shared" si="6"/>
        <v>93.157186790163053</v>
      </c>
    </row>
    <row r="24" spans="1:37" x14ac:dyDescent="0.35">
      <c r="C24" s="18"/>
      <c r="D24" s="18"/>
      <c r="E24" s="18"/>
      <c r="F24" s="21"/>
      <c r="H24" s="21"/>
      <c r="I24" s="21"/>
      <c r="J24" s="21"/>
      <c r="K24" s="21"/>
      <c r="L24" s="18"/>
      <c r="N24" s="21"/>
      <c r="O24" s="21"/>
      <c r="P24" s="21"/>
      <c r="V24" s="20"/>
      <c r="W24" s="20"/>
      <c r="X24" s="20"/>
      <c r="Y24" s="20"/>
      <c r="Z24" s="59"/>
      <c r="AA24" s="20"/>
      <c r="AC24" t="s">
        <v>170</v>
      </c>
      <c r="AD24" s="20">
        <f>V26+V28</f>
        <v>204.91422160200494</v>
      </c>
      <c r="AE24" s="20">
        <f t="shared" ref="AE24:AF24" si="7">W26+W28</f>
        <v>226.9330518121001</v>
      </c>
      <c r="AF24" s="20">
        <f t="shared" si="7"/>
        <v>206.54602500733972</v>
      </c>
      <c r="AG24" s="20">
        <f>Y26+Y28</f>
        <v>203.07322054527793</v>
      </c>
      <c r="AH24" s="71">
        <f>$AE$17-AD24</f>
        <v>155.39777839799507</v>
      </c>
      <c r="AI24" s="71">
        <f t="shared" si="6"/>
        <v>133.37894818789991</v>
      </c>
      <c r="AJ24" s="71">
        <f t="shared" si="6"/>
        <v>153.76597499266029</v>
      </c>
      <c r="AK24" s="71">
        <f t="shared" si="6"/>
        <v>157.23877945472208</v>
      </c>
    </row>
    <row r="25" spans="1:37" x14ac:dyDescent="0.35">
      <c r="C25" s="18"/>
      <c r="D25" s="18"/>
      <c r="E25" s="18"/>
      <c r="F25" s="21"/>
      <c r="H25" s="21"/>
      <c r="I25" s="21"/>
      <c r="J25" s="21"/>
      <c r="K25" s="21"/>
      <c r="L25" s="18"/>
      <c r="N25" s="21"/>
      <c r="O25" s="21"/>
      <c r="P25" s="21"/>
      <c r="S25" t="s">
        <v>159</v>
      </c>
      <c r="T25" t="s">
        <v>153</v>
      </c>
      <c r="U25" t="s">
        <v>14</v>
      </c>
      <c r="V25" s="20">
        <v>261.94979893762195</v>
      </c>
      <c r="W25" s="20">
        <v>267.31067092747867</v>
      </c>
      <c r="X25" s="20">
        <v>251.20188440388716</v>
      </c>
      <c r="Y25" s="20">
        <v>255.09832763173091</v>
      </c>
      <c r="Z25" s="59">
        <f t="shared" si="2"/>
        <v>258.89017047517967</v>
      </c>
      <c r="AA25" s="20">
        <f t="shared" si="3"/>
        <v>6.1998784072511954</v>
      </c>
    </row>
    <row r="26" spans="1:37" x14ac:dyDescent="0.35">
      <c r="B26" t="s">
        <v>13</v>
      </c>
      <c r="C26" s="18" t="s">
        <v>100</v>
      </c>
      <c r="D26" s="18" t="s">
        <v>14</v>
      </c>
      <c r="E26" s="18">
        <v>5</v>
      </c>
      <c r="F26" s="21"/>
      <c r="H26" s="21"/>
      <c r="I26" s="21">
        <v>4.9780336202562605</v>
      </c>
      <c r="J26" s="21">
        <f>AVERAGE(F26:I26)</f>
        <v>4.9780336202562605</v>
      </c>
      <c r="K26" s="21"/>
      <c r="L26" s="18"/>
      <c r="N26" s="21">
        <v>20.521966962385374</v>
      </c>
      <c r="O26" s="21">
        <v>4.4707112347231748</v>
      </c>
      <c r="P26" s="21">
        <v>21.332635333597906</v>
      </c>
      <c r="T26" t="s">
        <v>154</v>
      </c>
      <c r="U26" t="s">
        <v>14</v>
      </c>
      <c r="V26" s="20">
        <v>33.497906702831699</v>
      </c>
      <c r="W26" s="20">
        <v>38.29916215491594</v>
      </c>
      <c r="X26" s="20">
        <v>34.512552642922017</v>
      </c>
      <c r="Y26" s="20">
        <v>34.319038619556189</v>
      </c>
      <c r="Z26" s="59">
        <f t="shared" si="2"/>
        <v>35.157165030056461</v>
      </c>
      <c r="AA26" s="20">
        <f t="shared" si="3"/>
        <v>1.8535955019040149</v>
      </c>
    </row>
    <row r="27" spans="1:37" x14ac:dyDescent="0.35">
      <c r="A27" t="s">
        <v>25</v>
      </c>
      <c r="B27" s="62" t="s">
        <v>16</v>
      </c>
      <c r="C27" s="63" t="s">
        <v>100</v>
      </c>
      <c r="D27" s="63" t="s">
        <v>14</v>
      </c>
      <c r="E27" s="63">
        <v>5</v>
      </c>
      <c r="F27" s="64">
        <v>12.070083667044857</v>
      </c>
      <c r="G27" s="64">
        <v>15.647489292851052</v>
      </c>
      <c r="H27" s="64"/>
      <c r="I27" s="64">
        <v>8.8012552151620138</v>
      </c>
      <c r="J27" s="65">
        <f t="shared" si="1"/>
        <v>12.172942725019309</v>
      </c>
      <c r="K27" s="21"/>
      <c r="L27" s="18"/>
      <c r="N27" s="21">
        <v>18.288702968772981</v>
      </c>
      <c r="O27" s="21">
        <v>4.5596235098325062</v>
      </c>
      <c r="P27" s="21">
        <v>27.258368103574007</v>
      </c>
      <c r="T27" t="s">
        <v>153</v>
      </c>
      <c r="U27" t="s">
        <v>30</v>
      </c>
      <c r="V27" s="20">
        <v>10.452929225426837</v>
      </c>
      <c r="W27" s="20">
        <v>10.906903388609944</v>
      </c>
      <c r="X27" s="20">
        <v>11.513598867041296</v>
      </c>
      <c r="Y27" s="20">
        <v>12.056485578106036</v>
      </c>
      <c r="Z27" s="60">
        <f t="shared" si="2"/>
        <v>11.232479264796028</v>
      </c>
      <c r="AA27" s="20">
        <f t="shared" si="3"/>
        <v>0.60657080175692024</v>
      </c>
    </row>
    <row r="28" spans="1:37" x14ac:dyDescent="0.35">
      <c r="A28" t="s">
        <v>26</v>
      </c>
      <c r="B28" s="50" t="s">
        <v>19</v>
      </c>
      <c r="C28" s="18" t="s">
        <v>100</v>
      </c>
      <c r="D28" s="18" t="s">
        <v>14</v>
      </c>
      <c r="E28" s="18">
        <v>5</v>
      </c>
      <c r="F28" s="21">
        <v>14.32426773753625</v>
      </c>
      <c r="G28" s="21">
        <v>15.417363771085459</v>
      </c>
      <c r="H28" s="21"/>
      <c r="I28" s="21">
        <v>11.939330653665454</v>
      </c>
      <c r="J28" s="66">
        <f t="shared" si="1"/>
        <v>13.89365405409572</v>
      </c>
      <c r="K28" s="21"/>
      <c r="L28" s="18"/>
      <c r="N28" s="21">
        <v>16.37447735654759</v>
      </c>
      <c r="O28" s="21">
        <v>5.2970710274564672</v>
      </c>
      <c r="P28" s="21">
        <v>25.867155324215666</v>
      </c>
      <c r="T28" t="s">
        <v>154</v>
      </c>
      <c r="U28" t="s">
        <v>30</v>
      </c>
      <c r="V28" s="20">
        <v>171.41631489917324</v>
      </c>
      <c r="W28" s="20">
        <v>188.63388965718417</v>
      </c>
      <c r="X28" s="20">
        <v>172.03347236441769</v>
      </c>
      <c r="Y28" s="20">
        <v>168.75418192572175</v>
      </c>
      <c r="Z28" s="61">
        <f t="shared" si="2"/>
        <v>175.20946471162421</v>
      </c>
      <c r="AA28" s="20">
        <f t="shared" si="3"/>
        <v>7.8479419890528037</v>
      </c>
    </row>
    <row r="29" spans="1:37" x14ac:dyDescent="0.35">
      <c r="A29" t="s">
        <v>27</v>
      </c>
      <c r="B29" s="67" t="s">
        <v>20</v>
      </c>
      <c r="C29" s="68" t="s">
        <v>100</v>
      </c>
      <c r="D29" s="68" t="s">
        <v>14</v>
      </c>
      <c r="E29" s="68">
        <v>5</v>
      </c>
      <c r="F29" s="69">
        <v>22.755230176648332</v>
      </c>
      <c r="G29" s="69">
        <v>14.0156905636129</v>
      </c>
      <c r="H29" s="69"/>
      <c r="I29" s="69">
        <v>10.77824261672327</v>
      </c>
      <c r="J29" s="70">
        <f t="shared" si="1"/>
        <v>15.849721118994834</v>
      </c>
      <c r="K29" s="21"/>
      <c r="L29" s="18"/>
      <c r="N29" s="21">
        <v>18.377615049044955</v>
      </c>
      <c r="O29" s="21">
        <v>5.2970710274564672</v>
      </c>
      <c r="P29" s="21">
        <v>27.023012367751306</v>
      </c>
    </row>
    <row r="30" spans="1:37" x14ac:dyDescent="0.35">
      <c r="C30" s="18"/>
      <c r="D30" s="18"/>
      <c r="E30" s="18"/>
      <c r="F30" s="21"/>
      <c r="H30" s="21"/>
      <c r="I30" s="21"/>
      <c r="J30" s="21"/>
      <c r="K30" s="21"/>
      <c r="L30" s="18"/>
      <c r="N30" s="21"/>
      <c r="O30" s="21"/>
      <c r="P30" s="21"/>
    </row>
    <row r="31" spans="1:37" x14ac:dyDescent="0.35">
      <c r="C31" s="18"/>
      <c r="D31" s="18"/>
      <c r="E31" s="18"/>
      <c r="F31" s="21"/>
      <c r="H31" s="21"/>
      <c r="I31" s="21"/>
      <c r="J31" s="21"/>
      <c r="K31" s="21"/>
      <c r="L31" s="18"/>
      <c r="N31" s="21"/>
      <c r="O31" s="21"/>
      <c r="P31" s="21"/>
    </row>
    <row r="32" spans="1:37" x14ac:dyDescent="0.35">
      <c r="C32" s="18"/>
      <c r="D32" s="18"/>
      <c r="E32" s="18"/>
      <c r="F32" s="21"/>
      <c r="H32" s="21"/>
      <c r="J32" s="21"/>
      <c r="K32" s="21"/>
      <c r="L32" s="18"/>
      <c r="N32" s="21"/>
      <c r="O32" s="21"/>
      <c r="P32" s="21"/>
    </row>
    <row r="33" spans="1:31" x14ac:dyDescent="0.35">
      <c r="B33" t="s">
        <v>87</v>
      </c>
      <c r="C33" s="18"/>
      <c r="D33" s="18"/>
      <c r="E33" s="18"/>
      <c r="F33" s="21"/>
      <c r="G33" s="21">
        <v>18.273012482471543</v>
      </c>
      <c r="H33" s="21"/>
      <c r="I33" s="21"/>
      <c r="J33" s="21">
        <f t="shared" si="1"/>
        <v>18.273012482471543</v>
      </c>
      <c r="K33" s="21"/>
      <c r="L33" s="18"/>
      <c r="N33" s="21"/>
      <c r="O33" s="21"/>
      <c r="P33" s="21"/>
    </row>
    <row r="34" spans="1:31" ht="15" thickBot="1" x14ac:dyDescent="0.4">
      <c r="A34" t="s">
        <v>12</v>
      </c>
      <c r="B34" t="s">
        <v>13</v>
      </c>
      <c r="C34" s="18" t="s">
        <v>101</v>
      </c>
      <c r="D34" s="18" t="s">
        <v>30</v>
      </c>
      <c r="E34" s="18">
        <v>5</v>
      </c>
      <c r="F34" s="21">
        <v>18.917363631675432</v>
      </c>
      <c r="G34" s="21">
        <v>16.610878979311824</v>
      </c>
      <c r="H34" s="21">
        <v>14.89644302384125</v>
      </c>
      <c r="I34" s="21">
        <v>14.153765409062595</v>
      </c>
      <c r="J34" s="21">
        <f t="shared" si="1"/>
        <v>16.144612760972777</v>
      </c>
      <c r="K34" s="21"/>
      <c r="L34" s="18"/>
      <c r="N34" s="21">
        <v>14.285564621123308</v>
      </c>
      <c r="O34" s="21">
        <v>14.317991792407494</v>
      </c>
      <c r="P34" s="21">
        <v>13.680962163534122</v>
      </c>
    </row>
    <row r="35" spans="1:31" x14ac:dyDescent="0.35">
      <c r="A35" t="s">
        <v>15</v>
      </c>
      <c r="B35" s="23" t="s">
        <v>16</v>
      </c>
      <c r="C35" s="24" t="s">
        <v>101</v>
      </c>
      <c r="D35" s="24" t="s">
        <v>30</v>
      </c>
      <c r="E35" s="24"/>
      <c r="F35" s="32">
        <v>17.844142723283007</v>
      </c>
      <c r="G35" s="32">
        <v>17.191422608108201</v>
      </c>
      <c r="H35" s="32">
        <v>14.767782407824463</v>
      </c>
      <c r="I35" s="32">
        <v>14.063807909458749</v>
      </c>
      <c r="J35" s="25">
        <f t="shared" si="1"/>
        <v>15.966788912168607</v>
      </c>
      <c r="K35" s="21"/>
      <c r="L35" s="18"/>
      <c r="N35" s="27">
        <v>14.879706962338052</v>
      </c>
      <c r="O35" s="27">
        <v>15.448744899558221</v>
      </c>
      <c r="P35" s="27">
        <v>12.169456331300934</v>
      </c>
    </row>
    <row r="36" spans="1:31" x14ac:dyDescent="0.35">
      <c r="A36" t="s">
        <v>18</v>
      </c>
      <c r="B36" s="26" t="s">
        <v>19</v>
      </c>
      <c r="C36" s="18" t="s">
        <v>101</v>
      </c>
      <c r="D36" s="18" t="s">
        <v>30</v>
      </c>
      <c r="E36" s="18"/>
      <c r="F36" s="33">
        <v>17.492677949961259</v>
      </c>
      <c r="G36" s="33">
        <v>19.238493631075613</v>
      </c>
      <c r="H36" s="33">
        <v>14.532426983741535</v>
      </c>
      <c r="I36" s="33">
        <v>14.401673346882584</v>
      </c>
      <c r="J36" s="28">
        <f t="shared" si="1"/>
        <v>16.416317977915249</v>
      </c>
      <c r="K36" s="21"/>
      <c r="L36" s="18"/>
      <c r="N36" s="27">
        <v>14.695606544925576</v>
      </c>
      <c r="O36" s="27">
        <v>15.107740242610914</v>
      </c>
      <c r="P36" s="27">
        <v>12.122384872396619</v>
      </c>
    </row>
    <row r="37" spans="1:31" ht="15" thickBot="1" x14ac:dyDescent="0.4">
      <c r="A37" t="s">
        <v>81</v>
      </c>
      <c r="B37" s="29" t="s">
        <v>20</v>
      </c>
      <c r="C37" s="30" t="s">
        <v>101</v>
      </c>
      <c r="D37" s="30" t="s">
        <v>30</v>
      </c>
      <c r="E37" s="30"/>
      <c r="F37" s="34">
        <v>16.33368184277203</v>
      </c>
      <c r="G37" s="34">
        <v>18.275104256354613</v>
      </c>
      <c r="H37" s="34">
        <v>15.745816070165592</v>
      </c>
      <c r="I37" s="34">
        <v>14.41631825798226</v>
      </c>
      <c r="J37" s="31">
        <f t="shared" si="1"/>
        <v>16.192730106818622</v>
      </c>
      <c r="K37" s="21"/>
      <c r="L37" s="18"/>
      <c r="N37" s="27">
        <v>14.800208955629099</v>
      </c>
      <c r="O37" s="27">
        <v>15.180962304191109</v>
      </c>
      <c r="P37" s="27">
        <v>13.169456425072257</v>
      </c>
      <c r="U37" t="s">
        <v>30</v>
      </c>
      <c r="AA37" t="s">
        <v>14</v>
      </c>
    </row>
    <row r="38" spans="1:31" ht="15" thickBot="1" x14ac:dyDescent="0.4">
      <c r="C38" s="18"/>
      <c r="D38" s="18"/>
      <c r="E38" s="18"/>
      <c r="F38" s="21"/>
      <c r="H38" s="21"/>
      <c r="I38" s="21"/>
      <c r="J38" s="21"/>
      <c r="K38" s="21"/>
      <c r="L38" s="18"/>
      <c r="N38" s="21"/>
      <c r="O38" s="21"/>
      <c r="P38" s="21"/>
      <c r="U38" s="23" t="s">
        <v>16</v>
      </c>
      <c r="V38" s="26" t="s">
        <v>19</v>
      </c>
      <c r="W38" s="29" t="s">
        <v>20</v>
      </c>
      <c r="X38" t="s">
        <v>171</v>
      </c>
      <c r="Y38" t="s">
        <v>13</v>
      </c>
      <c r="AA38" t="s">
        <v>16</v>
      </c>
      <c r="AB38" t="s">
        <v>19</v>
      </c>
      <c r="AC38" t="s">
        <v>20</v>
      </c>
      <c r="AD38" t="s">
        <v>171</v>
      </c>
      <c r="AE38" t="s">
        <v>13</v>
      </c>
    </row>
    <row r="39" spans="1:31" x14ac:dyDescent="0.35">
      <c r="C39" s="18"/>
      <c r="D39" s="18"/>
      <c r="E39" s="18"/>
      <c r="F39" s="21"/>
      <c r="H39" s="21"/>
      <c r="I39" s="21"/>
      <c r="J39" s="21"/>
      <c r="K39" s="21"/>
      <c r="L39" s="18"/>
      <c r="M39" s="18"/>
      <c r="N39" s="21"/>
      <c r="O39" s="21"/>
      <c r="P39" s="21"/>
      <c r="T39" t="s">
        <v>101</v>
      </c>
      <c r="U39">
        <v>17.844142723283007</v>
      </c>
      <c r="V39">
        <v>17.492677949961259</v>
      </c>
      <c r="W39">
        <v>16.33368184277203</v>
      </c>
      <c r="X39">
        <v>10.452929225426837</v>
      </c>
      <c r="Y39" s="21">
        <v>18.917363631675432</v>
      </c>
      <c r="Z39" t="s">
        <v>101</v>
      </c>
      <c r="AA39" s="21">
        <v>225.1767866022916</v>
      </c>
      <c r="AB39" s="21">
        <v>226.37447834413919</v>
      </c>
      <c r="AC39" s="21">
        <v>243.7698694691997</v>
      </c>
      <c r="AD39">
        <v>261.94979893762195</v>
      </c>
      <c r="AE39" s="21">
        <v>235.88284071918312</v>
      </c>
    </row>
    <row r="40" spans="1:31" ht="15" thickBot="1" x14ac:dyDescent="0.4">
      <c r="B40" t="s">
        <v>13</v>
      </c>
      <c r="C40" s="18" t="s">
        <v>100</v>
      </c>
      <c r="D40" s="18" t="s">
        <v>30</v>
      </c>
      <c r="E40" s="18">
        <v>5</v>
      </c>
      <c r="F40" s="21"/>
      <c r="H40" s="21"/>
      <c r="I40" s="21">
        <v>16.34309607220494</v>
      </c>
      <c r="J40" s="21">
        <f t="shared" si="1"/>
        <v>16.34309607220494</v>
      </c>
      <c r="K40" s="21"/>
      <c r="L40" s="18"/>
      <c r="M40" s="18"/>
      <c r="N40" s="21">
        <v>26.792887625335148</v>
      </c>
      <c r="O40" s="21">
        <v>16.683054530470937</v>
      </c>
      <c r="P40" s="21">
        <v>31.191423609166961</v>
      </c>
      <c r="T40" t="s">
        <v>101</v>
      </c>
      <c r="U40">
        <v>17.191422608108201</v>
      </c>
      <c r="V40">
        <v>19.238493631075613</v>
      </c>
      <c r="W40">
        <v>18.275104256354613</v>
      </c>
      <c r="X40">
        <v>10.906903388609944</v>
      </c>
      <c r="Y40" s="21">
        <v>16.610878979311824</v>
      </c>
      <c r="Z40" t="s">
        <v>101</v>
      </c>
      <c r="AA40" s="21">
        <v>239.35564829864262</v>
      </c>
      <c r="AB40" s="21">
        <v>247.85460196179824</v>
      </c>
      <c r="AC40" s="21">
        <v>250.11</v>
      </c>
      <c r="AD40">
        <v>267.31067092747867</v>
      </c>
      <c r="AE40" s="21">
        <v>246.0240582157877</v>
      </c>
    </row>
    <row r="41" spans="1:31" x14ac:dyDescent="0.35">
      <c r="A41" t="s">
        <v>25</v>
      </c>
      <c r="B41" s="23" t="s">
        <v>16</v>
      </c>
      <c r="C41" s="24" t="s">
        <v>100</v>
      </c>
      <c r="D41" s="24" t="s">
        <v>30</v>
      </c>
      <c r="E41" s="24">
        <v>5</v>
      </c>
      <c r="F41" s="32">
        <v>35.825315328821475</v>
      </c>
      <c r="G41" s="32">
        <v>27.12238565548693</v>
      </c>
      <c r="H41" s="32">
        <v>26.515690177055582</v>
      </c>
      <c r="I41" s="32">
        <v>20.924686430637806</v>
      </c>
      <c r="J41" s="25">
        <f>AVERAGE(F41:I41)</f>
        <v>27.597019398000448</v>
      </c>
      <c r="K41" s="21"/>
      <c r="L41" s="18"/>
      <c r="M41" s="18"/>
      <c r="N41" s="27">
        <v>28.581589658888809</v>
      </c>
      <c r="O41" s="27">
        <v>16.290794710983292</v>
      </c>
      <c r="P41" s="27">
        <v>34.617155365365321</v>
      </c>
      <c r="T41" t="s">
        <v>101</v>
      </c>
      <c r="U41">
        <v>14.767782407824463</v>
      </c>
      <c r="V41">
        <v>14.532426983741535</v>
      </c>
      <c r="W41">
        <v>15.745816070165592</v>
      </c>
      <c r="X41">
        <v>11.513598867041296</v>
      </c>
      <c r="Y41" s="21">
        <v>14.89644302384125</v>
      </c>
      <c r="Z41" t="s">
        <v>101</v>
      </c>
      <c r="AA41" s="21">
        <v>264.4079527834968</v>
      </c>
      <c r="AB41" s="21">
        <v>265.42782504089706</v>
      </c>
      <c r="AC41" s="21">
        <v>264.14643428714703</v>
      </c>
      <c r="AD41">
        <v>251.20188440388716</v>
      </c>
      <c r="AE41" s="21">
        <v>246.0763603563588</v>
      </c>
    </row>
    <row r="42" spans="1:31" ht="15" thickBot="1" x14ac:dyDescent="0.4">
      <c r="A42" t="s">
        <v>26</v>
      </c>
      <c r="B42" s="26" t="s">
        <v>19</v>
      </c>
      <c r="C42" s="18" t="s">
        <v>100</v>
      </c>
      <c r="D42" s="18" t="s">
        <v>30</v>
      </c>
      <c r="E42" s="18">
        <v>5</v>
      </c>
      <c r="F42" s="33">
        <v>33.900627729782997</v>
      </c>
      <c r="G42" s="33">
        <v>26.228033859360664</v>
      </c>
      <c r="H42" s="33">
        <v>22.577406016104391</v>
      </c>
      <c r="I42" s="33">
        <v>24.617154427652078</v>
      </c>
      <c r="J42" s="28">
        <f>AVERAGE(F42:I42)</f>
        <v>26.830805508225033</v>
      </c>
      <c r="K42" s="21"/>
      <c r="L42" s="21"/>
      <c r="M42" s="21"/>
      <c r="N42" s="27">
        <v>27.760460859562063</v>
      </c>
      <c r="O42" s="27">
        <v>18.476987557431144</v>
      </c>
      <c r="P42" s="27">
        <v>33.110878656100027</v>
      </c>
      <c r="T42" t="s">
        <v>101</v>
      </c>
      <c r="U42">
        <v>14.063807909458749</v>
      </c>
      <c r="V42">
        <v>14.401673346882584</v>
      </c>
      <c r="W42">
        <v>14.41631825798226</v>
      </c>
      <c r="X42">
        <v>12.056485578106036</v>
      </c>
      <c r="Y42" s="21">
        <v>14.153765409062595</v>
      </c>
      <c r="Z42" t="s">
        <v>101</v>
      </c>
      <c r="AA42" s="21">
        <v>220.23953934992707</v>
      </c>
      <c r="AB42" s="21">
        <v>252.0648580330685</v>
      </c>
      <c r="AC42" s="21">
        <v>255.09832763173091</v>
      </c>
      <c r="AD42">
        <v>255.09832763173091</v>
      </c>
      <c r="AE42" s="21">
        <v>246.54707182800419</v>
      </c>
    </row>
    <row r="43" spans="1:31" ht="15" thickBot="1" x14ac:dyDescent="0.4">
      <c r="A43" t="s">
        <v>27</v>
      </c>
      <c r="B43" s="29" t="s">
        <v>20</v>
      </c>
      <c r="C43" s="30" t="s">
        <v>100</v>
      </c>
      <c r="D43" s="30" t="s">
        <v>30</v>
      </c>
      <c r="E43" s="30">
        <v>5</v>
      </c>
      <c r="F43" s="34">
        <v>29.779287635531883</v>
      </c>
      <c r="G43" s="34">
        <v>26.567990758927795</v>
      </c>
      <c r="H43" s="34">
        <v>18.84309630663325</v>
      </c>
      <c r="I43" s="34">
        <v>22.812760972577657</v>
      </c>
      <c r="J43" s="31">
        <f t="shared" si="1"/>
        <v>24.500783918417646</v>
      </c>
      <c r="K43" s="21"/>
      <c r="L43" s="21"/>
      <c r="M43" s="21"/>
      <c r="N43" s="27">
        <v>28.984309127141241</v>
      </c>
      <c r="O43" s="27">
        <v>18.05334723295028</v>
      </c>
      <c r="P43" s="27">
        <v>33.837865161097696</v>
      </c>
      <c r="T43" t="s">
        <v>100</v>
      </c>
      <c r="U43" s="32">
        <v>35.825315328821475</v>
      </c>
      <c r="V43" s="33">
        <v>33.900627729782997</v>
      </c>
      <c r="W43" s="34">
        <v>29.779287635531883</v>
      </c>
      <c r="X43">
        <v>204.91422160200494</v>
      </c>
      <c r="Y43">
        <v>16.34309607220494</v>
      </c>
      <c r="Z43" t="s">
        <v>100</v>
      </c>
      <c r="AA43" s="21">
        <v>12.070083667044857</v>
      </c>
      <c r="AB43" s="21">
        <v>14.32426773753625</v>
      </c>
      <c r="AC43" s="21">
        <v>22.755230176648332</v>
      </c>
      <c r="AD43">
        <v>33.497906702831699</v>
      </c>
      <c r="AE43">
        <v>4.9780336202562605</v>
      </c>
    </row>
    <row r="44" spans="1:31" ht="15" thickBot="1" x14ac:dyDescent="0.4">
      <c r="C44" s="18"/>
      <c r="D44" s="18"/>
      <c r="E44" s="18"/>
      <c r="F44" s="21"/>
      <c r="G44" s="21"/>
      <c r="I44" s="21"/>
      <c r="J44" s="22"/>
      <c r="K44" s="21"/>
      <c r="L44" s="18"/>
      <c r="M44" s="18"/>
      <c r="N44" s="27"/>
      <c r="O44" s="27"/>
      <c r="P44" s="21"/>
      <c r="T44" t="s">
        <v>100</v>
      </c>
      <c r="U44" s="32">
        <v>27.12238565548693</v>
      </c>
      <c r="V44" s="33">
        <v>26.228033859360664</v>
      </c>
      <c r="W44" s="34">
        <v>26.567990758927795</v>
      </c>
      <c r="X44">
        <v>226.9330518121001</v>
      </c>
      <c r="Y44" s="21">
        <v>26.792887625335148</v>
      </c>
      <c r="Z44" t="s">
        <v>100</v>
      </c>
      <c r="AA44" s="21">
        <v>15.647489292851052</v>
      </c>
      <c r="AB44" s="21">
        <v>15.417363771085459</v>
      </c>
      <c r="AC44" s="21">
        <v>14.0156905636129</v>
      </c>
      <c r="AD44">
        <v>38.29916215491594</v>
      </c>
      <c r="AE44" s="21">
        <v>20.521966962385374</v>
      </c>
    </row>
    <row r="45" spans="1:31" ht="15" thickBot="1" x14ac:dyDescent="0.4">
      <c r="C45" s="18"/>
      <c r="D45" s="18"/>
      <c r="E45" s="18"/>
      <c r="F45" s="21"/>
      <c r="G45" s="21"/>
      <c r="J45" s="22"/>
      <c r="K45" s="21"/>
      <c r="L45" s="18"/>
      <c r="M45" s="18"/>
      <c r="N45" s="27"/>
      <c r="O45" s="27"/>
      <c r="P45" s="21"/>
      <c r="T45" t="s">
        <v>100</v>
      </c>
      <c r="U45" s="32">
        <v>26.515690177055582</v>
      </c>
      <c r="V45" s="33">
        <v>22.577406016104391</v>
      </c>
      <c r="W45" s="34">
        <v>18.84309630663325</v>
      </c>
      <c r="X45">
        <v>206.54602500733972</v>
      </c>
      <c r="Y45" s="21">
        <v>16.683054530470937</v>
      </c>
      <c r="Z45" t="s">
        <v>100</v>
      </c>
      <c r="AA45" s="21"/>
      <c r="AB45" s="21"/>
      <c r="AC45" s="21"/>
      <c r="AD45">
        <v>34.512552642922017</v>
      </c>
      <c r="AE45" s="21">
        <v>4.4707112347231748</v>
      </c>
    </row>
    <row r="46" spans="1:31" ht="15" thickBot="1" x14ac:dyDescent="0.4">
      <c r="M46" s="18"/>
      <c r="N46" s="21"/>
      <c r="O46" s="21"/>
      <c r="T46" t="s">
        <v>100</v>
      </c>
      <c r="U46" s="32">
        <v>23.61</v>
      </c>
      <c r="V46" s="33">
        <v>24.617154427652078</v>
      </c>
      <c r="W46" s="34">
        <v>22.812760972577657</v>
      </c>
      <c r="X46">
        <v>203.07322054527793</v>
      </c>
      <c r="Y46" s="21">
        <v>31.191423609166961</v>
      </c>
      <c r="Z46" t="s">
        <v>100</v>
      </c>
      <c r="AA46" s="21">
        <v>8.8012552151620138</v>
      </c>
      <c r="AB46" s="21">
        <v>11.939330653665454</v>
      </c>
      <c r="AC46" s="21">
        <v>10.77824261672327</v>
      </c>
      <c r="AD46">
        <v>34.319038619556189</v>
      </c>
      <c r="AE46" s="21">
        <v>21.332635333597906</v>
      </c>
    </row>
    <row r="47" spans="1:31" x14ac:dyDescent="0.35">
      <c r="N47" s="21"/>
      <c r="O47" s="21"/>
    </row>
    <row r="48" spans="1:31" x14ac:dyDescent="0.35">
      <c r="C48" s="18" t="s">
        <v>110</v>
      </c>
      <c r="N48" s="21"/>
      <c r="O48" s="21"/>
    </row>
    <row r="49" spans="1:15" x14ac:dyDescent="0.35">
      <c r="N49" s="21"/>
      <c r="O49" s="21"/>
    </row>
    <row r="50" spans="1:15" ht="17.5" thickBot="1" x14ac:dyDescent="0.45">
      <c r="A50" s="38" t="s">
        <v>116</v>
      </c>
      <c r="N50" s="21"/>
      <c r="O50" s="21"/>
    </row>
    <row r="51" spans="1:15" ht="44" thickBot="1" x14ac:dyDescent="0.4">
      <c r="F51" s="17" t="s">
        <v>114</v>
      </c>
      <c r="H51" s="17" t="s">
        <v>114</v>
      </c>
      <c r="J51" s="17" t="s">
        <v>114</v>
      </c>
      <c r="L51" s="17" t="s">
        <v>114</v>
      </c>
      <c r="M51" s="35" t="s">
        <v>2</v>
      </c>
    </row>
    <row r="52" spans="1:15" x14ac:dyDescent="0.35">
      <c r="A52" s="23" t="s">
        <v>16</v>
      </c>
      <c r="B52" s="24" t="s">
        <v>100</v>
      </c>
      <c r="C52" s="24" t="s">
        <v>30</v>
      </c>
      <c r="D52" s="24">
        <v>5</v>
      </c>
      <c r="E52" s="32">
        <v>35.825315328821475</v>
      </c>
      <c r="G52" s="32">
        <v>27.12238565548693</v>
      </c>
      <c r="I52" s="32">
        <v>26.515690177055582</v>
      </c>
      <c r="K52" s="32">
        <v>20.924686430637806</v>
      </c>
      <c r="M52" s="11"/>
    </row>
    <row r="53" spans="1:15" ht="15.5" x14ac:dyDescent="0.35">
      <c r="A53" s="26" t="s">
        <v>19</v>
      </c>
      <c r="B53" s="18" t="s">
        <v>100</v>
      </c>
      <c r="C53" s="18" t="s">
        <v>30</v>
      </c>
      <c r="D53" s="18">
        <v>5</v>
      </c>
      <c r="E53" s="33">
        <v>33.900627729782997</v>
      </c>
      <c r="F53">
        <f>((E52-E53)*100)/E52</f>
        <v>5.372423330744744</v>
      </c>
      <c r="G53" s="33">
        <v>26.228033859360664</v>
      </c>
      <c r="H53">
        <f>((G52-G53)*100)/G52</f>
        <v>3.297467293203745</v>
      </c>
      <c r="I53" s="33">
        <v>22.577406016104391</v>
      </c>
      <c r="J53">
        <f>((I52-I53)*100)/I52</f>
        <v>14.852655671618333</v>
      </c>
      <c r="K53" s="33">
        <v>24.617154427652078</v>
      </c>
      <c r="L53">
        <v>0</v>
      </c>
      <c r="M53" s="36">
        <f>AVERAGE(F53,H53,J53,L53)</f>
        <v>5.8806365738917057</v>
      </c>
    </row>
    <row r="54" spans="1:15" ht="16" thickBot="1" x14ac:dyDescent="0.4">
      <c r="A54" s="29" t="s">
        <v>20</v>
      </c>
      <c r="B54" s="30" t="s">
        <v>100</v>
      </c>
      <c r="C54" s="30" t="s">
        <v>30</v>
      </c>
      <c r="D54" s="30">
        <v>5</v>
      </c>
      <c r="E54" s="34">
        <v>29.779287635531883</v>
      </c>
      <c r="F54">
        <f>(((E52-E54)*100)/E52)</f>
        <v>16.876411659733701</v>
      </c>
      <c r="G54" s="34">
        <v>26.567990758927795</v>
      </c>
      <c r="H54">
        <f>(((G52-G54)*100)/G52)</f>
        <v>2.0440491614607628</v>
      </c>
      <c r="I54" s="34">
        <v>18.84309630663325</v>
      </c>
      <c r="J54">
        <f>(((I52-I54)*100)/I52)</f>
        <v>28.936051896780501</v>
      </c>
      <c r="K54" s="34">
        <v>22.812760972577657</v>
      </c>
      <c r="L54">
        <v>0</v>
      </c>
      <c r="M54" s="37">
        <f>AVERAGE(F54,H54,J54,L54)</f>
        <v>11.964128179493741</v>
      </c>
    </row>
    <row r="57" spans="1:15" ht="17" x14ac:dyDescent="0.4">
      <c r="A57" s="38" t="s">
        <v>117</v>
      </c>
    </row>
    <row r="59" spans="1:15" ht="58" x14ac:dyDescent="0.35">
      <c r="A59" s="17" t="s">
        <v>115</v>
      </c>
      <c r="B59" s="18">
        <v>360.31200000000001</v>
      </c>
    </row>
    <row r="60" spans="1:15" ht="58" x14ac:dyDescent="0.35">
      <c r="D60" s="17" t="s">
        <v>119</v>
      </c>
      <c r="E60" s="17" t="s">
        <v>120</v>
      </c>
      <c r="F60" s="17" t="s">
        <v>118</v>
      </c>
    </row>
    <row r="61" spans="1:15" x14ac:dyDescent="0.35">
      <c r="A61" t="s">
        <v>87</v>
      </c>
      <c r="B61" s="17"/>
      <c r="C61" s="18"/>
      <c r="D61" s="21">
        <v>248.22070915230148</v>
      </c>
      <c r="E61" s="20">
        <f>(D61+D75)</f>
        <v>266.49372163477301</v>
      </c>
      <c r="F61" s="20">
        <f>$B$59-E61</f>
        <v>93.818278365227002</v>
      </c>
    </row>
    <row r="62" spans="1:15" x14ac:dyDescent="0.35">
      <c r="A62" t="s">
        <v>13</v>
      </c>
      <c r="B62" s="18" t="s">
        <v>101</v>
      </c>
      <c r="C62" s="18" t="s">
        <v>14</v>
      </c>
      <c r="D62">
        <v>243.63258277983346</v>
      </c>
      <c r="E62">
        <f>D62+D76</f>
        <v>259.77719554080625</v>
      </c>
      <c r="F62" s="20">
        <f>$B$59-E62</f>
        <v>100.53480445919377</v>
      </c>
    </row>
    <row r="63" spans="1:15" x14ac:dyDescent="0.35">
      <c r="A63" t="s">
        <v>16</v>
      </c>
      <c r="B63" s="18" t="s">
        <v>101</v>
      </c>
      <c r="C63" s="18" t="s">
        <v>14</v>
      </c>
      <c r="D63">
        <v>237.29498175858953</v>
      </c>
      <c r="E63">
        <f t="shared" ref="E63:E73" si="8">D63+D77</f>
        <v>253.26177067075812</v>
      </c>
      <c r="F63" s="20">
        <f t="shared" ref="F63:F73" si="9">$B$59-E63</f>
        <v>107.05022932924189</v>
      </c>
    </row>
    <row r="64" spans="1:15" ht="15" thickBot="1" x14ac:dyDescent="0.4">
      <c r="A64" t="s">
        <v>19</v>
      </c>
      <c r="B64" s="18" t="s">
        <v>101</v>
      </c>
      <c r="C64" s="18" t="s">
        <v>14</v>
      </c>
      <c r="D64">
        <v>247.93044084497575</v>
      </c>
      <c r="E64">
        <f>D64+D78</f>
        <v>264.34675882289099</v>
      </c>
      <c r="F64" s="20">
        <f t="shared" si="9"/>
        <v>95.965241177109021</v>
      </c>
    </row>
    <row r="65" spans="1:13" ht="22.25" customHeight="1" x14ac:dyDescent="0.35">
      <c r="A65" t="s">
        <v>20</v>
      </c>
      <c r="B65" s="18" t="s">
        <v>101</v>
      </c>
      <c r="C65" s="18" t="s">
        <v>14</v>
      </c>
      <c r="D65">
        <v>253.28115784701941</v>
      </c>
      <c r="E65">
        <f t="shared" si="8"/>
        <v>269.47388795383802</v>
      </c>
      <c r="F65" s="20">
        <f t="shared" si="9"/>
        <v>90.838112046161996</v>
      </c>
      <c r="I65" s="80" t="s">
        <v>118</v>
      </c>
      <c r="J65" s="81"/>
      <c r="K65" s="81"/>
      <c r="L65" s="81"/>
      <c r="M65" s="82"/>
    </row>
    <row r="66" spans="1:13" x14ac:dyDescent="0.35">
      <c r="A66" t="s">
        <v>22</v>
      </c>
      <c r="B66" s="18" t="s">
        <v>101</v>
      </c>
      <c r="C66" s="18" t="s">
        <v>14</v>
      </c>
      <c r="D66">
        <v>256.89051075942683</v>
      </c>
      <c r="E66">
        <f t="shared" si="8"/>
        <v>272.02161257286951</v>
      </c>
      <c r="F66" s="20">
        <f>$B$59-E66</f>
        <v>88.290387427130497</v>
      </c>
      <c r="I66" s="26"/>
      <c r="J66" s="77" t="s">
        <v>121</v>
      </c>
      <c r="K66" s="78"/>
      <c r="L66" s="79" t="s">
        <v>122</v>
      </c>
      <c r="M66" s="78"/>
    </row>
    <row r="67" spans="1:13" x14ac:dyDescent="0.35">
      <c r="A67" t="s">
        <v>24</v>
      </c>
      <c r="B67" s="18" t="s">
        <v>101</v>
      </c>
      <c r="C67" s="18" t="s">
        <v>14</v>
      </c>
      <c r="D67">
        <v>254.6555012828635</v>
      </c>
      <c r="E67">
        <f>D67+D81</f>
        <v>271.02997822375806</v>
      </c>
      <c r="F67" s="20">
        <f t="shared" si="9"/>
        <v>89.282021776241947</v>
      </c>
      <c r="I67" s="26"/>
      <c r="J67" s="45" t="s">
        <v>101</v>
      </c>
      <c r="K67" s="39" t="s">
        <v>100</v>
      </c>
      <c r="L67" s="42" t="s">
        <v>101</v>
      </c>
      <c r="M67" s="39" t="s">
        <v>100</v>
      </c>
    </row>
    <row r="68" spans="1:13" x14ac:dyDescent="0.35">
      <c r="A68" t="s">
        <v>13</v>
      </c>
      <c r="B68" s="18" t="s">
        <v>100</v>
      </c>
      <c r="C68" s="18" t="s">
        <v>14</v>
      </c>
      <c r="D68">
        <v>4.9780336202562605</v>
      </c>
      <c r="E68">
        <f t="shared" si="8"/>
        <v>21.321129692461199</v>
      </c>
      <c r="F68" s="20">
        <f t="shared" si="9"/>
        <v>338.99087030753878</v>
      </c>
      <c r="I68" s="26" t="s">
        <v>13</v>
      </c>
      <c r="J68" s="45">
        <v>100.53480445919401</v>
      </c>
      <c r="K68" s="39">
        <v>338.99087030753878</v>
      </c>
      <c r="L68" s="43">
        <f>(J68*100)/$B$59</f>
        <v>27.902152706319523</v>
      </c>
      <c r="M68" s="39">
        <f>(K68*100)/$B$59</f>
        <v>94.082592394241317</v>
      </c>
    </row>
    <row r="69" spans="1:13" x14ac:dyDescent="0.35">
      <c r="A69" t="s">
        <v>16</v>
      </c>
      <c r="B69" s="18" t="s">
        <v>100</v>
      </c>
      <c r="C69" s="18" t="s">
        <v>14</v>
      </c>
      <c r="D69">
        <v>12.172942725019309</v>
      </c>
      <c r="E69">
        <f t="shared" si="8"/>
        <v>39.769962123019759</v>
      </c>
      <c r="F69" s="20">
        <f t="shared" si="9"/>
        <v>320.54203787698026</v>
      </c>
      <c r="I69" s="26" t="s">
        <v>16</v>
      </c>
      <c r="J69" s="45">
        <v>107.05022932924189</v>
      </c>
      <c r="K69" s="39">
        <v>320.54203787698026</v>
      </c>
      <c r="L69" s="43">
        <f t="shared" ref="L69:L73" si="10">(J69*100)/$B$59</f>
        <v>29.71042577800403</v>
      </c>
      <c r="M69" s="39">
        <f t="shared" ref="M69:M73" si="11">(K69*100)/$B$59</f>
        <v>88.962354258803543</v>
      </c>
    </row>
    <row r="70" spans="1:13" x14ac:dyDescent="0.35">
      <c r="A70" t="s">
        <v>19</v>
      </c>
      <c r="B70" s="18" t="s">
        <v>100</v>
      </c>
      <c r="C70" s="18" t="s">
        <v>14</v>
      </c>
      <c r="D70">
        <v>13.89365405409572</v>
      </c>
      <c r="E70">
        <f t="shared" si="8"/>
        <v>40.724459562320753</v>
      </c>
      <c r="F70" s="20">
        <f t="shared" si="9"/>
        <v>319.58754043767925</v>
      </c>
      <c r="I70" s="26" t="s">
        <v>19</v>
      </c>
      <c r="J70" s="45">
        <v>95.965241177109021</v>
      </c>
      <c r="K70" s="39">
        <v>319.58754043767925</v>
      </c>
      <c r="L70" s="43">
        <f t="shared" si="10"/>
        <v>26.633928699879277</v>
      </c>
      <c r="M70" s="39">
        <f t="shared" si="11"/>
        <v>88.697445668664713</v>
      </c>
    </row>
    <row r="71" spans="1:13" x14ac:dyDescent="0.35">
      <c r="A71" t="s">
        <v>20</v>
      </c>
      <c r="B71" s="18" t="s">
        <v>100</v>
      </c>
      <c r="C71" s="18" t="s">
        <v>14</v>
      </c>
      <c r="D71">
        <v>15.849721118994834</v>
      </c>
      <c r="E71">
        <f t="shared" si="8"/>
        <v>40.350505037412482</v>
      </c>
      <c r="F71" s="20">
        <f t="shared" si="9"/>
        <v>319.96149496258755</v>
      </c>
      <c r="I71" s="26" t="s">
        <v>20</v>
      </c>
      <c r="J71" s="45">
        <v>90.838112046161996</v>
      </c>
      <c r="K71" s="39">
        <v>319.96149496258755</v>
      </c>
      <c r="L71" s="43">
        <f t="shared" si="10"/>
        <v>25.210959403561908</v>
      </c>
      <c r="M71" s="39">
        <f t="shared" si="11"/>
        <v>88.801231977449419</v>
      </c>
    </row>
    <row r="72" spans="1:13" x14ac:dyDescent="0.35">
      <c r="A72" t="s">
        <v>22</v>
      </c>
      <c r="B72" s="18" t="s">
        <v>100</v>
      </c>
      <c r="C72" s="18" t="s">
        <v>14</v>
      </c>
      <c r="D72">
        <v>21.160042166460507</v>
      </c>
      <c r="E72">
        <f>D72+D86</f>
        <v>48.337343510848207</v>
      </c>
      <c r="F72" s="20">
        <f t="shared" si="9"/>
        <v>311.97465648915181</v>
      </c>
      <c r="I72" s="26" t="s">
        <v>22</v>
      </c>
      <c r="J72" s="45">
        <v>88.290387427130497</v>
      </c>
      <c r="K72" s="39">
        <v>311.97465648915181</v>
      </c>
      <c r="L72" s="43">
        <f>(J72*100)/$B$59</f>
        <v>24.503870930507588</v>
      </c>
      <c r="M72" s="39">
        <f t="shared" si="11"/>
        <v>86.584586827291844</v>
      </c>
    </row>
    <row r="73" spans="1:13" ht="15" thickBot="1" x14ac:dyDescent="0.4">
      <c r="A73" t="s">
        <v>24</v>
      </c>
      <c r="B73" s="18" t="s">
        <v>100</v>
      </c>
      <c r="C73" s="18" t="s">
        <v>14</v>
      </c>
      <c r="D73">
        <v>19.473326384460076</v>
      </c>
      <c r="E73">
        <f t="shared" si="8"/>
        <v>46.012552524772644</v>
      </c>
      <c r="F73" s="20">
        <f t="shared" si="9"/>
        <v>314.29944747522734</v>
      </c>
      <c r="I73" s="29" t="s">
        <v>24</v>
      </c>
      <c r="J73" s="46">
        <v>89.282021776241947</v>
      </c>
      <c r="K73" s="41">
        <v>314.29944747522734</v>
      </c>
      <c r="L73" s="44">
        <f t="shared" si="10"/>
        <v>24.779086396301523</v>
      </c>
      <c r="M73" s="40">
        <f t="shared" si="11"/>
        <v>87.229802913926633</v>
      </c>
    </row>
    <row r="74" spans="1:13" ht="15" thickBot="1" x14ac:dyDescent="0.4">
      <c r="B74" s="18"/>
      <c r="C74" s="18"/>
      <c r="I74" s="26" t="s">
        <v>171</v>
      </c>
      <c r="J74" s="21">
        <v>90.189350260024312</v>
      </c>
      <c r="K74" s="20">
        <f>AVERAGE(K73:N73)</f>
        <v>142.10277892848515</v>
      </c>
      <c r="L74" s="44">
        <f>(J74*100)/$B$59</f>
        <v>25.03090384445267</v>
      </c>
      <c r="M74" s="40">
        <f>(K74*100)/$B$59</f>
        <v>39.438813841472154</v>
      </c>
    </row>
    <row r="75" spans="1:13" x14ac:dyDescent="0.35">
      <c r="A75" t="s">
        <v>87</v>
      </c>
      <c r="B75" s="18"/>
      <c r="C75" s="18"/>
      <c r="D75">
        <v>18.273012482471543</v>
      </c>
      <c r="J75" s="18"/>
    </row>
    <row r="76" spans="1:13" x14ac:dyDescent="0.35">
      <c r="A76" t="s">
        <v>13</v>
      </c>
      <c r="B76" s="18" t="s">
        <v>101</v>
      </c>
      <c r="C76" s="18" t="s">
        <v>30</v>
      </c>
      <c r="D76">
        <v>16.144612760972777</v>
      </c>
      <c r="J76" s="18"/>
    </row>
    <row r="77" spans="1:13" x14ac:dyDescent="0.35">
      <c r="A77" t="s">
        <v>16</v>
      </c>
      <c r="B77" s="18" t="s">
        <v>101</v>
      </c>
      <c r="C77" s="18" t="s">
        <v>30</v>
      </c>
      <c r="D77">
        <v>15.966788912168607</v>
      </c>
      <c r="J77" s="18"/>
    </row>
    <row r="78" spans="1:13" x14ac:dyDescent="0.35">
      <c r="A78" t="s">
        <v>19</v>
      </c>
      <c r="B78" s="18" t="s">
        <v>101</v>
      </c>
      <c r="C78" s="18" t="s">
        <v>30</v>
      </c>
      <c r="D78">
        <v>16.416317977915249</v>
      </c>
      <c r="J78" s="18"/>
    </row>
    <row r="79" spans="1:13" x14ac:dyDescent="0.35">
      <c r="A79" t="s">
        <v>20</v>
      </c>
      <c r="B79" s="18" t="s">
        <v>101</v>
      </c>
      <c r="C79" s="18" t="s">
        <v>30</v>
      </c>
      <c r="D79">
        <v>16.192730106818622</v>
      </c>
    </row>
    <row r="80" spans="1:13" x14ac:dyDescent="0.35">
      <c r="A80" t="s">
        <v>22</v>
      </c>
      <c r="B80" s="18" t="s">
        <v>101</v>
      </c>
      <c r="C80" s="18" t="s">
        <v>30</v>
      </c>
      <c r="D80">
        <v>15.131101813442703</v>
      </c>
    </row>
    <row r="81" spans="1:9" x14ac:dyDescent="0.35">
      <c r="A81" t="s">
        <v>24</v>
      </c>
      <c r="B81" s="18" t="s">
        <v>101</v>
      </c>
      <c r="C81" s="18" t="s">
        <v>30</v>
      </c>
      <c r="D81">
        <v>16.374476940894557</v>
      </c>
    </row>
    <row r="82" spans="1:9" x14ac:dyDescent="0.35">
      <c r="A82" t="s">
        <v>13</v>
      </c>
      <c r="B82" s="18" t="s">
        <v>100</v>
      </c>
      <c r="C82" s="18" t="s">
        <v>30</v>
      </c>
      <c r="D82">
        <v>16.34309607220494</v>
      </c>
    </row>
    <row r="83" spans="1:9" x14ac:dyDescent="0.35">
      <c r="A83" t="s">
        <v>16</v>
      </c>
      <c r="B83" s="18" t="s">
        <v>100</v>
      </c>
      <c r="C83" s="18" t="s">
        <v>30</v>
      </c>
      <c r="D83">
        <v>27.597019398000448</v>
      </c>
    </row>
    <row r="84" spans="1:9" x14ac:dyDescent="0.35">
      <c r="A84" t="s">
        <v>19</v>
      </c>
      <c r="B84" s="18" t="s">
        <v>100</v>
      </c>
      <c r="C84" s="18" t="s">
        <v>30</v>
      </c>
      <c r="D84">
        <v>26.830805508225033</v>
      </c>
    </row>
    <row r="85" spans="1:9" x14ac:dyDescent="0.35">
      <c r="A85" t="s">
        <v>20</v>
      </c>
      <c r="B85" s="18" t="s">
        <v>100</v>
      </c>
      <c r="C85" s="18" t="s">
        <v>30</v>
      </c>
      <c r="D85">
        <v>24.500783918417646</v>
      </c>
    </row>
    <row r="86" spans="1:9" x14ac:dyDescent="0.35">
      <c r="A86" t="s">
        <v>22</v>
      </c>
      <c r="B86" s="18" t="s">
        <v>100</v>
      </c>
      <c r="C86" s="18" t="s">
        <v>30</v>
      </c>
      <c r="D86">
        <v>27.177301344387701</v>
      </c>
    </row>
    <row r="87" spans="1:9" x14ac:dyDescent="0.35">
      <c r="A87" t="s">
        <v>24</v>
      </c>
      <c r="B87" s="18" t="s">
        <v>100</v>
      </c>
      <c r="C87" s="18" t="s">
        <v>30</v>
      </c>
      <c r="D87">
        <v>26.539226140312568</v>
      </c>
    </row>
    <row r="89" spans="1:9" ht="29" x14ac:dyDescent="0.35">
      <c r="A89" t="s">
        <v>171</v>
      </c>
      <c r="B89" s="20">
        <v>261.94979893762195</v>
      </c>
      <c r="C89" s="18" t="s">
        <v>17</v>
      </c>
      <c r="D89" t="s">
        <v>14</v>
      </c>
      <c r="E89" t="s">
        <v>174</v>
      </c>
      <c r="H89" s="73" t="s">
        <v>118</v>
      </c>
      <c r="I89" t="s">
        <v>2</v>
      </c>
    </row>
    <row r="90" spans="1:9" x14ac:dyDescent="0.35">
      <c r="A90" t="s">
        <v>171</v>
      </c>
      <c r="B90" s="20">
        <v>267.31067092747867</v>
      </c>
      <c r="C90" s="18" t="s">
        <v>17</v>
      </c>
      <c r="D90" t="s">
        <v>14</v>
      </c>
      <c r="E90" t="s">
        <v>17</v>
      </c>
      <c r="F90" t="s">
        <v>172</v>
      </c>
      <c r="G90" s="20">
        <f>SUM(B89+B97)</f>
        <v>272.40272816304878</v>
      </c>
      <c r="H90" s="20">
        <f>$B$59-G90</f>
        <v>87.909271836951234</v>
      </c>
      <c r="I90" s="20">
        <f>AVERAGE(H90:H93)</f>
        <v>90.189350260024312</v>
      </c>
    </row>
    <row r="91" spans="1:9" x14ac:dyDescent="0.35">
      <c r="A91" t="s">
        <v>171</v>
      </c>
      <c r="B91" s="20">
        <v>251.20188440388716</v>
      </c>
      <c r="C91" s="18" t="s">
        <v>17</v>
      </c>
      <c r="D91" t="s">
        <v>14</v>
      </c>
      <c r="G91" s="20">
        <f t="shared" ref="G91:G93" si="12">SUM(B90+B98)</f>
        <v>278.21757431608859</v>
      </c>
      <c r="H91" s="20">
        <f t="shared" ref="H91:H97" si="13">$B$59-G91</f>
        <v>82.094425683911425</v>
      </c>
    </row>
    <row r="92" spans="1:9" x14ac:dyDescent="0.35">
      <c r="A92" t="s">
        <v>171</v>
      </c>
      <c r="B92" s="20">
        <v>255.09832763173091</v>
      </c>
      <c r="C92" s="18" t="s">
        <v>17</v>
      </c>
      <c r="D92" t="s">
        <v>14</v>
      </c>
      <c r="G92" s="20">
        <f>SUM(B91+B99)</f>
        <v>262.71548327092847</v>
      </c>
      <c r="H92" s="20">
        <f t="shared" si="13"/>
        <v>97.596516729071539</v>
      </c>
    </row>
    <row r="93" spans="1:9" x14ac:dyDescent="0.35">
      <c r="A93" t="s">
        <v>171</v>
      </c>
      <c r="B93" s="20">
        <v>33.497906702831699</v>
      </c>
      <c r="C93" s="18" t="s">
        <v>173</v>
      </c>
      <c r="D93" t="s">
        <v>14</v>
      </c>
      <c r="G93" s="20">
        <f t="shared" si="12"/>
        <v>267.15481320983696</v>
      </c>
      <c r="H93" s="20">
        <f t="shared" si="13"/>
        <v>93.157186790163053</v>
      </c>
    </row>
    <row r="94" spans="1:9" x14ac:dyDescent="0.35">
      <c r="A94" t="s">
        <v>171</v>
      </c>
      <c r="B94" s="20">
        <v>38.29916215491594</v>
      </c>
      <c r="C94" s="18" t="s">
        <v>173</v>
      </c>
      <c r="D94" t="s">
        <v>14</v>
      </c>
      <c r="E94" t="s">
        <v>36</v>
      </c>
      <c r="F94" t="s">
        <v>172</v>
      </c>
      <c r="G94" s="20">
        <f>SUM(B93+B101)</f>
        <v>204.91422160200494</v>
      </c>
      <c r="H94" s="20">
        <f t="shared" si="13"/>
        <v>155.39777839799507</v>
      </c>
      <c r="I94" s="20">
        <f>AVERAGE(H94:H97)</f>
        <v>149.94537025831931</v>
      </c>
    </row>
    <row r="95" spans="1:9" x14ac:dyDescent="0.35">
      <c r="A95" t="s">
        <v>171</v>
      </c>
      <c r="B95" s="20">
        <v>34.512552642922017</v>
      </c>
      <c r="C95" s="18" t="s">
        <v>173</v>
      </c>
      <c r="D95" t="s">
        <v>14</v>
      </c>
      <c r="G95" s="20">
        <f t="shared" ref="G95:G97" si="14">SUM(B94+B102)</f>
        <v>226.9330518121001</v>
      </c>
      <c r="H95" s="20">
        <f t="shared" si="13"/>
        <v>133.37894818789991</v>
      </c>
    </row>
    <row r="96" spans="1:9" x14ac:dyDescent="0.35">
      <c r="A96" t="s">
        <v>171</v>
      </c>
      <c r="B96" s="20">
        <v>34.319038619556189</v>
      </c>
      <c r="C96" s="18" t="s">
        <v>173</v>
      </c>
      <c r="D96" t="s">
        <v>14</v>
      </c>
      <c r="G96" s="20">
        <f>SUM(B95+B103)</f>
        <v>206.54602500733972</v>
      </c>
      <c r="H96" s="20">
        <f t="shared" si="13"/>
        <v>153.76597499266029</v>
      </c>
    </row>
    <row r="97" spans="1:8" x14ac:dyDescent="0.35">
      <c r="A97" t="s">
        <v>171</v>
      </c>
      <c r="B97" s="20">
        <v>10.452929225426837</v>
      </c>
      <c r="C97" s="18" t="s">
        <v>17</v>
      </c>
      <c r="D97" t="s">
        <v>30</v>
      </c>
      <c r="G97" s="20">
        <f t="shared" si="14"/>
        <v>203.07322054527793</v>
      </c>
      <c r="H97" s="20">
        <f t="shared" si="13"/>
        <v>157.23877945472208</v>
      </c>
    </row>
    <row r="98" spans="1:8" x14ac:dyDescent="0.35">
      <c r="A98" t="s">
        <v>171</v>
      </c>
      <c r="B98" s="20">
        <v>10.906903388609944</v>
      </c>
      <c r="C98" s="18" t="s">
        <v>17</v>
      </c>
      <c r="D98" t="s">
        <v>30</v>
      </c>
    </row>
    <row r="99" spans="1:8" x14ac:dyDescent="0.35">
      <c r="A99" t="s">
        <v>171</v>
      </c>
      <c r="B99" s="20">
        <v>11.513598867041296</v>
      </c>
      <c r="C99" s="18" t="s">
        <v>17</v>
      </c>
      <c r="D99" t="s">
        <v>30</v>
      </c>
    </row>
    <row r="100" spans="1:8" x14ac:dyDescent="0.35">
      <c r="A100" t="s">
        <v>171</v>
      </c>
      <c r="B100" s="20">
        <v>12.056485578106036</v>
      </c>
      <c r="C100" s="18" t="s">
        <v>17</v>
      </c>
      <c r="D100" t="s">
        <v>30</v>
      </c>
    </row>
    <row r="101" spans="1:8" x14ac:dyDescent="0.35">
      <c r="A101" t="s">
        <v>171</v>
      </c>
      <c r="B101" s="20">
        <v>171.41631489917324</v>
      </c>
      <c r="C101" s="18" t="s">
        <v>173</v>
      </c>
      <c r="D101" t="s">
        <v>30</v>
      </c>
    </row>
    <row r="102" spans="1:8" x14ac:dyDescent="0.35">
      <c r="A102" t="s">
        <v>171</v>
      </c>
      <c r="B102" s="20">
        <v>188.63388965718417</v>
      </c>
      <c r="C102" s="18" t="s">
        <v>173</v>
      </c>
      <c r="D102" t="s">
        <v>30</v>
      </c>
    </row>
    <row r="103" spans="1:8" x14ac:dyDescent="0.35">
      <c r="A103" t="s">
        <v>171</v>
      </c>
      <c r="B103" s="20">
        <v>172.03347236441769</v>
      </c>
      <c r="C103" s="18" t="s">
        <v>173</v>
      </c>
      <c r="D103" t="s">
        <v>30</v>
      </c>
    </row>
    <row r="104" spans="1:8" x14ac:dyDescent="0.35">
      <c r="A104" t="s">
        <v>171</v>
      </c>
      <c r="B104" s="20">
        <v>168.75418192572175</v>
      </c>
      <c r="C104" s="18" t="s">
        <v>173</v>
      </c>
      <c r="D104" t="s">
        <v>30</v>
      </c>
    </row>
  </sheetData>
  <mergeCells count="7">
    <mergeCell ref="N16:Q16"/>
    <mergeCell ref="N17:Q17"/>
    <mergeCell ref="J66:K66"/>
    <mergeCell ref="L66:M66"/>
    <mergeCell ref="I65:M65"/>
    <mergeCell ref="F17:I17"/>
    <mergeCell ref="F16:I16"/>
  </mergeCells>
  <phoneticPr fontId="9" type="noConversion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D997B-17E5-4462-AB8B-606E7847F4F6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DBFFA-04A5-4BC2-878D-566EA184B6E4}">
  <dimension ref="A1:M54"/>
  <sheetViews>
    <sheetView topLeftCell="A34" workbookViewId="0">
      <selection activeCell="I41" sqref="I41"/>
    </sheetView>
  </sheetViews>
  <sheetFormatPr defaultRowHeight="14.5" x14ac:dyDescent="0.35"/>
  <sheetData>
    <row r="1" spans="1:9" x14ac:dyDescent="0.35">
      <c r="A1" t="s">
        <v>37</v>
      </c>
      <c r="E1" t="s">
        <v>38</v>
      </c>
    </row>
    <row r="2" spans="1:9" x14ac:dyDescent="0.35">
      <c r="A2" t="s">
        <v>39</v>
      </c>
      <c r="E2" t="s">
        <v>40</v>
      </c>
      <c r="I2" t="s">
        <v>41</v>
      </c>
    </row>
    <row r="3" spans="1:9" x14ac:dyDescent="0.35">
      <c r="A3" t="s">
        <v>42</v>
      </c>
      <c r="E3" t="s">
        <v>43</v>
      </c>
    </row>
    <row r="5" spans="1:9" x14ac:dyDescent="0.35">
      <c r="A5" t="s">
        <v>44</v>
      </c>
      <c r="B5" t="s">
        <v>74</v>
      </c>
    </row>
    <row r="6" spans="1:9" x14ac:dyDescent="0.35">
      <c r="A6" t="s">
        <v>46</v>
      </c>
      <c r="B6" s="2" t="s">
        <v>83</v>
      </c>
    </row>
    <row r="9" spans="1:9" x14ac:dyDescent="0.35">
      <c r="A9" t="s">
        <v>48</v>
      </c>
      <c r="E9" t="s">
        <v>49</v>
      </c>
    </row>
    <row r="10" spans="1:9" x14ac:dyDescent="0.35">
      <c r="A10" t="s">
        <v>50</v>
      </c>
      <c r="E10" t="s">
        <v>51</v>
      </c>
    </row>
    <row r="11" spans="1:9" x14ac:dyDescent="0.35">
      <c r="A11" t="s">
        <v>52</v>
      </c>
      <c r="E11" t="s">
        <v>53</v>
      </c>
    </row>
    <row r="12" spans="1:9" x14ac:dyDescent="0.35">
      <c r="A12" t="s">
        <v>54</v>
      </c>
    </row>
    <row r="15" spans="1:9" x14ac:dyDescent="0.35">
      <c r="A15" t="s">
        <v>55</v>
      </c>
    </row>
    <row r="16" spans="1:9" x14ac:dyDescent="0.35">
      <c r="A16" t="s">
        <v>56</v>
      </c>
      <c r="E16" t="s">
        <v>57</v>
      </c>
    </row>
    <row r="17" spans="1:13" x14ac:dyDescent="0.35">
      <c r="A17" t="s">
        <v>58</v>
      </c>
      <c r="E17">
        <v>510</v>
      </c>
      <c r="F17" t="s">
        <v>59</v>
      </c>
    </row>
    <row r="18" spans="1:13" x14ac:dyDescent="0.35">
      <c r="A18" t="s">
        <v>60</v>
      </c>
      <c r="E18">
        <v>9</v>
      </c>
      <c r="F18" t="s">
        <v>59</v>
      </c>
    </row>
    <row r="19" spans="1:13" x14ac:dyDescent="0.35">
      <c r="A19" t="s">
        <v>61</v>
      </c>
      <c r="E19">
        <v>25</v>
      </c>
    </row>
    <row r="20" spans="1:13" x14ac:dyDescent="0.35">
      <c r="A20" t="s">
        <v>62</v>
      </c>
      <c r="E20">
        <v>0</v>
      </c>
      <c r="F20" t="s">
        <v>63</v>
      </c>
    </row>
    <row r="21" spans="1:13" x14ac:dyDescent="0.35">
      <c r="A21" t="s">
        <v>64</v>
      </c>
      <c r="B21" s="2" t="s">
        <v>84</v>
      </c>
    </row>
    <row r="23" spans="1:13" x14ac:dyDescent="0.35">
      <c r="B23" t="s">
        <v>85</v>
      </c>
    </row>
    <row r="24" spans="1:13" x14ac:dyDescent="0.35">
      <c r="A24" s="1" t="s">
        <v>67</v>
      </c>
      <c r="B24" s="1">
        <v>1</v>
      </c>
      <c r="C24" s="1">
        <v>2</v>
      </c>
      <c r="D24" s="1">
        <v>3</v>
      </c>
      <c r="E24" s="1">
        <v>4</v>
      </c>
      <c r="F24" s="1">
        <v>5</v>
      </c>
      <c r="G24" s="1">
        <v>6</v>
      </c>
      <c r="H24" s="1">
        <v>7</v>
      </c>
      <c r="I24" s="1">
        <v>8</v>
      </c>
      <c r="J24" s="1">
        <v>9</v>
      </c>
      <c r="K24" s="1">
        <v>10</v>
      </c>
      <c r="L24" s="1">
        <v>11</v>
      </c>
      <c r="M24" s="1">
        <v>12</v>
      </c>
    </row>
    <row r="25" spans="1:13" x14ac:dyDescent="0.35">
      <c r="A25" s="1" t="s">
        <v>4</v>
      </c>
      <c r="B25">
        <v>0.47360000014305115</v>
      </c>
      <c r="C25">
        <v>0.46909999847412109</v>
      </c>
      <c r="D25">
        <v>0.15230000019073486</v>
      </c>
      <c r="E25">
        <v>0.15199999511241913</v>
      </c>
      <c r="F25">
        <v>0.26080000400543213</v>
      </c>
      <c r="G25">
        <v>0.26730000972747803</v>
      </c>
      <c r="H25" s="5">
        <v>0.5690000057220459</v>
      </c>
      <c r="I25" s="5">
        <v>0.57069998979568481</v>
      </c>
      <c r="J25" s="5">
        <v>6.1999998986721039E-2</v>
      </c>
      <c r="K25" s="5">
        <v>6.3000001013278961E-2</v>
      </c>
      <c r="L25" s="5">
        <v>0.76459997892379761</v>
      </c>
      <c r="M25" s="5">
        <v>0.76690000295639038</v>
      </c>
    </row>
    <row r="26" spans="1:13" x14ac:dyDescent="0.35">
      <c r="A26" s="1" t="s">
        <v>5</v>
      </c>
      <c r="B26">
        <v>0.48149999976158142</v>
      </c>
      <c r="C26">
        <v>0.46959999203681946</v>
      </c>
      <c r="D26">
        <v>0.13830000162124634</v>
      </c>
      <c r="E26">
        <v>0.13920000195503235</v>
      </c>
      <c r="F26">
        <v>0.25450000166893005</v>
      </c>
      <c r="G26">
        <v>0.2565000057220459</v>
      </c>
      <c r="H26" s="5">
        <v>0.58289998769760132</v>
      </c>
      <c r="I26" s="5">
        <v>0.58509999513626099</v>
      </c>
      <c r="J26" s="5">
        <v>6.2300000339746475E-2</v>
      </c>
      <c r="K26" s="5">
        <v>6.3000001013278961E-2</v>
      </c>
      <c r="L26" s="5">
        <v>0.79269999265670776</v>
      </c>
      <c r="M26" s="5">
        <v>0.80150002241134644</v>
      </c>
    </row>
    <row r="27" spans="1:13" x14ac:dyDescent="0.35">
      <c r="A27" s="1" t="s">
        <v>6</v>
      </c>
      <c r="B27">
        <v>0.43669998645782471</v>
      </c>
      <c r="C27">
        <v>0.48050001263618469</v>
      </c>
      <c r="D27">
        <v>0.81690001487731934</v>
      </c>
      <c r="E27">
        <v>0.81870001554489136</v>
      </c>
      <c r="F27">
        <v>0.25709998607635498</v>
      </c>
      <c r="G27">
        <v>0.26039999723434448</v>
      </c>
      <c r="H27" s="5">
        <v>0.57779997587203979</v>
      </c>
      <c r="I27" s="5">
        <v>0.5756000280380249</v>
      </c>
      <c r="J27" s="5">
        <v>7.2200000286102295E-2</v>
      </c>
      <c r="K27" s="5">
        <v>7.3600001633167267E-2</v>
      </c>
      <c r="L27" s="5">
        <v>0.18400000035762787</v>
      </c>
      <c r="M27" s="5">
        <v>0.18240000307559967</v>
      </c>
    </row>
    <row r="28" spans="1:13" x14ac:dyDescent="0.35">
      <c r="A28" s="1" t="s">
        <v>7</v>
      </c>
      <c r="B28">
        <v>0.48100000619888306</v>
      </c>
      <c r="C28">
        <v>0.46869999170303345</v>
      </c>
      <c r="D28">
        <v>0.88440001010894775</v>
      </c>
      <c r="E28">
        <v>0.91009998321533203</v>
      </c>
      <c r="F28">
        <v>5.0099998712539673E-2</v>
      </c>
      <c r="G28">
        <v>5.2299998700618744E-2</v>
      </c>
      <c r="H28" s="5">
        <v>0.57169997692108154</v>
      </c>
      <c r="I28" s="5">
        <v>0.58009999990463257</v>
      </c>
      <c r="J28" s="5">
        <v>5.4999999701976776E-2</v>
      </c>
      <c r="K28" s="5">
        <v>5.6699998676776886E-2</v>
      </c>
      <c r="L28" s="5">
        <v>0.18070000410079956</v>
      </c>
      <c r="M28" s="5">
        <v>0.17929999530315399</v>
      </c>
    </row>
    <row r="29" spans="1:13" x14ac:dyDescent="0.35">
      <c r="A29" s="1" t="s">
        <v>8</v>
      </c>
      <c r="B29">
        <v>2.0968999862670898</v>
      </c>
      <c r="C29">
        <v>2.0406999588012695</v>
      </c>
      <c r="D29">
        <v>0.83780002593994141</v>
      </c>
      <c r="E29">
        <v>0.85329997539520264</v>
      </c>
      <c r="F29">
        <v>4.4700000435113907E-2</v>
      </c>
      <c r="G29">
        <v>4.7400001436471939E-2</v>
      </c>
      <c r="H29" s="5">
        <v>0.58649998903274536</v>
      </c>
      <c r="I29" s="5">
        <v>0.58799999952316284</v>
      </c>
      <c r="J29" s="5">
        <v>0.80430001020431519</v>
      </c>
      <c r="K29" s="5">
        <v>0.80430001020431519</v>
      </c>
      <c r="L29" s="5">
        <v>0.20659999549388885</v>
      </c>
      <c r="M29" s="5">
        <v>0.20350000262260437</v>
      </c>
    </row>
    <row r="30" spans="1:13" x14ac:dyDescent="0.35">
      <c r="A30" s="1" t="s">
        <v>9</v>
      </c>
      <c r="B30">
        <v>5.5500000715255737E-2</v>
      </c>
      <c r="C30">
        <v>5.2700001746416092E-2</v>
      </c>
      <c r="D30">
        <v>0.94330000877380371</v>
      </c>
      <c r="E30">
        <v>0.94349998235702515</v>
      </c>
      <c r="F30">
        <v>4.479999840259552E-2</v>
      </c>
      <c r="G30">
        <v>4.4900000095367432E-2</v>
      </c>
      <c r="H30" s="5">
        <v>0.56970000267028809</v>
      </c>
      <c r="I30" s="5">
        <v>0.56330001354217529</v>
      </c>
      <c r="J30" s="5">
        <v>0.8529999852180481</v>
      </c>
      <c r="K30" s="5">
        <v>0.85809999704360962</v>
      </c>
      <c r="L30" s="5">
        <v>0.20280000567436218</v>
      </c>
      <c r="M30" s="5">
        <v>0.20000000298023224</v>
      </c>
    </row>
    <row r="31" spans="1:13" x14ac:dyDescent="0.35">
      <c r="A31" s="1" t="s">
        <v>10</v>
      </c>
      <c r="B31">
        <v>4.8700001090764999E-2</v>
      </c>
      <c r="C31">
        <v>5.130000039935112E-2</v>
      </c>
      <c r="D31">
        <v>0.89389997720718384</v>
      </c>
      <c r="E31">
        <v>0.90079998970031738</v>
      </c>
      <c r="F31">
        <v>4.5200001448392868E-2</v>
      </c>
      <c r="G31">
        <v>4.5699998736381531E-2</v>
      </c>
      <c r="H31" s="5">
        <v>9.0700000524520874E-2</v>
      </c>
      <c r="I31" s="5">
        <v>5.2200000733137131E-2</v>
      </c>
      <c r="J31" s="5">
        <v>0.84439998865127563</v>
      </c>
      <c r="K31" s="5">
        <v>0.86000001430511475</v>
      </c>
      <c r="L31" s="5">
        <v>0.22529999911785126</v>
      </c>
      <c r="M31" s="5">
        <v>0.22229999303817749</v>
      </c>
    </row>
    <row r="32" spans="1:13" x14ac:dyDescent="0.35">
      <c r="A32" s="1" t="s">
        <v>11</v>
      </c>
      <c r="B32">
        <v>0.15479999780654907</v>
      </c>
      <c r="C32">
        <v>0.15389999747276306</v>
      </c>
      <c r="D32">
        <v>5.0099998712539673E-2</v>
      </c>
      <c r="E32">
        <v>4.9300000071525574E-2</v>
      </c>
      <c r="F32">
        <v>4.479999840259552E-2</v>
      </c>
      <c r="G32">
        <v>4.4900000095367432E-2</v>
      </c>
      <c r="H32" s="5">
        <v>5.5500000715255737E-2</v>
      </c>
      <c r="I32" s="5">
        <v>5.4499998688697815E-2</v>
      </c>
      <c r="J32" s="5">
        <v>0.83149999380111694</v>
      </c>
      <c r="K32" s="5">
        <v>0.84229999780654907</v>
      </c>
      <c r="L32" s="5">
        <v>0.17059999704360962</v>
      </c>
      <c r="M32" s="5">
        <v>0.17319999635219574</v>
      </c>
    </row>
    <row r="36" spans="1:12" x14ac:dyDescent="0.35">
      <c r="A36" t="s">
        <v>0</v>
      </c>
      <c r="B36" s="2" t="s">
        <v>86</v>
      </c>
    </row>
    <row r="37" spans="1:12" x14ac:dyDescent="0.35">
      <c r="E37" t="s">
        <v>69</v>
      </c>
      <c r="F37" t="s">
        <v>31</v>
      </c>
      <c r="G37" t="s">
        <v>32</v>
      </c>
      <c r="I37" t="s">
        <v>33</v>
      </c>
      <c r="K37" t="s">
        <v>2</v>
      </c>
      <c r="L37" s="9" t="s">
        <v>34</v>
      </c>
    </row>
    <row r="38" spans="1:12" x14ac:dyDescent="0.35">
      <c r="A38" t="s">
        <v>12</v>
      </c>
      <c r="B38" t="s">
        <v>13</v>
      </c>
      <c r="C38">
        <v>500</v>
      </c>
      <c r="D38" t="s">
        <v>14</v>
      </c>
      <c r="E38">
        <v>2</v>
      </c>
      <c r="F38">
        <v>25</v>
      </c>
      <c r="G38">
        <v>0.47360000014305115</v>
      </c>
      <c r="H38">
        <v>0.46909999847412109</v>
      </c>
      <c r="I38">
        <f>G38*25</f>
        <v>11.840000003576279</v>
      </c>
      <c r="J38">
        <f>H38*25</f>
        <v>11.727499961853027</v>
      </c>
      <c r="K38">
        <f>AVERAGE(I38:J38)</f>
        <v>11.783749982714653</v>
      </c>
      <c r="L38" s="8">
        <f>(K38-0.0238)/0.0478</f>
        <v>246.0240582157877</v>
      </c>
    </row>
    <row r="39" spans="1:12" x14ac:dyDescent="0.35">
      <c r="A39" t="s">
        <v>15</v>
      </c>
      <c r="B39" t="s">
        <v>87</v>
      </c>
      <c r="C39">
        <v>500</v>
      </c>
      <c r="D39" t="s">
        <v>14</v>
      </c>
      <c r="E39">
        <v>2</v>
      </c>
      <c r="F39">
        <v>25</v>
      </c>
      <c r="G39">
        <v>0.48149999976158142</v>
      </c>
      <c r="H39">
        <v>0.46959999203681946</v>
      </c>
      <c r="I39">
        <f t="shared" ref="I39:J42" si="0">G39*25</f>
        <v>12.037499994039536</v>
      </c>
      <c r="J39">
        <f t="shared" si="0"/>
        <v>11.739999800920486</v>
      </c>
      <c r="K39">
        <f t="shared" ref="K39:K45" si="1">AVERAGE(I39:J39)</f>
        <v>11.888749897480011</v>
      </c>
      <c r="L39" s="8">
        <f t="shared" ref="L39:L54" si="2">(K39-0.0238)/0.0478</f>
        <v>248.22070915230148</v>
      </c>
    </row>
    <row r="40" spans="1:12" x14ac:dyDescent="0.35">
      <c r="A40" t="s">
        <v>18</v>
      </c>
      <c r="B40" t="s">
        <v>16</v>
      </c>
      <c r="C40">
        <v>500</v>
      </c>
      <c r="D40" t="s">
        <v>14</v>
      </c>
      <c r="E40">
        <v>2</v>
      </c>
      <c r="F40">
        <v>25</v>
      </c>
      <c r="G40">
        <v>0.43669998645782471</v>
      </c>
      <c r="H40">
        <v>0.48050001263618469</v>
      </c>
      <c r="I40">
        <f t="shared" si="0"/>
        <v>10.917499661445618</v>
      </c>
      <c r="J40">
        <f t="shared" si="0"/>
        <v>12.012500315904617</v>
      </c>
      <c r="K40">
        <f t="shared" si="1"/>
        <v>11.464999988675117</v>
      </c>
      <c r="L40" s="8">
        <f t="shared" si="2"/>
        <v>239.35564829864262</v>
      </c>
    </row>
    <row r="41" spans="1:12" x14ac:dyDescent="0.35">
      <c r="A41" t="s">
        <v>81</v>
      </c>
      <c r="B41" t="s">
        <v>19</v>
      </c>
      <c r="C41">
        <v>500</v>
      </c>
      <c r="D41" t="s">
        <v>14</v>
      </c>
      <c r="E41">
        <v>2</v>
      </c>
      <c r="F41">
        <v>25</v>
      </c>
      <c r="G41">
        <v>0.48100000619888306</v>
      </c>
      <c r="H41">
        <v>0.46869999170303345</v>
      </c>
      <c r="I41">
        <f t="shared" si="0"/>
        <v>12.025000154972076</v>
      </c>
      <c r="J41">
        <f t="shared" si="0"/>
        <v>11.717499792575836</v>
      </c>
      <c r="K41">
        <f t="shared" si="1"/>
        <v>11.871249973773956</v>
      </c>
      <c r="L41" s="8">
        <f t="shared" si="2"/>
        <v>247.85460196179824</v>
      </c>
    </row>
    <row r="42" spans="1:12" x14ac:dyDescent="0.35">
      <c r="A42" t="s">
        <v>21</v>
      </c>
      <c r="B42" t="s">
        <v>20</v>
      </c>
      <c r="C42">
        <v>500</v>
      </c>
      <c r="D42" t="s">
        <v>14</v>
      </c>
      <c r="E42">
        <v>2</v>
      </c>
      <c r="F42">
        <v>25</v>
      </c>
      <c r="G42">
        <v>2.0968999862670898</v>
      </c>
      <c r="H42">
        <v>2.0406999588012695</v>
      </c>
      <c r="I42">
        <f t="shared" si="0"/>
        <v>52.422499656677246</v>
      </c>
      <c r="J42">
        <f t="shared" si="0"/>
        <v>51.017498970031738</v>
      </c>
      <c r="K42">
        <f t="shared" si="1"/>
        <v>51.719999313354492</v>
      </c>
      <c r="L42" s="8">
        <f t="shared" si="2"/>
        <v>1081.5104458860772</v>
      </c>
    </row>
    <row r="43" spans="1:12" x14ac:dyDescent="0.35">
      <c r="A43" t="s">
        <v>88</v>
      </c>
      <c r="B43" t="s">
        <v>16</v>
      </c>
      <c r="C43">
        <v>500</v>
      </c>
      <c r="D43" t="s">
        <v>14</v>
      </c>
      <c r="E43">
        <v>24</v>
      </c>
      <c r="F43">
        <v>5</v>
      </c>
      <c r="G43">
        <v>0.15479999780654907</v>
      </c>
      <c r="H43">
        <v>0.15389999747276306</v>
      </c>
      <c r="I43">
        <f>G43*5</f>
        <v>0.77399998903274536</v>
      </c>
      <c r="J43">
        <f>H43*5</f>
        <v>0.76949998736381531</v>
      </c>
      <c r="K43">
        <f t="shared" si="1"/>
        <v>0.77174998819828033</v>
      </c>
      <c r="L43" s="8">
        <f t="shared" si="2"/>
        <v>15.647489292851052</v>
      </c>
    </row>
    <row r="44" spans="1:12" x14ac:dyDescent="0.35">
      <c r="A44" t="s">
        <v>27</v>
      </c>
      <c r="B44" t="s">
        <v>19</v>
      </c>
      <c r="C44">
        <v>500</v>
      </c>
      <c r="D44" t="s">
        <v>14</v>
      </c>
      <c r="E44">
        <v>24</v>
      </c>
      <c r="F44">
        <v>5</v>
      </c>
      <c r="G44">
        <v>0.15230000019073486</v>
      </c>
      <c r="H44">
        <v>0.15199999511241913</v>
      </c>
      <c r="I44">
        <f t="shared" ref="I44:J45" si="3">G44*5</f>
        <v>0.76150000095367432</v>
      </c>
      <c r="J44">
        <f t="shared" si="3"/>
        <v>0.75999997556209564</v>
      </c>
      <c r="K44">
        <f t="shared" si="1"/>
        <v>0.76074998825788498</v>
      </c>
      <c r="L44" s="8">
        <f t="shared" si="2"/>
        <v>15.417363771085459</v>
      </c>
    </row>
    <row r="45" spans="1:12" x14ac:dyDescent="0.35">
      <c r="A45" t="s">
        <v>28</v>
      </c>
      <c r="B45" t="s">
        <v>20</v>
      </c>
      <c r="C45">
        <v>500</v>
      </c>
      <c r="D45" t="s">
        <v>14</v>
      </c>
      <c r="E45">
        <v>24</v>
      </c>
      <c r="F45">
        <v>5</v>
      </c>
      <c r="G45">
        <v>0.13830000162124634</v>
      </c>
      <c r="H45">
        <v>0.13920000195503235</v>
      </c>
      <c r="I45">
        <f t="shared" si="3"/>
        <v>0.69150000810623169</v>
      </c>
      <c r="J45">
        <f t="shared" si="3"/>
        <v>0.69600000977516174</v>
      </c>
      <c r="K45">
        <f t="shared" si="1"/>
        <v>0.69375000894069672</v>
      </c>
      <c r="L45" s="8">
        <f t="shared" si="2"/>
        <v>14.0156905636129</v>
      </c>
    </row>
    <row r="46" spans="1:12" x14ac:dyDescent="0.35">
      <c r="L46" s="8"/>
    </row>
    <row r="47" spans="1:12" x14ac:dyDescent="0.35">
      <c r="A47" t="s">
        <v>12</v>
      </c>
      <c r="B47" t="s">
        <v>13</v>
      </c>
      <c r="C47">
        <v>500</v>
      </c>
      <c r="D47" t="s">
        <v>30</v>
      </c>
      <c r="E47">
        <v>2</v>
      </c>
      <c r="G47">
        <v>0.81690001487731934</v>
      </c>
      <c r="H47">
        <v>0.81870001554489136</v>
      </c>
      <c r="K47">
        <f>AVERAGE(G47:H47)</f>
        <v>0.81780001521110535</v>
      </c>
      <c r="L47" s="8">
        <f t="shared" si="2"/>
        <v>16.610878979311824</v>
      </c>
    </row>
    <row r="48" spans="1:12" x14ac:dyDescent="0.35">
      <c r="A48" t="s">
        <v>15</v>
      </c>
      <c r="B48" t="s">
        <v>87</v>
      </c>
      <c r="C48">
        <v>500</v>
      </c>
      <c r="D48" t="s">
        <v>30</v>
      </c>
      <c r="E48">
        <v>2</v>
      </c>
      <c r="G48">
        <v>0.88440001010894775</v>
      </c>
      <c r="H48">
        <v>0.91009998321533203</v>
      </c>
      <c r="K48">
        <f t="shared" ref="K48:K51" si="4">AVERAGE(G48:H48)</f>
        <v>0.89724999666213989</v>
      </c>
      <c r="L48" s="8">
        <f t="shared" si="2"/>
        <v>18.273012482471543</v>
      </c>
    </row>
    <row r="49" spans="1:12" x14ac:dyDescent="0.35">
      <c r="A49" t="s">
        <v>18</v>
      </c>
      <c r="B49" t="s">
        <v>16</v>
      </c>
      <c r="C49">
        <v>500</v>
      </c>
      <c r="D49" t="s">
        <v>30</v>
      </c>
      <c r="E49">
        <v>2</v>
      </c>
      <c r="G49">
        <v>0.83780002593994141</v>
      </c>
      <c r="H49">
        <v>0.85329997539520264</v>
      </c>
      <c r="K49">
        <f t="shared" si="4"/>
        <v>0.84555000066757202</v>
      </c>
      <c r="L49" s="8">
        <f t="shared" si="2"/>
        <v>17.191422608108201</v>
      </c>
    </row>
    <row r="50" spans="1:12" x14ac:dyDescent="0.35">
      <c r="A50" t="s">
        <v>81</v>
      </c>
      <c r="B50" t="s">
        <v>19</v>
      </c>
      <c r="C50">
        <v>500</v>
      </c>
      <c r="D50" t="s">
        <v>30</v>
      </c>
      <c r="E50">
        <v>2</v>
      </c>
      <c r="G50">
        <v>0.94330000877380371</v>
      </c>
      <c r="H50">
        <v>0.94349998235702515</v>
      </c>
      <c r="K50">
        <f t="shared" si="4"/>
        <v>0.94339999556541443</v>
      </c>
      <c r="L50" s="8">
        <f t="shared" si="2"/>
        <v>19.238493631075613</v>
      </c>
    </row>
    <row r="51" spans="1:12" x14ac:dyDescent="0.35">
      <c r="A51" t="s">
        <v>21</v>
      </c>
      <c r="B51" t="s">
        <v>20</v>
      </c>
      <c r="C51">
        <v>500</v>
      </c>
      <c r="D51" t="s">
        <v>30</v>
      </c>
      <c r="E51">
        <v>2</v>
      </c>
      <c r="G51">
        <v>0.89389997720718384</v>
      </c>
      <c r="H51">
        <v>0.90079998970031738</v>
      </c>
      <c r="K51">
        <f t="shared" si="4"/>
        <v>0.89734998345375061</v>
      </c>
      <c r="L51" s="8">
        <f t="shared" si="2"/>
        <v>18.275104256354613</v>
      </c>
    </row>
    <row r="52" spans="1:12" x14ac:dyDescent="0.35">
      <c r="A52" t="s">
        <v>88</v>
      </c>
      <c r="B52" t="s">
        <v>16</v>
      </c>
      <c r="C52">
        <v>500</v>
      </c>
      <c r="D52" t="s">
        <v>30</v>
      </c>
      <c r="E52">
        <v>24</v>
      </c>
      <c r="F52">
        <v>5</v>
      </c>
      <c r="G52">
        <v>0.26080000400543213</v>
      </c>
      <c r="H52">
        <v>0.26730000972747803</v>
      </c>
      <c r="I52">
        <f>G52*5</f>
        <v>1.3040000200271606</v>
      </c>
      <c r="J52">
        <f>H52*5</f>
        <v>1.3365000486373901</v>
      </c>
      <c r="K52">
        <f t="shared" ref="K52:K54" si="5">AVERAGE(I52:J52)</f>
        <v>1.3202500343322754</v>
      </c>
      <c r="L52" s="9">
        <f t="shared" si="2"/>
        <v>27.12238565548693</v>
      </c>
    </row>
    <row r="53" spans="1:12" x14ac:dyDescent="0.35">
      <c r="A53" t="s">
        <v>27</v>
      </c>
      <c r="B53" t="s">
        <v>19</v>
      </c>
      <c r="C53">
        <v>500</v>
      </c>
      <c r="D53" t="s">
        <v>30</v>
      </c>
      <c r="E53">
        <v>24</v>
      </c>
      <c r="F53">
        <v>5</v>
      </c>
      <c r="G53">
        <v>0.25450000166893005</v>
      </c>
      <c r="H53">
        <v>0.2565000057220459</v>
      </c>
      <c r="I53">
        <f t="shared" ref="I53:J54" si="6">G53*5</f>
        <v>1.2725000083446503</v>
      </c>
      <c r="J53">
        <f t="shared" si="6"/>
        <v>1.2825000286102295</v>
      </c>
      <c r="K53">
        <f t="shared" si="5"/>
        <v>1.2775000184774399</v>
      </c>
      <c r="L53" s="9">
        <f t="shared" si="2"/>
        <v>26.228033859360664</v>
      </c>
    </row>
    <row r="54" spans="1:12" x14ac:dyDescent="0.35">
      <c r="A54" t="s">
        <v>28</v>
      </c>
      <c r="B54" t="s">
        <v>20</v>
      </c>
      <c r="C54">
        <v>500</v>
      </c>
      <c r="D54" t="s">
        <v>30</v>
      </c>
      <c r="E54">
        <v>24</v>
      </c>
      <c r="F54">
        <v>5</v>
      </c>
      <c r="G54">
        <v>0.25709998607635498</v>
      </c>
      <c r="H54">
        <v>0.26039999723434448</v>
      </c>
      <c r="I54">
        <f t="shared" si="6"/>
        <v>1.2854999303817749</v>
      </c>
      <c r="J54">
        <f t="shared" si="6"/>
        <v>1.3019999861717224</v>
      </c>
      <c r="K54">
        <f t="shared" si="5"/>
        <v>1.2937499582767487</v>
      </c>
      <c r="L54" s="9">
        <f t="shared" si="2"/>
        <v>26.567990758927795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F999A-E904-46C6-9A40-B09D3489CFD0}">
  <dimension ref="A1:M59"/>
  <sheetViews>
    <sheetView topLeftCell="A25" workbookViewId="0">
      <selection activeCell="K49" sqref="K49"/>
    </sheetView>
  </sheetViews>
  <sheetFormatPr defaultRowHeight="14.5" x14ac:dyDescent="0.35"/>
  <cols>
    <col min="1" max="1" width="21.36328125" customWidth="1"/>
  </cols>
  <sheetData>
    <row r="1" spans="1:9" x14ac:dyDescent="0.35">
      <c r="A1" t="s">
        <v>37</v>
      </c>
      <c r="E1" t="s">
        <v>38</v>
      </c>
    </row>
    <row r="2" spans="1:9" ht="19.75" customHeight="1" x14ac:dyDescent="0.35">
      <c r="A2" t="s">
        <v>39</v>
      </c>
      <c r="E2" t="s">
        <v>40</v>
      </c>
      <c r="I2" t="s">
        <v>41</v>
      </c>
    </row>
    <row r="3" spans="1:9" x14ac:dyDescent="0.35">
      <c r="A3" t="s">
        <v>42</v>
      </c>
      <c r="E3" t="s">
        <v>43</v>
      </c>
    </row>
    <row r="5" spans="1:9" x14ac:dyDescent="0.35">
      <c r="A5" t="s">
        <v>44</v>
      </c>
      <c r="B5" t="s">
        <v>45</v>
      </c>
    </row>
    <row r="6" spans="1:9" x14ac:dyDescent="0.35">
      <c r="A6" t="s">
        <v>46</v>
      </c>
      <c r="B6" s="2" t="s">
        <v>47</v>
      </c>
    </row>
    <row r="9" spans="1:9" x14ac:dyDescent="0.35">
      <c r="A9" t="s">
        <v>48</v>
      </c>
      <c r="E9" t="s">
        <v>49</v>
      </c>
    </row>
    <row r="10" spans="1:9" x14ac:dyDescent="0.35">
      <c r="A10" t="s">
        <v>50</v>
      </c>
      <c r="E10" t="s">
        <v>51</v>
      </c>
    </row>
    <row r="11" spans="1:9" x14ac:dyDescent="0.35">
      <c r="A11" t="s">
        <v>52</v>
      </c>
      <c r="E11" t="s">
        <v>53</v>
      </c>
    </row>
    <row r="12" spans="1:9" x14ac:dyDescent="0.35">
      <c r="A12" t="s">
        <v>54</v>
      </c>
    </row>
    <row r="15" spans="1:9" x14ac:dyDescent="0.35">
      <c r="A15" t="s">
        <v>55</v>
      </c>
    </row>
    <row r="16" spans="1:9" x14ac:dyDescent="0.35">
      <c r="A16" t="s">
        <v>56</v>
      </c>
      <c r="E16" t="s">
        <v>57</v>
      </c>
    </row>
    <row r="17" spans="1:13" x14ac:dyDescent="0.35">
      <c r="A17" t="s">
        <v>58</v>
      </c>
      <c r="E17">
        <v>510</v>
      </c>
      <c r="F17" t="s">
        <v>59</v>
      </c>
    </row>
    <row r="18" spans="1:13" x14ac:dyDescent="0.35">
      <c r="A18" t="s">
        <v>60</v>
      </c>
      <c r="E18">
        <v>9</v>
      </c>
      <c r="F18" t="s">
        <v>59</v>
      </c>
    </row>
    <row r="19" spans="1:13" x14ac:dyDescent="0.35">
      <c r="A19" t="s">
        <v>61</v>
      </c>
      <c r="E19">
        <v>25</v>
      </c>
    </row>
    <row r="20" spans="1:13" x14ac:dyDescent="0.35">
      <c r="A20" t="s">
        <v>62</v>
      </c>
      <c r="E20">
        <v>0</v>
      </c>
      <c r="F20" t="s">
        <v>63</v>
      </c>
    </row>
    <row r="21" spans="1:13" x14ac:dyDescent="0.35">
      <c r="A21" t="s">
        <v>64</v>
      </c>
      <c r="B21" s="2" t="s">
        <v>65</v>
      </c>
    </row>
    <row r="23" spans="1:13" x14ac:dyDescent="0.35">
      <c r="B23" t="s">
        <v>66</v>
      </c>
    </row>
    <row r="24" spans="1:13" x14ac:dyDescent="0.35">
      <c r="A24" s="1" t="s">
        <v>67</v>
      </c>
      <c r="B24" s="1">
        <v>1</v>
      </c>
      <c r="C24" s="1">
        <v>2</v>
      </c>
      <c r="D24" s="1">
        <v>3</v>
      </c>
      <c r="E24" s="1">
        <v>4</v>
      </c>
      <c r="F24" s="1">
        <v>5</v>
      </c>
      <c r="G24" s="1">
        <v>6</v>
      </c>
      <c r="H24" s="1">
        <v>7</v>
      </c>
      <c r="I24" s="1">
        <v>8</v>
      </c>
      <c r="J24" s="1">
        <v>9</v>
      </c>
      <c r="K24" s="1">
        <v>10</v>
      </c>
      <c r="L24" s="1">
        <v>11</v>
      </c>
      <c r="M24" s="1">
        <v>12</v>
      </c>
    </row>
    <row r="25" spans="1:13" x14ac:dyDescent="0.35">
      <c r="A25" s="1" t="s">
        <v>4</v>
      </c>
      <c r="B25" s="5">
        <v>1.0642999410629272</v>
      </c>
      <c r="C25" s="5">
        <v>1.0536999702453613</v>
      </c>
      <c r="D25" s="5">
        <v>0.4099000096321106</v>
      </c>
      <c r="E25" s="5">
        <v>0.41049998998641968</v>
      </c>
      <c r="F25">
        <v>0.47549998760223389</v>
      </c>
      <c r="G25">
        <v>0.46740001440048218</v>
      </c>
      <c r="H25">
        <v>0.7304999828338623</v>
      </c>
      <c r="I25">
        <v>0.74119997024536133</v>
      </c>
      <c r="J25">
        <v>4.7400001436471939E-2</v>
      </c>
      <c r="K25">
        <v>4.8099998384714127E-2</v>
      </c>
      <c r="L25">
        <v>4.7899998724460602E-2</v>
      </c>
      <c r="M25">
        <v>4.7400001436471939E-2</v>
      </c>
    </row>
    <row r="26" spans="1:13" x14ac:dyDescent="0.35">
      <c r="A26" s="1" t="s">
        <v>5</v>
      </c>
      <c r="B26" s="5">
        <v>1.1011999845504761</v>
      </c>
      <c r="C26" s="5">
        <v>1.0990999937057495</v>
      </c>
      <c r="D26" s="5">
        <v>0.40040001273155212</v>
      </c>
      <c r="E26" s="5">
        <v>0.40569999814033508</v>
      </c>
      <c r="F26">
        <v>0.50859999656677246</v>
      </c>
      <c r="G26">
        <v>0.50440001487731934</v>
      </c>
      <c r="H26">
        <v>0.73170000314712524</v>
      </c>
      <c r="I26">
        <v>0.72769999504089355</v>
      </c>
      <c r="J26">
        <v>0.13339999318122864</v>
      </c>
      <c r="K26">
        <v>0.1339000016450882</v>
      </c>
      <c r="L26">
        <v>0.25499999523162842</v>
      </c>
      <c r="M26">
        <v>0.26150000095367432</v>
      </c>
    </row>
    <row r="27" spans="1:13" x14ac:dyDescent="0.35">
      <c r="A27" s="1" t="s">
        <v>6</v>
      </c>
      <c r="B27" s="5">
        <v>1.0425000190734863</v>
      </c>
      <c r="C27" s="5">
        <v>1.0843000411987305</v>
      </c>
      <c r="D27" s="5">
        <v>0.36109998822212219</v>
      </c>
      <c r="E27" s="5">
        <v>0.34900000691413879</v>
      </c>
      <c r="F27">
        <v>0.51169997453689575</v>
      </c>
      <c r="G27">
        <v>0.50520002841949463</v>
      </c>
      <c r="H27">
        <v>0.71520000696182251</v>
      </c>
      <c r="I27">
        <v>0.72170001268386841</v>
      </c>
      <c r="J27">
        <v>8.659999817609787E-2</v>
      </c>
      <c r="K27">
        <v>8.6400002241134644E-2</v>
      </c>
      <c r="L27">
        <v>0.21860000491142273</v>
      </c>
      <c r="M27">
        <v>0.22259999811649323</v>
      </c>
    </row>
    <row r="28" spans="1:13" x14ac:dyDescent="0.35">
      <c r="A28" s="1" t="s">
        <v>7</v>
      </c>
      <c r="B28" s="5">
        <v>1.1474000215530396</v>
      </c>
      <c r="C28" s="5">
        <v>1.1749000549316406</v>
      </c>
      <c r="D28" s="5">
        <v>0.38560000061988831</v>
      </c>
      <c r="E28" s="5">
        <v>0.38580000400543213</v>
      </c>
      <c r="F28">
        <v>0.51139998435974121</v>
      </c>
      <c r="G28">
        <v>0.50059998035430908</v>
      </c>
      <c r="H28">
        <v>0.77219998836517334</v>
      </c>
      <c r="I28">
        <v>0.78070002794265747</v>
      </c>
      <c r="J28">
        <v>6.2199998646974564E-2</v>
      </c>
      <c r="K28">
        <v>6.1500001698732376E-2</v>
      </c>
      <c r="L28">
        <v>0.18230000138282776</v>
      </c>
      <c r="M28">
        <v>0.1875</v>
      </c>
    </row>
    <row r="29" spans="1:13" x14ac:dyDescent="0.35">
      <c r="A29" s="1" t="s">
        <v>8</v>
      </c>
      <c r="B29" s="5">
        <v>0.99819999933242798</v>
      </c>
      <c r="C29" s="5">
        <v>1.0512000322341919</v>
      </c>
      <c r="D29" s="5">
        <v>0.38370001316070557</v>
      </c>
      <c r="E29" s="5">
        <v>0.41760000586509705</v>
      </c>
      <c r="F29">
        <v>0.53109997510910034</v>
      </c>
      <c r="G29">
        <v>0.52380001544952393</v>
      </c>
      <c r="H29">
        <v>0.67309999465942383</v>
      </c>
      <c r="I29">
        <v>0.71799999475479126</v>
      </c>
      <c r="J29">
        <v>4.6399999409914017E-2</v>
      </c>
      <c r="K29">
        <v>4.6199999749660492E-2</v>
      </c>
      <c r="L29">
        <v>4.5899998396635056E-2</v>
      </c>
      <c r="M29">
        <v>4.5800000429153442E-2</v>
      </c>
    </row>
    <row r="30" spans="1:13" x14ac:dyDescent="0.35">
      <c r="A30" s="1" t="s">
        <v>9</v>
      </c>
      <c r="B30" s="5">
        <v>1.0233999490737915</v>
      </c>
      <c r="C30" s="5">
        <v>1.0241999626159668</v>
      </c>
      <c r="D30" s="5">
        <v>4.2700000107288361E-2</v>
      </c>
      <c r="E30" s="5">
        <v>4.6100001782178879E-2</v>
      </c>
      <c r="F30">
        <v>0.5396999716758728</v>
      </c>
      <c r="G30">
        <v>0.53380000591278076</v>
      </c>
      <c r="H30">
        <v>0.81129997968673706</v>
      </c>
      <c r="I30">
        <v>0.81959998607635498</v>
      </c>
      <c r="J30">
        <v>4.830000177025795E-2</v>
      </c>
      <c r="K30">
        <v>4.6399999409914017E-2</v>
      </c>
      <c r="L30">
        <v>4.6700000762939453E-2</v>
      </c>
      <c r="M30">
        <v>4.6700000762939453E-2</v>
      </c>
    </row>
    <row r="31" spans="1:13" x14ac:dyDescent="0.35">
      <c r="A31" s="1" t="s">
        <v>10</v>
      </c>
      <c r="B31" s="5">
        <v>4.7100000083446503E-2</v>
      </c>
      <c r="C31" s="5">
        <v>4.5800000429153442E-2</v>
      </c>
      <c r="D31" s="5">
        <v>4.7299999743700027E-2</v>
      </c>
      <c r="E31" s="5">
        <v>4.7299999743700027E-2</v>
      </c>
      <c r="F31">
        <v>4.7699999064207077E-2</v>
      </c>
      <c r="G31">
        <v>4.6199999749660492E-2</v>
      </c>
      <c r="H31">
        <v>4.6799998730421066E-2</v>
      </c>
      <c r="I31">
        <v>4.7800000756978989E-2</v>
      </c>
      <c r="J31">
        <v>4.7100000083446503E-2</v>
      </c>
      <c r="K31">
        <v>4.6300001442432404E-2</v>
      </c>
      <c r="L31">
        <v>4.6100001782178879E-2</v>
      </c>
      <c r="M31">
        <v>4.7100000083446503E-2</v>
      </c>
    </row>
    <row r="32" spans="1:13" x14ac:dyDescent="0.35">
      <c r="A32" s="1" t="s">
        <v>11</v>
      </c>
      <c r="B32" s="5">
        <v>4.7200001776218414E-2</v>
      </c>
      <c r="C32" s="5">
        <v>4.6599999070167542E-2</v>
      </c>
      <c r="D32" s="5">
        <v>4.6500001102685928E-2</v>
      </c>
      <c r="E32" s="5">
        <v>4.6500001102685928E-2</v>
      </c>
      <c r="F32">
        <v>4.6599999070167542E-2</v>
      </c>
      <c r="G32">
        <v>4.6300001442432404E-2</v>
      </c>
      <c r="H32">
        <v>4.6199999749660492E-2</v>
      </c>
      <c r="I32">
        <v>4.6999998390674591E-2</v>
      </c>
      <c r="J32">
        <v>4.6300001442432404E-2</v>
      </c>
      <c r="K32">
        <v>4.8599999397993088E-2</v>
      </c>
      <c r="L32">
        <v>4.7200001776218414E-2</v>
      </c>
      <c r="M32">
        <v>4.6900000423192978E-2</v>
      </c>
    </row>
    <row r="36" spans="1:11" ht="15" thickBot="1" x14ac:dyDescent="0.4">
      <c r="A36" t="s">
        <v>0</v>
      </c>
      <c r="B36" s="2" t="s">
        <v>68</v>
      </c>
    </row>
    <row r="37" spans="1:11" x14ac:dyDescent="0.35">
      <c r="C37" t="s">
        <v>69</v>
      </c>
      <c r="E37" t="s">
        <v>31</v>
      </c>
      <c r="F37" t="s">
        <v>32</v>
      </c>
      <c r="H37" t="s">
        <v>33</v>
      </c>
      <c r="J37" t="s">
        <v>2</v>
      </c>
      <c r="K37" s="14" t="s">
        <v>34</v>
      </c>
    </row>
    <row r="38" spans="1:11" x14ac:dyDescent="0.35">
      <c r="A38" t="s">
        <v>12</v>
      </c>
      <c r="B38" t="s">
        <v>13</v>
      </c>
      <c r="C38">
        <v>2</v>
      </c>
      <c r="D38" t="s">
        <v>14</v>
      </c>
      <c r="E38">
        <v>25</v>
      </c>
      <c r="F38">
        <v>0.47549998760223389</v>
      </c>
      <c r="G38">
        <v>0.46740001440048218</v>
      </c>
      <c r="H38">
        <f>F38*25</f>
        <v>11.887499690055847</v>
      </c>
      <c r="I38">
        <f>G38*25</f>
        <v>11.685000360012054</v>
      </c>
      <c r="J38">
        <f>AVERAGE(H38:I38)</f>
        <v>11.786250025033951</v>
      </c>
      <c r="K38" s="11">
        <f>(J38-0.0238)/0.0478</f>
        <v>246.0763603563588</v>
      </c>
    </row>
    <row r="39" spans="1:11" x14ac:dyDescent="0.35">
      <c r="A39" t="s">
        <v>15</v>
      </c>
      <c r="B39" t="s">
        <v>16</v>
      </c>
      <c r="C39">
        <v>2</v>
      </c>
      <c r="D39" t="s">
        <v>14</v>
      </c>
      <c r="E39">
        <v>25</v>
      </c>
      <c r="F39">
        <v>0.50859999656677246</v>
      </c>
      <c r="G39">
        <v>0.50440001487731934</v>
      </c>
      <c r="H39">
        <f t="shared" ref="H39:I43" si="0">F39*25</f>
        <v>12.714999914169312</v>
      </c>
      <c r="I39">
        <f t="shared" si="0"/>
        <v>12.610000371932983</v>
      </c>
      <c r="J39">
        <f t="shared" ref="J39:J43" si="1">AVERAGE(H39:I39)</f>
        <v>12.662500143051147</v>
      </c>
      <c r="K39" s="11">
        <f t="shared" ref="K39:K43" si="2">(J39-0.0238)/0.0478</f>
        <v>264.4079527834968</v>
      </c>
    </row>
    <row r="40" spans="1:11" x14ac:dyDescent="0.35">
      <c r="A40" t="s">
        <v>18</v>
      </c>
      <c r="B40" t="s">
        <v>19</v>
      </c>
      <c r="C40">
        <v>2</v>
      </c>
      <c r="D40" t="s">
        <v>14</v>
      </c>
      <c r="E40">
        <v>25</v>
      </c>
      <c r="F40">
        <v>0.51169997453689575</v>
      </c>
      <c r="G40">
        <v>0.50520002841949463</v>
      </c>
      <c r="H40">
        <f t="shared" si="0"/>
        <v>12.792499363422394</v>
      </c>
      <c r="I40">
        <f t="shared" si="0"/>
        <v>12.630000710487366</v>
      </c>
      <c r="J40">
        <f t="shared" si="1"/>
        <v>12.71125003695488</v>
      </c>
      <c r="K40" s="11">
        <f t="shared" si="2"/>
        <v>265.42782504089706</v>
      </c>
    </row>
    <row r="41" spans="1:11" x14ac:dyDescent="0.35">
      <c r="A41" t="s">
        <v>70</v>
      </c>
      <c r="B41" t="s">
        <v>20</v>
      </c>
      <c r="C41">
        <v>2</v>
      </c>
      <c r="D41" t="s">
        <v>14</v>
      </c>
      <c r="E41">
        <v>25</v>
      </c>
      <c r="F41">
        <v>0.51139998435974121</v>
      </c>
      <c r="G41">
        <v>0.50059998035430908</v>
      </c>
      <c r="H41">
        <f t="shared" si="0"/>
        <v>12.78499960899353</v>
      </c>
      <c r="I41">
        <f t="shared" si="0"/>
        <v>12.514999508857727</v>
      </c>
      <c r="J41">
        <f t="shared" si="1"/>
        <v>12.649999558925629</v>
      </c>
      <c r="K41" s="11">
        <f t="shared" si="2"/>
        <v>264.14643428714703</v>
      </c>
    </row>
    <row r="42" spans="1:11" x14ac:dyDescent="0.35">
      <c r="A42" t="s">
        <v>21</v>
      </c>
      <c r="B42" t="s">
        <v>22</v>
      </c>
      <c r="C42">
        <v>2</v>
      </c>
      <c r="D42" t="s">
        <v>14</v>
      </c>
      <c r="E42">
        <v>25</v>
      </c>
      <c r="F42">
        <v>0.53109997510910034</v>
      </c>
      <c r="G42">
        <v>0.52380001544952393</v>
      </c>
      <c r="H42">
        <f t="shared" si="0"/>
        <v>13.277499377727509</v>
      </c>
      <c r="I42">
        <f t="shared" si="0"/>
        <v>13.095000386238098</v>
      </c>
      <c r="J42">
        <f t="shared" si="1"/>
        <v>13.186249881982803</v>
      </c>
      <c r="K42" s="11">
        <f t="shared" si="2"/>
        <v>275.36506029252729</v>
      </c>
    </row>
    <row r="43" spans="1:11" x14ac:dyDescent="0.35">
      <c r="A43" t="s">
        <v>71</v>
      </c>
      <c r="B43" t="s">
        <v>24</v>
      </c>
      <c r="C43">
        <v>2</v>
      </c>
      <c r="D43" t="s">
        <v>14</v>
      </c>
      <c r="E43">
        <v>25</v>
      </c>
      <c r="F43">
        <v>0.5396999716758728</v>
      </c>
      <c r="G43">
        <v>0.53380000591278076</v>
      </c>
      <c r="H43">
        <f t="shared" si="0"/>
        <v>13.49249929189682</v>
      </c>
      <c r="I43">
        <f t="shared" si="0"/>
        <v>13.345000147819519</v>
      </c>
      <c r="J43">
        <f t="shared" si="1"/>
        <v>13.41874971985817</v>
      </c>
      <c r="K43" s="11">
        <f t="shared" si="2"/>
        <v>280.2290736372002</v>
      </c>
    </row>
    <row r="44" spans="1:11" x14ac:dyDescent="0.35">
      <c r="A44" s="6" t="s">
        <v>25</v>
      </c>
      <c r="B44" s="6" t="s">
        <v>16</v>
      </c>
      <c r="C44" s="6">
        <v>24</v>
      </c>
      <c r="D44" s="6" t="s">
        <v>14</v>
      </c>
      <c r="E44">
        <v>5</v>
      </c>
      <c r="F44" s="6">
        <v>0.13339999318122864</v>
      </c>
      <c r="G44" s="6">
        <v>0.1339000016450882</v>
      </c>
      <c r="H44" s="6" t="s">
        <v>72</v>
      </c>
      <c r="K44" s="11"/>
    </row>
    <row r="45" spans="1:11" x14ac:dyDescent="0.35">
      <c r="A45" s="6" t="s">
        <v>26</v>
      </c>
      <c r="B45" s="6" t="s">
        <v>19</v>
      </c>
      <c r="C45" s="6">
        <v>24</v>
      </c>
      <c r="D45" s="6" t="s">
        <v>14</v>
      </c>
      <c r="E45">
        <v>5</v>
      </c>
      <c r="F45" s="6">
        <v>8.659999817609787E-2</v>
      </c>
      <c r="G45" s="6">
        <v>8.6400002241134644E-2</v>
      </c>
      <c r="H45" s="6" t="s">
        <v>72</v>
      </c>
      <c r="K45" s="11"/>
    </row>
    <row r="46" spans="1:11" x14ac:dyDescent="0.35">
      <c r="A46" s="6" t="s">
        <v>73</v>
      </c>
      <c r="B46" s="6" t="s">
        <v>20</v>
      </c>
      <c r="C46" s="6">
        <v>24</v>
      </c>
      <c r="D46" s="6" t="s">
        <v>14</v>
      </c>
      <c r="E46">
        <v>5</v>
      </c>
      <c r="F46" s="6">
        <v>6.2199998646974564E-2</v>
      </c>
      <c r="G46" s="6">
        <v>6.1500001698732376E-2</v>
      </c>
      <c r="H46" s="6" t="s">
        <v>72</v>
      </c>
      <c r="K46" s="11"/>
    </row>
    <row r="47" spans="1:11" x14ac:dyDescent="0.35">
      <c r="K47" s="11"/>
    </row>
    <row r="48" spans="1:11" x14ac:dyDescent="0.35">
      <c r="K48" s="11"/>
    </row>
    <row r="49" spans="1:11" x14ac:dyDescent="0.35">
      <c r="A49" t="s">
        <v>12</v>
      </c>
      <c r="B49" t="s">
        <v>13</v>
      </c>
      <c r="C49">
        <v>2</v>
      </c>
      <c r="D49" t="s">
        <v>30</v>
      </c>
      <c r="F49">
        <v>0.7304999828338623</v>
      </c>
      <c r="G49">
        <v>0.74119997024536133</v>
      </c>
      <c r="J49">
        <f>AVERAGE(F49:G49)</f>
        <v>0.73584997653961182</v>
      </c>
      <c r="K49" s="11">
        <f>(J49-0.0238)/0.0478</f>
        <v>14.89644302384125</v>
      </c>
    </row>
    <row r="50" spans="1:11" x14ac:dyDescent="0.35">
      <c r="A50" t="s">
        <v>15</v>
      </c>
      <c r="B50" t="s">
        <v>16</v>
      </c>
      <c r="C50">
        <v>2</v>
      </c>
      <c r="D50" t="s">
        <v>30</v>
      </c>
      <c r="F50">
        <v>0.73170000314712524</v>
      </c>
      <c r="G50">
        <v>0.72769999504089355</v>
      </c>
      <c r="J50">
        <f t="shared" ref="J50:J54" si="3">AVERAGE(F50:G50)</f>
        <v>0.7296999990940094</v>
      </c>
      <c r="K50" s="11">
        <f t="shared" ref="K50:K57" si="4">(J50-0.0238)/0.0478</f>
        <v>14.767782407824463</v>
      </c>
    </row>
    <row r="51" spans="1:11" x14ac:dyDescent="0.35">
      <c r="A51" t="s">
        <v>18</v>
      </c>
      <c r="B51" t="s">
        <v>19</v>
      </c>
      <c r="C51">
        <v>2</v>
      </c>
      <c r="D51" t="s">
        <v>30</v>
      </c>
      <c r="F51">
        <v>0.71520000696182251</v>
      </c>
      <c r="G51">
        <v>0.72170001268386841</v>
      </c>
      <c r="J51">
        <f t="shared" si="3"/>
        <v>0.71845000982284546</v>
      </c>
      <c r="K51" s="11">
        <f t="shared" si="4"/>
        <v>14.532426983741535</v>
      </c>
    </row>
    <row r="52" spans="1:11" x14ac:dyDescent="0.35">
      <c r="A52" t="s">
        <v>70</v>
      </c>
      <c r="B52" t="s">
        <v>20</v>
      </c>
      <c r="C52">
        <v>2</v>
      </c>
      <c r="D52" t="s">
        <v>30</v>
      </c>
      <c r="F52">
        <v>0.77219998836517334</v>
      </c>
      <c r="G52">
        <v>0.78070002794265747</v>
      </c>
      <c r="J52">
        <f t="shared" si="3"/>
        <v>0.77645000815391541</v>
      </c>
      <c r="K52" s="11">
        <f t="shared" si="4"/>
        <v>15.745816070165592</v>
      </c>
    </row>
    <row r="53" spans="1:11" x14ac:dyDescent="0.35">
      <c r="A53" t="s">
        <v>21</v>
      </c>
      <c r="B53" t="s">
        <v>22</v>
      </c>
      <c r="C53">
        <v>2</v>
      </c>
      <c r="D53" t="s">
        <v>30</v>
      </c>
      <c r="F53">
        <v>0.67309999465942383</v>
      </c>
      <c r="G53">
        <v>0.71799999475479126</v>
      </c>
      <c r="J53">
        <f t="shared" si="3"/>
        <v>0.69554999470710754</v>
      </c>
      <c r="K53" s="11">
        <f t="shared" si="4"/>
        <v>14.053347169604759</v>
      </c>
    </row>
    <row r="54" spans="1:11" x14ac:dyDescent="0.35">
      <c r="A54" t="s">
        <v>71</v>
      </c>
      <c r="B54" t="s">
        <v>24</v>
      </c>
      <c r="C54">
        <v>2</v>
      </c>
      <c r="D54" t="s">
        <v>30</v>
      </c>
      <c r="F54">
        <v>0.81129997968673706</v>
      </c>
      <c r="G54">
        <v>0.81959998607635498</v>
      </c>
      <c r="J54">
        <f t="shared" si="3"/>
        <v>0.81544998288154602</v>
      </c>
      <c r="K54" s="11">
        <f t="shared" si="4"/>
        <v>16.561715123044895</v>
      </c>
    </row>
    <row r="55" spans="1:11" x14ac:dyDescent="0.35">
      <c r="A55" t="s">
        <v>25</v>
      </c>
      <c r="B55" t="s">
        <v>16</v>
      </c>
      <c r="C55">
        <v>24</v>
      </c>
      <c r="D55" t="s">
        <v>30</v>
      </c>
      <c r="E55">
        <v>5</v>
      </c>
      <c r="F55">
        <v>0.25499999523162842</v>
      </c>
      <c r="G55">
        <v>0.26150000095367432</v>
      </c>
      <c r="H55">
        <f>F55*5</f>
        <v>1.2749999761581421</v>
      </c>
      <c r="I55">
        <f>G55*5</f>
        <v>1.3075000047683716</v>
      </c>
      <c r="J55">
        <f>AVERAGE(H55:I55)</f>
        <v>1.2912499904632568</v>
      </c>
      <c r="K55" s="12">
        <f t="shared" si="4"/>
        <v>26.515690177055582</v>
      </c>
    </row>
    <row r="56" spans="1:11" x14ac:dyDescent="0.35">
      <c r="A56" t="s">
        <v>26</v>
      </c>
      <c r="B56" t="s">
        <v>19</v>
      </c>
      <c r="C56">
        <v>24</v>
      </c>
      <c r="D56" t="s">
        <v>30</v>
      </c>
      <c r="E56">
        <v>5</v>
      </c>
      <c r="F56">
        <v>0.21860000491142273</v>
      </c>
      <c r="G56">
        <v>0.22259999811649323</v>
      </c>
      <c r="H56">
        <f t="shared" ref="H56:I57" si="5">F56*5</f>
        <v>1.0930000245571136</v>
      </c>
      <c r="I56">
        <f t="shared" si="5"/>
        <v>1.1129999905824661</v>
      </c>
      <c r="J56">
        <f t="shared" ref="J56:J57" si="6">AVERAGE(H56:I56)</f>
        <v>1.1030000075697899</v>
      </c>
      <c r="K56" s="12">
        <f t="shared" si="4"/>
        <v>22.577406016104391</v>
      </c>
    </row>
    <row r="57" spans="1:11" ht="15" thickBot="1" x14ac:dyDescent="0.4">
      <c r="A57" t="s">
        <v>73</v>
      </c>
      <c r="B57" t="s">
        <v>20</v>
      </c>
      <c r="C57">
        <v>24</v>
      </c>
      <c r="D57" t="s">
        <v>30</v>
      </c>
      <c r="E57">
        <v>5</v>
      </c>
      <c r="F57">
        <v>0.18230000138282776</v>
      </c>
      <c r="G57">
        <v>0.1875</v>
      </c>
      <c r="H57">
        <f t="shared" si="5"/>
        <v>0.91150000691413879</v>
      </c>
      <c r="I57">
        <f t="shared" si="5"/>
        <v>0.9375</v>
      </c>
      <c r="J57">
        <f t="shared" si="6"/>
        <v>0.9245000034570694</v>
      </c>
      <c r="K57" s="15">
        <f t="shared" si="4"/>
        <v>18.84309630663325</v>
      </c>
    </row>
    <row r="58" spans="1:11" x14ac:dyDescent="0.35">
      <c r="A58" s="3"/>
    </row>
    <row r="59" spans="1:11" x14ac:dyDescent="0.35">
      <c r="A59" s="3"/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64294-849D-4899-85F6-A98637A56747}">
  <dimension ref="A1:M62"/>
  <sheetViews>
    <sheetView topLeftCell="A22" workbookViewId="0">
      <selection activeCell="J68" sqref="J68"/>
    </sheetView>
  </sheetViews>
  <sheetFormatPr defaultRowHeight="14.5" x14ac:dyDescent="0.35"/>
  <sheetData>
    <row r="1" spans="1:9" x14ac:dyDescent="0.35">
      <c r="A1" t="s">
        <v>37</v>
      </c>
      <c r="E1" t="s">
        <v>38</v>
      </c>
    </row>
    <row r="2" spans="1:9" x14ac:dyDescent="0.35">
      <c r="A2" t="s">
        <v>39</v>
      </c>
      <c r="E2" t="s">
        <v>40</v>
      </c>
      <c r="I2" t="s">
        <v>41</v>
      </c>
    </row>
    <row r="3" spans="1:9" x14ac:dyDescent="0.35">
      <c r="A3" t="s">
        <v>42</v>
      </c>
      <c r="E3" t="s">
        <v>43</v>
      </c>
    </row>
    <row r="5" spans="1:9" x14ac:dyDescent="0.35">
      <c r="A5" t="s">
        <v>44</v>
      </c>
      <c r="B5" t="s">
        <v>74</v>
      </c>
    </row>
    <row r="6" spans="1:9" x14ac:dyDescent="0.35">
      <c r="A6" t="s">
        <v>46</v>
      </c>
      <c r="B6" s="2" t="s">
        <v>94</v>
      </c>
    </row>
    <row r="9" spans="1:9" x14ac:dyDescent="0.35">
      <c r="A9" t="s">
        <v>48</v>
      </c>
      <c r="E9" t="s">
        <v>49</v>
      </c>
    </row>
    <row r="10" spans="1:9" x14ac:dyDescent="0.35">
      <c r="A10" t="s">
        <v>50</v>
      </c>
      <c r="E10" t="s">
        <v>51</v>
      </c>
    </row>
    <row r="11" spans="1:9" x14ac:dyDescent="0.35">
      <c r="A11" t="s">
        <v>52</v>
      </c>
      <c r="E11" t="s">
        <v>53</v>
      </c>
    </row>
    <row r="12" spans="1:9" x14ac:dyDescent="0.35">
      <c r="A12" t="s">
        <v>54</v>
      </c>
    </row>
    <row r="15" spans="1:9" x14ac:dyDescent="0.35">
      <c r="A15" t="s">
        <v>55</v>
      </c>
    </row>
    <row r="16" spans="1:9" x14ac:dyDescent="0.35">
      <c r="A16" t="s">
        <v>56</v>
      </c>
      <c r="E16" t="s">
        <v>57</v>
      </c>
    </row>
    <row r="17" spans="1:13" x14ac:dyDescent="0.35">
      <c r="A17" t="s">
        <v>58</v>
      </c>
      <c r="E17">
        <v>510</v>
      </c>
      <c r="F17" t="s">
        <v>59</v>
      </c>
    </row>
    <row r="18" spans="1:13" x14ac:dyDescent="0.35">
      <c r="A18" t="s">
        <v>60</v>
      </c>
      <c r="E18">
        <v>9</v>
      </c>
      <c r="F18" t="s">
        <v>59</v>
      </c>
    </row>
    <row r="19" spans="1:13" x14ac:dyDescent="0.35">
      <c r="A19" t="s">
        <v>61</v>
      </c>
      <c r="E19">
        <v>25</v>
      </c>
    </row>
    <row r="20" spans="1:13" x14ac:dyDescent="0.35">
      <c r="A20" t="s">
        <v>62</v>
      </c>
      <c r="E20">
        <v>0</v>
      </c>
      <c r="F20" t="s">
        <v>63</v>
      </c>
    </row>
    <row r="21" spans="1:13" x14ac:dyDescent="0.35">
      <c r="A21" t="s">
        <v>64</v>
      </c>
      <c r="B21" s="2" t="s">
        <v>95</v>
      </c>
    </row>
    <row r="23" spans="1:13" x14ac:dyDescent="0.35">
      <c r="B23" t="s">
        <v>91</v>
      </c>
    </row>
    <row r="24" spans="1:13" x14ac:dyDescent="0.35">
      <c r="A24" s="1" t="s">
        <v>67</v>
      </c>
      <c r="B24" s="1">
        <v>1</v>
      </c>
      <c r="C24" s="1">
        <v>2</v>
      </c>
      <c r="D24" s="1">
        <v>3</v>
      </c>
      <c r="E24" s="1">
        <v>4</v>
      </c>
      <c r="F24" s="1">
        <v>5</v>
      </c>
      <c r="G24" s="1">
        <v>6</v>
      </c>
      <c r="H24" s="1">
        <v>7</v>
      </c>
      <c r="I24" s="1">
        <v>8</v>
      </c>
      <c r="J24" s="1">
        <v>9</v>
      </c>
      <c r="K24" s="1">
        <v>10</v>
      </c>
      <c r="L24" s="1">
        <v>11</v>
      </c>
      <c r="M24" s="1">
        <v>12</v>
      </c>
    </row>
    <row r="25" spans="1:13" x14ac:dyDescent="0.35">
      <c r="A25" s="1" t="s">
        <v>4</v>
      </c>
      <c r="B25" s="5">
        <v>4.7299999743700027E-2</v>
      </c>
      <c r="C25" s="5">
        <v>4.7100000083446503E-2</v>
      </c>
      <c r="D25">
        <v>0.51609998941421509</v>
      </c>
      <c r="E25">
        <v>0.428600013256073</v>
      </c>
      <c r="F25">
        <v>0.70149999856948853</v>
      </c>
      <c r="G25">
        <v>0.69919997453689575</v>
      </c>
      <c r="H25">
        <v>5.2000001072883606E-2</v>
      </c>
      <c r="I25">
        <v>5.2700001746416092E-2</v>
      </c>
      <c r="J25">
        <v>0.16040000319480896</v>
      </c>
      <c r="K25">
        <v>0.16159999370574951</v>
      </c>
      <c r="L25" s="5">
        <v>4.7200001776218414E-2</v>
      </c>
      <c r="M25" s="5">
        <v>4.7400001436471939E-2</v>
      </c>
    </row>
    <row r="26" spans="1:13" x14ac:dyDescent="0.35">
      <c r="A26" s="1" t="s">
        <v>5</v>
      </c>
      <c r="B26" s="5">
        <v>4.6399999409914017E-2</v>
      </c>
      <c r="C26" s="5">
        <v>4.6100001782178879E-2</v>
      </c>
      <c r="D26">
        <v>0.34369999170303345</v>
      </c>
      <c r="E26">
        <v>0.50040000677108765</v>
      </c>
      <c r="F26">
        <v>0.69690001010894775</v>
      </c>
      <c r="G26">
        <v>0.69520002603530884</v>
      </c>
      <c r="H26">
        <v>8.8100001215934753E-2</v>
      </c>
      <c r="I26">
        <v>8.9699998497962952E-2</v>
      </c>
      <c r="J26">
        <v>0.20409999787807465</v>
      </c>
      <c r="K26">
        <v>0.20550000667572021</v>
      </c>
      <c r="L26" s="5">
        <v>4.6999998390674591E-2</v>
      </c>
      <c r="M26" s="5">
        <v>4.6599999070167542E-2</v>
      </c>
    </row>
    <row r="27" spans="1:13" x14ac:dyDescent="0.35">
      <c r="A27" s="1" t="s">
        <v>6</v>
      </c>
      <c r="B27" s="5">
        <v>4.6399999409914017E-2</v>
      </c>
      <c r="C27" s="5">
        <v>4.6399999409914017E-2</v>
      </c>
      <c r="D27">
        <v>0.47330000996589661</v>
      </c>
      <c r="E27">
        <v>0.49250000715255737</v>
      </c>
      <c r="F27">
        <v>0.68959999084472656</v>
      </c>
      <c r="G27">
        <v>0.73479998111724854</v>
      </c>
      <c r="H27">
        <v>0.11810000240802765</v>
      </c>
      <c r="I27">
        <v>0.11969999969005585</v>
      </c>
      <c r="J27">
        <v>0.23839999735355377</v>
      </c>
      <c r="K27">
        <v>0.24179999530315399</v>
      </c>
      <c r="L27" s="5">
        <v>4.6100001782178879E-2</v>
      </c>
      <c r="M27" s="5">
        <v>4.6000000089406967E-2</v>
      </c>
    </row>
    <row r="28" spans="1:13" x14ac:dyDescent="0.35">
      <c r="A28" s="1" t="s">
        <v>7</v>
      </c>
      <c r="B28" s="5">
        <v>4.5400001108646393E-2</v>
      </c>
      <c r="C28" s="5">
        <v>4.6000000089406967E-2</v>
      </c>
      <c r="D28">
        <v>0.49250000715255737</v>
      </c>
      <c r="E28">
        <v>0.48489999771118164</v>
      </c>
      <c r="F28">
        <v>0.71230000257492065</v>
      </c>
      <c r="G28">
        <v>0.71350002288818359</v>
      </c>
      <c r="H28">
        <v>0.1088000014424324</v>
      </c>
      <c r="I28">
        <v>0.10679999738931656</v>
      </c>
      <c r="J28">
        <v>0.2223999947309494</v>
      </c>
      <c r="K28">
        <v>0.22329999506473541</v>
      </c>
      <c r="L28" s="5">
        <v>4.5699998736381531E-2</v>
      </c>
      <c r="M28" s="5">
        <v>4.5699998736381531E-2</v>
      </c>
    </row>
    <row r="29" spans="1:13" x14ac:dyDescent="0.35">
      <c r="A29" s="1" t="s">
        <v>8</v>
      </c>
      <c r="B29" s="5">
        <v>4.5699998736381531E-2</v>
      </c>
      <c r="C29" s="5">
        <v>4.6000000089406967E-2</v>
      </c>
      <c r="D29">
        <v>0.5185999870300293</v>
      </c>
      <c r="E29">
        <v>0.49799999594688416</v>
      </c>
      <c r="F29">
        <v>0.69669997692108154</v>
      </c>
      <c r="G29">
        <v>0.69529998302459717</v>
      </c>
      <c r="H29">
        <v>0.10530000180006027</v>
      </c>
      <c r="I29">
        <v>0.10409999638795853</v>
      </c>
      <c r="J29">
        <v>0.21660000085830688</v>
      </c>
      <c r="K29">
        <v>0.22120000422000885</v>
      </c>
      <c r="L29" s="5">
        <v>4.5200001448392868E-2</v>
      </c>
      <c r="M29" s="5">
        <v>4.5099999755620956E-2</v>
      </c>
    </row>
    <row r="30" spans="1:13" x14ac:dyDescent="0.35">
      <c r="A30" s="1" t="s">
        <v>9</v>
      </c>
      <c r="B30" s="5">
        <v>3.6800000816583633E-2</v>
      </c>
      <c r="C30" s="5">
        <v>4.5200001448392868E-2</v>
      </c>
      <c r="D30">
        <v>0.50999999046325684</v>
      </c>
      <c r="E30">
        <v>0.49919998645782471</v>
      </c>
      <c r="F30">
        <v>0.73390001058578491</v>
      </c>
      <c r="G30">
        <v>0.7192000150680542</v>
      </c>
      <c r="H30">
        <v>8.6099997162818909E-2</v>
      </c>
      <c r="I30">
        <v>8.489999920129776E-2</v>
      </c>
      <c r="J30">
        <v>0.18979999423027039</v>
      </c>
      <c r="K30">
        <v>0.19210000336170197</v>
      </c>
      <c r="L30" s="5">
        <v>4.5299999415874481E-2</v>
      </c>
      <c r="M30" s="5">
        <v>4.5499999076128006E-2</v>
      </c>
    </row>
    <row r="31" spans="1:13" x14ac:dyDescent="0.35">
      <c r="A31" s="1" t="s">
        <v>10</v>
      </c>
      <c r="B31" s="5">
        <v>4.5600000768899918E-2</v>
      </c>
      <c r="C31" s="5">
        <v>4.4900000095367432E-2</v>
      </c>
      <c r="D31" s="5">
        <v>4.8700001090764999E-2</v>
      </c>
      <c r="E31" s="5">
        <v>4.5499999076128006E-2</v>
      </c>
      <c r="F31" s="5">
        <v>4.6500001102685928E-2</v>
      </c>
      <c r="G31" s="5">
        <v>4.5299999415874481E-2</v>
      </c>
      <c r="H31" s="5">
        <v>4.5499999076128006E-2</v>
      </c>
      <c r="I31" s="5">
        <v>4.6799998730421066E-2</v>
      </c>
      <c r="J31" s="5">
        <v>4.6700000762939453E-2</v>
      </c>
      <c r="K31" s="5">
        <v>4.6000000089406967E-2</v>
      </c>
      <c r="L31" s="5">
        <v>4.5299999415874481E-2</v>
      </c>
      <c r="M31" s="5">
        <v>4.6300001442432404E-2</v>
      </c>
    </row>
    <row r="32" spans="1:13" x14ac:dyDescent="0.35">
      <c r="A32" s="1" t="s">
        <v>11</v>
      </c>
      <c r="B32" s="5">
        <v>4.6399999409914017E-2</v>
      </c>
      <c r="C32" s="5">
        <v>4.5800000429153442E-2</v>
      </c>
      <c r="D32" s="5">
        <v>4.7600001096725464E-2</v>
      </c>
      <c r="E32" s="5">
        <v>4.479999840259552E-2</v>
      </c>
      <c r="F32" s="5">
        <v>4.5200001448392868E-2</v>
      </c>
      <c r="G32" s="5">
        <v>4.5200001448392868E-2</v>
      </c>
      <c r="H32" s="5">
        <v>4.5499999076128006E-2</v>
      </c>
      <c r="I32" s="5">
        <v>4.7699999064207077E-2</v>
      </c>
      <c r="J32" s="5">
        <v>4.5200001448392868E-2</v>
      </c>
      <c r="K32" s="5">
        <v>4.6700000762939453E-2</v>
      </c>
      <c r="L32" s="5">
        <v>4.5200001448392868E-2</v>
      </c>
      <c r="M32" s="5">
        <v>4.8200000077486038E-2</v>
      </c>
    </row>
    <row r="36" spans="1:12" ht="15" thickBot="1" x14ac:dyDescent="0.4">
      <c r="A36" t="s">
        <v>0</v>
      </c>
      <c r="B36" s="2" t="s">
        <v>96</v>
      </c>
    </row>
    <row r="37" spans="1:12" x14ac:dyDescent="0.35">
      <c r="F37" t="s">
        <v>31</v>
      </c>
      <c r="G37" t="s">
        <v>32</v>
      </c>
      <c r="I37" t="s">
        <v>33</v>
      </c>
      <c r="K37" t="s">
        <v>2</v>
      </c>
      <c r="L37" s="10" t="s">
        <v>34</v>
      </c>
    </row>
    <row r="38" spans="1:12" x14ac:dyDescent="0.35">
      <c r="A38" t="s">
        <v>12</v>
      </c>
      <c r="B38" t="s">
        <v>13</v>
      </c>
      <c r="C38">
        <v>500</v>
      </c>
      <c r="D38">
        <v>2</v>
      </c>
      <c r="E38" t="s">
        <v>14</v>
      </c>
      <c r="F38">
        <v>25</v>
      </c>
      <c r="G38">
        <v>0.51609998941421509</v>
      </c>
      <c r="H38">
        <v>0.428600013256073</v>
      </c>
      <c r="I38">
        <f>G38*25</f>
        <v>12.902499735355377</v>
      </c>
      <c r="J38">
        <f>H38*25</f>
        <v>10.715000331401825</v>
      </c>
      <c r="K38">
        <f>AVERAGE(I38:J38)</f>
        <v>11.808750033378601</v>
      </c>
      <c r="L38" s="11">
        <f>(K38-0.0238)/0.0478</f>
        <v>246.54707182800419</v>
      </c>
    </row>
    <row r="39" spans="1:12" x14ac:dyDescent="0.35">
      <c r="A39" t="s">
        <v>15</v>
      </c>
      <c r="B39" t="s">
        <v>16</v>
      </c>
      <c r="C39">
        <v>500</v>
      </c>
      <c r="D39">
        <v>2</v>
      </c>
      <c r="E39" t="s">
        <v>14</v>
      </c>
      <c r="F39">
        <v>25</v>
      </c>
      <c r="G39">
        <v>0.34369999170303345</v>
      </c>
      <c r="H39">
        <v>0.50040000677108765</v>
      </c>
      <c r="I39">
        <f t="shared" ref="I39:J43" si="0">G39*25</f>
        <v>8.5924997925758362</v>
      </c>
      <c r="J39">
        <f t="shared" si="0"/>
        <v>12.510000169277191</v>
      </c>
      <c r="K39">
        <f t="shared" ref="K39:K49" si="1">AVERAGE(I39:J39)</f>
        <v>10.551249980926514</v>
      </c>
      <c r="L39" s="11">
        <f t="shared" ref="L39:L62" si="2">(K39-0.0238)/0.0478</f>
        <v>220.23953934992707</v>
      </c>
    </row>
    <row r="40" spans="1:12" x14ac:dyDescent="0.35">
      <c r="A40" t="s">
        <v>18</v>
      </c>
      <c r="B40" t="s">
        <v>19</v>
      </c>
      <c r="C40">
        <v>500</v>
      </c>
      <c r="D40">
        <v>2</v>
      </c>
      <c r="E40" t="s">
        <v>14</v>
      </c>
      <c r="F40">
        <v>25</v>
      </c>
      <c r="G40">
        <v>0.47330000996589661</v>
      </c>
      <c r="H40">
        <v>0.49250000715255737</v>
      </c>
      <c r="I40">
        <f t="shared" si="0"/>
        <v>11.832500249147415</v>
      </c>
      <c r="J40">
        <f t="shared" si="0"/>
        <v>12.312500178813934</v>
      </c>
      <c r="K40">
        <f t="shared" si="1"/>
        <v>12.072500213980675</v>
      </c>
      <c r="L40" s="11">
        <f t="shared" si="2"/>
        <v>252.0648580330685</v>
      </c>
    </row>
    <row r="41" spans="1:12" x14ac:dyDescent="0.35">
      <c r="A41" t="s">
        <v>81</v>
      </c>
      <c r="B41" t="s">
        <v>20</v>
      </c>
      <c r="C41">
        <v>500</v>
      </c>
      <c r="D41">
        <v>2</v>
      </c>
      <c r="E41" t="s">
        <v>14</v>
      </c>
      <c r="F41">
        <v>25</v>
      </c>
      <c r="G41">
        <v>0.49250000715255737</v>
      </c>
      <c r="H41">
        <v>0.48489999771118164</v>
      </c>
      <c r="I41">
        <f t="shared" si="0"/>
        <v>12.312500178813934</v>
      </c>
      <c r="J41">
        <f t="shared" si="0"/>
        <v>12.122499942779541</v>
      </c>
      <c r="K41">
        <f t="shared" si="1"/>
        <v>12.217500060796738</v>
      </c>
      <c r="L41" s="11">
        <f t="shared" si="2"/>
        <v>255.09832763173091</v>
      </c>
    </row>
    <row r="42" spans="1:12" x14ac:dyDescent="0.35">
      <c r="A42" t="s">
        <v>21</v>
      </c>
      <c r="B42" t="s">
        <v>22</v>
      </c>
      <c r="C42">
        <v>500</v>
      </c>
      <c r="D42">
        <v>2</v>
      </c>
      <c r="E42" t="s">
        <v>14</v>
      </c>
      <c r="F42">
        <v>25</v>
      </c>
      <c r="G42">
        <v>0.5185999870300293</v>
      </c>
      <c r="H42">
        <v>0.49799999594688416</v>
      </c>
      <c r="I42">
        <f t="shared" si="0"/>
        <v>12.964999675750732</v>
      </c>
      <c r="J42">
        <f t="shared" si="0"/>
        <v>12.449999898672104</v>
      </c>
      <c r="K42">
        <f t="shared" si="1"/>
        <v>12.707499787211418</v>
      </c>
      <c r="L42" s="11">
        <f t="shared" si="2"/>
        <v>265.34936793329325</v>
      </c>
    </row>
    <row r="43" spans="1:12" x14ac:dyDescent="0.35">
      <c r="A43" t="s">
        <v>71</v>
      </c>
      <c r="B43" t="s">
        <v>24</v>
      </c>
      <c r="C43">
        <v>500</v>
      </c>
      <c r="D43">
        <v>2</v>
      </c>
      <c r="E43" t="s">
        <v>14</v>
      </c>
      <c r="F43">
        <v>25</v>
      </c>
      <c r="G43">
        <v>0.50999999046325684</v>
      </c>
      <c r="H43">
        <v>0.49919998645782471</v>
      </c>
      <c r="I43">
        <f t="shared" si="0"/>
        <v>12.749999761581421</v>
      </c>
      <c r="J43">
        <f t="shared" si="0"/>
        <v>12.479999661445618</v>
      </c>
      <c r="K43">
        <f t="shared" si="1"/>
        <v>12.614999711513519</v>
      </c>
      <c r="L43" s="11">
        <f t="shared" si="2"/>
        <v>263.41421990614054</v>
      </c>
    </row>
    <row r="44" spans="1:12" x14ac:dyDescent="0.35">
      <c r="A44" t="s">
        <v>97</v>
      </c>
      <c r="B44" t="s">
        <v>13</v>
      </c>
      <c r="C44">
        <v>500</v>
      </c>
      <c r="D44">
        <v>24</v>
      </c>
      <c r="E44" t="s">
        <v>14</v>
      </c>
      <c r="F44">
        <v>5</v>
      </c>
      <c r="G44">
        <v>5.2000001072883606E-2</v>
      </c>
      <c r="H44">
        <v>5.2700001746416092E-2</v>
      </c>
      <c r="I44">
        <f>G44*5</f>
        <v>0.26000000536441803</v>
      </c>
      <c r="J44">
        <f>H44*5</f>
        <v>0.26350000873208046</v>
      </c>
      <c r="K44">
        <f t="shared" si="1"/>
        <v>0.26175000704824924</v>
      </c>
      <c r="L44" s="11">
        <f t="shared" si="2"/>
        <v>4.9780336202562605</v>
      </c>
    </row>
    <row r="45" spans="1:12" x14ac:dyDescent="0.35">
      <c r="A45" t="s">
        <v>25</v>
      </c>
      <c r="B45" t="s">
        <v>16</v>
      </c>
      <c r="C45">
        <v>500</v>
      </c>
      <c r="D45">
        <v>24</v>
      </c>
      <c r="E45" t="s">
        <v>14</v>
      </c>
      <c r="F45">
        <v>5</v>
      </c>
      <c r="G45">
        <v>8.8100001215934753E-2</v>
      </c>
      <c r="H45">
        <v>8.9699998497962952E-2</v>
      </c>
      <c r="I45">
        <f t="shared" ref="I45:J49" si="3">G45*5</f>
        <v>0.44050000607967377</v>
      </c>
      <c r="J45">
        <f t="shared" si="3"/>
        <v>0.44849999248981476</v>
      </c>
      <c r="K45">
        <f t="shared" si="1"/>
        <v>0.44449999928474426</v>
      </c>
      <c r="L45" s="11">
        <f t="shared" si="2"/>
        <v>8.8012552151620138</v>
      </c>
    </row>
    <row r="46" spans="1:12" x14ac:dyDescent="0.35">
      <c r="A46" t="s">
        <v>26</v>
      </c>
      <c r="B46" t="s">
        <v>19</v>
      </c>
      <c r="C46">
        <v>500</v>
      </c>
      <c r="D46">
        <v>24</v>
      </c>
      <c r="E46" t="s">
        <v>14</v>
      </c>
      <c r="F46">
        <v>5</v>
      </c>
      <c r="G46">
        <v>0.11810000240802765</v>
      </c>
      <c r="H46">
        <v>0.11969999969005585</v>
      </c>
      <c r="I46">
        <f t="shared" si="3"/>
        <v>0.59050001204013824</v>
      </c>
      <c r="J46">
        <f t="shared" si="3"/>
        <v>0.59849999845027924</v>
      </c>
      <c r="K46">
        <f t="shared" si="1"/>
        <v>0.59450000524520874</v>
      </c>
      <c r="L46" s="11">
        <f t="shared" si="2"/>
        <v>11.939330653665454</v>
      </c>
    </row>
    <row r="47" spans="1:12" x14ac:dyDescent="0.35">
      <c r="A47" t="s">
        <v>27</v>
      </c>
      <c r="B47" t="s">
        <v>20</v>
      </c>
      <c r="C47">
        <v>500</v>
      </c>
      <c r="D47">
        <v>24</v>
      </c>
      <c r="E47" t="s">
        <v>14</v>
      </c>
      <c r="F47">
        <v>5</v>
      </c>
      <c r="G47">
        <v>0.1088000014424324</v>
      </c>
      <c r="H47">
        <v>0.10679999738931656</v>
      </c>
      <c r="I47">
        <f t="shared" si="3"/>
        <v>0.54400000721216202</v>
      </c>
      <c r="J47">
        <f t="shared" si="3"/>
        <v>0.53399998694658279</v>
      </c>
      <c r="K47">
        <f t="shared" si="1"/>
        <v>0.53899999707937241</v>
      </c>
      <c r="L47" s="11">
        <f t="shared" si="2"/>
        <v>10.77824261672327</v>
      </c>
    </row>
    <row r="48" spans="1:12" x14ac:dyDescent="0.35">
      <c r="A48" t="s">
        <v>28</v>
      </c>
      <c r="B48" t="s">
        <v>22</v>
      </c>
      <c r="C48">
        <v>500</v>
      </c>
      <c r="D48">
        <v>24</v>
      </c>
      <c r="E48" t="s">
        <v>14</v>
      </c>
      <c r="F48">
        <v>5</v>
      </c>
      <c r="G48">
        <v>0.10530000180006027</v>
      </c>
      <c r="H48">
        <v>0.10409999638795853</v>
      </c>
      <c r="I48">
        <f t="shared" si="3"/>
        <v>0.52650000900030136</v>
      </c>
      <c r="J48">
        <f t="shared" si="3"/>
        <v>0.52049998193979263</v>
      </c>
      <c r="K48">
        <f t="shared" si="1"/>
        <v>0.523499995470047</v>
      </c>
      <c r="L48" s="11">
        <f t="shared" si="2"/>
        <v>10.453974800628599</v>
      </c>
    </row>
    <row r="49" spans="1:12" x14ac:dyDescent="0.35">
      <c r="A49" t="s">
        <v>29</v>
      </c>
      <c r="B49" t="s">
        <v>24</v>
      </c>
      <c r="C49">
        <v>500</v>
      </c>
      <c r="D49">
        <v>24</v>
      </c>
      <c r="E49" t="s">
        <v>14</v>
      </c>
      <c r="F49">
        <v>5</v>
      </c>
      <c r="G49">
        <v>8.6099997162818909E-2</v>
      </c>
      <c r="H49">
        <v>8.489999920129776E-2</v>
      </c>
      <c r="I49">
        <f t="shared" si="3"/>
        <v>0.43049998581409454</v>
      </c>
      <c r="J49">
        <f t="shared" si="3"/>
        <v>0.4244999960064888</v>
      </c>
      <c r="K49">
        <f t="shared" si="1"/>
        <v>0.42749999091029167</v>
      </c>
      <c r="L49" s="11">
        <f t="shared" si="2"/>
        <v>8.4456065043994073</v>
      </c>
    </row>
    <row r="50" spans="1:12" x14ac:dyDescent="0.35">
      <c r="L50" s="11"/>
    </row>
    <row r="51" spans="1:12" x14ac:dyDescent="0.35">
      <c r="A51" t="s">
        <v>12</v>
      </c>
      <c r="B51" t="s">
        <v>13</v>
      </c>
      <c r="C51">
        <v>500</v>
      </c>
      <c r="D51">
        <v>2</v>
      </c>
      <c r="E51" t="s">
        <v>30</v>
      </c>
      <c r="G51">
        <v>0.70149999856948853</v>
      </c>
      <c r="H51">
        <v>0.69919997453689575</v>
      </c>
      <c r="K51">
        <f>AVERAGE(G51:H51)</f>
        <v>0.70034998655319214</v>
      </c>
      <c r="L51" s="11">
        <f t="shared" si="2"/>
        <v>14.153765409062595</v>
      </c>
    </row>
    <row r="52" spans="1:12" x14ac:dyDescent="0.35">
      <c r="A52" t="s">
        <v>15</v>
      </c>
      <c r="B52" t="s">
        <v>16</v>
      </c>
      <c r="C52">
        <v>500</v>
      </c>
      <c r="D52">
        <v>2</v>
      </c>
      <c r="E52" t="s">
        <v>30</v>
      </c>
      <c r="G52">
        <v>0.69690001010894775</v>
      </c>
      <c r="H52">
        <v>0.69520002603530884</v>
      </c>
      <c r="K52">
        <f t="shared" ref="K52:K56" si="4">AVERAGE(G52:H52)</f>
        <v>0.6960500180721283</v>
      </c>
      <c r="L52" s="11">
        <f t="shared" si="2"/>
        <v>14.063807909458749</v>
      </c>
    </row>
    <row r="53" spans="1:12" x14ac:dyDescent="0.35">
      <c r="A53" t="s">
        <v>18</v>
      </c>
      <c r="B53" t="s">
        <v>19</v>
      </c>
      <c r="C53">
        <v>500</v>
      </c>
      <c r="D53">
        <v>2</v>
      </c>
      <c r="E53" t="s">
        <v>30</v>
      </c>
      <c r="G53">
        <v>0.68959999084472656</v>
      </c>
      <c r="H53">
        <v>0.73479998111724854</v>
      </c>
      <c r="K53">
        <f t="shared" si="4"/>
        <v>0.71219998598098755</v>
      </c>
      <c r="L53" s="11">
        <f t="shared" si="2"/>
        <v>14.401673346882584</v>
      </c>
    </row>
    <row r="54" spans="1:12" x14ac:dyDescent="0.35">
      <c r="A54" t="s">
        <v>81</v>
      </c>
      <c r="B54" t="s">
        <v>20</v>
      </c>
      <c r="C54">
        <v>500</v>
      </c>
      <c r="D54">
        <v>2</v>
      </c>
      <c r="E54" t="s">
        <v>30</v>
      </c>
      <c r="G54">
        <v>0.71230000257492065</v>
      </c>
      <c r="H54">
        <v>0.71350002288818359</v>
      </c>
      <c r="K54">
        <f t="shared" si="4"/>
        <v>0.71290001273155212</v>
      </c>
      <c r="L54" s="11">
        <f t="shared" si="2"/>
        <v>14.41631825798226</v>
      </c>
    </row>
    <row r="55" spans="1:12" x14ac:dyDescent="0.35">
      <c r="A55" t="s">
        <v>21</v>
      </c>
      <c r="B55" t="s">
        <v>22</v>
      </c>
      <c r="C55">
        <v>500</v>
      </c>
      <c r="D55">
        <v>2</v>
      </c>
      <c r="E55" t="s">
        <v>30</v>
      </c>
      <c r="G55">
        <v>0.69669997692108154</v>
      </c>
      <c r="H55">
        <v>0.69529998302459717</v>
      </c>
      <c r="K55">
        <f t="shared" si="4"/>
        <v>0.69599997997283936</v>
      </c>
      <c r="L55" s="11">
        <f t="shared" si="2"/>
        <v>14.062761087297893</v>
      </c>
    </row>
    <row r="56" spans="1:12" x14ac:dyDescent="0.35">
      <c r="A56" t="s">
        <v>71</v>
      </c>
      <c r="B56" t="s">
        <v>24</v>
      </c>
      <c r="C56">
        <v>500</v>
      </c>
      <c r="D56">
        <v>2</v>
      </c>
      <c r="E56" t="s">
        <v>30</v>
      </c>
      <c r="G56">
        <v>0.73390001058578491</v>
      </c>
      <c r="H56">
        <v>0.7192000150680542</v>
      </c>
      <c r="K56">
        <f t="shared" si="4"/>
        <v>0.72655001282691956</v>
      </c>
      <c r="L56" s="11">
        <f t="shared" si="2"/>
        <v>14.70188311353388</v>
      </c>
    </row>
    <row r="57" spans="1:12" x14ac:dyDescent="0.35">
      <c r="A57" t="s">
        <v>97</v>
      </c>
      <c r="B57" t="s">
        <v>13</v>
      </c>
      <c r="C57">
        <v>500</v>
      </c>
      <c r="D57">
        <v>24</v>
      </c>
      <c r="E57" t="s">
        <v>30</v>
      </c>
      <c r="F57">
        <v>5</v>
      </c>
      <c r="G57">
        <v>0.16040000319480896</v>
      </c>
      <c r="H57">
        <v>0.16159999370574951</v>
      </c>
      <c r="I57">
        <f t="shared" ref="I57:J62" si="5">G57*5</f>
        <v>0.8020000159740448</v>
      </c>
      <c r="J57">
        <f t="shared" si="5"/>
        <v>0.80799996852874756</v>
      </c>
      <c r="K57">
        <f t="shared" ref="K57:K62" si="6">AVERAGE(I57:J57)</f>
        <v>0.80499999225139618</v>
      </c>
      <c r="L57" s="11">
        <f t="shared" si="2"/>
        <v>16.34309607220494</v>
      </c>
    </row>
    <row r="58" spans="1:12" x14ac:dyDescent="0.35">
      <c r="A58" t="s">
        <v>25</v>
      </c>
      <c r="B58" t="s">
        <v>16</v>
      </c>
      <c r="C58">
        <v>500</v>
      </c>
      <c r="D58">
        <v>24</v>
      </c>
      <c r="E58" t="s">
        <v>30</v>
      </c>
      <c r="F58">
        <v>5</v>
      </c>
      <c r="G58">
        <v>0.20409999787807465</v>
      </c>
      <c r="H58">
        <v>0.20550000667572021</v>
      </c>
      <c r="I58">
        <f t="shared" si="5"/>
        <v>1.0204999893903732</v>
      </c>
      <c r="J58">
        <f t="shared" si="5"/>
        <v>1.0275000333786011</v>
      </c>
      <c r="K58">
        <f t="shared" si="6"/>
        <v>1.0240000113844872</v>
      </c>
      <c r="L58" s="12">
        <f t="shared" si="2"/>
        <v>20.924686430637806</v>
      </c>
    </row>
    <row r="59" spans="1:12" x14ac:dyDescent="0.35">
      <c r="A59" t="s">
        <v>26</v>
      </c>
      <c r="B59" t="s">
        <v>19</v>
      </c>
      <c r="C59">
        <v>500</v>
      </c>
      <c r="D59">
        <v>24</v>
      </c>
      <c r="E59" t="s">
        <v>30</v>
      </c>
      <c r="F59">
        <v>5</v>
      </c>
      <c r="G59">
        <v>0.23839999735355377</v>
      </c>
      <c r="H59">
        <v>0.24179999530315399</v>
      </c>
      <c r="I59">
        <f t="shared" si="5"/>
        <v>1.1919999867677689</v>
      </c>
      <c r="J59">
        <f t="shared" si="5"/>
        <v>1.20899997651577</v>
      </c>
      <c r="K59">
        <f t="shared" si="6"/>
        <v>1.2004999816417694</v>
      </c>
      <c r="L59" s="12">
        <f t="shared" si="2"/>
        <v>24.617154427652078</v>
      </c>
    </row>
    <row r="60" spans="1:12" x14ac:dyDescent="0.35">
      <c r="A60" t="s">
        <v>27</v>
      </c>
      <c r="B60" t="s">
        <v>20</v>
      </c>
      <c r="C60">
        <v>500</v>
      </c>
      <c r="D60">
        <v>24</v>
      </c>
      <c r="E60" t="s">
        <v>30</v>
      </c>
      <c r="F60">
        <v>5</v>
      </c>
      <c r="G60">
        <v>0.2223999947309494</v>
      </c>
      <c r="H60">
        <v>0.22329999506473541</v>
      </c>
      <c r="I60">
        <f t="shared" si="5"/>
        <v>1.111999973654747</v>
      </c>
      <c r="J60">
        <f t="shared" si="5"/>
        <v>1.1164999753236771</v>
      </c>
      <c r="K60">
        <f t="shared" si="6"/>
        <v>1.114249974489212</v>
      </c>
      <c r="L60" s="12">
        <f t="shared" si="2"/>
        <v>22.812760972577657</v>
      </c>
    </row>
    <row r="61" spans="1:12" x14ac:dyDescent="0.35">
      <c r="A61" t="s">
        <v>28</v>
      </c>
      <c r="B61" t="s">
        <v>22</v>
      </c>
      <c r="C61">
        <v>500</v>
      </c>
      <c r="D61">
        <v>24</v>
      </c>
      <c r="E61" t="s">
        <v>30</v>
      </c>
      <c r="F61">
        <v>5</v>
      </c>
      <c r="G61">
        <v>0.21660000085830688</v>
      </c>
      <c r="H61">
        <v>0.22120000422000885</v>
      </c>
      <c r="I61">
        <f t="shared" si="5"/>
        <v>1.0830000042915344</v>
      </c>
      <c r="J61">
        <f t="shared" si="5"/>
        <v>1.1060000211000443</v>
      </c>
      <c r="K61">
        <f t="shared" si="6"/>
        <v>1.0945000126957893</v>
      </c>
      <c r="L61" s="11">
        <f t="shared" si="2"/>
        <v>22.399581855560445</v>
      </c>
    </row>
    <row r="62" spans="1:12" ht="15" thickBot="1" x14ac:dyDescent="0.4">
      <c r="A62" t="s">
        <v>29</v>
      </c>
      <c r="B62" t="s">
        <v>24</v>
      </c>
      <c r="C62">
        <v>500</v>
      </c>
      <c r="D62">
        <v>24</v>
      </c>
      <c r="E62" t="s">
        <v>30</v>
      </c>
      <c r="F62">
        <v>5</v>
      </c>
      <c r="G62">
        <v>0.18979999423027039</v>
      </c>
      <c r="H62">
        <v>0.19210000336170197</v>
      </c>
      <c r="I62">
        <f t="shared" si="5"/>
        <v>0.94899997115135193</v>
      </c>
      <c r="J62">
        <f t="shared" si="5"/>
        <v>0.96050001680850983</v>
      </c>
      <c r="K62">
        <f t="shared" si="6"/>
        <v>0.95474999397993088</v>
      </c>
      <c r="L62" s="13">
        <f t="shared" si="2"/>
        <v>19.475941296651271</v>
      </c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182D1-60FE-4F24-87E9-1929B632076E}">
  <dimension ref="A1:M62"/>
  <sheetViews>
    <sheetView topLeftCell="A37" workbookViewId="0">
      <selection activeCell="L38" sqref="L38:L62"/>
    </sheetView>
  </sheetViews>
  <sheetFormatPr defaultRowHeight="14.5" x14ac:dyDescent="0.35"/>
  <cols>
    <col min="1" max="1" width="21.1796875" customWidth="1"/>
  </cols>
  <sheetData>
    <row r="1" spans="1:9" x14ac:dyDescent="0.35">
      <c r="A1" t="s">
        <v>37</v>
      </c>
      <c r="E1" t="s">
        <v>38</v>
      </c>
    </row>
    <row r="2" spans="1:9" ht="18" customHeight="1" x14ac:dyDescent="0.35">
      <c r="A2" t="s">
        <v>39</v>
      </c>
      <c r="E2" t="s">
        <v>40</v>
      </c>
      <c r="I2" t="s">
        <v>41</v>
      </c>
    </row>
    <row r="3" spans="1:9" x14ac:dyDescent="0.35">
      <c r="A3" t="s">
        <v>42</v>
      </c>
      <c r="E3" t="s">
        <v>43</v>
      </c>
    </row>
    <row r="5" spans="1:9" x14ac:dyDescent="0.35">
      <c r="A5" t="s">
        <v>44</v>
      </c>
      <c r="B5" t="s">
        <v>74</v>
      </c>
    </row>
    <row r="6" spans="1:9" x14ac:dyDescent="0.35">
      <c r="A6" t="s">
        <v>46</v>
      </c>
      <c r="B6" s="2" t="s">
        <v>89</v>
      </c>
    </row>
    <row r="9" spans="1:9" x14ac:dyDescent="0.35">
      <c r="A9" t="s">
        <v>48</v>
      </c>
      <c r="E9" t="s">
        <v>49</v>
      </c>
    </row>
    <row r="10" spans="1:9" x14ac:dyDescent="0.35">
      <c r="A10" t="s">
        <v>50</v>
      </c>
      <c r="E10" t="s">
        <v>51</v>
      </c>
    </row>
    <row r="11" spans="1:9" x14ac:dyDescent="0.35">
      <c r="A11" t="s">
        <v>52</v>
      </c>
      <c r="E11" t="s">
        <v>53</v>
      </c>
    </row>
    <row r="12" spans="1:9" x14ac:dyDescent="0.35">
      <c r="A12" t="s">
        <v>54</v>
      </c>
    </row>
    <row r="15" spans="1:9" x14ac:dyDescent="0.35">
      <c r="A15" t="s">
        <v>55</v>
      </c>
    </row>
    <row r="16" spans="1:9" x14ac:dyDescent="0.35">
      <c r="A16" t="s">
        <v>56</v>
      </c>
      <c r="E16" t="s">
        <v>57</v>
      </c>
    </row>
    <row r="17" spans="1:13" x14ac:dyDescent="0.35">
      <c r="A17" t="s">
        <v>58</v>
      </c>
      <c r="E17">
        <v>510</v>
      </c>
      <c r="F17" t="s">
        <v>59</v>
      </c>
    </row>
    <row r="18" spans="1:13" x14ac:dyDescent="0.35">
      <c r="A18" t="s">
        <v>60</v>
      </c>
      <c r="E18">
        <v>9</v>
      </c>
      <c r="F18" t="s">
        <v>59</v>
      </c>
    </row>
    <row r="19" spans="1:13" x14ac:dyDescent="0.35">
      <c r="A19" t="s">
        <v>61</v>
      </c>
      <c r="E19">
        <v>25</v>
      </c>
    </row>
    <row r="20" spans="1:13" x14ac:dyDescent="0.35">
      <c r="A20" t="s">
        <v>62</v>
      </c>
      <c r="E20">
        <v>0</v>
      </c>
      <c r="F20" t="s">
        <v>63</v>
      </c>
    </row>
    <row r="21" spans="1:13" x14ac:dyDescent="0.35">
      <c r="A21" t="s">
        <v>64</v>
      </c>
      <c r="B21" s="2" t="s">
        <v>90</v>
      </c>
    </row>
    <row r="23" spans="1:13" x14ac:dyDescent="0.35">
      <c r="B23" t="s">
        <v>91</v>
      </c>
    </row>
    <row r="24" spans="1:13" x14ac:dyDescent="0.35">
      <c r="A24" s="1" t="s">
        <v>67</v>
      </c>
      <c r="B24" s="1">
        <v>1</v>
      </c>
      <c r="C24" s="1">
        <v>2</v>
      </c>
      <c r="D24" s="1">
        <v>3</v>
      </c>
      <c r="E24" s="1">
        <v>4</v>
      </c>
      <c r="F24" s="1">
        <v>5</v>
      </c>
      <c r="G24" s="1">
        <v>6</v>
      </c>
      <c r="H24" s="1">
        <v>7</v>
      </c>
      <c r="I24" s="1">
        <v>8</v>
      </c>
      <c r="J24" s="1">
        <v>9</v>
      </c>
      <c r="K24" s="1">
        <v>10</v>
      </c>
      <c r="L24" s="1">
        <v>11</v>
      </c>
      <c r="M24" s="1">
        <v>12</v>
      </c>
    </row>
    <row r="25" spans="1:13" x14ac:dyDescent="0.35">
      <c r="A25" s="1" t="s">
        <v>4</v>
      </c>
      <c r="B25">
        <v>0.55129998922348022</v>
      </c>
      <c r="C25">
        <v>0.53460001945495605</v>
      </c>
      <c r="D25">
        <v>0.70370000600814819</v>
      </c>
      <c r="E25">
        <v>0.70959997177124023</v>
      </c>
      <c r="F25">
        <v>0.20170000195503235</v>
      </c>
      <c r="G25">
        <v>0.20020000636577606</v>
      </c>
      <c r="H25">
        <v>0.23510000109672546</v>
      </c>
      <c r="I25">
        <v>0.28670001029968262</v>
      </c>
      <c r="J25">
        <v>4.6900000423192978E-2</v>
      </c>
      <c r="K25">
        <v>4.7100000083446503E-2</v>
      </c>
      <c r="L25">
        <v>4.7699999064207077E-2</v>
      </c>
      <c r="M25">
        <v>4.7499999403953552E-2</v>
      </c>
    </row>
    <row r="26" spans="1:13" x14ac:dyDescent="0.35">
      <c r="A26" s="1" t="s">
        <v>5</v>
      </c>
      <c r="B26">
        <v>0.52560001611709595</v>
      </c>
      <c r="C26">
        <v>0.51910001039505005</v>
      </c>
      <c r="D26">
        <v>0.73500001430511475</v>
      </c>
      <c r="E26">
        <v>0.73509997129440308</v>
      </c>
      <c r="F26">
        <v>0.18039999902248383</v>
      </c>
      <c r="G26">
        <v>0.17880000174045563</v>
      </c>
      <c r="H26">
        <v>0.27689999341964722</v>
      </c>
      <c r="I26">
        <v>0.27910000085830688</v>
      </c>
      <c r="J26">
        <v>4.6999998390674591E-2</v>
      </c>
      <c r="K26">
        <v>4.7499999403953552E-2</v>
      </c>
      <c r="L26">
        <v>4.6999998390674591E-2</v>
      </c>
      <c r="M26">
        <v>4.6799998730421066E-2</v>
      </c>
    </row>
    <row r="27" spans="1:13" x14ac:dyDescent="0.35">
      <c r="A27" s="1" t="s">
        <v>6</v>
      </c>
      <c r="B27">
        <v>0.51150000095367432</v>
      </c>
      <c r="C27">
        <v>0.51319998502731323</v>
      </c>
      <c r="D27">
        <v>0.73309999704360962</v>
      </c>
      <c r="E27">
        <v>0.71939998865127563</v>
      </c>
      <c r="F27">
        <v>0.16230000555515289</v>
      </c>
      <c r="G27">
        <v>0.16030000150203705</v>
      </c>
      <c r="H27">
        <v>0.26730000972747803</v>
      </c>
      <c r="I27">
        <v>0.27300000190734863</v>
      </c>
      <c r="J27">
        <v>4.6999998390674591E-2</v>
      </c>
      <c r="K27">
        <v>4.6599999070167542E-2</v>
      </c>
      <c r="L27">
        <v>4.6399999409914017E-2</v>
      </c>
      <c r="M27">
        <v>4.6300001442432404E-2</v>
      </c>
    </row>
    <row r="28" spans="1:13" x14ac:dyDescent="0.35">
      <c r="A28" s="1" t="s">
        <v>7</v>
      </c>
      <c r="B28">
        <v>0.52979999780654907</v>
      </c>
      <c r="C28">
        <v>0.50970000028610229</v>
      </c>
      <c r="D28">
        <v>0.73089998960494995</v>
      </c>
      <c r="E28">
        <v>0.73159998655319214</v>
      </c>
      <c r="F28">
        <v>0.18019999563694</v>
      </c>
      <c r="G28">
        <v>0.18070000410079956</v>
      </c>
      <c r="H28">
        <v>0.28099998831748962</v>
      </c>
      <c r="I28">
        <v>0.28270000219345093</v>
      </c>
      <c r="J28">
        <v>4.6799998730421066E-2</v>
      </c>
      <c r="K28">
        <v>4.6399999409914017E-2</v>
      </c>
      <c r="L28">
        <v>4.6100001782178879E-2</v>
      </c>
      <c r="M28">
        <v>4.6100001782178879E-2</v>
      </c>
    </row>
    <row r="29" spans="1:13" x14ac:dyDescent="0.35">
      <c r="A29" s="1" t="s">
        <v>8</v>
      </c>
      <c r="B29">
        <v>0.52700001001358032</v>
      </c>
      <c r="C29">
        <v>0.51490002870559692</v>
      </c>
      <c r="D29">
        <v>0.70279997587203979</v>
      </c>
      <c r="E29">
        <v>0.70200002193450928</v>
      </c>
      <c r="F29">
        <v>0.18600000441074371</v>
      </c>
      <c r="G29">
        <v>0.18580000102519989</v>
      </c>
      <c r="H29">
        <v>0.27630001306533813</v>
      </c>
      <c r="I29">
        <v>0.27790001034736633</v>
      </c>
      <c r="J29">
        <v>4.6399999409914017E-2</v>
      </c>
      <c r="K29">
        <v>4.6100001782178879E-2</v>
      </c>
      <c r="L29">
        <v>4.5899998396635056E-2</v>
      </c>
      <c r="M29">
        <v>4.5800000429153442E-2</v>
      </c>
    </row>
    <row r="30" spans="1:13" x14ac:dyDescent="0.35">
      <c r="A30" s="1" t="s">
        <v>9</v>
      </c>
      <c r="B30">
        <v>0.53530001640319824</v>
      </c>
      <c r="C30">
        <v>0.52310001850128174</v>
      </c>
      <c r="D30">
        <v>0.73240000009536743</v>
      </c>
      <c r="E30">
        <v>0.73500001430511475</v>
      </c>
      <c r="F30">
        <v>0.20399999618530273</v>
      </c>
      <c r="G30">
        <v>0.20419999957084656</v>
      </c>
      <c r="H30">
        <v>0.29339998960494995</v>
      </c>
      <c r="I30">
        <v>0.29480001330375671</v>
      </c>
      <c r="J30">
        <v>4.6799998730421066E-2</v>
      </c>
      <c r="K30">
        <v>4.6500001102685928E-2</v>
      </c>
      <c r="L30">
        <v>4.6000000089406967E-2</v>
      </c>
      <c r="M30">
        <v>4.6300001442432404E-2</v>
      </c>
    </row>
    <row r="31" spans="1:13" x14ac:dyDescent="0.35">
      <c r="A31" s="1" t="s">
        <v>10</v>
      </c>
      <c r="B31">
        <v>4.6100001782178879E-2</v>
      </c>
      <c r="C31">
        <v>4.5800000429153442E-2</v>
      </c>
      <c r="D31">
        <v>4.7100000083446503E-2</v>
      </c>
      <c r="E31">
        <v>4.7200001776218414E-2</v>
      </c>
      <c r="F31">
        <v>4.7600001096725464E-2</v>
      </c>
      <c r="G31">
        <v>4.6000000089406967E-2</v>
      </c>
      <c r="H31">
        <v>4.6500001102685928E-2</v>
      </c>
      <c r="I31">
        <v>4.7200001776218414E-2</v>
      </c>
      <c r="J31">
        <v>4.7100000083446503E-2</v>
      </c>
      <c r="K31">
        <v>4.5800000429153442E-2</v>
      </c>
      <c r="L31">
        <v>4.5899998396635056E-2</v>
      </c>
      <c r="M31">
        <v>4.6799998730421066E-2</v>
      </c>
    </row>
    <row r="32" spans="1:13" x14ac:dyDescent="0.35">
      <c r="A32" s="1" t="s">
        <v>11</v>
      </c>
      <c r="B32">
        <v>4.7600001096725464E-2</v>
      </c>
      <c r="C32">
        <v>4.6399999409914017E-2</v>
      </c>
      <c r="D32">
        <v>4.6100001782178879E-2</v>
      </c>
      <c r="E32">
        <v>4.6500001102685928E-2</v>
      </c>
      <c r="F32">
        <v>4.6300001442432404E-2</v>
      </c>
      <c r="G32">
        <v>4.5899998396635056E-2</v>
      </c>
      <c r="H32">
        <v>4.5899998396635056E-2</v>
      </c>
      <c r="I32">
        <v>4.6700000762939453E-2</v>
      </c>
      <c r="J32">
        <v>4.5899998396635056E-2</v>
      </c>
      <c r="K32">
        <v>4.7299999743700027E-2</v>
      </c>
      <c r="L32">
        <v>4.6799998730421066E-2</v>
      </c>
      <c r="M32">
        <v>4.6799998730421066E-2</v>
      </c>
    </row>
    <row r="36" spans="1:12" ht="15" thickBot="1" x14ac:dyDescent="0.4">
      <c r="A36" t="s">
        <v>0</v>
      </c>
      <c r="B36" s="2" t="s">
        <v>92</v>
      </c>
    </row>
    <row r="37" spans="1:12" x14ac:dyDescent="0.35">
      <c r="E37" t="s">
        <v>31</v>
      </c>
      <c r="F37" t="s">
        <v>69</v>
      </c>
      <c r="G37" t="s">
        <v>32</v>
      </c>
      <c r="I37" t="s">
        <v>33</v>
      </c>
      <c r="K37" t="s">
        <v>2</v>
      </c>
      <c r="L37" s="14" t="s">
        <v>34</v>
      </c>
    </row>
    <row r="38" spans="1:12" x14ac:dyDescent="0.35">
      <c r="A38" t="s">
        <v>93</v>
      </c>
      <c r="B38" t="s">
        <v>13</v>
      </c>
      <c r="C38">
        <v>100</v>
      </c>
      <c r="D38" t="s">
        <v>14</v>
      </c>
      <c r="E38">
        <v>25</v>
      </c>
      <c r="F38">
        <v>2</v>
      </c>
      <c r="G38">
        <v>0.55129998922348022</v>
      </c>
      <c r="H38">
        <v>0.53460001945495605</v>
      </c>
      <c r="I38">
        <f>G38*25</f>
        <v>13.782499730587006</v>
      </c>
      <c r="J38">
        <f>H38*25</f>
        <v>13.365000486373901</v>
      </c>
      <c r="K38">
        <f>AVERAGE(I38:J38)</f>
        <v>13.573750108480453</v>
      </c>
      <c r="L38" s="11">
        <f>(K38-0.0238)/0.0478</f>
        <v>283.47175959164127</v>
      </c>
    </row>
    <row r="39" spans="1:12" x14ac:dyDescent="0.35">
      <c r="A39" t="s">
        <v>15</v>
      </c>
      <c r="B39" t="s">
        <v>16</v>
      </c>
      <c r="C39">
        <v>100</v>
      </c>
      <c r="D39" t="s">
        <v>14</v>
      </c>
      <c r="E39">
        <v>25</v>
      </c>
      <c r="F39">
        <v>2</v>
      </c>
      <c r="G39">
        <v>0.52560001611709595</v>
      </c>
      <c r="H39">
        <v>0.51910001039505005</v>
      </c>
      <c r="I39">
        <f t="shared" ref="I39:J43" si="0">G39*25</f>
        <v>13.140000402927399</v>
      </c>
      <c r="J39">
        <f t="shared" si="0"/>
        <v>12.977500259876251</v>
      </c>
      <c r="K39">
        <f t="shared" ref="K39:K49" si="1">AVERAGE(I39:J39)</f>
        <v>13.058750331401825</v>
      </c>
      <c r="L39" s="11">
        <f t="shared" ref="L39:L62" si="2">(K39-0.0238)/0.0478</f>
        <v>272.69770567786242</v>
      </c>
    </row>
    <row r="40" spans="1:12" x14ac:dyDescent="0.35">
      <c r="A40" t="s">
        <v>18</v>
      </c>
      <c r="B40" t="s">
        <v>19</v>
      </c>
      <c r="C40">
        <v>100</v>
      </c>
      <c r="D40" t="s">
        <v>14</v>
      </c>
      <c r="E40">
        <v>25</v>
      </c>
      <c r="F40">
        <v>2</v>
      </c>
      <c r="G40">
        <v>0.51150000095367432</v>
      </c>
      <c r="H40">
        <v>0.51319998502731323</v>
      </c>
      <c r="I40">
        <f t="shared" si="0"/>
        <v>12.787500023841858</v>
      </c>
      <c r="J40">
        <f t="shared" si="0"/>
        <v>12.829999625682831</v>
      </c>
      <c r="K40">
        <f t="shared" si="1"/>
        <v>12.808749824762344</v>
      </c>
      <c r="L40" s="11">
        <f t="shared" si="2"/>
        <v>267.46756955569759</v>
      </c>
    </row>
    <row r="41" spans="1:12" x14ac:dyDescent="0.35">
      <c r="A41" t="s">
        <v>81</v>
      </c>
      <c r="B41" t="s">
        <v>20</v>
      </c>
      <c r="C41">
        <v>100</v>
      </c>
      <c r="D41" t="s">
        <v>14</v>
      </c>
      <c r="E41">
        <v>25</v>
      </c>
      <c r="F41">
        <v>2</v>
      </c>
      <c r="G41">
        <v>0.52979999780654907</v>
      </c>
      <c r="H41">
        <v>0.50970000028610229</v>
      </c>
      <c r="I41">
        <f t="shared" si="0"/>
        <v>13.244999945163727</v>
      </c>
      <c r="J41">
        <f t="shared" si="0"/>
        <v>12.742500007152557</v>
      </c>
      <c r="K41">
        <f t="shared" si="1"/>
        <v>12.993749976158142</v>
      </c>
      <c r="L41" s="11">
        <f t="shared" si="2"/>
        <v>271.33786561000295</v>
      </c>
    </row>
    <row r="42" spans="1:12" x14ac:dyDescent="0.35">
      <c r="A42" t="s">
        <v>21</v>
      </c>
      <c r="B42" t="s">
        <v>22</v>
      </c>
      <c r="C42">
        <v>100</v>
      </c>
      <c r="D42" t="s">
        <v>14</v>
      </c>
      <c r="E42">
        <v>25</v>
      </c>
      <c r="F42">
        <v>2</v>
      </c>
      <c r="G42">
        <v>0.52700001001358032</v>
      </c>
      <c r="H42">
        <v>0.51490002870559692</v>
      </c>
      <c r="I42">
        <f t="shared" si="0"/>
        <v>13.175000250339508</v>
      </c>
      <c r="J42">
        <f t="shared" si="0"/>
        <v>12.872500717639923</v>
      </c>
      <c r="K42">
        <f t="shared" si="1"/>
        <v>13.023750483989716</v>
      </c>
      <c r="L42" s="11">
        <f t="shared" si="2"/>
        <v>271.96549129685599</v>
      </c>
    </row>
    <row r="43" spans="1:12" x14ac:dyDescent="0.35">
      <c r="A43" t="s">
        <v>71</v>
      </c>
      <c r="B43" t="s">
        <v>24</v>
      </c>
      <c r="C43">
        <v>100</v>
      </c>
      <c r="D43" t="s">
        <v>14</v>
      </c>
      <c r="E43">
        <v>25</v>
      </c>
      <c r="F43">
        <v>2</v>
      </c>
      <c r="G43">
        <v>0.53530001640319824</v>
      </c>
      <c r="H43">
        <v>0.52310001850128174</v>
      </c>
      <c r="I43">
        <f t="shared" si="0"/>
        <v>13.382500410079956</v>
      </c>
      <c r="J43">
        <f t="shared" si="0"/>
        <v>13.077500462532043</v>
      </c>
      <c r="K43">
        <f t="shared" si="1"/>
        <v>13.230000436306</v>
      </c>
      <c r="L43" s="11">
        <f t="shared" si="2"/>
        <v>276.28034385577405</v>
      </c>
    </row>
    <row r="44" spans="1:12" x14ac:dyDescent="0.35">
      <c r="A44" t="s">
        <v>82</v>
      </c>
      <c r="B44" t="s">
        <v>13</v>
      </c>
      <c r="C44">
        <v>100</v>
      </c>
      <c r="D44" t="s">
        <v>14</v>
      </c>
      <c r="E44">
        <v>5</v>
      </c>
      <c r="F44">
        <v>24</v>
      </c>
      <c r="G44">
        <v>0.20170000195503235</v>
      </c>
      <c r="H44">
        <v>0.20020000636577606</v>
      </c>
      <c r="I44">
        <f>G44*5</f>
        <v>1.0085000097751617</v>
      </c>
      <c r="J44">
        <f>H44*5</f>
        <v>1.0010000318288803</v>
      </c>
      <c r="K44">
        <f t="shared" si="1"/>
        <v>1.004750020802021</v>
      </c>
      <c r="L44" s="11">
        <f t="shared" si="2"/>
        <v>20.521966962385374</v>
      </c>
    </row>
    <row r="45" spans="1:12" x14ac:dyDescent="0.35">
      <c r="A45" t="s">
        <v>25</v>
      </c>
      <c r="B45" t="s">
        <v>16</v>
      </c>
      <c r="C45">
        <v>100</v>
      </c>
      <c r="D45" t="s">
        <v>14</v>
      </c>
      <c r="E45">
        <v>5</v>
      </c>
      <c r="F45">
        <v>24</v>
      </c>
      <c r="G45">
        <v>0.18039999902248383</v>
      </c>
      <c r="H45">
        <v>0.17880000174045563</v>
      </c>
      <c r="I45">
        <f t="shared" ref="I45:J49" si="3">G45*5</f>
        <v>0.90199999511241913</v>
      </c>
      <c r="J45">
        <f t="shared" si="3"/>
        <v>0.89400000870227814</v>
      </c>
      <c r="K45">
        <f t="shared" si="1"/>
        <v>0.89800000190734863</v>
      </c>
      <c r="L45" s="11">
        <f t="shared" si="2"/>
        <v>18.288702968772981</v>
      </c>
    </row>
    <row r="46" spans="1:12" x14ac:dyDescent="0.35">
      <c r="A46" t="s">
        <v>26</v>
      </c>
      <c r="B46" t="s">
        <v>19</v>
      </c>
      <c r="C46">
        <v>100</v>
      </c>
      <c r="D46" t="s">
        <v>14</v>
      </c>
      <c r="E46">
        <v>5</v>
      </c>
      <c r="F46">
        <v>24</v>
      </c>
      <c r="G46">
        <v>0.16230000555515289</v>
      </c>
      <c r="H46">
        <v>0.16030000150203705</v>
      </c>
      <c r="I46">
        <f t="shared" si="3"/>
        <v>0.81150002777576447</v>
      </c>
      <c r="J46">
        <f t="shared" si="3"/>
        <v>0.80150000751018524</v>
      </c>
      <c r="K46">
        <f t="shared" si="1"/>
        <v>0.80650001764297485</v>
      </c>
      <c r="L46" s="11">
        <f t="shared" si="2"/>
        <v>16.37447735654759</v>
      </c>
    </row>
    <row r="47" spans="1:12" x14ac:dyDescent="0.35">
      <c r="A47" t="s">
        <v>27</v>
      </c>
      <c r="B47" t="s">
        <v>20</v>
      </c>
      <c r="C47">
        <v>100</v>
      </c>
      <c r="D47" t="s">
        <v>14</v>
      </c>
      <c r="E47">
        <v>5</v>
      </c>
      <c r="F47">
        <v>24</v>
      </c>
      <c r="G47">
        <v>0.18019999563694</v>
      </c>
      <c r="H47">
        <v>0.18070000410079956</v>
      </c>
      <c r="I47">
        <f t="shared" si="3"/>
        <v>0.90099997818470001</v>
      </c>
      <c r="J47">
        <f t="shared" si="3"/>
        <v>0.9035000205039978</v>
      </c>
      <c r="K47">
        <f t="shared" si="1"/>
        <v>0.90224999934434891</v>
      </c>
      <c r="L47" s="11">
        <f t="shared" si="2"/>
        <v>18.377615049044955</v>
      </c>
    </row>
    <row r="48" spans="1:12" x14ac:dyDescent="0.35">
      <c r="A48" t="s">
        <v>28</v>
      </c>
      <c r="B48" t="s">
        <v>22</v>
      </c>
      <c r="C48">
        <v>100</v>
      </c>
      <c r="D48" t="s">
        <v>14</v>
      </c>
      <c r="E48">
        <v>5</v>
      </c>
      <c r="F48">
        <v>24</v>
      </c>
      <c r="G48">
        <v>0.18600000441074371</v>
      </c>
      <c r="H48">
        <v>0.18580000102519989</v>
      </c>
      <c r="I48">
        <f t="shared" si="3"/>
        <v>0.93000002205371857</v>
      </c>
      <c r="J48">
        <f t="shared" si="3"/>
        <v>0.92900000512599945</v>
      </c>
      <c r="K48">
        <f t="shared" si="1"/>
        <v>0.92950001358985901</v>
      </c>
      <c r="L48" s="11">
        <f t="shared" si="2"/>
        <v>18.947699029076546</v>
      </c>
    </row>
    <row r="49" spans="1:12" x14ac:dyDescent="0.35">
      <c r="A49" t="s">
        <v>29</v>
      </c>
      <c r="B49" t="s">
        <v>24</v>
      </c>
      <c r="C49">
        <v>100</v>
      </c>
      <c r="D49" t="s">
        <v>14</v>
      </c>
      <c r="E49">
        <v>5</v>
      </c>
      <c r="F49">
        <v>24</v>
      </c>
      <c r="G49">
        <v>0.20399999618530273</v>
      </c>
      <c r="H49">
        <v>0.20419999957084656</v>
      </c>
      <c r="I49">
        <f t="shared" si="3"/>
        <v>1.0199999809265137</v>
      </c>
      <c r="J49">
        <f t="shared" si="3"/>
        <v>1.0209999978542328</v>
      </c>
      <c r="K49">
        <f t="shared" si="1"/>
        <v>1.0204999893903732</v>
      </c>
      <c r="L49" s="11">
        <f t="shared" si="2"/>
        <v>20.851464213187722</v>
      </c>
    </row>
    <row r="50" spans="1:12" x14ac:dyDescent="0.35">
      <c r="L50" s="11"/>
    </row>
    <row r="51" spans="1:12" x14ac:dyDescent="0.35">
      <c r="A51" t="s">
        <v>93</v>
      </c>
      <c r="B51" t="s">
        <v>13</v>
      </c>
      <c r="C51">
        <v>100</v>
      </c>
      <c r="D51" t="s">
        <v>30</v>
      </c>
      <c r="E51">
        <v>25</v>
      </c>
      <c r="F51">
        <v>2</v>
      </c>
      <c r="G51">
        <v>0.70370000600814819</v>
      </c>
      <c r="H51">
        <v>0.70959997177124023</v>
      </c>
      <c r="K51">
        <f>AVERAGE(G51:H51)</f>
        <v>0.70664998888969421</v>
      </c>
      <c r="L51" s="11">
        <f t="shared" si="2"/>
        <v>14.285564621123308</v>
      </c>
    </row>
    <row r="52" spans="1:12" x14ac:dyDescent="0.35">
      <c r="A52" t="s">
        <v>15</v>
      </c>
      <c r="B52" t="s">
        <v>16</v>
      </c>
      <c r="C52">
        <v>100</v>
      </c>
      <c r="D52" t="s">
        <v>30</v>
      </c>
      <c r="E52">
        <v>25</v>
      </c>
      <c r="F52">
        <v>2</v>
      </c>
      <c r="G52">
        <v>0.73500001430511475</v>
      </c>
      <c r="H52">
        <v>0.73509997129440308</v>
      </c>
      <c r="K52">
        <f t="shared" ref="K52:K56" si="4">AVERAGE(G52:H52)</f>
        <v>0.73504999279975891</v>
      </c>
      <c r="L52" s="11">
        <f t="shared" si="2"/>
        <v>14.879706962338052</v>
      </c>
    </row>
    <row r="53" spans="1:12" x14ac:dyDescent="0.35">
      <c r="A53" t="s">
        <v>18</v>
      </c>
      <c r="B53" t="s">
        <v>19</v>
      </c>
      <c r="C53">
        <v>100</v>
      </c>
      <c r="D53" t="s">
        <v>30</v>
      </c>
      <c r="E53">
        <v>25</v>
      </c>
      <c r="F53">
        <v>2</v>
      </c>
      <c r="G53">
        <v>0.73309999704360962</v>
      </c>
      <c r="H53">
        <v>0.71939998865127563</v>
      </c>
      <c r="K53">
        <f t="shared" si="4"/>
        <v>0.72624999284744263</v>
      </c>
      <c r="L53" s="11">
        <f t="shared" si="2"/>
        <v>14.695606544925576</v>
      </c>
    </row>
    <row r="54" spans="1:12" x14ac:dyDescent="0.35">
      <c r="A54" t="s">
        <v>81</v>
      </c>
      <c r="B54" t="s">
        <v>20</v>
      </c>
      <c r="C54">
        <v>100</v>
      </c>
      <c r="D54" t="s">
        <v>30</v>
      </c>
      <c r="E54">
        <v>25</v>
      </c>
      <c r="F54">
        <v>2</v>
      </c>
      <c r="G54">
        <v>0.73089998960494995</v>
      </c>
      <c r="H54">
        <v>0.73159998655319214</v>
      </c>
      <c r="K54">
        <f t="shared" si="4"/>
        <v>0.73124998807907104</v>
      </c>
      <c r="L54" s="11">
        <f t="shared" si="2"/>
        <v>14.800208955629099</v>
      </c>
    </row>
    <row r="55" spans="1:12" x14ac:dyDescent="0.35">
      <c r="A55" t="s">
        <v>21</v>
      </c>
      <c r="B55" t="s">
        <v>22</v>
      </c>
      <c r="C55">
        <v>100</v>
      </c>
      <c r="D55" t="s">
        <v>30</v>
      </c>
      <c r="E55">
        <v>25</v>
      </c>
      <c r="F55">
        <v>2</v>
      </c>
      <c r="G55">
        <v>0.70279997587203979</v>
      </c>
      <c r="H55">
        <v>0.70200002193450928</v>
      </c>
      <c r="K55">
        <f t="shared" si="4"/>
        <v>0.70239999890327454</v>
      </c>
      <c r="L55" s="11">
        <f t="shared" si="2"/>
        <v>14.196652696721223</v>
      </c>
    </row>
    <row r="56" spans="1:12" x14ac:dyDescent="0.35">
      <c r="A56" t="s">
        <v>71</v>
      </c>
      <c r="B56" t="s">
        <v>24</v>
      </c>
      <c r="C56">
        <v>100</v>
      </c>
      <c r="D56" t="s">
        <v>30</v>
      </c>
      <c r="E56">
        <v>25</v>
      </c>
      <c r="F56">
        <v>2</v>
      </c>
      <c r="G56">
        <v>0.73240000009536743</v>
      </c>
      <c r="H56">
        <v>0.73500001430511475</v>
      </c>
      <c r="K56">
        <f t="shared" si="4"/>
        <v>0.73370000720024109</v>
      </c>
      <c r="L56" s="11">
        <f t="shared" si="2"/>
        <v>14.8514645857791</v>
      </c>
    </row>
    <row r="57" spans="1:12" x14ac:dyDescent="0.35">
      <c r="A57" t="s">
        <v>82</v>
      </c>
      <c r="B57" t="s">
        <v>13</v>
      </c>
      <c r="C57">
        <v>100</v>
      </c>
      <c r="D57" t="s">
        <v>30</v>
      </c>
      <c r="E57">
        <v>5</v>
      </c>
      <c r="F57">
        <v>24</v>
      </c>
      <c r="G57">
        <v>0.23510000109672546</v>
      </c>
      <c r="H57">
        <v>0.28670001029968262</v>
      </c>
      <c r="I57">
        <f t="shared" ref="I57:J62" si="5">G57*5</f>
        <v>1.1755000054836273</v>
      </c>
      <c r="J57">
        <f t="shared" si="5"/>
        <v>1.4335000514984131</v>
      </c>
      <c r="K57">
        <f>AVERAGE(I57:J57)</f>
        <v>1.3045000284910202</v>
      </c>
      <c r="L57" s="11">
        <f t="shared" si="2"/>
        <v>26.792887625335148</v>
      </c>
    </row>
    <row r="58" spans="1:12" x14ac:dyDescent="0.35">
      <c r="A58" t="s">
        <v>25</v>
      </c>
      <c r="B58" t="s">
        <v>16</v>
      </c>
      <c r="C58">
        <v>100</v>
      </c>
      <c r="D58" t="s">
        <v>30</v>
      </c>
      <c r="E58">
        <v>5</v>
      </c>
      <c r="F58">
        <v>24</v>
      </c>
      <c r="G58">
        <v>0.27689999341964722</v>
      </c>
      <c r="H58">
        <v>0.27910000085830688</v>
      </c>
      <c r="I58">
        <f t="shared" si="5"/>
        <v>1.3844999670982361</v>
      </c>
      <c r="J58">
        <f t="shared" si="5"/>
        <v>1.3955000042915344</v>
      </c>
      <c r="K58">
        <f t="shared" ref="K58:K62" si="6">AVERAGE(I58:J58)</f>
        <v>1.3899999856948853</v>
      </c>
      <c r="L58" s="11">
        <f t="shared" si="2"/>
        <v>28.581589658888809</v>
      </c>
    </row>
    <row r="59" spans="1:12" x14ac:dyDescent="0.35">
      <c r="A59" t="s">
        <v>26</v>
      </c>
      <c r="B59" t="s">
        <v>19</v>
      </c>
      <c r="C59">
        <v>100</v>
      </c>
      <c r="D59" t="s">
        <v>30</v>
      </c>
      <c r="E59">
        <v>5</v>
      </c>
      <c r="F59">
        <v>24</v>
      </c>
      <c r="G59">
        <v>0.26730000972747803</v>
      </c>
      <c r="H59">
        <v>0.27300000190734863</v>
      </c>
      <c r="I59">
        <f t="shared" si="5"/>
        <v>1.3365000486373901</v>
      </c>
      <c r="J59">
        <f t="shared" si="5"/>
        <v>1.3650000095367432</v>
      </c>
      <c r="K59">
        <f t="shared" si="6"/>
        <v>1.3507500290870667</v>
      </c>
      <c r="L59" s="11">
        <f t="shared" si="2"/>
        <v>27.760460859562063</v>
      </c>
    </row>
    <row r="60" spans="1:12" x14ac:dyDescent="0.35">
      <c r="A60" t="s">
        <v>27</v>
      </c>
      <c r="B60" t="s">
        <v>20</v>
      </c>
      <c r="C60">
        <v>100</v>
      </c>
      <c r="D60" t="s">
        <v>30</v>
      </c>
      <c r="E60">
        <v>5</v>
      </c>
      <c r="F60">
        <v>24</v>
      </c>
      <c r="G60">
        <v>0.28099998831748962</v>
      </c>
      <c r="H60">
        <v>0.28270000219345093</v>
      </c>
      <c r="I60">
        <f t="shared" si="5"/>
        <v>1.4049999415874481</v>
      </c>
      <c r="J60">
        <f t="shared" si="5"/>
        <v>1.4135000109672546</v>
      </c>
      <c r="K60">
        <f t="shared" si="6"/>
        <v>1.4092499762773514</v>
      </c>
      <c r="L60" s="11">
        <f t="shared" si="2"/>
        <v>28.984309127141241</v>
      </c>
    </row>
    <row r="61" spans="1:12" x14ac:dyDescent="0.35">
      <c r="A61" t="s">
        <v>28</v>
      </c>
      <c r="B61" t="s">
        <v>22</v>
      </c>
      <c r="C61">
        <v>100</v>
      </c>
      <c r="D61" t="s">
        <v>30</v>
      </c>
      <c r="E61">
        <v>5</v>
      </c>
      <c r="F61">
        <v>24</v>
      </c>
      <c r="G61">
        <v>0.27630001306533813</v>
      </c>
      <c r="H61">
        <v>0.27790001034736633</v>
      </c>
      <c r="I61">
        <f t="shared" si="5"/>
        <v>1.3815000653266907</v>
      </c>
      <c r="J61">
        <f t="shared" si="5"/>
        <v>1.3895000517368317</v>
      </c>
      <c r="K61">
        <f t="shared" si="6"/>
        <v>1.3855000585317612</v>
      </c>
      <c r="L61" s="11">
        <f t="shared" si="2"/>
        <v>28.487448923258601</v>
      </c>
    </row>
    <row r="62" spans="1:12" ht="15" thickBot="1" x14ac:dyDescent="0.4">
      <c r="A62" t="s">
        <v>29</v>
      </c>
      <c r="B62" t="s">
        <v>24</v>
      </c>
      <c r="C62">
        <v>100</v>
      </c>
      <c r="D62" t="s">
        <v>30</v>
      </c>
      <c r="E62">
        <v>5</v>
      </c>
      <c r="F62">
        <v>24</v>
      </c>
      <c r="G62">
        <v>0.29339998960494995</v>
      </c>
      <c r="H62">
        <v>0.29480001330375671</v>
      </c>
      <c r="I62">
        <f t="shared" si="5"/>
        <v>1.4669999480247498</v>
      </c>
      <c r="J62">
        <f t="shared" si="5"/>
        <v>1.4740000665187836</v>
      </c>
      <c r="K62">
        <f t="shared" si="6"/>
        <v>1.4705000072717667</v>
      </c>
      <c r="L62" s="13">
        <f t="shared" si="2"/>
        <v>30.265690528698045</v>
      </c>
    </row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64D44-653B-49F1-A349-F7E076E464CA}">
  <dimension ref="A1:M62"/>
  <sheetViews>
    <sheetView topLeftCell="A35" workbookViewId="0">
      <selection activeCell="F38" sqref="F38:F49"/>
    </sheetView>
  </sheetViews>
  <sheetFormatPr defaultRowHeight="14.5" x14ac:dyDescent="0.35"/>
  <sheetData>
    <row r="1" spans="1:9" x14ac:dyDescent="0.35">
      <c r="A1" t="s">
        <v>37</v>
      </c>
      <c r="E1" t="s">
        <v>38</v>
      </c>
    </row>
    <row r="2" spans="1:9" x14ac:dyDescent="0.35">
      <c r="A2" t="s">
        <v>39</v>
      </c>
      <c r="E2" t="s">
        <v>40</v>
      </c>
      <c r="I2" t="s">
        <v>41</v>
      </c>
    </row>
    <row r="3" spans="1:9" x14ac:dyDescent="0.35">
      <c r="A3" t="s">
        <v>42</v>
      </c>
      <c r="E3" t="s">
        <v>43</v>
      </c>
    </row>
    <row r="5" spans="1:9" x14ac:dyDescent="0.35">
      <c r="A5" t="s">
        <v>44</v>
      </c>
      <c r="B5" t="s">
        <v>74</v>
      </c>
    </row>
    <row r="6" spans="1:9" x14ac:dyDescent="0.35">
      <c r="A6" t="s">
        <v>46</v>
      </c>
      <c r="B6" s="2" t="s">
        <v>75</v>
      </c>
    </row>
    <row r="9" spans="1:9" x14ac:dyDescent="0.35">
      <c r="A9" t="s">
        <v>48</v>
      </c>
      <c r="E9" t="s">
        <v>49</v>
      </c>
    </row>
    <row r="10" spans="1:9" x14ac:dyDescent="0.35">
      <c r="A10" t="s">
        <v>50</v>
      </c>
      <c r="E10" t="s">
        <v>51</v>
      </c>
    </row>
    <row r="11" spans="1:9" x14ac:dyDescent="0.35">
      <c r="A11" t="s">
        <v>52</v>
      </c>
      <c r="E11" t="s">
        <v>53</v>
      </c>
    </row>
    <row r="12" spans="1:9" x14ac:dyDescent="0.35">
      <c r="A12" t="s">
        <v>54</v>
      </c>
    </row>
    <row r="15" spans="1:9" x14ac:dyDescent="0.35">
      <c r="A15" t="s">
        <v>55</v>
      </c>
    </row>
    <row r="16" spans="1:9" x14ac:dyDescent="0.35">
      <c r="A16" t="s">
        <v>56</v>
      </c>
      <c r="E16" t="s">
        <v>57</v>
      </c>
    </row>
    <row r="17" spans="1:13" x14ac:dyDescent="0.35">
      <c r="A17" t="s">
        <v>58</v>
      </c>
      <c r="E17">
        <v>510</v>
      </c>
      <c r="F17" t="s">
        <v>59</v>
      </c>
    </row>
    <row r="18" spans="1:13" x14ac:dyDescent="0.35">
      <c r="A18" t="s">
        <v>60</v>
      </c>
      <c r="E18">
        <v>9</v>
      </c>
      <c r="F18" t="s">
        <v>59</v>
      </c>
    </row>
    <row r="19" spans="1:13" x14ac:dyDescent="0.35">
      <c r="A19" t="s">
        <v>61</v>
      </c>
      <c r="E19">
        <v>25</v>
      </c>
    </row>
    <row r="20" spans="1:13" x14ac:dyDescent="0.35">
      <c r="A20" t="s">
        <v>62</v>
      </c>
      <c r="E20">
        <v>0</v>
      </c>
      <c r="F20" t="s">
        <v>63</v>
      </c>
    </row>
    <row r="21" spans="1:13" x14ac:dyDescent="0.35">
      <c r="A21" t="s">
        <v>64</v>
      </c>
      <c r="B21" s="2" t="s">
        <v>76</v>
      </c>
    </row>
    <row r="23" spans="1:13" x14ac:dyDescent="0.35">
      <c r="B23" t="s">
        <v>77</v>
      </c>
    </row>
    <row r="24" spans="1:13" x14ac:dyDescent="0.35">
      <c r="A24" s="1" t="s">
        <v>67</v>
      </c>
      <c r="B24" s="1">
        <v>1</v>
      </c>
      <c r="C24" s="1">
        <v>2</v>
      </c>
      <c r="D24" s="1">
        <v>3</v>
      </c>
      <c r="E24" s="1">
        <v>4</v>
      </c>
      <c r="F24" s="1">
        <v>5</v>
      </c>
      <c r="G24" s="1">
        <v>6</v>
      </c>
      <c r="H24" s="1">
        <v>7</v>
      </c>
      <c r="I24" s="1">
        <v>8</v>
      </c>
      <c r="J24" s="1">
        <v>9</v>
      </c>
      <c r="K24" s="1">
        <v>10</v>
      </c>
      <c r="L24" s="1">
        <v>11</v>
      </c>
      <c r="M24" s="1">
        <v>12</v>
      </c>
    </row>
    <row r="25" spans="1:13" x14ac:dyDescent="0.35">
      <c r="A25" s="1" t="s">
        <v>4</v>
      </c>
      <c r="B25" s="5">
        <v>4.6399999409914017E-2</v>
      </c>
      <c r="C25" s="5">
        <v>4.6999998390674591E-2</v>
      </c>
      <c r="D25" s="5">
        <v>4.5600000768899918E-2</v>
      </c>
      <c r="E25" s="5">
        <v>4.5800000429153442E-2</v>
      </c>
      <c r="F25" s="5">
        <v>4.5800000429153442E-2</v>
      </c>
      <c r="G25" s="5">
        <v>4.7200001776218414E-2</v>
      </c>
      <c r="H25">
        <v>0.52910000085830688</v>
      </c>
      <c r="I25">
        <v>0.52880001068115234</v>
      </c>
      <c r="J25">
        <v>5.4999999701976776E-2</v>
      </c>
      <c r="K25">
        <v>5.5799998342990875E-2</v>
      </c>
      <c r="L25">
        <v>0.72579997777938843</v>
      </c>
      <c r="M25">
        <v>0.74239999055862427</v>
      </c>
    </row>
    <row r="26" spans="1:13" x14ac:dyDescent="0.35">
      <c r="A26" s="1" t="s">
        <v>5</v>
      </c>
      <c r="B26" s="5">
        <v>4.5699998736381531E-2</v>
      </c>
      <c r="C26" s="5">
        <v>4.5899998396635056E-2</v>
      </c>
      <c r="D26" s="5">
        <v>4.5800000429153442E-2</v>
      </c>
      <c r="E26" s="5">
        <v>4.5400001108646393E-2</v>
      </c>
      <c r="F26" s="5">
        <v>4.5699998736381531E-2</v>
      </c>
      <c r="G26" s="5">
        <v>4.5800000429153442E-2</v>
      </c>
      <c r="H26">
        <v>0.52460002899169922</v>
      </c>
      <c r="I26">
        <v>0.52240002155303955</v>
      </c>
      <c r="J26">
        <v>5.559999868273735E-2</v>
      </c>
      <c r="K26">
        <v>5.5199999362230301E-2</v>
      </c>
      <c r="L26">
        <v>0.70840001106262207</v>
      </c>
      <c r="M26">
        <v>0.73949998617172241</v>
      </c>
    </row>
    <row r="27" spans="1:13" x14ac:dyDescent="0.35">
      <c r="A27" s="1" t="s">
        <v>6</v>
      </c>
      <c r="B27" s="5">
        <v>4.6399999409914017E-2</v>
      </c>
      <c r="C27" s="5">
        <v>4.5600000768899918E-2</v>
      </c>
      <c r="D27" s="5">
        <v>4.6799998730421066E-2</v>
      </c>
      <c r="E27" s="5">
        <v>4.5400001108646393E-2</v>
      </c>
      <c r="F27" s="5">
        <v>4.5299999415874481E-2</v>
      </c>
      <c r="G27" s="5">
        <v>4.6199999749660492E-2</v>
      </c>
      <c r="H27">
        <v>0.51330000162124634</v>
      </c>
      <c r="I27">
        <v>0.50529998540878296</v>
      </c>
      <c r="J27">
        <v>6.3600003719329834E-2</v>
      </c>
      <c r="K27">
        <v>6.3400000333786011E-2</v>
      </c>
      <c r="L27">
        <v>0.16290000081062317</v>
      </c>
      <c r="M27">
        <v>0.1656000018119812</v>
      </c>
    </row>
    <row r="28" spans="1:13" x14ac:dyDescent="0.35">
      <c r="A28" s="1" t="s">
        <v>7</v>
      </c>
      <c r="B28" s="5">
        <v>4.5299999415874481E-2</v>
      </c>
      <c r="C28" s="5">
        <v>4.5400001108646393E-2</v>
      </c>
      <c r="D28" s="5">
        <v>4.5200001448392868E-2</v>
      </c>
      <c r="E28" s="5">
        <v>4.5099999755620956E-2</v>
      </c>
      <c r="F28" s="5">
        <v>4.5099999755620956E-2</v>
      </c>
      <c r="G28" s="5">
        <v>4.7100000083446503E-2</v>
      </c>
      <c r="H28">
        <v>0.50749999284744263</v>
      </c>
      <c r="I28">
        <v>0.50739997625350952</v>
      </c>
      <c r="J28">
        <v>4.8799999058246613E-2</v>
      </c>
      <c r="K28">
        <v>4.9100000411272049E-2</v>
      </c>
      <c r="L28">
        <v>0.16019999980926514</v>
      </c>
      <c r="M28">
        <v>0.16079999506473541</v>
      </c>
    </row>
    <row r="29" spans="1:13" x14ac:dyDescent="0.35">
      <c r="A29" s="1" t="s">
        <v>8</v>
      </c>
      <c r="B29" s="5">
        <v>4.5699998736381531E-2</v>
      </c>
      <c r="C29" s="5">
        <v>4.7899998724460602E-2</v>
      </c>
      <c r="D29" s="5">
        <v>4.5099999755620956E-2</v>
      </c>
      <c r="E29" s="5">
        <v>4.4900000095367432E-2</v>
      </c>
      <c r="F29" s="5">
        <v>4.5200001448392868E-2</v>
      </c>
      <c r="G29" s="5">
        <v>4.5800000429153442E-2</v>
      </c>
      <c r="H29">
        <v>0.5195000171661377</v>
      </c>
      <c r="I29">
        <v>0.51499998569488525</v>
      </c>
      <c r="J29">
        <v>0.70789998769760132</v>
      </c>
      <c r="K29">
        <v>0.70850002765655518</v>
      </c>
      <c r="L29">
        <v>0.18129999935626984</v>
      </c>
      <c r="M29">
        <v>0.18150000274181366</v>
      </c>
    </row>
    <row r="30" spans="1:13" x14ac:dyDescent="0.35">
      <c r="A30" s="1" t="s">
        <v>9</v>
      </c>
      <c r="B30" s="5">
        <v>4.7499999403953552E-2</v>
      </c>
      <c r="C30" s="5">
        <v>4.7200001776218414E-2</v>
      </c>
      <c r="D30" s="5">
        <v>4.5000001788139343E-2</v>
      </c>
      <c r="E30" s="5">
        <v>4.5099999755620956E-2</v>
      </c>
      <c r="F30" s="5">
        <v>4.4900000095367432E-2</v>
      </c>
      <c r="G30" s="5">
        <v>4.5200001448392868E-2</v>
      </c>
      <c r="H30">
        <v>0.50169998407363892</v>
      </c>
      <c r="I30">
        <v>0.49779999256134033</v>
      </c>
      <c r="J30">
        <v>0.75950002670288086</v>
      </c>
      <c r="K30">
        <v>0.76499998569488525</v>
      </c>
      <c r="L30">
        <v>0.17800000309944153</v>
      </c>
      <c r="M30">
        <v>0.17669999599456787</v>
      </c>
    </row>
    <row r="31" spans="1:13" x14ac:dyDescent="0.35">
      <c r="A31" s="1" t="s">
        <v>10</v>
      </c>
      <c r="B31" s="5">
        <v>4.6799998730421066E-2</v>
      </c>
      <c r="C31" s="5">
        <v>4.5600000768899918E-2</v>
      </c>
      <c r="D31" s="5">
        <v>4.5400001108646393E-2</v>
      </c>
      <c r="E31" s="5">
        <v>4.4900000095367432E-2</v>
      </c>
      <c r="F31" s="5">
        <v>4.5299999415874481E-2</v>
      </c>
      <c r="G31" s="5">
        <v>4.5499999076128006E-2</v>
      </c>
      <c r="H31">
        <v>4.8599999397993088E-2</v>
      </c>
      <c r="I31">
        <v>4.6399999409914017E-2</v>
      </c>
      <c r="J31">
        <v>0.74849998950958252</v>
      </c>
      <c r="K31">
        <v>0.743399977684021</v>
      </c>
      <c r="L31">
        <v>0.19709999859333038</v>
      </c>
      <c r="M31">
        <v>0.19550000131130219</v>
      </c>
    </row>
    <row r="32" spans="1:13" x14ac:dyDescent="0.35">
      <c r="A32" s="1" t="s">
        <v>11</v>
      </c>
      <c r="B32" s="5">
        <v>4.5099999755620956E-2</v>
      </c>
      <c r="C32" s="5">
        <v>4.5000001788139343E-2</v>
      </c>
      <c r="D32" s="5">
        <v>4.4900000095367432E-2</v>
      </c>
      <c r="E32" s="5">
        <v>4.6100001782178879E-2</v>
      </c>
      <c r="F32" s="5">
        <v>4.5000001788139343E-2</v>
      </c>
      <c r="G32" s="5">
        <v>4.5099999755620956E-2</v>
      </c>
      <c r="H32">
        <v>4.7400001436471939E-2</v>
      </c>
      <c r="I32">
        <v>4.9300000071525574E-2</v>
      </c>
      <c r="J32">
        <v>0.74540001153945923</v>
      </c>
      <c r="K32">
        <v>0.75349998474121094</v>
      </c>
      <c r="L32">
        <v>0.1518000066280365</v>
      </c>
      <c r="M32">
        <v>0.15610000491142273</v>
      </c>
    </row>
    <row r="34" spans="1:12" x14ac:dyDescent="0.35">
      <c r="A34" s="83" t="s">
        <v>78</v>
      </c>
      <c r="B34" s="83"/>
    </row>
    <row r="36" spans="1:12" x14ac:dyDescent="0.35">
      <c r="A36" t="s">
        <v>0</v>
      </c>
      <c r="B36" s="2" t="s">
        <v>79</v>
      </c>
    </row>
    <row r="37" spans="1:12" x14ac:dyDescent="0.35">
      <c r="C37" t="s">
        <v>80</v>
      </c>
      <c r="E37" t="s">
        <v>69</v>
      </c>
      <c r="F37" t="s">
        <v>31</v>
      </c>
      <c r="G37" t="s">
        <v>32</v>
      </c>
      <c r="I37" t="s">
        <v>33</v>
      </c>
      <c r="K37" t="s">
        <v>2</v>
      </c>
      <c r="L37" s="7" t="s">
        <v>34</v>
      </c>
    </row>
    <row r="38" spans="1:12" x14ac:dyDescent="0.35">
      <c r="A38" t="s">
        <v>12</v>
      </c>
      <c r="B38" t="s">
        <v>13</v>
      </c>
      <c r="C38">
        <v>500</v>
      </c>
      <c r="D38" t="s">
        <v>14</v>
      </c>
      <c r="E38">
        <v>2</v>
      </c>
      <c r="F38">
        <v>25</v>
      </c>
      <c r="G38">
        <v>0.52910000085830688</v>
      </c>
      <c r="H38">
        <v>0.52880001068115234</v>
      </c>
      <c r="I38">
        <f>G38*25</f>
        <v>13.227500021457672</v>
      </c>
      <c r="J38">
        <f>H38*25</f>
        <v>13.220000267028809</v>
      </c>
      <c r="K38">
        <f>AVERAGE(I38:J38)</f>
        <v>13.22375014424324</v>
      </c>
      <c r="L38">
        <f t="shared" ref="L38:L62" si="0">(K38-0.0238)/0.0478</f>
        <v>276.14958460759914</v>
      </c>
    </row>
    <row r="39" spans="1:12" x14ac:dyDescent="0.35">
      <c r="A39" t="s">
        <v>15</v>
      </c>
      <c r="B39" t="s">
        <v>16</v>
      </c>
      <c r="C39">
        <v>500</v>
      </c>
      <c r="D39" t="s">
        <v>14</v>
      </c>
      <c r="E39">
        <v>2</v>
      </c>
      <c r="F39">
        <v>25</v>
      </c>
      <c r="G39">
        <v>0.52460002899169922</v>
      </c>
      <c r="H39">
        <v>0.52240002155303955</v>
      </c>
      <c r="I39">
        <f t="shared" ref="I39:J43" si="1">G39*25</f>
        <v>13.11500072479248</v>
      </c>
      <c r="J39">
        <f t="shared" si="1"/>
        <v>13.060000538825989</v>
      </c>
      <c r="K39">
        <f t="shared" ref="K39:K49" si="2">AVERAGE(I39:J39)</f>
        <v>13.087500631809235</v>
      </c>
      <c r="L39">
        <f t="shared" si="0"/>
        <v>273.29917639768274</v>
      </c>
    </row>
    <row r="40" spans="1:12" x14ac:dyDescent="0.35">
      <c r="A40" t="s">
        <v>18</v>
      </c>
      <c r="B40" t="s">
        <v>19</v>
      </c>
      <c r="C40">
        <v>500</v>
      </c>
      <c r="D40" t="s">
        <v>14</v>
      </c>
      <c r="E40">
        <v>2</v>
      </c>
      <c r="F40">
        <v>25</v>
      </c>
      <c r="G40">
        <v>0.51330000162124634</v>
      </c>
      <c r="H40">
        <v>0.50529998540878296</v>
      </c>
      <c r="I40">
        <f t="shared" si="1"/>
        <v>12.832500040531158</v>
      </c>
      <c r="J40">
        <f t="shared" si="1"/>
        <v>12.632499635219574</v>
      </c>
      <c r="K40">
        <f t="shared" si="2"/>
        <v>12.732499837875366</v>
      </c>
      <c r="L40">
        <f t="shared" si="0"/>
        <v>265.87238154550977</v>
      </c>
    </row>
    <row r="41" spans="1:12" x14ac:dyDescent="0.35">
      <c r="A41" t="s">
        <v>81</v>
      </c>
      <c r="B41" t="s">
        <v>20</v>
      </c>
      <c r="C41">
        <v>500</v>
      </c>
      <c r="D41" t="s">
        <v>14</v>
      </c>
      <c r="E41">
        <v>2</v>
      </c>
      <c r="F41">
        <v>25</v>
      </c>
      <c r="G41">
        <v>0.50749999284744263</v>
      </c>
      <c r="H41">
        <v>0.50739997625350952</v>
      </c>
      <c r="I41">
        <f t="shared" si="1"/>
        <v>12.687499821186066</v>
      </c>
      <c r="J41">
        <f t="shared" si="1"/>
        <v>12.684999406337738</v>
      </c>
      <c r="K41">
        <f t="shared" si="2"/>
        <v>12.686249613761902</v>
      </c>
      <c r="L41">
        <f t="shared" si="0"/>
        <v>264.90480363518623</v>
      </c>
    </row>
    <row r="42" spans="1:12" x14ac:dyDescent="0.35">
      <c r="A42" t="s">
        <v>21</v>
      </c>
      <c r="B42" t="s">
        <v>22</v>
      </c>
      <c r="C42">
        <v>500</v>
      </c>
      <c r="D42" t="s">
        <v>14</v>
      </c>
      <c r="E42">
        <v>2</v>
      </c>
      <c r="F42">
        <v>25</v>
      </c>
      <c r="G42">
        <v>0.5195000171661377</v>
      </c>
      <c r="H42">
        <v>0.51499998569488525</v>
      </c>
      <c r="I42">
        <f t="shared" si="1"/>
        <v>12.987500429153442</v>
      </c>
      <c r="J42">
        <f t="shared" si="1"/>
        <v>12.874999642372131</v>
      </c>
      <c r="K42">
        <f t="shared" si="2"/>
        <v>12.931250035762787</v>
      </c>
      <c r="L42">
        <f t="shared" si="0"/>
        <v>270.0303354762089</v>
      </c>
    </row>
    <row r="43" spans="1:12" x14ac:dyDescent="0.35">
      <c r="A43" t="s">
        <v>23</v>
      </c>
      <c r="B43" t="s">
        <v>24</v>
      </c>
      <c r="C43">
        <v>500</v>
      </c>
      <c r="D43" t="s">
        <v>14</v>
      </c>
      <c r="E43">
        <v>2</v>
      </c>
      <c r="F43">
        <v>25</v>
      </c>
      <c r="G43">
        <v>0.50169998407363892</v>
      </c>
      <c r="H43">
        <v>0.49779999256134033</v>
      </c>
      <c r="I43">
        <f t="shared" si="1"/>
        <v>12.542499601840973</v>
      </c>
      <c r="J43">
        <f t="shared" si="1"/>
        <v>12.444999814033508</v>
      </c>
      <c r="K43">
        <f t="shared" si="2"/>
        <v>12.493749707937241</v>
      </c>
      <c r="L43">
        <f t="shared" si="0"/>
        <v>260.87760895266194</v>
      </c>
    </row>
    <row r="44" spans="1:12" x14ac:dyDescent="0.35">
      <c r="A44" t="s">
        <v>82</v>
      </c>
      <c r="B44" t="s">
        <v>13</v>
      </c>
      <c r="C44">
        <v>500</v>
      </c>
      <c r="D44" t="s">
        <v>14</v>
      </c>
      <c r="E44">
        <v>24</v>
      </c>
      <c r="F44">
        <v>5</v>
      </c>
      <c r="G44">
        <v>4.8599999397993088E-2</v>
      </c>
      <c r="H44">
        <v>4.6399999409914017E-2</v>
      </c>
      <c r="I44">
        <f>G44*5</f>
        <v>0.24299999698996544</v>
      </c>
      <c r="J44">
        <f>H44*5</f>
        <v>0.23199999704957008</v>
      </c>
      <c r="K44">
        <f t="shared" si="2"/>
        <v>0.23749999701976776</v>
      </c>
      <c r="L44">
        <f t="shared" si="0"/>
        <v>4.4707112347231748</v>
      </c>
    </row>
    <row r="45" spans="1:12" x14ac:dyDescent="0.35">
      <c r="A45" t="s">
        <v>25</v>
      </c>
      <c r="B45" t="s">
        <v>16</v>
      </c>
      <c r="C45">
        <v>500</v>
      </c>
      <c r="D45" t="s">
        <v>14</v>
      </c>
      <c r="E45">
        <v>24</v>
      </c>
      <c r="F45">
        <v>5</v>
      </c>
      <c r="G45">
        <v>4.7400001436471939E-2</v>
      </c>
      <c r="H45">
        <v>4.9300000071525574E-2</v>
      </c>
      <c r="I45">
        <f t="shared" ref="I45:J49" si="3">G45*5</f>
        <v>0.2370000071823597</v>
      </c>
      <c r="J45">
        <f t="shared" si="3"/>
        <v>0.24650000035762787</v>
      </c>
      <c r="K45">
        <f t="shared" si="2"/>
        <v>0.24175000376999378</v>
      </c>
      <c r="L45">
        <f t="shared" si="0"/>
        <v>4.5596235098325062</v>
      </c>
    </row>
    <row r="46" spans="1:12" x14ac:dyDescent="0.35">
      <c r="A46" t="s">
        <v>26</v>
      </c>
      <c r="B46" t="s">
        <v>19</v>
      </c>
      <c r="C46">
        <v>500</v>
      </c>
      <c r="D46" t="s">
        <v>14</v>
      </c>
      <c r="E46">
        <v>24</v>
      </c>
      <c r="F46">
        <v>5</v>
      </c>
      <c r="G46">
        <v>5.4999999701976776E-2</v>
      </c>
      <c r="H46">
        <v>5.5799998342990875E-2</v>
      </c>
      <c r="I46">
        <f t="shared" si="3"/>
        <v>0.27499999850988388</v>
      </c>
      <c r="J46">
        <f t="shared" si="3"/>
        <v>0.27899999171495438</v>
      </c>
      <c r="K46">
        <f t="shared" si="2"/>
        <v>0.27699999511241913</v>
      </c>
      <c r="L46">
        <f t="shared" si="0"/>
        <v>5.2970710274564672</v>
      </c>
    </row>
    <row r="47" spans="1:12" x14ac:dyDescent="0.35">
      <c r="A47" t="s">
        <v>27</v>
      </c>
      <c r="B47" t="s">
        <v>20</v>
      </c>
      <c r="C47">
        <v>500</v>
      </c>
      <c r="D47" t="s">
        <v>14</v>
      </c>
      <c r="E47">
        <v>24</v>
      </c>
      <c r="F47">
        <v>5</v>
      </c>
      <c r="G47">
        <v>5.559999868273735E-2</v>
      </c>
      <c r="H47">
        <v>5.5199999362230301E-2</v>
      </c>
      <c r="I47">
        <f t="shared" si="3"/>
        <v>0.27799999341368675</v>
      </c>
      <c r="J47">
        <f t="shared" si="3"/>
        <v>0.2759999968111515</v>
      </c>
      <c r="K47">
        <f t="shared" si="2"/>
        <v>0.27699999511241913</v>
      </c>
      <c r="L47">
        <f t="shared" si="0"/>
        <v>5.2970710274564672</v>
      </c>
    </row>
    <row r="48" spans="1:12" x14ac:dyDescent="0.35">
      <c r="A48" t="s">
        <v>28</v>
      </c>
      <c r="B48" t="s">
        <v>22</v>
      </c>
      <c r="C48">
        <v>500</v>
      </c>
      <c r="D48" t="s">
        <v>14</v>
      </c>
      <c r="E48">
        <v>24</v>
      </c>
      <c r="F48">
        <v>5</v>
      </c>
      <c r="G48">
        <v>6.3600003719329834E-2</v>
      </c>
      <c r="H48">
        <v>6.3400000333786011E-2</v>
      </c>
      <c r="I48">
        <f t="shared" si="3"/>
        <v>0.31800001859664917</v>
      </c>
      <c r="J48">
        <f t="shared" si="3"/>
        <v>0.31700000166893005</v>
      </c>
      <c r="K48">
        <f t="shared" si="2"/>
        <v>0.31750001013278961</v>
      </c>
      <c r="L48">
        <f t="shared" si="0"/>
        <v>6.1443516764181929</v>
      </c>
    </row>
    <row r="49" spans="1:12" x14ac:dyDescent="0.35">
      <c r="A49" t="s">
        <v>29</v>
      </c>
      <c r="B49" t="s">
        <v>24</v>
      </c>
      <c r="C49">
        <v>500</v>
      </c>
      <c r="D49" t="s">
        <v>14</v>
      </c>
      <c r="E49">
        <v>24</v>
      </c>
      <c r="F49">
        <v>5</v>
      </c>
      <c r="G49">
        <v>4.8799999058246613E-2</v>
      </c>
      <c r="H49">
        <v>4.9100000411272049E-2</v>
      </c>
      <c r="I49">
        <f t="shared" si="3"/>
        <v>0.24399999529123306</v>
      </c>
      <c r="J49">
        <f t="shared" si="3"/>
        <v>0.24550000205636024</v>
      </c>
      <c r="K49">
        <f t="shared" si="2"/>
        <v>0.24474999867379665</v>
      </c>
      <c r="L49">
        <f t="shared" si="0"/>
        <v>4.622384909493654</v>
      </c>
    </row>
    <row r="51" spans="1:12" x14ac:dyDescent="0.35">
      <c r="A51" t="s">
        <v>12</v>
      </c>
      <c r="B51" t="s">
        <v>13</v>
      </c>
      <c r="C51">
        <v>500</v>
      </c>
      <c r="D51" t="s">
        <v>30</v>
      </c>
      <c r="E51">
        <v>2</v>
      </c>
      <c r="G51">
        <v>0.70789998769760132</v>
      </c>
      <c r="H51">
        <v>0.70850002765655518</v>
      </c>
      <c r="K51">
        <f>AVERAGE(G51:H51)</f>
        <v>0.70820000767707825</v>
      </c>
      <c r="L51">
        <f t="shared" si="0"/>
        <v>14.317991792407494</v>
      </c>
    </row>
    <row r="52" spans="1:12" x14ac:dyDescent="0.35">
      <c r="A52" t="s">
        <v>15</v>
      </c>
      <c r="B52" t="s">
        <v>16</v>
      </c>
      <c r="C52">
        <v>500</v>
      </c>
      <c r="D52" t="s">
        <v>30</v>
      </c>
      <c r="E52">
        <v>2</v>
      </c>
      <c r="G52">
        <v>0.75950002670288086</v>
      </c>
      <c r="H52">
        <v>0.76499998569488525</v>
      </c>
      <c r="K52">
        <f t="shared" ref="K52:K56" si="4">AVERAGE(G52:H52)</f>
        <v>0.76225000619888306</v>
      </c>
      <c r="L52">
        <f t="shared" si="0"/>
        <v>15.448744899558221</v>
      </c>
    </row>
    <row r="53" spans="1:12" x14ac:dyDescent="0.35">
      <c r="A53" t="s">
        <v>18</v>
      </c>
      <c r="B53" t="s">
        <v>19</v>
      </c>
      <c r="C53">
        <v>500</v>
      </c>
      <c r="D53" t="s">
        <v>30</v>
      </c>
      <c r="E53">
        <v>2</v>
      </c>
      <c r="G53">
        <v>0.74849998950958252</v>
      </c>
      <c r="H53">
        <v>0.743399977684021</v>
      </c>
      <c r="K53">
        <f t="shared" si="4"/>
        <v>0.74594998359680176</v>
      </c>
      <c r="L53">
        <f t="shared" si="0"/>
        <v>15.107740242610914</v>
      </c>
    </row>
    <row r="54" spans="1:12" x14ac:dyDescent="0.35">
      <c r="A54" t="s">
        <v>81</v>
      </c>
      <c r="B54" t="s">
        <v>20</v>
      </c>
      <c r="C54">
        <v>500</v>
      </c>
      <c r="D54" t="s">
        <v>30</v>
      </c>
      <c r="E54">
        <v>2</v>
      </c>
      <c r="G54">
        <v>0.74540001153945923</v>
      </c>
      <c r="H54">
        <v>0.75349998474121094</v>
      </c>
      <c r="K54">
        <f t="shared" si="4"/>
        <v>0.74944999814033508</v>
      </c>
      <c r="L54">
        <f t="shared" si="0"/>
        <v>15.180962304191109</v>
      </c>
    </row>
    <row r="55" spans="1:12" x14ac:dyDescent="0.35">
      <c r="A55" t="s">
        <v>21</v>
      </c>
      <c r="B55" t="s">
        <v>22</v>
      </c>
      <c r="C55">
        <v>500</v>
      </c>
      <c r="D55" t="s">
        <v>30</v>
      </c>
      <c r="E55">
        <v>2</v>
      </c>
      <c r="G55">
        <v>0.72579997777938843</v>
      </c>
      <c r="H55">
        <v>0.74239999055862427</v>
      </c>
      <c r="K55">
        <f t="shared" si="4"/>
        <v>0.73409998416900635</v>
      </c>
      <c r="L55">
        <f t="shared" si="0"/>
        <v>14.859832304790926</v>
      </c>
    </row>
    <row r="56" spans="1:12" x14ac:dyDescent="0.35">
      <c r="A56" t="s">
        <v>23</v>
      </c>
      <c r="B56" t="s">
        <v>24</v>
      </c>
      <c r="C56">
        <v>500</v>
      </c>
      <c r="D56" t="s">
        <v>30</v>
      </c>
      <c r="E56">
        <v>2</v>
      </c>
      <c r="G56">
        <v>0.70840001106262207</v>
      </c>
      <c r="H56">
        <v>0.73949998617172241</v>
      </c>
      <c r="K56">
        <f t="shared" si="4"/>
        <v>0.72394999861717224</v>
      </c>
      <c r="L56">
        <f t="shared" si="0"/>
        <v>14.647489510819501</v>
      </c>
    </row>
    <row r="57" spans="1:12" x14ac:dyDescent="0.35">
      <c r="A57" t="s">
        <v>82</v>
      </c>
      <c r="B57" t="s">
        <v>13</v>
      </c>
      <c r="C57">
        <v>500</v>
      </c>
      <c r="D57" t="s">
        <v>30</v>
      </c>
      <c r="E57">
        <v>24</v>
      </c>
      <c r="F57">
        <v>5</v>
      </c>
      <c r="G57">
        <v>0.16290000081062317</v>
      </c>
      <c r="H57">
        <v>0.1656000018119812</v>
      </c>
      <c r="I57">
        <f>G57*5</f>
        <v>0.81450000405311584</v>
      </c>
      <c r="J57">
        <f>H57*5</f>
        <v>0.82800000905990601</v>
      </c>
      <c r="K57">
        <f>AVERAGE(I57:J57)</f>
        <v>0.82125000655651093</v>
      </c>
      <c r="L57">
        <f t="shared" si="0"/>
        <v>16.683054530470937</v>
      </c>
    </row>
    <row r="58" spans="1:12" x14ac:dyDescent="0.35">
      <c r="A58" t="s">
        <v>25</v>
      </c>
      <c r="B58" t="s">
        <v>16</v>
      </c>
      <c r="C58">
        <v>500</v>
      </c>
      <c r="D58" t="s">
        <v>30</v>
      </c>
      <c r="E58">
        <v>24</v>
      </c>
      <c r="F58">
        <v>5</v>
      </c>
      <c r="G58">
        <v>0.16019999980926514</v>
      </c>
      <c r="H58">
        <v>0.16079999506473541</v>
      </c>
      <c r="I58">
        <f t="shared" ref="I58:J62" si="5">G58*5</f>
        <v>0.80099999904632568</v>
      </c>
      <c r="J58">
        <f t="shared" si="5"/>
        <v>0.80399997532367706</v>
      </c>
      <c r="K58">
        <f t="shared" ref="K58:K62" si="6">AVERAGE(I58:J58)</f>
        <v>0.80249998718500137</v>
      </c>
      <c r="L58">
        <f t="shared" si="0"/>
        <v>16.290794710983292</v>
      </c>
    </row>
    <row r="59" spans="1:12" x14ac:dyDescent="0.35">
      <c r="A59" t="s">
        <v>26</v>
      </c>
      <c r="B59" t="s">
        <v>19</v>
      </c>
      <c r="C59">
        <v>500</v>
      </c>
      <c r="D59" t="s">
        <v>30</v>
      </c>
      <c r="E59">
        <v>24</v>
      </c>
      <c r="F59">
        <v>5</v>
      </c>
      <c r="G59">
        <v>0.18129999935626984</v>
      </c>
      <c r="H59">
        <v>0.18150000274181366</v>
      </c>
      <c r="I59">
        <f t="shared" si="5"/>
        <v>0.90649999678134918</v>
      </c>
      <c r="J59">
        <f t="shared" si="5"/>
        <v>0.9075000137090683</v>
      </c>
      <c r="K59">
        <f t="shared" si="6"/>
        <v>0.90700000524520874</v>
      </c>
      <c r="L59">
        <f t="shared" si="0"/>
        <v>18.476987557431144</v>
      </c>
    </row>
    <row r="60" spans="1:12" x14ac:dyDescent="0.35">
      <c r="A60" t="s">
        <v>27</v>
      </c>
      <c r="B60" t="s">
        <v>20</v>
      </c>
      <c r="C60">
        <v>500</v>
      </c>
      <c r="D60" t="s">
        <v>30</v>
      </c>
      <c r="E60">
        <v>24</v>
      </c>
      <c r="F60">
        <v>5</v>
      </c>
      <c r="G60">
        <v>0.17800000309944153</v>
      </c>
      <c r="H60">
        <v>0.17669999599456787</v>
      </c>
      <c r="I60">
        <f t="shared" si="5"/>
        <v>0.89000001549720764</v>
      </c>
      <c r="J60">
        <f t="shared" si="5"/>
        <v>0.88349997997283936</v>
      </c>
      <c r="K60">
        <f t="shared" si="6"/>
        <v>0.8867499977350235</v>
      </c>
      <c r="L60">
        <f t="shared" si="0"/>
        <v>18.05334723295028</v>
      </c>
    </row>
    <row r="61" spans="1:12" x14ac:dyDescent="0.35">
      <c r="A61" t="s">
        <v>28</v>
      </c>
      <c r="B61" t="s">
        <v>22</v>
      </c>
      <c r="C61">
        <v>500</v>
      </c>
      <c r="D61" t="s">
        <v>30</v>
      </c>
      <c r="E61">
        <v>24</v>
      </c>
      <c r="F61">
        <v>5</v>
      </c>
      <c r="G61">
        <v>0.19709999859333038</v>
      </c>
      <c r="H61">
        <v>0.19550000131130219</v>
      </c>
      <c r="I61">
        <f t="shared" si="5"/>
        <v>0.98549999296665192</v>
      </c>
      <c r="J61">
        <f t="shared" si="5"/>
        <v>0.97750000655651093</v>
      </c>
      <c r="K61">
        <f t="shared" si="6"/>
        <v>0.98149999976158142</v>
      </c>
      <c r="L61">
        <f t="shared" si="0"/>
        <v>20.035564848568647</v>
      </c>
    </row>
    <row r="62" spans="1:12" x14ac:dyDescent="0.35">
      <c r="A62" t="s">
        <v>29</v>
      </c>
      <c r="B62" t="s">
        <v>24</v>
      </c>
      <c r="C62">
        <v>500</v>
      </c>
      <c r="D62" t="s">
        <v>30</v>
      </c>
      <c r="E62">
        <v>24</v>
      </c>
      <c r="F62">
        <v>5</v>
      </c>
      <c r="G62">
        <v>0.1518000066280365</v>
      </c>
      <c r="H62">
        <v>0.15610000491142273</v>
      </c>
      <c r="I62">
        <f t="shared" si="5"/>
        <v>0.7590000331401825</v>
      </c>
      <c r="J62">
        <f t="shared" si="5"/>
        <v>0.78050002455711365</v>
      </c>
      <c r="K62">
        <f t="shared" si="6"/>
        <v>0.76975002884864807</v>
      </c>
      <c r="L62">
        <f t="shared" si="0"/>
        <v>15.605649139093055</v>
      </c>
    </row>
  </sheetData>
  <mergeCells count="1">
    <mergeCell ref="A34:B34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98043-3D9F-4508-9B17-851C3E231628}">
  <dimension ref="A1:P73"/>
  <sheetViews>
    <sheetView topLeftCell="A22" workbookViewId="0">
      <selection activeCell="A37" sqref="A37:L73"/>
    </sheetView>
  </sheetViews>
  <sheetFormatPr defaultRowHeight="14.5" x14ac:dyDescent="0.35"/>
  <sheetData>
    <row r="1" spans="1:9" x14ac:dyDescent="0.35">
      <c r="A1" t="s">
        <v>37</v>
      </c>
      <c r="E1" t="s">
        <v>38</v>
      </c>
    </row>
    <row r="2" spans="1:9" x14ac:dyDescent="0.35">
      <c r="A2" t="s">
        <v>39</v>
      </c>
      <c r="E2" t="s">
        <v>40</v>
      </c>
      <c r="I2" t="s">
        <v>41</v>
      </c>
    </row>
    <row r="3" spans="1:9" x14ac:dyDescent="0.35">
      <c r="A3" t="s">
        <v>42</v>
      </c>
      <c r="E3" t="s">
        <v>43</v>
      </c>
    </row>
    <row r="5" spans="1:9" x14ac:dyDescent="0.35">
      <c r="A5" t="s">
        <v>44</v>
      </c>
      <c r="B5" t="s">
        <v>128</v>
      </c>
    </row>
    <row r="6" spans="1:9" x14ac:dyDescent="0.35">
      <c r="A6" t="s">
        <v>46</v>
      </c>
      <c r="B6" s="2" t="s">
        <v>127</v>
      </c>
    </row>
    <row r="9" spans="1:9" x14ac:dyDescent="0.35">
      <c r="A9" t="s">
        <v>48</v>
      </c>
      <c r="E9" t="s">
        <v>49</v>
      </c>
    </row>
    <row r="10" spans="1:9" x14ac:dyDescent="0.35">
      <c r="A10" t="s">
        <v>50</v>
      </c>
      <c r="E10" t="s">
        <v>51</v>
      </c>
    </row>
    <row r="11" spans="1:9" x14ac:dyDescent="0.35">
      <c r="A11" t="s">
        <v>52</v>
      </c>
      <c r="E11" t="s">
        <v>53</v>
      </c>
    </row>
    <row r="12" spans="1:9" x14ac:dyDescent="0.35">
      <c r="A12" t="s">
        <v>54</v>
      </c>
    </row>
    <row r="15" spans="1:9" x14ac:dyDescent="0.35">
      <c r="A15" t="s">
        <v>55</v>
      </c>
    </row>
    <row r="16" spans="1:9" x14ac:dyDescent="0.35">
      <c r="A16" t="s">
        <v>56</v>
      </c>
      <c r="E16" t="s">
        <v>57</v>
      </c>
    </row>
    <row r="17" spans="1:16" x14ac:dyDescent="0.35">
      <c r="A17" t="s">
        <v>58</v>
      </c>
      <c r="E17">
        <v>510</v>
      </c>
      <c r="F17" t="s">
        <v>59</v>
      </c>
    </row>
    <row r="18" spans="1:16" x14ac:dyDescent="0.35">
      <c r="A18" t="s">
        <v>60</v>
      </c>
      <c r="E18">
        <v>9</v>
      </c>
      <c r="F18" t="s">
        <v>59</v>
      </c>
    </row>
    <row r="19" spans="1:16" x14ac:dyDescent="0.35">
      <c r="A19" t="s">
        <v>61</v>
      </c>
      <c r="E19">
        <v>25</v>
      </c>
    </row>
    <row r="20" spans="1:16" x14ac:dyDescent="0.35">
      <c r="A20" t="s">
        <v>62</v>
      </c>
      <c r="E20">
        <v>0</v>
      </c>
      <c r="F20" t="s">
        <v>63</v>
      </c>
    </row>
    <row r="21" spans="1:16" x14ac:dyDescent="0.35">
      <c r="A21" t="s">
        <v>64</v>
      </c>
      <c r="B21" s="2" t="s">
        <v>126</v>
      </c>
    </row>
    <row r="23" spans="1:16" x14ac:dyDescent="0.35">
      <c r="B23" t="s">
        <v>125</v>
      </c>
    </row>
    <row r="24" spans="1:16" x14ac:dyDescent="0.35">
      <c r="A24" s="1" t="s">
        <v>67</v>
      </c>
      <c r="B24" s="1">
        <v>1</v>
      </c>
      <c r="C24" s="1">
        <v>2</v>
      </c>
      <c r="D24" s="1">
        <v>3</v>
      </c>
      <c r="E24" s="1">
        <v>4</v>
      </c>
      <c r="F24" s="1">
        <v>5</v>
      </c>
      <c r="G24" s="1">
        <v>6</v>
      </c>
      <c r="H24" s="1">
        <v>7</v>
      </c>
      <c r="I24" s="1">
        <v>8</v>
      </c>
      <c r="J24" s="1">
        <v>9</v>
      </c>
      <c r="K24" s="1">
        <v>10</v>
      </c>
      <c r="L24" s="1">
        <v>11</v>
      </c>
      <c r="M24" s="1">
        <v>12</v>
      </c>
      <c r="O24" t="s">
        <v>150</v>
      </c>
    </row>
    <row r="25" spans="1:16" x14ac:dyDescent="0.35">
      <c r="A25" s="1" t="s">
        <v>4</v>
      </c>
      <c r="B25">
        <v>4.8999998718500137E-2</v>
      </c>
      <c r="C25">
        <v>5.5700000375509262E-2</v>
      </c>
      <c r="D25">
        <v>0.53179997205734253</v>
      </c>
      <c r="E25">
        <v>0.5218999981880188</v>
      </c>
      <c r="F25">
        <v>0.52789998054504395</v>
      </c>
      <c r="G25">
        <v>0.51670002937316895</v>
      </c>
      <c r="H25">
        <v>0.3294999897480011</v>
      </c>
      <c r="I25">
        <v>0.33000001311302185</v>
      </c>
      <c r="J25">
        <v>1.6462999582290649</v>
      </c>
      <c r="K25">
        <v>1.6607999801635742</v>
      </c>
      <c r="L25">
        <v>5.1800001412630081E-2</v>
      </c>
      <c r="M25">
        <v>4.9699999392032623E-2</v>
      </c>
      <c r="O25">
        <v>0.50700002908706665</v>
      </c>
      <c r="P25">
        <v>0.5120999813079834</v>
      </c>
    </row>
    <row r="26" spans="1:16" x14ac:dyDescent="0.35">
      <c r="A26" s="1" t="s">
        <v>5</v>
      </c>
      <c r="B26">
        <v>4.7699999064207077E-2</v>
      </c>
      <c r="C26">
        <v>4.5699998736381531E-2</v>
      </c>
      <c r="D26">
        <v>0.52350002527236938</v>
      </c>
      <c r="E26">
        <v>0.51080000400543213</v>
      </c>
      <c r="F26">
        <v>0.58480000495910645</v>
      </c>
      <c r="G26">
        <v>0.58499997854232788</v>
      </c>
      <c r="H26">
        <v>0.26800000667572021</v>
      </c>
      <c r="I26">
        <v>0.27210000157356262</v>
      </c>
      <c r="J26">
        <v>1.5076999664306641</v>
      </c>
      <c r="K26">
        <v>1.5684000253677368</v>
      </c>
      <c r="L26">
        <v>4.7200001776218414E-2</v>
      </c>
      <c r="M26">
        <v>4.7499999403953552E-2</v>
      </c>
      <c r="O26">
        <v>0.63440001010894775</v>
      </c>
      <c r="P26">
        <v>0.50840002298355103</v>
      </c>
    </row>
    <row r="27" spans="1:16" x14ac:dyDescent="0.35">
      <c r="A27" s="1" t="s">
        <v>6</v>
      </c>
      <c r="B27">
        <v>4.7800000756978989E-2</v>
      </c>
      <c r="C27">
        <v>4.5699998736381531E-2</v>
      </c>
      <c r="D27">
        <v>0.49950000643730164</v>
      </c>
      <c r="E27">
        <v>0.50410002470016479</v>
      </c>
      <c r="F27">
        <v>0.51990002393722534</v>
      </c>
      <c r="G27">
        <v>0.52700001001358032</v>
      </c>
      <c r="H27">
        <v>0.32659998536109924</v>
      </c>
      <c r="I27">
        <v>0.32339999079704285</v>
      </c>
      <c r="J27">
        <v>1.6454999446868896</v>
      </c>
      <c r="K27">
        <v>1.6414999961853027</v>
      </c>
      <c r="L27">
        <v>4.5899998396635056E-2</v>
      </c>
      <c r="M27">
        <v>4.6999998390674591E-2</v>
      </c>
      <c r="O27">
        <v>0.25609999895095825</v>
      </c>
      <c r="P27">
        <v>0.25209999084472656</v>
      </c>
    </row>
    <row r="28" spans="1:16" x14ac:dyDescent="0.35">
      <c r="A28" s="1" t="s">
        <v>7</v>
      </c>
      <c r="B28">
        <v>4.7299999743700027E-2</v>
      </c>
      <c r="C28">
        <v>4.9100000411272049E-2</v>
      </c>
      <c r="D28">
        <v>0.508899986743927</v>
      </c>
      <c r="E28">
        <v>0.51520001888275146</v>
      </c>
      <c r="F28">
        <v>0.54589998722076416</v>
      </c>
      <c r="G28">
        <v>0.54439997673034668</v>
      </c>
      <c r="H28">
        <v>0.36379998922348022</v>
      </c>
      <c r="I28">
        <v>0.37799999117851257</v>
      </c>
      <c r="J28">
        <v>1.8487999439239502</v>
      </c>
      <c r="K28">
        <v>1.7674000263214111</v>
      </c>
      <c r="L28">
        <v>4.9499999731779099E-2</v>
      </c>
      <c r="M28">
        <v>4.7499999403953552E-2</v>
      </c>
      <c r="O28">
        <v>1.4752999544143677</v>
      </c>
      <c r="P28">
        <v>1.4693000316619873</v>
      </c>
    </row>
    <row r="29" spans="1:16" x14ac:dyDescent="0.35">
      <c r="A29" s="1" t="s">
        <v>8</v>
      </c>
      <c r="B29">
        <v>4.830000177025795E-2</v>
      </c>
      <c r="C29">
        <v>4.6300001442432404E-2</v>
      </c>
      <c r="D29">
        <v>0.5120999813079834</v>
      </c>
      <c r="E29">
        <v>0.51039999723434448</v>
      </c>
      <c r="F29">
        <v>0.59109997749328613</v>
      </c>
      <c r="G29">
        <v>0.59380000829696655</v>
      </c>
      <c r="H29">
        <v>0.26739999651908875</v>
      </c>
      <c r="I29">
        <v>0.26829999685287476</v>
      </c>
      <c r="J29">
        <v>1.1122000217437744</v>
      </c>
      <c r="K29">
        <v>1.3677999973297119</v>
      </c>
      <c r="L29">
        <v>4.6000000089406967E-2</v>
      </c>
      <c r="M29">
        <v>4.6300001442432404E-2</v>
      </c>
    </row>
    <row r="30" spans="1:16" x14ac:dyDescent="0.35">
      <c r="A30" s="1" t="s">
        <v>9</v>
      </c>
      <c r="B30">
        <v>5.0299998372793198E-2</v>
      </c>
      <c r="C30">
        <v>4.9699999392032623E-2</v>
      </c>
      <c r="D30">
        <v>5.2400000393390656E-2</v>
      </c>
      <c r="E30">
        <v>4.9800001084804535E-2</v>
      </c>
      <c r="F30">
        <v>5.2200000733137131E-2</v>
      </c>
      <c r="G30">
        <v>5.4200001060962677E-2</v>
      </c>
      <c r="H30">
        <v>5.4499998688697815E-2</v>
      </c>
      <c r="I30">
        <v>5.4000001400709152E-2</v>
      </c>
      <c r="J30">
        <v>5.2299998700618744E-2</v>
      </c>
      <c r="K30">
        <v>5.7599999010562897E-2</v>
      </c>
      <c r="L30">
        <v>5.9599999338388443E-2</v>
      </c>
      <c r="M30">
        <v>6.3100002706050873E-2</v>
      </c>
    </row>
    <row r="31" spans="1:16" x14ac:dyDescent="0.35">
      <c r="A31" s="1" t="s">
        <v>10</v>
      </c>
      <c r="B31">
        <v>5.1800001412630081E-2</v>
      </c>
      <c r="C31">
        <v>4.7100000083446503E-2</v>
      </c>
      <c r="D31">
        <v>0.48120000958442688</v>
      </c>
      <c r="E31">
        <v>0.4812999963760376</v>
      </c>
      <c r="F31">
        <v>0.56590002775192261</v>
      </c>
      <c r="G31">
        <v>0.58240002393722534</v>
      </c>
      <c r="H31">
        <v>0.33509999513626099</v>
      </c>
      <c r="I31">
        <v>0.33430001139640808</v>
      </c>
      <c r="J31">
        <v>1.6087000370025635</v>
      </c>
      <c r="K31">
        <v>1.6900999546051025</v>
      </c>
      <c r="L31">
        <v>4.8599999397993088E-2</v>
      </c>
      <c r="M31">
        <v>4.6999998390674591E-2</v>
      </c>
    </row>
    <row r="32" spans="1:16" x14ac:dyDescent="0.35">
      <c r="A32" s="1" t="s">
        <v>11</v>
      </c>
      <c r="B32">
        <v>6.0199998319149017E-2</v>
      </c>
      <c r="C32">
        <v>4.6199999749660492E-2</v>
      </c>
      <c r="D32">
        <v>0.48829999566078186</v>
      </c>
      <c r="E32">
        <v>0.48910000920295715</v>
      </c>
      <c r="F32">
        <v>0.59670001268386841</v>
      </c>
      <c r="G32">
        <v>0.60350000858306885</v>
      </c>
      <c r="H32">
        <v>0.33340001106262207</v>
      </c>
      <c r="I32">
        <v>0.33230000734329224</v>
      </c>
      <c r="J32">
        <v>1.6326999664306641</v>
      </c>
      <c r="K32">
        <v>1.6033999919891357</v>
      </c>
      <c r="L32">
        <v>4.6599999070167542E-2</v>
      </c>
      <c r="M32">
        <v>4.6700000762939453E-2</v>
      </c>
    </row>
    <row r="34" spans="1:11" x14ac:dyDescent="0.35">
      <c r="A34" s="83" t="s">
        <v>124</v>
      </c>
      <c r="B34" s="83"/>
      <c r="C34" s="83"/>
      <c r="D34" s="83"/>
    </row>
    <row r="36" spans="1:11" x14ac:dyDescent="0.35">
      <c r="A36" t="s">
        <v>0</v>
      </c>
      <c r="B36" s="2" t="s">
        <v>123</v>
      </c>
    </row>
    <row r="37" spans="1:11" x14ac:dyDescent="0.35">
      <c r="B37" t="s">
        <v>148</v>
      </c>
      <c r="E37" t="s">
        <v>32</v>
      </c>
      <c r="G37" t="s">
        <v>31</v>
      </c>
      <c r="H37" t="s">
        <v>33</v>
      </c>
      <c r="J37" t="s">
        <v>2</v>
      </c>
      <c r="K37" s="52" t="s">
        <v>34</v>
      </c>
    </row>
    <row r="38" spans="1:11" x14ac:dyDescent="0.35">
      <c r="A38" t="s">
        <v>93</v>
      </c>
      <c r="B38" t="s">
        <v>146</v>
      </c>
      <c r="C38" t="s">
        <v>14</v>
      </c>
      <c r="D38">
        <v>2</v>
      </c>
      <c r="E38">
        <v>0.53179997205734253</v>
      </c>
      <c r="F38">
        <v>0.5218999981880188</v>
      </c>
      <c r="G38">
        <v>25</v>
      </c>
      <c r="H38">
        <f>E38*G38</f>
        <v>13.294999301433563</v>
      </c>
      <c r="I38">
        <f>F38*G38</f>
        <v>13.04749995470047</v>
      </c>
      <c r="J38">
        <f>AVERAGE(H38:I38)</f>
        <v>13.171249628067017</v>
      </c>
      <c r="K38" s="8">
        <f>(J38-0.0238)/0.0478</f>
        <v>275.05124744910074</v>
      </c>
    </row>
    <row r="39" spans="1:11" x14ac:dyDescent="0.35">
      <c r="A39" t="s">
        <v>141</v>
      </c>
      <c r="B39" t="s">
        <v>146</v>
      </c>
      <c r="C39" t="s">
        <v>14</v>
      </c>
      <c r="D39">
        <v>2</v>
      </c>
      <c r="E39">
        <v>0.52350002527236938</v>
      </c>
      <c r="F39">
        <v>0.51080000400543213</v>
      </c>
      <c r="G39">
        <v>25</v>
      </c>
      <c r="H39">
        <f t="shared" ref="H39:H45" si="0">E39*G39</f>
        <v>13.087500631809235</v>
      </c>
      <c r="I39">
        <f t="shared" ref="I39:I45" si="1">F39*G39</f>
        <v>12.770000100135803</v>
      </c>
      <c r="J39">
        <f t="shared" ref="J39:J45" si="2">AVERAGE(H39:I39)</f>
        <v>12.928750365972519</v>
      </c>
      <c r="K39" s="8">
        <f t="shared" ref="K39:K54" si="3">(J39-0.0238)/0.0478</f>
        <v>269.97804112913218</v>
      </c>
    </row>
    <row r="40" spans="1:11" x14ac:dyDescent="0.35">
      <c r="A40" t="s">
        <v>142</v>
      </c>
      <c r="B40" t="s">
        <v>147</v>
      </c>
      <c r="C40" t="s">
        <v>14</v>
      </c>
      <c r="D40">
        <v>2</v>
      </c>
      <c r="E40">
        <v>0.49950000643730164</v>
      </c>
      <c r="F40">
        <v>0.50410002470016479</v>
      </c>
      <c r="G40">
        <v>25</v>
      </c>
      <c r="H40">
        <f t="shared" si="0"/>
        <v>12.487500160932541</v>
      </c>
      <c r="I40">
        <f t="shared" si="1"/>
        <v>12.60250061750412</v>
      </c>
      <c r="J40">
        <f t="shared" si="2"/>
        <v>12.54500038921833</v>
      </c>
      <c r="K40" s="8">
        <f t="shared" si="3"/>
        <v>261.94979893762195</v>
      </c>
    </row>
    <row r="41" spans="1:11" x14ac:dyDescent="0.35">
      <c r="A41" t="s">
        <v>143</v>
      </c>
      <c r="B41" t="s">
        <v>147</v>
      </c>
      <c r="C41" t="s">
        <v>14</v>
      </c>
      <c r="D41">
        <v>2</v>
      </c>
      <c r="E41">
        <v>0.508899986743927</v>
      </c>
      <c r="F41">
        <v>0.51520001888275146</v>
      </c>
      <c r="G41">
        <v>25</v>
      </c>
      <c r="H41">
        <f t="shared" si="0"/>
        <v>12.722499668598175</v>
      </c>
      <c r="I41">
        <f t="shared" si="1"/>
        <v>12.880000472068787</v>
      </c>
      <c r="J41">
        <f t="shared" si="2"/>
        <v>12.801250070333481</v>
      </c>
      <c r="K41" s="8">
        <f t="shared" si="3"/>
        <v>267.31067092747867</v>
      </c>
    </row>
    <row r="42" spans="1:11" x14ac:dyDescent="0.35">
      <c r="A42" t="s">
        <v>144</v>
      </c>
      <c r="B42" t="s">
        <v>146</v>
      </c>
      <c r="C42" t="s">
        <v>14</v>
      </c>
      <c r="D42">
        <v>24</v>
      </c>
      <c r="E42">
        <v>0.3294999897480011</v>
      </c>
      <c r="F42">
        <v>0.33000001311302185</v>
      </c>
      <c r="G42">
        <v>5</v>
      </c>
      <c r="H42">
        <f t="shared" si="0"/>
        <v>1.6474999487400055</v>
      </c>
      <c r="I42">
        <f t="shared" si="1"/>
        <v>1.6500000655651093</v>
      </c>
      <c r="J42">
        <f t="shared" si="2"/>
        <v>1.6487500071525574</v>
      </c>
      <c r="K42" s="8">
        <f t="shared" si="3"/>
        <v>33.994770024112078</v>
      </c>
    </row>
    <row r="43" spans="1:11" x14ac:dyDescent="0.35">
      <c r="A43" t="s">
        <v>145</v>
      </c>
      <c r="B43" t="s">
        <v>146</v>
      </c>
      <c r="C43" t="s">
        <v>14</v>
      </c>
      <c r="D43">
        <v>24</v>
      </c>
      <c r="E43">
        <v>0.26800000667572021</v>
      </c>
      <c r="F43">
        <v>0.27210000157356262</v>
      </c>
      <c r="G43">
        <v>5</v>
      </c>
      <c r="H43">
        <f t="shared" si="0"/>
        <v>1.3400000333786011</v>
      </c>
      <c r="I43">
        <f t="shared" si="1"/>
        <v>1.3605000078678131</v>
      </c>
      <c r="J43">
        <f t="shared" si="2"/>
        <v>1.3502500206232071</v>
      </c>
      <c r="K43" s="8">
        <f t="shared" si="3"/>
        <v>27.750000431447845</v>
      </c>
    </row>
    <row r="44" spans="1:11" x14ac:dyDescent="0.35">
      <c r="A44" t="s">
        <v>139</v>
      </c>
      <c r="B44" t="s">
        <v>147</v>
      </c>
      <c r="C44" t="s">
        <v>14</v>
      </c>
      <c r="D44">
        <v>24</v>
      </c>
      <c r="E44">
        <v>0.32659998536109924</v>
      </c>
      <c r="F44">
        <v>0.32339999079704285</v>
      </c>
      <c r="G44">
        <v>5</v>
      </c>
      <c r="H44">
        <f t="shared" si="0"/>
        <v>1.6329999268054962</v>
      </c>
      <c r="I44">
        <f t="shared" si="1"/>
        <v>1.6169999539852142</v>
      </c>
      <c r="J44">
        <f t="shared" si="2"/>
        <v>1.6249999403953552</v>
      </c>
      <c r="K44" s="8">
        <f t="shared" si="3"/>
        <v>33.497906702831699</v>
      </c>
    </row>
    <row r="45" spans="1:11" x14ac:dyDescent="0.35">
      <c r="A45" t="s">
        <v>73</v>
      </c>
      <c r="B45" t="s">
        <v>147</v>
      </c>
      <c r="C45" t="s">
        <v>14</v>
      </c>
      <c r="D45">
        <v>24</v>
      </c>
      <c r="E45">
        <v>0.36379998922348022</v>
      </c>
      <c r="F45">
        <v>0.37799999117851257</v>
      </c>
      <c r="G45">
        <v>5</v>
      </c>
      <c r="H45">
        <f t="shared" si="0"/>
        <v>1.8189999461174011</v>
      </c>
      <c r="I45">
        <f t="shared" si="1"/>
        <v>1.8899999558925629</v>
      </c>
      <c r="J45">
        <f t="shared" si="2"/>
        <v>1.854499951004982</v>
      </c>
      <c r="K45" s="8">
        <f t="shared" si="3"/>
        <v>38.29916215491594</v>
      </c>
    </row>
    <row r="46" spans="1:11" x14ac:dyDescent="0.35">
      <c r="K46" s="8"/>
    </row>
    <row r="47" spans="1:11" x14ac:dyDescent="0.35">
      <c r="A47" t="s">
        <v>93</v>
      </c>
      <c r="B47" t="s">
        <v>146</v>
      </c>
      <c r="C47" t="s">
        <v>30</v>
      </c>
      <c r="D47">
        <v>2</v>
      </c>
      <c r="E47">
        <v>0.52789998054504395</v>
      </c>
      <c r="F47">
        <v>0.51670002937316895</v>
      </c>
      <c r="J47">
        <f>AVERAGE(E47:F47)</f>
        <v>0.52230000495910645</v>
      </c>
      <c r="K47" s="8">
        <f t="shared" si="3"/>
        <v>10.428870396634025</v>
      </c>
    </row>
    <row r="48" spans="1:11" x14ac:dyDescent="0.35">
      <c r="A48" t="s">
        <v>141</v>
      </c>
      <c r="B48" t="s">
        <v>146</v>
      </c>
      <c r="C48" t="s">
        <v>30</v>
      </c>
      <c r="D48">
        <v>2</v>
      </c>
      <c r="E48">
        <v>0.58480000495910645</v>
      </c>
      <c r="F48">
        <v>0.58499997854232788</v>
      </c>
      <c r="J48">
        <f t="shared" ref="J48:J50" si="4">AVERAGE(E48:F48)</f>
        <v>0.58489999175071716</v>
      </c>
      <c r="K48" s="8">
        <f t="shared" si="3"/>
        <v>11.738493551270231</v>
      </c>
    </row>
    <row r="49" spans="1:11" x14ac:dyDescent="0.35">
      <c r="A49" t="s">
        <v>142</v>
      </c>
      <c r="B49" t="s">
        <v>147</v>
      </c>
      <c r="C49" t="s">
        <v>30</v>
      </c>
      <c r="D49">
        <v>2</v>
      </c>
      <c r="E49">
        <v>0.51990002393722534</v>
      </c>
      <c r="F49">
        <v>0.52700001001358032</v>
      </c>
      <c r="J49">
        <f t="shared" si="4"/>
        <v>0.52345001697540283</v>
      </c>
      <c r="K49" s="8">
        <f t="shared" si="3"/>
        <v>10.452929225426837</v>
      </c>
    </row>
    <row r="50" spans="1:11" x14ac:dyDescent="0.35">
      <c r="A50" t="s">
        <v>143</v>
      </c>
      <c r="B50" t="s">
        <v>147</v>
      </c>
      <c r="C50" t="s">
        <v>30</v>
      </c>
      <c r="D50">
        <v>2</v>
      </c>
      <c r="E50">
        <v>0.54589998722076416</v>
      </c>
      <c r="F50">
        <v>0.54439997673034668</v>
      </c>
      <c r="J50">
        <f t="shared" si="4"/>
        <v>0.54514998197555542</v>
      </c>
      <c r="K50" s="8">
        <f t="shared" si="3"/>
        <v>10.906903388609944</v>
      </c>
    </row>
    <row r="51" spans="1:11" x14ac:dyDescent="0.35">
      <c r="A51" t="s">
        <v>144</v>
      </c>
      <c r="B51" t="s">
        <v>146</v>
      </c>
      <c r="C51" t="s">
        <v>30</v>
      </c>
      <c r="D51">
        <v>24</v>
      </c>
      <c r="E51">
        <v>1.6462999582290649</v>
      </c>
      <c r="F51">
        <v>1.6607999801635742</v>
      </c>
      <c r="G51">
        <v>5</v>
      </c>
      <c r="H51">
        <f>E51*G51</f>
        <v>8.2314997911453247</v>
      </c>
      <c r="I51">
        <f>F51*G51</f>
        <v>8.3039999008178711</v>
      </c>
      <c r="J51">
        <f>AVERAGE(H51:I51)</f>
        <v>8.2677498459815979</v>
      </c>
      <c r="K51" s="8">
        <f t="shared" si="3"/>
        <v>172.46756999961502</v>
      </c>
    </row>
    <row r="52" spans="1:11" x14ac:dyDescent="0.35">
      <c r="A52" t="s">
        <v>145</v>
      </c>
      <c r="B52" t="s">
        <v>146</v>
      </c>
      <c r="C52" t="s">
        <v>30</v>
      </c>
      <c r="D52">
        <v>24</v>
      </c>
      <c r="E52">
        <v>1.5076999664306641</v>
      </c>
      <c r="F52">
        <v>1.5684000253677368</v>
      </c>
      <c r="G52">
        <v>5</v>
      </c>
      <c r="H52">
        <f t="shared" ref="H52:H54" si="5">E52*G52</f>
        <v>7.5384998321533203</v>
      </c>
      <c r="I52">
        <f t="shared" ref="I52:I54" si="6">F52*G52</f>
        <v>7.8420001268386841</v>
      </c>
      <c r="J52">
        <f t="shared" ref="J52:J54" si="7">AVERAGE(H52:I52)</f>
        <v>7.6902499794960022</v>
      </c>
      <c r="K52" s="8">
        <f t="shared" si="3"/>
        <v>160.38598283464441</v>
      </c>
    </row>
    <row r="53" spans="1:11" x14ac:dyDescent="0.35">
      <c r="A53" t="s">
        <v>139</v>
      </c>
      <c r="B53" t="s">
        <v>147</v>
      </c>
      <c r="C53" t="s">
        <v>30</v>
      </c>
      <c r="D53">
        <v>24</v>
      </c>
      <c r="E53">
        <v>1.6454999446868896</v>
      </c>
      <c r="F53">
        <v>1.6414999961853027</v>
      </c>
      <c r="G53">
        <v>5</v>
      </c>
      <c r="H53">
        <f t="shared" si="5"/>
        <v>8.2274997234344482</v>
      </c>
      <c r="I53">
        <f t="shared" si="6"/>
        <v>8.2074999809265137</v>
      </c>
      <c r="J53">
        <f t="shared" si="7"/>
        <v>8.217499852180481</v>
      </c>
      <c r="K53" s="8">
        <f t="shared" si="3"/>
        <v>171.41631489917324</v>
      </c>
    </row>
    <row r="54" spans="1:11" x14ac:dyDescent="0.35">
      <c r="A54" t="s">
        <v>73</v>
      </c>
      <c r="B54" t="s">
        <v>147</v>
      </c>
      <c r="C54" t="s">
        <v>30</v>
      </c>
      <c r="D54">
        <v>24</v>
      </c>
      <c r="E54">
        <v>1.8487999439239502</v>
      </c>
      <c r="F54">
        <v>1.7674000263214111</v>
      </c>
      <c r="G54">
        <v>5</v>
      </c>
      <c r="H54">
        <f t="shared" si="5"/>
        <v>9.243999719619751</v>
      </c>
      <c r="I54">
        <f t="shared" si="6"/>
        <v>8.8370001316070557</v>
      </c>
      <c r="J54">
        <f t="shared" si="7"/>
        <v>9.0404999256134033</v>
      </c>
      <c r="K54" s="8">
        <f t="shared" si="3"/>
        <v>188.63388965718417</v>
      </c>
    </row>
    <row r="55" spans="1:11" x14ac:dyDescent="0.35">
      <c r="K55" s="8"/>
    </row>
    <row r="56" spans="1:11" x14ac:dyDescent="0.35">
      <c r="B56" t="s">
        <v>149</v>
      </c>
      <c r="K56" s="8"/>
    </row>
    <row r="57" spans="1:11" x14ac:dyDescent="0.35">
      <c r="A57" t="s">
        <v>93</v>
      </c>
      <c r="B57" t="s">
        <v>146</v>
      </c>
      <c r="C57" t="s">
        <v>14</v>
      </c>
      <c r="D57">
        <v>2</v>
      </c>
      <c r="E57">
        <v>0.5120999813079834</v>
      </c>
      <c r="F57">
        <v>0.51039999723434448</v>
      </c>
      <c r="G57">
        <v>25</v>
      </c>
      <c r="H57">
        <f>E57*G57</f>
        <v>12.802499532699585</v>
      </c>
      <c r="I57">
        <f>F57*G57</f>
        <v>12.759999930858612</v>
      </c>
      <c r="J57">
        <f>AVERAGE(H57:I57)</f>
        <v>12.781249731779099</v>
      </c>
      <c r="K57" s="8">
        <f>(J57-0.0238)/0.0478</f>
        <v>266.89225380291003</v>
      </c>
    </row>
    <row r="58" spans="1:11" x14ac:dyDescent="0.35">
      <c r="A58" t="s">
        <v>141</v>
      </c>
      <c r="B58" t="s">
        <v>146</v>
      </c>
      <c r="C58" t="s">
        <v>14</v>
      </c>
      <c r="D58">
        <v>2</v>
      </c>
      <c r="E58">
        <v>0.50700002908706665</v>
      </c>
      <c r="F58">
        <v>0.5120999813079834</v>
      </c>
      <c r="G58">
        <v>25</v>
      </c>
      <c r="H58">
        <f t="shared" ref="H58:H64" si="8">E58*G58</f>
        <v>12.675000727176666</v>
      </c>
      <c r="I58">
        <f t="shared" ref="I58:I64" si="9">F58*G58</f>
        <v>12.802499532699585</v>
      </c>
      <c r="J58">
        <f t="shared" ref="J58:J64" si="10">AVERAGE(H58:I58)</f>
        <v>12.738750129938126</v>
      </c>
      <c r="K58" s="8">
        <f t="shared" ref="K58:K73" si="11">(J58-0.0238)/0.0478</f>
        <v>266.00314079368462</v>
      </c>
    </row>
    <row r="59" spans="1:11" x14ac:dyDescent="0.35">
      <c r="A59" t="s">
        <v>142</v>
      </c>
      <c r="B59" t="s">
        <v>147</v>
      </c>
      <c r="C59" t="s">
        <v>14</v>
      </c>
      <c r="D59">
        <v>2</v>
      </c>
      <c r="E59">
        <v>0.48120000958442688</v>
      </c>
      <c r="F59">
        <v>0.4812999963760376</v>
      </c>
      <c r="G59">
        <v>25</v>
      </c>
      <c r="H59">
        <f t="shared" si="8"/>
        <v>12.030000239610672</v>
      </c>
      <c r="I59">
        <f t="shared" si="9"/>
        <v>12.03249990940094</v>
      </c>
      <c r="J59">
        <f t="shared" si="10"/>
        <v>12.031250074505806</v>
      </c>
      <c r="K59" s="8">
        <f t="shared" si="11"/>
        <v>251.20188440388716</v>
      </c>
    </row>
    <row r="60" spans="1:11" x14ac:dyDescent="0.35">
      <c r="A60" t="s">
        <v>143</v>
      </c>
      <c r="B60" t="s">
        <v>147</v>
      </c>
      <c r="C60" t="s">
        <v>14</v>
      </c>
      <c r="D60">
        <v>2</v>
      </c>
      <c r="E60">
        <v>0.48829999566078186</v>
      </c>
      <c r="F60">
        <v>0.48910000920295715</v>
      </c>
      <c r="G60">
        <v>25</v>
      </c>
      <c r="H60">
        <f t="shared" si="8"/>
        <v>12.207499891519547</v>
      </c>
      <c r="I60">
        <f t="shared" si="9"/>
        <v>12.227500230073929</v>
      </c>
      <c r="J60">
        <f t="shared" si="10"/>
        <v>12.217500060796738</v>
      </c>
      <c r="K60" s="8">
        <f t="shared" si="11"/>
        <v>255.09832763173091</v>
      </c>
    </row>
    <row r="61" spans="1:11" x14ac:dyDescent="0.35">
      <c r="A61" t="s">
        <v>144</v>
      </c>
      <c r="B61" t="s">
        <v>146</v>
      </c>
      <c r="C61" t="s">
        <v>14</v>
      </c>
      <c r="D61">
        <v>24</v>
      </c>
      <c r="E61">
        <v>0.26739999651908875</v>
      </c>
      <c r="F61">
        <v>0.26829999685287476</v>
      </c>
      <c r="G61">
        <v>5</v>
      </c>
      <c r="H61">
        <f t="shared" si="8"/>
        <v>1.3369999825954437</v>
      </c>
      <c r="I61">
        <f t="shared" si="9"/>
        <v>1.3414999842643738</v>
      </c>
      <c r="J61">
        <f t="shared" si="10"/>
        <v>1.3392499834299088</v>
      </c>
      <c r="K61" s="8">
        <f t="shared" si="11"/>
        <v>27.519874130332816</v>
      </c>
    </row>
    <row r="62" spans="1:11" x14ac:dyDescent="0.35">
      <c r="A62" t="s">
        <v>145</v>
      </c>
      <c r="B62" t="s">
        <v>146</v>
      </c>
      <c r="C62" t="s">
        <v>14</v>
      </c>
      <c r="D62">
        <v>24</v>
      </c>
      <c r="E62">
        <v>0.25609999895095825</v>
      </c>
      <c r="F62">
        <v>0.25209999084472656</v>
      </c>
      <c r="G62">
        <v>5</v>
      </c>
      <c r="H62">
        <f t="shared" si="8"/>
        <v>1.2804999947547913</v>
      </c>
      <c r="I62">
        <f t="shared" si="9"/>
        <v>1.2604999542236328</v>
      </c>
      <c r="J62">
        <f t="shared" si="10"/>
        <v>1.270499974489212</v>
      </c>
      <c r="K62" s="8">
        <f t="shared" si="11"/>
        <v>26.0815894244605</v>
      </c>
    </row>
    <row r="63" spans="1:11" x14ac:dyDescent="0.35">
      <c r="A63" t="s">
        <v>139</v>
      </c>
      <c r="B63" t="s">
        <v>147</v>
      </c>
      <c r="C63" t="s">
        <v>14</v>
      </c>
      <c r="D63">
        <v>24</v>
      </c>
      <c r="E63">
        <v>0.33509999513626099</v>
      </c>
      <c r="F63">
        <v>0.33430001139640808</v>
      </c>
      <c r="G63">
        <v>5</v>
      </c>
      <c r="H63">
        <f t="shared" si="8"/>
        <v>1.6754999756813049</v>
      </c>
      <c r="I63">
        <f t="shared" si="9"/>
        <v>1.6715000569820404</v>
      </c>
      <c r="J63">
        <f t="shared" si="10"/>
        <v>1.6735000163316727</v>
      </c>
      <c r="K63" s="8">
        <f t="shared" si="11"/>
        <v>34.512552642922017</v>
      </c>
    </row>
    <row r="64" spans="1:11" x14ac:dyDescent="0.35">
      <c r="A64" t="s">
        <v>73</v>
      </c>
      <c r="B64" t="s">
        <v>147</v>
      </c>
      <c r="C64" t="s">
        <v>14</v>
      </c>
      <c r="D64">
        <v>24</v>
      </c>
      <c r="E64">
        <v>0.33340001106262207</v>
      </c>
      <c r="F64">
        <v>0.33230000734329224</v>
      </c>
      <c r="G64">
        <v>5</v>
      </c>
      <c r="H64">
        <f t="shared" si="8"/>
        <v>1.6670000553131104</v>
      </c>
      <c r="I64">
        <f t="shared" si="9"/>
        <v>1.6615000367164612</v>
      </c>
      <c r="J64">
        <f t="shared" si="10"/>
        <v>1.6642500460147858</v>
      </c>
      <c r="K64" s="8">
        <f t="shared" si="11"/>
        <v>34.319038619556189</v>
      </c>
    </row>
    <row r="65" spans="1:11" x14ac:dyDescent="0.35">
      <c r="K65" s="8"/>
    </row>
    <row r="66" spans="1:11" x14ac:dyDescent="0.35">
      <c r="A66" t="s">
        <v>93</v>
      </c>
      <c r="B66" t="s">
        <v>146</v>
      </c>
      <c r="C66" t="s">
        <v>30</v>
      </c>
      <c r="D66">
        <v>2</v>
      </c>
      <c r="E66">
        <v>0.59109997749328613</v>
      </c>
      <c r="F66">
        <v>0.59380000829696655</v>
      </c>
      <c r="J66">
        <f>AVERAGE(E66:F66)</f>
        <v>0.59244999289512634</v>
      </c>
      <c r="K66" s="8">
        <f t="shared" si="11"/>
        <v>11.896443366006826</v>
      </c>
    </row>
    <row r="67" spans="1:11" x14ac:dyDescent="0.35">
      <c r="A67" t="s">
        <v>141</v>
      </c>
      <c r="B67" t="s">
        <v>146</v>
      </c>
      <c r="C67" t="s">
        <v>30</v>
      </c>
      <c r="D67">
        <v>2</v>
      </c>
      <c r="E67">
        <v>0.63440001010894775</v>
      </c>
      <c r="F67">
        <v>0.50840002298355103</v>
      </c>
      <c r="J67">
        <f t="shared" ref="J67:J69" si="12">AVERAGE(E67:F67)</f>
        <v>0.57140001654624939</v>
      </c>
      <c r="K67" s="8">
        <f t="shared" si="11"/>
        <v>11.456067291762539</v>
      </c>
    </row>
    <row r="68" spans="1:11" x14ac:dyDescent="0.35">
      <c r="A68" t="s">
        <v>142</v>
      </c>
      <c r="B68" t="s">
        <v>147</v>
      </c>
      <c r="C68" t="s">
        <v>30</v>
      </c>
      <c r="D68">
        <v>2</v>
      </c>
      <c r="E68">
        <v>0.56590002775192261</v>
      </c>
      <c r="F68">
        <v>0.58240002393722534</v>
      </c>
      <c r="J68">
        <f t="shared" si="12"/>
        <v>0.57415002584457397</v>
      </c>
      <c r="K68" s="8">
        <f t="shared" si="11"/>
        <v>11.513598867041296</v>
      </c>
    </row>
    <row r="69" spans="1:11" x14ac:dyDescent="0.35">
      <c r="A69" t="s">
        <v>143</v>
      </c>
      <c r="B69" t="s">
        <v>147</v>
      </c>
      <c r="C69" t="s">
        <v>30</v>
      </c>
      <c r="D69">
        <v>2</v>
      </c>
      <c r="E69">
        <v>0.59670001268386841</v>
      </c>
      <c r="F69">
        <v>0.60350000858306885</v>
      </c>
      <c r="J69">
        <f t="shared" si="12"/>
        <v>0.60010001063346863</v>
      </c>
      <c r="K69" s="8">
        <f t="shared" si="11"/>
        <v>12.056485578106036</v>
      </c>
    </row>
    <row r="70" spans="1:11" x14ac:dyDescent="0.35">
      <c r="A70" t="s">
        <v>144</v>
      </c>
      <c r="B70" t="s">
        <v>146</v>
      </c>
      <c r="C70" t="s">
        <v>30</v>
      </c>
      <c r="D70">
        <v>24</v>
      </c>
      <c r="E70">
        <v>1.1122000217437744</v>
      </c>
      <c r="F70">
        <v>1.3677999973297119</v>
      </c>
      <c r="G70">
        <v>5</v>
      </c>
      <c r="H70">
        <f>E70*G70</f>
        <v>5.5610001087188721</v>
      </c>
      <c r="I70">
        <f>F70*G70</f>
        <v>6.8389999866485596</v>
      </c>
      <c r="J70">
        <f>AVERAGE(H70:I70)</f>
        <v>6.2000000476837158</v>
      </c>
      <c r="K70" s="8">
        <f t="shared" si="11"/>
        <v>129.20920601848778</v>
      </c>
    </row>
    <row r="71" spans="1:11" x14ac:dyDescent="0.35">
      <c r="A71" t="s">
        <v>145</v>
      </c>
      <c r="B71" t="s">
        <v>146</v>
      </c>
      <c r="C71" t="s">
        <v>30</v>
      </c>
      <c r="D71">
        <v>24</v>
      </c>
      <c r="E71">
        <v>1.4752999544143677</v>
      </c>
      <c r="F71">
        <v>1.4693000316619873</v>
      </c>
      <c r="G71">
        <v>5</v>
      </c>
      <c r="H71">
        <f t="shared" ref="H71:H73" si="13">E71*G71</f>
        <v>7.3764997720718384</v>
      </c>
      <c r="I71">
        <f t="shared" ref="I71:I73" si="14">F71*G71</f>
        <v>7.3465001583099365</v>
      </c>
      <c r="J71">
        <f t="shared" ref="J71:J73" si="15">AVERAGE(H71:I71)</f>
        <v>7.3614999651908875</v>
      </c>
      <c r="K71" s="8">
        <f t="shared" si="11"/>
        <v>153.50836747261272</v>
      </c>
    </row>
    <row r="72" spans="1:11" x14ac:dyDescent="0.35">
      <c r="A72" t="s">
        <v>139</v>
      </c>
      <c r="B72" t="s">
        <v>147</v>
      </c>
      <c r="C72" t="s">
        <v>30</v>
      </c>
      <c r="D72">
        <v>24</v>
      </c>
      <c r="E72">
        <v>1.6087000370025635</v>
      </c>
      <c r="F72">
        <v>1.6900999546051025</v>
      </c>
      <c r="G72">
        <v>5</v>
      </c>
      <c r="H72">
        <f t="shared" si="13"/>
        <v>8.0435001850128174</v>
      </c>
      <c r="I72">
        <f t="shared" si="14"/>
        <v>8.4504997730255127</v>
      </c>
      <c r="J72">
        <f t="shared" si="15"/>
        <v>8.246999979019165</v>
      </c>
      <c r="K72" s="8">
        <f t="shared" si="11"/>
        <v>172.03347236441769</v>
      </c>
    </row>
    <row r="73" spans="1:11" x14ac:dyDescent="0.35">
      <c r="A73" t="s">
        <v>73</v>
      </c>
      <c r="B73" t="s">
        <v>147</v>
      </c>
      <c r="C73" t="s">
        <v>30</v>
      </c>
      <c r="D73">
        <v>24</v>
      </c>
      <c r="E73">
        <v>1.6326999664306641</v>
      </c>
      <c r="F73">
        <v>1.6033999919891357</v>
      </c>
      <c r="G73">
        <v>5</v>
      </c>
      <c r="H73">
        <f t="shared" si="13"/>
        <v>8.1634998321533203</v>
      </c>
      <c r="I73">
        <f t="shared" si="14"/>
        <v>8.0169999599456787</v>
      </c>
      <c r="J73">
        <f t="shared" si="15"/>
        <v>8.0902498960494995</v>
      </c>
      <c r="K73" s="51">
        <f t="shared" si="11"/>
        <v>168.75418192572175</v>
      </c>
    </row>
  </sheetData>
  <mergeCells count="1">
    <mergeCell ref="A34:D34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62E36-F4FE-4C27-B531-2024E1B057A1}">
  <dimension ref="A1:M62"/>
  <sheetViews>
    <sheetView topLeftCell="A35" zoomScale="110" zoomScaleNormal="110" workbookViewId="0">
      <selection activeCell="L39" sqref="L39"/>
    </sheetView>
  </sheetViews>
  <sheetFormatPr defaultRowHeight="14.5" x14ac:dyDescent="0.35"/>
  <cols>
    <col min="12" max="12" width="11.08984375" style="18" customWidth="1"/>
  </cols>
  <sheetData>
    <row r="1" spans="1:9" x14ac:dyDescent="0.35">
      <c r="A1" t="s">
        <v>37</v>
      </c>
      <c r="E1" t="s">
        <v>38</v>
      </c>
    </row>
    <row r="2" spans="1:9" x14ac:dyDescent="0.35">
      <c r="A2" t="s">
        <v>39</v>
      </c>
      <c r="E2" t="s">
        <v>40</v>
      </c>
      <c r="I2" t="s">
        <v>41</v>
      </c>
    </row>
    <row r="3" spans="1:9" x14ac:dyDescent="0.35">
      <c r="A3" t="s">
        <v>42</v>
      </c>
      <c r="E3" t="s">
        <v>43</v>
      </c>
    </row>
    <row r="5" spans="1:9" x14ac:dyDescent="0.35">
      <c r="A5" t="s">
        <v>44</v>
      </c>
      <c r="B5" t="s">
        <v>128</v>
      </c>
    </row>
    <row r="6" spans="1:9" x14ac:dyDescent="0.35">
      <c r="A6" t="s">
        <v>46</v>
      </c>
      <c r="B6" s="2" t="s">
        <v>133</v>
      </c>
    </row>
    <row r="9" spans="1:9" x14ac:dyDescent="0.35">
      <c r="A9" t="s">
        <v>48</v>
      </c>
      <c r="E9" t="s">
        <v>49</v>
      </c>
    </row>
    <row r="10" spans="1:9" x14ac:dyDescent="0.35">
      <c r="A10" t="s">
        <v>50</v>
      </c>
      <c r="E10" t="s">
        <v>51</v>
      </c>
    </row>
    <row r="11" spans="1:9" x14ac:dyDescent="0.35">
      <c r="A11" t="s">
        <v>52</v>
      </c>
      <c r="E11" t="s">
        <v>53</v>
      </c>
    </row>
    <row r="12" spans="1:9" x14ac:dyDescent="0.35">
      <c r="A12" t="s">
        <v>54</v>
      </c>
    </row>
    <row r="15" spans="1:9" x14ac:dyDescent="0.35">
      <c r="A15" t="s">
        <v>55</v>
      </c>
    </row>
    <row r="16" spans="1:9" x14ac:dyDescent="0.35">
      <c r="A16" t="s">
        <v>56</v>
      </c>
      <c r="E16" t="s">
        <v>57</v>
      </c>
    </row>
    <row r="17" spans="1:13" x14ac:dyDescent="0.35">
      <c r="A17" t="s">
        <v>58</v>
      </c>
      <c r="E17">
        <v>510</v>
      </c>
      <c r="F17" t="s">
        <v>59</v>
      </c>
    </row>
    <row r="18" spans="1:13" x14ac:dyDescent="0.35">
      <c r="A18" t="s">
        <v>60</v>
      </c>
      <c r="E18">
        <v>9</v>
      </c>
      <c r="F18" t="s">
        <v>59</v>
      </c>
    </row>
    <row r="19" spans="1:13" x14ac:dyDescent="0.35">
      <c r="A19" t="s">
        <v>61</v>
      </c>
      <c r="E19">
        <v>25</v>
      </c>
    </row>
    <row r="20" spans="1:13" x14ac:dyDescent="0.35">
      <c r="A20" t="s">
        <v>62</v>
      </c>
      <c r="E20">
        <v>0</v>
      </c>
      <c r="F20" t="s">
        <v>63</v>
      </c>
    </row>
    <row r="21" spans="1:13" x14ac:dyDescent="0.35">
      <c r="A21" t="s">
        <v>64</v>
      </c>
      <c r="B21" s="2" t="s">
        <v>132</v>
      </c>
    </row>
    <row r="23" spans="1:13" x14ac:dyDescent="0.35">
      <c r="B23" t="s">
        <v>131</v>
      </c>
    </row>
    <row r="24" spans="1:13" x14ac:dyDescent="0.35">
      <c r="A24" s="1" t="s">
        <v>67</v>
      </c>
      <c r="B24" s="1">
        <v>1</v>
      </c>
      <c r="C24" s="1">
        <v>2</v>
      </c>
      <c r="D24" s="1">
        <v>3</v>
      </c>
      <c r="E24" s="1">
        <v>4</v>
      </c>
      <c r="F24" s="1">
        <v>5</v>
      </c>
      <c r="G24" s="1">
        <v>6</v>
      </c>
      <c r="H24" s="1">
        <v>7</v>
      </c>
      <c r="I24" s="1">
        <v>8</v>
      </c>
      <c r="J24" s="1">
        <v>9</v>
      </c>
      <c r="K24" s="1">
        <v>10</v>
      </c>
      <c r="L24" s="53">
        <v>11</v>
      </c>
      <c r="M24" s="1">
        <v>12</v>
      </c>
    </row>
    <row r="25" spans="1:13" x14ac:dyDescent="0.35">
      <c r="A25" s="1" t="s">
        <v>4</v>
      </c>
      <c r="B25" s="47">
        <v>4.6399999409914017E-2</v>
      </c>
      <c r="C25" s="47">
        <v>4.7299999743700027E-2</v>
      </c>
      <c r="D25">
        <v>0.54919999837875366</v>
      </c>
      <c r="E25">
        <v>0.54509997367858887</v>
      </c>
      <c r="F25">
        <v>0.68279999494552612</v>
      </c>
      <c r="G25">
        <v>0.67269998788833618</v>
      </c>
      <c r="H25">
        <v>0.20819999277591705</v>
      </c>
      <c r="I25">
        <v>0.20919999480247498</v>
      </c>
      <c r="J25">
        <v>0.30320000648498535</v>
      </c>
      <c r="K25">
        <v>0.30270001292228699</v>
      </c>
      <c r="L25" s="54">
        <v>4.6900000423192978E-2</v>
      </c>
      <c r="M25" s="47">
        <v>4.6399999409914017E-2</v>
      </c>
    </row>
    <row r="26" spans="1:13" x14ac:dyDescent="0.35">
      <c r="A26" s="1" t="s">
        <v>5</v>
      </c>
      <c r="B26" s="47">
        <v>4.6100001782178879E-2</v>
      </c>
      <c r="C26" s="47">
        <v>4.6199999749660492E-2</v>
      </c>
      <c r="D26">
        <v>0.54919999837875366</v>
      </c>
      <c r="E26">
        <v>0.5504000186920166</v>
      </c>
      <c r="F26">
        <v>0.60540002584457397</v>
      </c>
      <c r="G26">
        <v>0.60559999942779541</v>
      </c>
      <c r="H26">
        <v>0.26719999313354492</v>
      </c>
      <c r="I26">
        <v>0.26350000500679016</v>
      </c>
      <c r="J26">
        <v>0.33390000462532043</v>
      </c>
      <c r="K26">
        <v>0.33750000596046448</v>
      </c>
      <c r="L26" s="54">
        <v>4.6199999749660492E-2</v>
      </c>
      <c r="M26" s="47">
        <v>4.6300001442432404E-2</v>
      </c>
    </row>
    <row r="27" spans="1:13" x14ac:dyDescent="0.35">
      <c r="A27" s="1" t="s">
        <v>6</v>
      </c>
      <c r="B27" s="47">
        <v>4.6100001782178879E-2</v>
      </c>
      <c r="C27" s="47">
        <v>4.5899998396635056E-2</v>
      </c>
      <c r="D27">
        <v>0.54799997806549072</v>
      </c>
      <c r="E27">
        <v>0.54610002040863037</v>
      </c>
      <c r="F27">
        <v>0.59689998626708984</v>
      </c>
      <c r="G27">
        <v>0.6096000075340271</v>
      </c>
      <c r="H27">
        <v>0.24400000274181366</v>
      </c>
      <c r="I27">
        <v>0.26010000705718994</v>
      </c>
      <c r="J27">
        <v>0.31869998574256897</v>
      </c>
      <c r="K27">
        <v>0.3239000141620636</v>
      </c>
      <c r="L27" s="54">
        <v>4.6100001782178879E-2</v>
      </c>
      <c r="M27" s="47">
        <v>4.6999998390674591E-2</v>
      </c>
    </row>
    <row r="28" spans="1:13" x14ac:dyDescent="0.35">
      <c r="A28" s="1" t="s">
        <v>7</v>
      </c>
      <c r="B28" s="47">
        <v>4.5899998396635056E-2</v>
      </c>
      <c r="C28" s="47">
        <v>4.5699998736381531E-2</v>
      </c>
      <c r="D28">
        <v>0.54089999198913574</v>
      </c>
      <c r="E28">
        <v>0.54079997539520264</v>
      </c>
      <c r="F28">
        <v>0.65630000829696655</v>
      </c>
      <c r="G28">
        <v>0.65030002593994141</v>
      </c>
      <c r="H28">
        <v>0.26210001111030579</v>
      </c>
      <c r="I28">
        <v>0.26409998536109924</v>
      </c>
      <c r="J28">
        <v>0.3262999951839447</v>
      </c>
      <c r="K28">
        <v>0.33019998669624329</v>
      </c>
      <c r="L28" s="54">
        <v>4.6700000762939453E-2</v>
      </c>
      <c r="M28" s="47">
        <v>4.6199999749660492E-2</v>
      </c>
    </row>
    <row r="29" spans="1:13" x14ac:dyDescent="0.35">
      <c r="A29" s="1" t="s">
        <v>8</v>
      </c>
      <c r="B29" s="47">
        <v>4.6100001782178879E-2</v>
      </c>
      <c r="C29" s="47">
        <v>4.6199999749660492E-2</v>
      </c>
      <c r="D29">
        <v>0.51279997825622559</v>
      </c>
      <c r="E29">
        <v>0.51770001649856567</v>
      </c>
      <c r="F29">
        <v>0.57740002870559692</v>
      </c>
      <c r="G29">
        <v>0.56089997291564941</v>
      </c>
      <c r="H29">
        <v>0.26800000667572021</v>
      </c>
      <c r="I29">
        <v>0.26620000600814819</v>
      </c>
      <c r="J29">
        <v>0.31040000915527344</v>
      </c>
      <c r="K29">
        <v>0.31110000610351563</v>
      </c>
      <c r="L29" s="54">
        <v>4.6700000762939453E-2</v>
      </c>
      <c r="M29" s="47">
        <v>4.6300001442432404E-2</v>
      </c>
    </row>
    <row r="30" spans="1:13" x14ac:dyDescent="0.35">
      <c r="A30" s="1" t="s">
        <v>9</v>
      </c>
      <c r="B30" s="47">
        <v>4.8999998718500137E-2</v>
      </c>
      <c r="C30" s="47">
        <v>4.7699999064207077E-2</v>
      </c>
      <c r="D30">
        <v>0.51200002431869507</v>
      </c>
      <c r="E30">
        <v>0.50309997797012329</v>
      </c>
      <c r="F30">
        <v>0.62720000743865967</v>
      </c>
      <c r="G30">
        <v>0.61970001459121704</v>
      </c>
      <c r="H30">
        <v>0.23579999804496765</v>
      </c>
      <c r="I30">
        <v>0.2312999963760376</v>
      </c>
      <c r="J30">
        <v>0.30649998784065247</v>
      </c>
      <c r="K30">
        <v>0.31150001287460327</v>
      </c>
      <c r="L30" s="54">
        <v>4.6500001102685928E-2</v>
      </c>
      <c r="M30" s="47">
        <v>4.6500001102685928E-2</v>
      </c>
    </row>
    <row r="31" spans="1:13" x14ac:dyDescent="0.35">
      <c r="A31" s="1" t="s">
        <v>10</v>
      </c>
      <c r="B31" s="47">
        <v>4.7400001436471939E-2</v>
      </c>
      <c r="C31" s="47">
        <v>4.6999998390674591E-2</v>
      </c>
      <c r="D31" s="47">
        <v>4.6000000089406967E-2</v>
      </c>
      <c r="E31" s="47">
        <v>4.6000000089406967E-2</v>
      </c>
      <c r="F31" s="47">
        <v>4.5600000768899918E-2</v>
      </c>
      <c r="G31" s="47">
        <v>4.6000000089406967E-2</v>
      </c>
      <c r="H31" s="47">
        <v>4.5899998396635056E-2</v>
      </c>
      <c r="I31" s="47">
        <v>4.5899998396635056E-2</v>
      </c>
      <c r="J31" s="47">
        <v>4.7200001776218414E-2</v>
      </c>
      <c r="K31" s="47">
        <v>4.6000000089406967E-2</v>
      </c>
      <c r="L31" s="54">
        <v>4.6100001782178879E-2</v>
      </c>
      <c r="M31" s="47">
        <v>4.5600000768899918E-2</v>
      </c>
    </row>
    <row r="32" spans="1:13" x14ac:dyDescent="0.35">
      <c r="A32" s="1" t="s">
        <v>11</v>
      </c>
      <c r="B32" s="47">
        <v>4.6799998730421066E-2</v>
      </c>
      <c r="C32" s="47">
        <v>4.6799998730421066E-2</v>
      </c>
      <c r="D32" s="47">
        <v>4.7699999064207077E-2</v>
      </c>
      <c r="E32" s="47">
        <v>4.6500001102685928E-2</v>
      </c>
      <c r="F32" s="47">
        <v>5.559999868273735E-2</v>
      </c>
      <c r="G32" s="47">
        <v>4.5699998736381531E-2</v>
      </c>
      <c r="H32" s="47">
        <v>4.5600000768899918E-2</v>
      </c>
      <c r="I32" s="47">
        <v>4.5600000768899918E-2</v>
      </c>
      <c r="J32" s="47">
        <v>4.5699998736381531E-2</v>
      </c>
      <c r="K32" s="47">
        <v>4.5899998396635056E-2</v>
      </c>
      <c r="L32" s="54">
        <v>4.7400001436471939E-2</v>
      </c>
      <c r="M32" s="47">
        <v>4.6100001782178879E-2</v>
      </c>
    </row>
    <row r="34" spans="1:12" x14ac:dyDescent="0.35">
      <c r="A34" s="83" t="s">
        <v>130</v>
      </c>
      <c r="B34" s="83"/>
      <c r="C34" s="83"/>
      <c r="D34" s="83"/>
    </row>
    <row r="36" spans="1:12" x14ac:dyDescent="0.35">
      <c r="A36" t="s">
        <v>0</v>
      </c>
      <c r="B36" s="2" t="s">
        <v>129</v>
      </c>
    </row>
    <row r="37" spans="1:12" ht="15.5" x14ac:dyDescent="0.35">
      <c r="C37" s="48" t="s">
        <v>80</v>
      </c>
      <c r="D37" s="48"/>
      <c r="E37" s="48" t="s">
        <v>69</v>
      </c>
      <c r="F37" s="48" t="s">
        <v>31</v>
      </c>
      <c r="G37" s="49" t="s">
        <v>32</v>
      </c>
      <c r="H37" s="49"/>
      <c r="I37" s="84" t="s">
        <v>33</v>
      </c>
      <c r="J37" s="85"/>
      <c r="K37" s="49" t="s">
        <v>2</v>
      </c>
      <c r="L37" s="55" t="s">
        <v>34</v>
      </c>
    </row>
    <row r="38" spans="1:12" x14ac:dyDescent="0.35">
      <c r="A38" t="s">
        <v>12</v>
      </c>
      <c r="B38" t="s">
        <v>13</v>
      </c>
      <c r="C38" s="4">
        <v>100</v>
      </c>
      <c r="D38" s="4" t="s">
        <v>14</v>
      </c>
      <c r="E38" s="4">
        <v>2</v>
      </c>
      <c r="F38" s="4">
        <v>25</v>
      </c>
      <c r="G38">
        <v>0.54919999837875366</v>
      </c>
      <c r="H38">
        <v>0.54509997367858887</v>
      </c>
      <c r="I38">
        <f>G38*25</f>
        <v>13.729999959468842</v>
      </c>
      <c r="J38">
        <f>H38*25</f>
        <v>13.627499341964722</v>
      </c>
      <c r="K38">
        <f>AVERAGE(I38:J38)</f>
        <v>13.678749650716782</v>
      </c>
      <c r="L38" s="56">
        <f>(K38-0.0238)/0.0478</f>
        <v>285.66840273466067</v>
      </c>
    </row>
    <row r="39" spans="1:12" x14ac:dyDescent="0.35">
      <c r="A39" t="s">
        <v>15</v>
      </c>
      <c r="B39" t="s">
        <v>16</v>
      </c>
      <c r="C39" s="4">
        <v>100</v>
      </c>
      <c r="D39" s="4" t="s">
        <v>14</v>
      </c>
      <c r="E39" s="4">
        <v>2</v>
      </c>
      <c r="F39" s="4">
        <v>25</v>
      </c>
      <c r="G39">
        <v>0.54919999837875366</v>
      </c>
      <c r="H39">
        <v>0.5504000186920166</v>
      </c>
      <c r="I39">
        <f>G39*25</f>
        <v>13.729999959468842</v>
      </c>
      <c r="J39">
        <f t="shared" ref="I39:J43" si="0">H39*25</f>
        <v>13.760000467300415</v>
      </c>
      <c r="K39">
        <f t="shared" ref="K39:K49" si="1">AVERAGE(I39:J39)</f>
        <v>13.745000213384628</v>
      </c>
      <c r="L39" s="56">
        <f>(K39-0.0238)/0.0478</f>
        <v>287.05439776955291</v>
      </c>
    </row>
    <row r="40" spans="1:12" x14ac:dyDescent="0.35">
      <c r="A40" t="s">
        <v>18</v>
      </c>
      <c r="B40" t="s">
        <v>19</v>
      </c>
      <c r="C40" s="4">
        <v>100</v>
      </c>
      <c r="D40" s="4" t="s">
        <v>14</v>
      </c>
      <c r="E40" s="4">
        <v>2</v>
      </c>
      <c r="F40" s="4">
        <v>25</v>
      </c>
      <c r="G40">
        <v>0.54799997806549072</v>
      </c>
      <c r="H40">
        <v>0.54610002040863037</v>
      </c>
      <c r="I40">
        <f t="shared" si="0"/>
        <v>13.699999451637268</v>
      </c>
      <c r="J40">
        <f>H40*25</f>
        <v>13.652500510215759</v>
      </c>
      <c r="K40">
        <f t="shared" si="1"/>
        <v>13.676249980926514</v>
      </c>
      <c r="L40" s="56">
        <f t="shared" ref="L40:L62" si="2">(K40-0.0238)/0.0478</f>
        <v>285.61610838758395</v>
      </c>
    </row>
    <row r="41" spans="1:12" x14ac:dyDescent="0.35">
      <c r="A41" t="s">
        <v>81</v>
      </c>
      <c r="B41" t="s">
        <v>20</v>
      </c>
      <c r="C41" s="4">
        <v>100</v>
      </c>
      <c r="D41" s="4" t="s">
        <v>14</v>
      </c>
      <c r="E41" s="4">
        <v>2</v>
      </c>
      <c r="F41" s="4">
        <v>25</v>
      </c>
      <c r="G41">
        <v>0.54089999198913574</v>
      </c>
      <c r="H41">
        <v>0.54079997539520264</v>
      </c>
      <c r="I41">
        <f t="shared" si="0"/>
        <v>13.522499799728394</v>
      </c>
      <c r="J41">
        <f t="shared" si="0"/>
        <v>13.519999384880066</v>
      </c>
      <c r="K41">
        <f t="shared" si="1"/>
        <v>13.52124959230423</v>
      </c>
      <c r="L41" s="56">
        <f t="shared" si="2"/>
        <v>282.37342243314288</v>
      </c>
    </row>
    <row r="42" spans="1:12" x14ac:dyDescent="0.35">
      <c r="A42" t="s">
        <v>21</v>
      </c>
      <c r="B42" t="s">
        <v>22</v>
      </c>
      <c r="C42" s="4">
        <v>100</v>
      </c>
      <c r="D42" s="4" t="s">
        <v>14</v>
      </c>
      <c r="E42" s="4">
        <v>2</v>
      </c>
      <c r="F42" s="4">
        <v>25</v>
      </c>
      <c r="G42">
        <v>0.51279997825622559</v>
      </c>
      <c r="H42">
        <v>0.51770001649856567</v>
      </c>
      <c r="I42">
        <f t="shared" si="0"/>
        <v>12.81999945640564</v>
      </c>
      <c r="J42">
        <f t="shared" si="0"/>
        <v>12.942500412464142</v>
      </c>
      <c r="K42">
        <f t="shared" si="1"/>
        <v>12.881249934434891</v>
      </c>
      <c r="L42" s="56">
        <f t="shared" si="2"/>
        <v>268.98430825177593</v>
      </c>
    </row>
    <row r="43" spans="1:12" x14ac:dyDescent="0.35">
      <c r="A43" t="s">
        <v>71</v>
      </c>
      <c r="B43" t="s">
        <v>24</v>
      </c>
      <c r="C43" s="4">
        <v>100</v>
      </c>
      <c r="D43" s="4" t="s">
        <v>14</v>
      </c>
      <c r="E43" s="4">
        <v>2</v>
      </c>
      <c r="F43" s="4">
        <v>25</v>
      </c>
      <c r="G43">
        <v>0.51200002431869507</v>
      </c>
      <c r="H43">
        <v>0.50309997797012329</v>
      </c>
      <c r="I43">
        <f t="shared" si="0"/>
        <v>12.800000607967377</v>
      </c>
      <c r="J43">
        <f t="shared" si="0"/>
        <v>12.577499449253082</v>
      </c>
      <c r="K43">
        <f t="shared" si="1"/>
        <v>12.688750028610229</v>
      </c>
      <c r="L43" s="56">
        <f t="shared" si="2"/>
        <v>264.95711356925165</v>
      </c>
    </row>
    <row r="44" spans="1:12" x14ac:dyDescent="0.35">
      <c r="A44" t="s">
        <v>82</v>
      </c>
      <c r="B44" t="s">
        <v>13</v>
      </c>
      <c r="C44" s="4">
        <v>100</v>
      </c>
      <c r="D44" s="4" t="s">
        <v>14</v>
      </c>
      <c r="E44" s="4">
        <v>24</v>
      </c>
      <c r="F44" s="4">
        <v>5</v>
      </c>
      <c r="G44">
        <v>0.20819999277591705</v>
      </c>
      <c r="H44">
        <v>0.20919999480247498</v>
      </c>
      <c r="I44">
        <f>G44*5</f>
        <v>1.0409999638795853</v>
      </c>
      <c r="J44">
        <f>H44*5</f>
        <v>1.0459999740123749</v>
      </c>
      <c r="K44">
        <f t="shared" si="1"/>
        <v>1.0434999689459801</v>
      </c>
      <c r="L44" s="56">
        <f t="shared" si="2"/>
        <v>21.332635333597906</v>
      </c>
    </row>
    <row r="45" spans="1:12" x14ac:dyDescent="0.35">
      <c r="A45" t="s">
        <v>25</v>
      </c>
      <c r="B45" t="s">
        <v>16</v>
      </c>
      <c r="C45" s="4">
        <v>100</v>
      </c>
      <c r="D45" s="4" t="s">
        <v>14</v>
      </c>
      <c r="E45" s="4">
        <v>24</v>
      </c>
      <c r="F45" s="4">
        <v>5</v>
      </c>
      <c r="G45">
        <v>0.26719999313354492</v>
      </c>
      <c r="H45">
        <v>0.26350000500679016</v>
      </c>
      <c r="I45">
        <f t="shared" ref="I45:J49" si="3">G45*5</f>
        <v>1.3359999656677246</v>
      </c>
      <c r="J45">
        <f t="shared" si="3"/>
        <v>1.3175000250339508</v>
      </c>
      <c r="K45">
        <f t="shared" si="1"/>
        <v>1.3267499953508377</v>
      </c>
      <c r="L45" s="56">
        <f t="shared" si="2"/>
        <v>27.258368103574007</v>
      </c>
    </row>
    <row r="46" spans="1:12" x14ac:dyDescent="0.35">
      <c r="A46" t="s">
        <v>26</v>
      </c>
      <c r="B46" t="s">
        <v>19</v>
      </c>
      <c r="C46" s="4">
        <v>100</v>
      </c>
      <c r="D46" s="4" t="s">
        <v>14</v>
      </c>
      <c r="E46" s="4">
        <v>24</v>
      </c>
      <c r="F46" s="4">
        <v>5</v>
      </c>
      <c r="G46">
        <v>0.24400000274181366</v>
      </c>
      <c r="H46">
        <v>0.26010000705718994</v>
      </c>
      <c r="I46">
        <f t="shared" si="3"/>
        <v>1.2200000137090683</v>
      </c>
      <c r="J46">
        <f t="shared" si="3"/>
        <v>1.3005000352859497</v>
      </c>
      <c r="K46">
        <f t="shared" si="1"/>
        <v>1.260250024497509</v>
      </c>
      <c r="L46" s="56">
        <f t="shared" si="2"/>
        <v>25.867155324215666</v>
      </c>
    </row>
    <row r="47" spans="1:12" x14ac:dyDescent="0.35">
      <c r="A47" t="s">
        <v>27</v>
      </c>
      <c r="B47" t="s">
        <v>20</v>
      </c>
      <c r="C47" s="4">
        <v>100</v>
      </c>
      <c r="D47" s="4" t="s">
        <v>14</v>
      </c>
      <c r="E47" s="4">
        <v>24</v>
      </c>
      <c r="F47" s="4">
        <v>5</v>
      </c>
      <c r="G47">
        <v>0.26210001111030579</v>
      </c>
      <c r="H47">
        <v>0.26409998536109924</v>
      </c>
      <c r="I47">
        <f t="shared" si="3"/>
        <v>1.3105000555515289</v>
      </c>
      <c r="J47">
        <f t="shared" si="3"/>
        <v>1.3204999268054962</v>
      </c>
      <c r="K47">
        <f t="shared" si="1"/>
        <v>1.3154999911785126</v>
      </c>
      <c r="L47" s="56">
        <f t="shared" si="2"/>
        <v>27.023012367751306</v>
      </c>
    </row>
    <row r="48" spans="1:12" x14ac:dyDescent="0.35">
      <c r="A48" t="s">
        <v>28</v>
      </c>
      <c r="B48" t="s">
        <v>22</v>
      </c>
      <c r="C48" s="4">
        <v>100</v>
      </c>
      <c r="D48" s="4" t="s">
        <v>14</v>
      </c>
      <c r="E48" s="4">
        <v>24</v>
      </c>
      <c r="F48" s="4">
        <v>5</v>
      </c>
      <c r="G48">
        <v>0.26800000667572021</v>
      </c>
      <c r="H48">
        <v>0.26620000600814819</v>
      </c>
      <c r="I48">
        <f t="shared" si="3"/>
        <v>1.3400000333786011</v>
      </c>
      <c r="J48">
        <f t="shared" si="3"/>
        <v>1.331000030040741</v>
      </c>
      <c r="K48">
        <f t="shared" si="1"/>
        <v>1.335500031709671</v>
      </c>
      <c r="L48" s="56">
        <f t="shared" si="2"/>
        <v>27.441423257524495</v>
      </c>
    </row>
    <row r="49" spans="1:12" x14ac:dyDescent="0.35">
      <c r="A49" t="s">
        <v>29</v>
      </c>
      <c r="B49" t="s">
        <v>24</v>
      </c>
      <c r="C49" s="4">
        <v>100</v>
      </c>
      <c r="D49" s="4" t="s">
        <v>14</v>
      </c>
      <c r="E49" s="4">
        <v>24</v>
      </c>
      <c r="F49" s="4">
        <v>5</v>
      </c>
      <c r="G49">
        <v>0.23579999804496765</v>
      </c>
      <c r="H49">
        <v>0.2312999963760376</v>
      </c>
      <c r="I49">
        <f t="shared" si="3"/>
        <v>1.1789999902248383</v>
      </c>
      <c r="J49">
        <f t="shared" si="3"/>
        <v>1.156499981880188</v>
      </c>
      <c r="K49">
        <f t="shared" si="1"/>
        <v>1.1677499860525131</v>
      </c>
      <c r="L49" s="56">
        <f t="shared" si="2"/>
        <v>23.932008076412405</v>
      </c>
    </row>
    <row r="50" spans="1:12" x14ac:dyDescent="0.35">
      <c r="C50" s="4"/>
      <c r="D50" s="4"/>
      <c r="E50" s="4"/>
      <c r="F50" s="4"/>
      <c r="L50" s="56"/>
    </row>
    <row r="51" spans="1:12" x14ac:dyDescent="0.35">
      <c r="A51" t="s">
        <v>12</v>
      </c>
      <c r="B51" t="s">
        <v>13</v>
      </c>
      <c r="C51" s="4">
        <v>100</v>
      </c>
      <c r="D51" s="4" t="s">
        <v>30</v>
      </c>
      <c r="E51" s="4">
        <v>2</v>
      </c>
      <c r="F51" s="4"/>
      <c r="G51">
        <v>0.68279999494552612</v>
      </c>
      <c r="H51">
        <v>0.67269998788833618</v>
      </c>
      <c r="K51">
        <f>AVERAGE(G51:H51)</f>
        <v>0.67774999141693115</v>
      </c>
      <c r="L51" s="56">
        <f t="shared" si="2"/>
        <v>13.680962163534122</v>
      </c>
    </row>
    <row r="52" spans="1:12" x14ac:dyDescent="0.35">
      <c r="A52" t="s">
        <v>15</v>
      </c>
      <c r="B52" t="s">
        <v>16</v>
      </c>
      <c r="C52" s="4">
        <v>100</v>
      </c>
      <c r="D52" s="4" t="s">
        <v>30</v>
      </c>
      <c r="E52" s="4">
        <v>2</v>
      </c>
      <c r="F52" s="4"/>
      <c r="G52">
        <v>0.60540002584457397</v>
      </c>
      <c r="H52">
        <v>0.60559999942779541</v>
      </c>
      <c r="K52">
        <f t="shared" ref="K52:K56" si="4">AVERAGE(G52:H52)</f>
        <v>0.60550001263618469</v>
      </c>
      <c r="L52" s="56">
        <f t="shared" si="2"/>
        <v>12.169456331300934</v>
      </c>
    </row>
    <row r="53" spans="1:12" x14ac:dyDescent="0.35">
      <c r="A53" t="s">
        <v>18</v>
      </c>
      <c r="B53" t="s">
        <v>19</v>
      </c>
      <c r="C53" s="4">
        <v>100</v>
      </c>
      <c r="D53" s="4" t="s">
        <v>30</v>
      </c>
      <c r="E53" s="4">
        <v>2</v>
      </c>
      <c r="F53" s="4"/>
      <c r="G53">
        <v>0.59689998626708984</v>
      </c>
      <c r="H53">
        <v>0.6096000075340271</v>
      </c>
      <c r="K53">
        <f t="shared" si="4"/>
        <v>0.60324999690055847</v>
      </c>
      <c r="L53" s="56">
        <f t="shared" si="2"/>
        <v>12.122384872396619</v>
      </c>
    </row>
    <row r="54" spans="1:12" x14ac:dyDescent="0.35">
      <c r="A54" t="s">
        <v>81</v>
      </c>
      <c r="B54" t="s">
        <v>20</v>
      </c>
      <c r="C54" s="4">
        <v>100</v>
      </c>
      <c r="D54" s="4" t="s">
        <v>30</v>
      </c>
      <c r="E54" s="4">
        <v>2</v>
      </c>
      <c r="F54" s="4"/>
      <c r="G54">
        <v>0.65630000829696655</v>
      </c>
      <c r="H54">
        <v>0.65030002593994141</v>
      </c>
      <c r="K54">
        <f t="shared" si="4"/>
        <v>0.65330001711845398</v>
      </c>
      <c r="L54" s="56">
        <f t="shared" si="2"/>
        <v>13.169456425072257</v>
      </c>
    </row>
    <row r="55" spans="1:12" x14ac:dyDescent="0.35">
      <c r="A55" t="s">
        <v>21</v>
      </c>
      <c r="B55" t="s">
        <v>22</v>
      </c>
      <c r="C55" s="4">
        <v>100</v>
      </c>
      <c r="D55" s="4" t="s">
        <v>30</v>
      </c>
      <c r="E55" s="4">
        <v>2</v>
      </c>
      <c r="F55" s="4"/>
      <c r="G55">
        <v>0.57740002870559692</v>
      </c>
      <c r="H55">
        <v>0.56089997291564941</v>
      </c>
      <c r="K55">
        <f t="shared" si="4"/>
        <v>0.56915000081062317</v>
      </c>
      <c r="L55" s="56">
        <f t="shared" si="2"/>
        <v>11.408995832858224</v>
      </c>
    </row>
    <row r="56" spans="1:12" x14ac:dyDescent="0.35">
      <c r="A56" t="s">
        <v>71</v>
      </c>
      <c r="B56" t="s">
        <v>24</v>
      </c>
      <c r="C56" s="4">
        <v>100</v>
      </c>
      <c r="D56" s="4" t="s">
        <v>30</v>
      </c>
      <c r="E56" s="4">
        <v>2</v>
      </c>
      <c r="F56" s="4"/>
      <c r="G56">
        <v>0.62720000743865967</v>
      </c>
      <c r="H56">
        <v>0.61970001459121704</v>
      </c>
      <c r="K56">
        <f t="shared" si="4"/>
        <v>0.62345001101493835</v>
      </c>
      <c r="L56" s="56">
        <f t="shared" si="2"/>
        <v>12.544979309935947</v>
      </c>
    </row>
    <row r="57" spans="1:12" x14ac:dyDescent="0.35">
      <c r="A57" t="s">
        <v>82</v>
      </c>
      <c r="B57" t="s">
        <v>13</v>
      </c>
      <c r="C57" s="4">
        <v>100</v>
      </c>
      <c r="D57" s="4" t="s">
        <v>30</v>
      </c>
      <c r="E57" s="4">
        <v>24</v>
      </c>
      <c r="F57" s="4">
        <v>5</v>
      </c>
      <c r="G57">
        <v>0.30320000648498535</v>
      </c>
      <c r="H57">
        <v>0.30270001292228699</v>
      </c>
      <c r="I57">
        <f>G57*5</f>
        <v>1.5160000324249268</v>
      </c>
      <c r="J57">
        <f>H57*5</f>
        <v>1.5135000646114349</v>
      </c>
      <c r="K57">
        <f>AVERAGE(I57:J57)</f>
        <v>1.5147500485181808</v>
      </c>
      <c r="L57" s="56">
        <f t="shared" si="2"/>
        <v>31.191423609166961</v>
      </c>
    </row>
    <row r="58" spans="1:12" x14ac:dyDescent="0.35">
      <c r="A58" t="s">
        <v>25</v>
      </c>
      <c r="B58" t="s">
        <v>16</v>
      </c>
      <c r="C58" s="4">
        <v>100</v>
      </c>
      <c r="D58" s="4" t="s">
        <v>30</v>
      </c>
      <c r="E58" s="4">
        <v>24</v>
      </c>
      <c r="F58" s="4">
        <v>5</v>
      </c>
      <c r="G58">
        <v>0.33390000462532043</v>
      </c>
      <c r="H58">
        <v>0.33750000596046448</v>
      </c>
      <c r="I58">
        <f t="shared" ref="I58:J62" si="5">G58*5</f>
        <v>1.6695000231266022</v>
      </c>
      <c r="J58">
        <f t="shared" si="5"/>
        <v>1.6875000298023224</v>
      </c>
      <c r="K58">
        <f t="shared" ref="K58:K62" si="6">AVERAGE(I58:J58)</f>
        <v>1.6785000264644623</v>
      </c>
      <c r="L58" s="56">
        <f t="shared" si="2"/>
        <v>34.617155365365321</v>
      </c>
    </row>
    <row r="59" spans="1:12" x14ac:dyDescent="0.35">
      <c r="A59" t="s">
        <v>26</v>
      </c>
      <c r="B59" t="s">
        <v>19</v>
      </c>
      <c r="C59" s="4">
        <v>100</v>
      </c>
      <c r="D59" s="4" t="s">
        <v>30</v>
      </c>
      <c r="E59" s="4">
        <v>24</v>
      </c>
      <c r="F59" s="4">
        <v>5</v>
      </c>
      <c r="G59">
        <v>0.31869998574256897</v>
      </c>
      <c r="H59">
        <v>0.3239000141620636</v>
      </c>
      <c r="I59">
        <f t="shared" si="5"/>
        <v>1.5934999287128448</v>
      </c>
      <c r="J59">
        <f t="shared" si="5"/>
        <v>1.619500070810318</v>
      </c>
      <c r="K59">
        <f t="shared" si="6"/>
        <v>1.6064999997615814</v>
      </c>
      <c r="L59" s="56">
        <f t="shared" si="2"/>
        <v>33.110878656100027</v>
      </c>
    </row>
    <row r="60" spans="1:12" x14ac:dyDescent="0.35">
      <c r="A60" t="s">
        <v>27</v>
      </c>
      <c r="B60" t="s">
        <v>20</v>
      </c>
      <c r="C60" s="4">
        <v>100</v>
      </c>
      <c r="D60" s="4" t="s">
        <v>30</v>
      </c>
      <c r="E60" s="4">
        <v>24</v>
      </c>
      <c r="F60" s="4">
        <v>5</v>
      </c>
      <c r="G60">
        <v>0.3262999951839447</v>
      </c>
      <c r="H60">
        <v>0.33019998669624329</v>
      </c>
      <c r="I60">
        <f t="shared" si="5"/>
        <v>1.6314999759197235</v>
      </c>
      <c r="J60">
        <f t="shared" si="5"/>
        <v>1.6509999334812164</v>
      </c>
      <c r="K60">
        <f t="shared" si="6"/>
        <v>1.64124995470047</v>
      </c>
      <c r="L60" s="56">
        <f t="shared" si="2"/>
        <v>33.837865161097696</v>
      </c>
    </row>
    <row r="61" spans="1:12" x14ac:dyDescent="0.35">
      <c r="A61" t="s">
        <v>28</v>
      </c>
      <c r="B61" t="s">
        <v>22</v>
      </c>
      <c r="C61" s="4">
        <v>100</v>
      </c>
      <c r="D61" s="4" t="s">
        <v>30</v>
      </c>
      <c r="E61" s="4">
        <v>24</v>
      </c>
      <c r="F61" s="4">
        <v>5</v>
      </c>
      <c r="G61">
        <v>0.31040000915527344</v>
      </c>
      <c r="H61">
        <v>0.31110000610351563</v>
      </c>
      <c r="I61">
        <f t="shared" si="5"/>
        <v>1.5520000457763672</v>
      </c>
      <c r="J61">
        <f t="shared" si="5"/>
        <v>1.5555000305175781</v>
      </c>
      <c r="K61">
        <f t="shared" si="6"/>
        <v>1.5537500381469727</v>
      </c>
      <c r="L61" s="56">
        <f t="shared" si="2"/>
        <v>32.007322973786039</v>
      </c>
    </row>
    <row r="62" spans="1:12" x14ac:dyDescent="0.35">
      <c r="A62" t="s">
        <v>29</v>
      </c>
      <c r="B62" t="s">
        <v>24</v>
      </c>
      <c r="C62" s="4">
        <v>100</v>
      </c>
      <c r="D62" s="4" t="s">
        <v>30</v>
      </c>
      <c r="E62" s="4">
        <v>24</v>
      </c>
      <c r="F62" s="4">
        <v>5</v>
      </c>
      <c r="G62">
        <v>0.30649998784065247</v>
      </c>
      <c r="H62">
        <v>0.31150001287460327</v>
      </c>
      <c r="I62">
        <f t="shared" si="5"/>
        <v>1.5324999392032623</v>
      </c>
      <c r="J62">
        <f t="shared" si="5"/>
        <v>1.5575000643730164</v>
      </c>
      <c r="K62">
        <f t="shared" si="6"/>
        <v>1.5450000017881393</v>
      </c>
      <c r="L62" s="56">
        <f t="shared" si="2"/>
        <v>31.824267819835548</v>
      </c>
    </row>
  </sheetData>
  <mergeCells count="2">
    <mergeCell ref="A34:D34"/>
    <mergeCell ref="I37:J37"/>
  </mergeCells>
  <pageMargins left="0.7" right="0.7" top="0.75" bottom="0.75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A349E-DFF7-4B36-9C4A-F29B5504D6CB}">
  <dimension ref="A1:M36"/>
  <sheetViews>
    <sheetView topLeftCell="A7" workbookViewId="0">
      <selection activeCell="C25" sqref="C25:C28"/>
    </sheetView>
  </sheetViews>
  <sheetFormatPr defaultRowHeight="14.5" x14ac:dyDescent="0.35"/>
  <sheetData>
    <row r="1" spans="1:9" x14ac:dyDescent="0.35">
      <c r="A1" t="s">
        <v>37</v>
      </c>
      <c r="E1" t="s">
        <v>38</v>
      </c>
    </row>
    <row r="2" spans="1:9" x14ac:dyDescent="0.35">
      <c r="A2" t="s">
        <v>39</v>
      </c>
      <c r="E2" t="s">
        <v>40</v>
      </c>
      <c r="I2" t="s">
        <v>41</v>
      </c>
    </row>
    <row r="3" spans="1:9" x14ac:dyDescent="0.35">
      <c r="A3" t="s">
        <v>42</v>
      </c>
      <c r="E3" t="s">
        <v>43</v>
      </c>
    </row>
    <row r="5" spans="1:9" x14ac:dyDescent="0.35">
      <c r="A5" t="s">
        <v>44</v>
      </c>
      <c r="B5" t="s">
        <v>128</v>
      </c>
    </row>
    <row r="6" spans="1:9" x14ac:dyDescent="0.35">
      <c r="A6" t="s">
        <v>46</v>
      </c>
      <c r="B6" s="2" t="s">
        <v>134</v>
      </c>
    </row>
    <row r="9" spans="1:9" x14ac:dyDescent="0.35">
      <c r="A9" t="s">
        <v>48</v>
      </c>
      <c r="E9" t="s">
        <v>49</v>
      </c>
    </row>
    <row r="10" spans="1:9" x14ac:dyDescent="0.35">
      <c r="A10" t="s">
        <v>50</v>
      </c>
      <c r="E10" t="s">
        <v>51</v>
      </c>
    </row>
    <row r="11" spans="1:9" x14ac:dyDescent="0.35">
      <c r="A11" t="s">
        <v>52</v>
      </c>
      <c r="E11" t="s">
        <v>53</v>
      </c>
    </row>
    <row r="12" spans="1:9" x14ac:dyDescent="0.35">
      <c r="A12" t="s">
        <v>54</v>
      </c>
    </row>
    <row r="15" spans="1:9" x14ac:dyDescent="0.35">
      <c r="A15" t="s">
        <v>55</v>
      </c>
    </row>
    <row r="16" spans="1:9" x14ac:dyDescent="0.35">
      <c r="A16" t="s">
        <v>56</v>
      </c>
      <c r="E16" t="s">
        <v>57</v>
      </c>
    </row>
    <row r="17" spans="1:13" x14ac:dyDescent="0.35">
      <c r="A17" t="s">
        <v>58</v>
      </c>
      <c r="E17">
        <v>510</v>
      </c>
      <c r="F17" t="s">
        <v>59</v>
      </c>
    </row>
    <row r="18" spans="1:13" x14ac:dyDescent="0.35">
      <c r="A18" t="s">
        <v>60</v>
      </c>
      <c r="E18">
        <v>9</v>
      </c>
      <c r="F18" t="s">
        <v>59</v>
      </c>
    </row>
    <row r="19" spans="1:13" x14ac:dyDescent="0.35">
      <c r="A19" t="s">
        <v>61</v>
      </c>
      <c r="E19">
        <v>25</v>
      </c>
    </row>
    <row r="20" spans="1:13" x14ac:dyDescent="0.35">
      <c r="A20" t="s">
        <v>62</v>
      </c>
      <c r="E20">
        <v>0</v>
      </c>
      <c r="F20" t="s">
        <v>63</v>
      </c>
    </row>
    <row r="21" spans="1:13" x14ac:dyDescent="0.35">
      <c r="A21" t="s">
        <v>64</v>
      </c>
      <c r="B21" s="2" t="s">
        <v>135</v>
      </c>
    </row>
    <row r="23" spans="1:13" x14ac:dyDescent="0.35">
      <c r="B23" t="s">
        <v>136</v>
      </c>
    </row>
    <row r="24" spans="1:13" x14ac:dyDescent="0.35">
      <c r="A24" s="1" t="s">
        <v>67</v>
      </c>
      <c r="B24" s="1">
        <v>1</v>
      </c>
      <c r="C24" s="1">
        <v>2</v>
      </c>
      <c r="D24" s="1">
        <v>3</v>
      </c>
      <c r="E24" s="1">
        <v>4</v>
      </c>
      <c r="F24" s="1">
        <v>5</v>
      </c>
      <c r="G24" s="1">
        <v>6</v>
      </c>
      <c r="H24" s="1">
        <v>7</v>
      </c>
      <c r="I24" s="1">
        <v>8</v>
      </c>
      <c r="J24" s="1">
        <v>9</v>
      </c>
      <c r="K24" s="1">
        <v>10</v>
      </c>
      <c r="L24" s="1">
        <v>11</v>
      </c>
      <c r="M24" s="1">
        <v>12</v>
      </c>
    </row>
    <row r="25" spans="1:13" x14ac:dyDescent="0.35">
      <c r="A25" s="1" t="s">
        <v>4</v>
      </c>
      <c r="B25">
        <v>0.50700002908706665</v>
      </c>
      <c r="C25">
        <v>0.5120999813079834</v>
      </c>
      <c r="D25">
        <v>0.53549998998641968</v>
      </c>
      <c r="E25">
        <v>0.53179997205734253</v>
      </c>
      <c r="F25">
        <v>0.52619999647140503</v>
      </c>
      <c r="G25">
        <v>0.5185999870300293</v>
      </c>
      <c r="H25">
        <v>0.33199998736381531</v>
      </c>
      <c r="I25">
        <v>0.33320000767707825</v>
      </c>
      <c r="J25">
        <v>0.36230000853538513</v>
      </c>
      <c r="K25">
        <v>0.35240000486373901</v>
      </c>
      <c r="L25">
        <v>4.7499999403953552E-2</v>
      </c>
      <c r="M25">
        <v>4.6799998730421066E-2</v>
      </c>
    </row>
    <row r="26" spans="1:13" x14ac:dyDescent="0.35">
      <c r="A26" s="1" t="s">
        <v>5</v>
      </c>
      <c r="B26">
        <v>0.63440001010894775</v>
      </c>
      <c r="C26">
        <v>0.50840002298355103</v>
      </c>
      <c r="D26">
        <v>0.51730000972747803</v>
      </c>
      <c r="E26">
        <v>0.51080000400543213</v>
      </c>
      <c r="F26">
        <v>0.58730000257492065</v>
      </c>
      <c r="G26">
        <v>0.48579999804496765</v>
      </c>
      <c r="H26">
        <v>0.35460001230239868</v>
      </c>
      <c r="I26">
        <v>0.34889999032020569</v>
      </c>
      <c r="J26">
        <v>0.37419998645782471</v>
      </c>
      <c r="K26">
        <v>0.38179999589920044</v>
      </c>
      <c r="L26">
        <v>4.6599999070167542E-2</v>
      </c>
      <c r="M26">
        <v>4.6700000762939453E-2</v>
      </c>
    </row>
    <row r="27" spans="1:13" x14ac:dyDescent="0.35">
      <c r="A27" s="1" t="s">
        <v>6</v>
      </c>
      <c r="B27">
        <v>0.25609999895095825</v>
      </c>
      <c r="C27">
        <v>0.25209999084472656</v>
      </c>
      <c r="D27">
        <v>0.52869999408721924</v>
      </c>
      <c r="E27">
        <v>0.52890002727508545</v>
      </c>
      <c r="F27">
        <v>0.55150002241134644</v>
      </c>
      <c r="G27">
        <v>0.55769997835159302</v>
      </c>
      <c r="H27">
        <v>0.27279999852180481</v>
      </c>
      <c r="I27">
        <v>0.27369999885559082</v>
      </c>
      <c r="J27">
        <v>0.31360000371932983</v>
      </c>
      <c r="K27">
        <v>0.31540000438690186</v>
      </c>
      <c r="L27">
        <v>4.5800000429153442E-2</v>
      </c>
      <c r="M27">
        <v>4.5699998736381531E-2</v>
      </c>
    </row>
    <row r="28" spans="1:13" x14ac:dyDescent="0.35">
      <c r="A28" s="1" t="s">
        <v>7</v>
      </c>
      <c r="B28">
        <v>1.4752999544143677</v>
      </c>
      <c r="C28">
        <v>1.4693000316619873</v>
      </c>
      <c r="D28">
        <v>0.52270001173019409</v>
      </c>
      <c r="E28">
        <v>0.55369997024536133</v>
      </c>
      <c r="F28">
        <v>0.5810999870300293</v>
      </c>
      <c r="G28">
        <v>0.5656999945640564</v>
      </c>
      <c r="H28">
        <v>0.29730001091957092</v>
      </c>
      <c r="I28">
        <v>0.29670000076293945</v>
      </c>
      <c r="J28">
        <v>0.32859998941421509</v>
      </c>
      <c r="K28">
        <v>0.33039999008178711</v>
      </c>
      <c r="L28">
        <v>4.5699998736381531E-2</v>
      </c>
      <c r="M28">
        <v>4.5600000768899918E-2</v>
      </c>
    </row>
    <row r="29" spans="1:13" x14ac:dyDescent="0.35">
      <c r="A29" s="1" t="s">
        <v>8</v>
      </c>
      <c r="B29">
        <v>4.5299999415874481E-2</v>
      </c>
      <c r="C29">
        <v>4.5299999415874481E-2</v>
      </c>
      <c r="D29">
        <v>0.52270001173019409</v>
      </c>
      <c r="E29">
        <v>0.51810002326965332</v>
      </c>
      <c r="F29">
        <v>0.54769998788833618</v>
      </c>
      <c r="G29">
        <v>0.55089998245239258</v>
      </c>
      <c r="H29">
        <v>0.27610000967979431</v>
      </c>
      <c r="I29">
        <v>0.27639999985694885</v>
      </c>
      <c r="J29">
        <v>0.30899998545646667</v>
      </c>
      <c r="K29">
        <v>0.31029999256134033</v>
      </c>
      <c r="L29">
        <v>4.5400001108646393E-2</v>
      </c>
      <c r="M29">
        <v>4.6100001782178879E-2</v>
      </c>
    </row>
    <row r="30" spans="1:13" x14ac:dyDescent="0.35">
      <c r="A30" s="1" t="s">
        <v>9</v>
      </c>
      <c r="B30">
        <v>4.5099999755620956E-2</v>
      </c>
      <c r="C30">
        <v>4.5600000768899918E-2</v>
      </c>
      <c r="D30">
        <v>0.53909999132156372</v>
      </c>
      <c r="E30">
        <v>0.55220001935958862</v>
      </c>
      <c r="F30">
        <v>0.66839998960494995</v>
      </c>
      <c r="G30">
        <v>0.66920000314712524</v>
      </c>
      <c r="H30">
        <v>3.4099999815225601E-2</v>
      </c>
      <c r="I30">
        <v>3.5300001502037048E-2</v>
      </c>
      <c r="J30">
        <v>3.5000000149011612E-2</v>
      </c>
      <c r="K30">
        <v>3.5000000149011612E-2</v>
      </c>
      <c r="L30">
        <v>4.5299999415874481E-2</v>
      </c>
      <c r="M30">
        <v>4.5499999076128006E-2</v>
      </c>
    </row>
    <row r="31" spans="1:13" x14ac:dyDescent="0.35">
      <c r="A31" s="1" t="s">
        <v>10</v>
      </c>
      <c r="B31">
        <v>4.5299999415874481E-2</v>
      </c>
      <c r="C31">
        <v>4.5899998396635056E-2</v>
      </c>
      <c r="D31">
        <v>4.6599999070167542E-2</v>
      </c>
      <c r="E31">
        <v>4.5299999415874481E-2</v>
      </c>
      <c r="F31">
        <v>4.4700000435113907E-2</v>
      </c>
      <c r="G31">
        <v>4.5499999076128006E-2</v>
      </c>
      <c r="H31">
        <v>4.5200001448392868E-2</v>
      </c>
      <c r="I31">
        <v>4.4700000435113907E-2</v>
      </c>
      <c r="J31">
        <v>4.5499999076128006E-2</v>
      </c>
      <c r="K31">
        <v>4.5299999415874481E-2</v>
      </c>
      <c r="L31">
        <v>4.6000000089406967E-2</v>
      </c>
      <c r="M31">
        <v>4.479999840259552E-2</v>
      </c>
    </row>
    <row r="32" spans="1:13" x14ac:dyDescent="0.35">
      <c r="A32" s="1" t="s">
        <v>11</v>
      </c>
      <c r="B32">
        <v>4.5499999076128006E-2</v>
      </c>
      <c r="C32">
        <v>4.8200000077486038E-2</v>
      </c>
      <c r="D32">
        <v>4.4700000435113907E-2</v>
      </c>
      <c r="E32">
        <v>4.4900000095367432E-2</v>
      </c>
      <c r="F32">
        <v>4.7499999403953552E-2</v>
      </c>
      <c r="G32">
        <v>4.6700000762939453E-2</v>
      </c>
      <c r="H32">
        <v>4.5400001108646393E-2</v>
      </c>
      <c r="I32">
        <v>4.4500000774860382E-2</v>
      </c>
      <c r="J32">
        <v>4.7299999743700027E-2</v>
      </c>
      <c r="K32">
        <v>4.5800000429153442E-2</v>
      </c>
      <c r="L32">
        <v>4.6700000762939453E-2</v>
      </c>
      <c r="M32">
        <v>4.6300001442432404E-2</v>
      </c>
    </row>
    <row r="34" spans="1:2" x14ac:dyDescent="0.35">
      <c r="A34" s="1" t="s">
        <v>137</v>
      </c>
    </row>
    <row r="36" spans="1:2" x14ac:dyDescent="0.35">
      <c r="A36" t="s">
        <v>0</v>
      </c>
      <c r="B36" s="2" t="s">
        <v>138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GLU TRANSPORT</vt:lpstr>
      <vt:lpstr>Plate C (500)</vt:lpstr>
      <vt:lpstr>Plate E (500)</vt:lpstr>
      <vt:lpstr>Plate I (500)</vt:lpstr>
      <vt:lpstr>Plate G (100)</vt:lpstr>
      <vt:lpstr>Plate H (100)</vt:lpstr>
      <vt:lpstr>Plate O + P (std)</vt:lpstr>
      <vt:lpstr>Plate N</vt:lpstr>
      <vt:lpstr>Plate O (+ std plate P)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 Stefano, Elisa1</dc:creator>
  <cp:lastModifiedBy>Elisa Di Stefano</cp:lastModifiedBy>
  <dcterms:created xsi:type="dcterms:W3CDTF">2020-08-12T08:53:07Z</dcterms:created>
  <dcterms:modified xsi:type="dcterms:W3CDTF">2024-09-10T09:36:02Z</dcterms:modified>
</cp:coreProperties>
</file>