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alina\Dropbox\IL\PCM\Magda\manuskrypt diestry\do wyslania\do wyslania final\"/>
    </mc:Choice>
  </mc:AlternateContent>
  <xr:revisionPtr revIDLastSave="0" documentId="13_ncr:1_{C97D4884-2B5E-4E01-BAF2-92499EC94DC8}" xr6:coauthVersionLast="47" xr6:coauthVersionMax="47" xr10:uidLastSave="{00000000-0000-0000-0000-000000000000}"/>
  <bookViews>
    <workbookView xWindow="-110" yWindow="-110" windowWidth="19420" windowHeight="10300" xr2:uid="{00000000-000D-0000-FFFF-FFFF00000000}"/>
  </bookViews>
  <sheets>
    <sheet name="C18_TA_C18 (Zero Pass)" sheetId="4" r:id="rId1"/>
    <sheet name="C18_TA_C18 (First Pass)" sheetId="1" r:id="rId2"/>
  </sheets>
  <definedNames>
    <definedName name="_Toc358992257" localSheetId="0">'C18_TA_C18 (Zero Pass)'!$B$20</definedName>
    <definedName name="_Toc358992258" localSheetId="0">'C18_TA_C18 (Zero Pass)'!$B$24</definedName>
    <definedName name="_Toc358992261" localSheetId="1">'C18_TA_C18 (First Pass)'!$B$3</definedName>
    <definedName name="_Toc358992264" localSheetId="1">'C18_TA_C18 (First Pass)'!$B$33</definedName>
    <definedName name="_Toc358992266" localSheetId="1">'C18_TA_C18 (First Pass)'!$B$54</definedName>
    <definedName name="_Toc358992267" localSheetId="1">'C18_TA_C18 (First Pass)'!$G$59</definedName>
    <definedName name="_Toc358992269" localSheetId="1">'C18_TA_C18 (First Pass)'!$B$79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1" l="1"/>
  <c r="J14" i="1"/>
  <c r="R17" i="1"/>
  <c r="J19" i="1"/>
  <c r="J17" i="1"/>
  <c r="J18" i="1"/>
  <c r="L18" i="1" s="1"/>
  <c r="Q17" i="4" l="1"/>
  <c r="S5" i="4"/>
  <c r="G12" i="1"/>
  <c r="E5" i="1"/>
  <c r="S6" i="4" l="1"/>
  <c r="M6" i="4"/>
  <c r="E6" i="4"/>
  <c r="M5" i="4"/>
  <c r="E5" i="4"/>
  <c r="O12" i="1" l="1"/>
  <c r="I12" i="1"/>
  <c r="D12" i="1"/>
  <c r="C12" i="1"/>
  <c r="S11" i="1"/>
  <c r="M11" i="1"/>
  <c r="E11" i="1"/>
  <c r="S10" i="1"/>
  <c r="M10" i="1"/>
  <c r="E10" i="1"/>
  <c r="S9" i="1"/>
  <c r="M9" i="1"/>
  <c r="E9" i="1"/>
  <c r="S8" i="1"/>
  <c r="M8" i="1"/>
  <c r="E8" i="1"/>
  <c r="S7" i="1"/>
  <c r="M7" i="1"/>
  <c r="E7" i="1"/>
  <c r="S6" i="1"/>
  <c r="M6" i="1"/>
  <c r="E6" i="1"/>
  <c r="S5" i="1"/>
  <c r="M5" i="1"/>
  <c r="I15" i="4"/>
  <c r="J15" i="4" s="1"/>
  <c r="O12" i="4"/>
  <c r="I12" i="4"/>
  <c r="G12" i="4"/>
  <c r="D12" i="4"/>
  <c r="I17" i="4" s="1"/>
  <c r="C12" i="4"/>
  <c r="I18" i="4" s="1"/>
  <c r="S11" i="4"/>
  <c r="M11" i="4"/>
  <c r="E11" i="4"/>
  <c r="S10" i="4"/>
  <c r="M10" i="4"/>
  <c r="E10" i="4"/>
  <c r="S9" i="4"/>
  <c r="M9" i="4"/>
  <c r="E9" i="4"/>
  <c r="S8" i="4"/>
  <c r="M8" i="4"/>
  <c r="E8" i="4"/>
  <c r="S7" i="4"/>
  <c r="M7" i="4"/>
  <c r="E7" i="4"/>
  <c r="I14" i="4"/>
  <c r="J20" i="1" l="1"/>
  <c r="S12" i="1"/>
  <c r="J23" i="1" s="1"/>
  <c r="M12" i="1"/>
  <c r="J22" i="1" s="1"/>
  <c r="J14" i="4"/>
  <c r="M12" i="4"/>
  <c r="S12" i="4"/>
  <c r="J15" i="1"/>
  <c r="J16" i="1" s="1"/>
  <c r="J24" i="1"/>
  <c r="K15" i="1" l="1"/>
  <c r="K16" i="1"/>
  <c r="J25" i="1"/>
  <c r="J21" i="1"/>
  <c r="I16" i="4"/>
  <c r="J16" i="4" s="1"/>
</calcChain>
</file>

<file path=xl/sharedStrings.xml><?xml version="1.0" encoding="utf-8"?>
<sst xmlns="http://schemas.openxmlformats.org/spreadsheetml/2006/main" count="209" uniqueCount="139">
  <si>
    <t>mass</t>
  </si>
  <si>
    <t>mw</t>
  </si>
  <si>
    <t>mol</t>
  </si>
  <si>
    <t>Catalyst</t>
  </si>
  <si>
    <t>Reagent</t>
  </si>
  <si>
    <t>Product</t>
  </si>
  <si>
    <t>Total</t>
  </si>
  <si>
    <t>Yield</t>
  </si>
  <si>
    <t>AE</t>
  </si>
  <si>
    <t>RME</t>
  </si>
  <si>
    <t>PMI total</t>
  </si>
  <si>
    <t>PMI Reaction</t>
  </si>
  <si>
    <t>PMI Workup</t>
  </si>
  <si>
    <t>Conversion</t>
  </si>
  <si>
    <t>Selectivity</t>
  </si>
  <si>
    <t>PMI reactants, reagents, catlyst</t>
  </si>
  <si>
    <t>Flag</t>
  </si>
  <si>
    <t>PMI reaction solvents</t>
  </si>
  <si>
    <t>PMI Workup chemical</t>
  </si>
  <si>
    <t>PMI workup solvents</t>
  </si>
  <si>
    <t>H200, H201, H202, H203</t>
  </si>
  <si>
    <t>H300, H310, H330</t>
  </si>
  <si>
    <t>Mutagenic</t>
  </si>
  <si>
    <t>Highly explosive</t>
  </si>
  <si>
    <t>Explosive thermal runaway</t>
  </si>
  <si>
    <t>H230, H240, H250</t>
  </si>
  <si>
    <t>H241</t>
  </si>
  <si>
    <t>Toxic</t>
  </si>
  <si>
    <t xml:space="preserve">H301, H311, H331, </t>
  </si>
  <si>
    <t>Long Term toxicity</t>
  </si>
  <si>
    <t>H340, H350, H360, H370, H372</t>
  </si>
  <si>
    <t>Environmental implications</t>
  </si>
  <si>
    <t>Preferred solvents</t>
  </si>
  <si>
    <t>H341, H351, H361,   H371, H373</t>
  </si>
  <si>
    <t>H401,  H412</t>
  </si>
  <si>
    <t>H205, H220, H224</t>
  </si>
  <si>
    <t xml:space="preserve">5-50 years </t>
  </si>
  <si>
    <t xml:space="preserve"> Red Flag</t>
  </si>
  <si>
    <t>50-500 years</t>
  </si>
  <si>
    <t xml:space="preserve"> +500 years </t>
  </si>
  <si>
    <t>Supply remaining</t>
  </si>
  <si>
    <t>Flag colour</t>
  </si>
  <si>
    <t>Green Flag</t>
  </si>
  <si>
    <r>
      <t>Volume   (cm</t>
    </r>
    <r>
      <rPr>
        <b/>
        <vertAlign val="superscript"/>
        <sz val="11"/>
        <color theme="1"/>
        <rFont val="Calibri"/>
        <family val="2"/>
        <scheme val="minor"/>
      </rPr>
      <t>3</t>
    </r>
    <r>
      <rPr>
        <b/>
        <sz val="11"/>
        <color theme="1"/>
        <rFont val="Calibri"/>
        <family val="2"/>
        <scheme val="minor"/>
      </rPr>
      <t>)</t>
    </r>
  </si>
  <si>
    <t>Volume   (cm3)</t>
  </si>
  <si>
    <t>Mass  (g)</t>
  </si>
  <si>
    <t>Mass (g)</t>
  </si>
  <si>
    <r>
      <t>Density         (g ml</t>
    </r>
    <r>
      <rPr>
        <b/>
        <vertAlign val="superscript"/>
        <sz val="11"/>
        <color theme="1"/>
        <rFont val="Calibri"/>
        <family val="2"/>
        <scheme val="minor"/>
      </rPr>
      <t>-1</t>
    </r>
    <r>
      <rPr>
        <b/>
        <sz val="11"/>
        <color theme="1"/>
        <rFont val="Calibri"/>
        <family val="2"/>
        <scheme val="minor"/>
      </rPr>
      <t>)</t>
    </r>
  </si>
  <si>
    <t>Mol</t>
  </si>
  <si>
    <t>Mass           (g)</t>
  </si>
  <si>
    <r>
      <t>Density             (g ml</t>
    </r>
    <r>
      <rPr>
        <b/>
        <vertAlign val="superscript"/>
        <sz val="11"/>
        <color theme="1"/>
        <rFont val="Calibri"/>
        <family val="2"/>
        <scheme val="minor"/>
      </rPr>
      <t>-1</t>
    </r>
    <r>
      <rPr>
        <b/>
        <sz val="11"/>
        <color theme="1"/>
        <rFont val="Calibri"/>
        <family val="2"/>
        <scheme val="minor"/>
      </rPr>
      <t>)</t>
    </r>
  </si>
  <si>
    <t>MW</t>
  </si>
  <si>
    <t>Mass</t>
  </si>
  <si>
    <t>Unreacted limiting reactant</t>
  </si>
  <si>
    <t>Reaction solvent</t>
  </si>
  <si>
    <t>Work up chemical</t>
  </si>
  <si>
    <t>Workup solvent</t>
  </si>
  <si>
    <t>Critical elements</t>
  </si>
  <si>
    <r>
      <t xml:space="preserve">Reactant  </t>
    </r>
    <r>
      <rPr>
        <b/>
        <sz val="11"/>
        <color rgb="FF0070C0"/>
        <rFont val="Calibri"/>
        <family val="2"/>
        <scheme val="minor"/>
      </rPr>
      <t>(Limiting Reactant First)</t>
    </r>
  </si>
  <si>
    <t xml:space="preserve">Health &amp; safety </t>
  </si>
  <si>
    <t>Solvents (First Pass)</t>
  </si>
  <si>
    <t>H240</t>
  </si>
  <si>
    <t>Fatally toxic</t>
  </si>
  <si>
    <t>H350</t>
  </si>
  <si>
    <t>H360</t>
  </si>
  <si>
    <t>Serious environmental implications</t>
  </si>
  <si>
    <t>H420</t>
  </si>
  <si>
    <t>Repro-toxic</t>
  </si>
  <si>
    <t>Solvents (Zero Pass)</t>
  </si>
  <si>
    <t>Health and Safety (Zero Pass)</t>
  </si>
  <si>
    <t>Catalyst/enzyme (First Pass)</t>
  </si>
  <si>
    <t>Use of  reagents in excess</t>
  </si>
  <si>
    <t>Use of stoichiometric quantities of reagents</t>
  </si>
  <si>
    <t>Facile recovery of catalyst/enzyme</t>
  </si>
  <si>
    <t>catalyst/enzyme not recovered</t>
  </si>
  <si>
    <t>Energy (First Pass)</t>
  </si>
  <si>
    <t>Amber Flag</t>
  </si>
  <si>
    <t xml:space="preserve">Reaction run at reflux </t>
  </si>
  <si>
    <t>Flow</t>
  </si>
  <si>
    <t>Batch</t>
  </si>
  <si>
    <t>filtration</t>
  </si>
  <si>
    <t>centrifugation</t>
  </si>
  <si>
    <t>crystallisation</t>
  </si>
  <si>
    <t>Red Flag</t>
  </si>
  <si>
    <t xml:space="preserve">Amber Flag </t>
  </si>
  <si>
    <t>If no red or amber flagged  H codes present then green flag</t>
  </si>
  <si>
    <t>quenching</t>
  </si>
  <si>
    <t>multiple recrystallisation</t>
  </si>
  <si>
    <t>Use of chemicals of environmental concern</t>
  </si>
  <si>
    <t>H400,  H410, H411, H420</t>
  </si>
  <si>
    <t xml:space="preserve"> Summary of Zero Pass Metrics Toolkit</t>
  </si>
  <si>
    <t xml:space="preserve"> Summary of First Pass Metrics Toolkit</t>
  </si>
  <si>
    <t>Supplementary Information: Appendix 2</t>
  </si>
  <si>
    <t>chromatography/ion exchange</t>
  </si>
  <si>
    <t>solvent exchange, quenching into aqueous solvent</t>
  </si>
  <si>
    <t xml:space="preserve">Green Flag </t>
  </si>
  <si>
    <t>OE</t>
  </si>
  <si>
    <t>List Highly Hazardous Solvents Below</t>
  </si>
  <si>
    <t>Highly hazardous solvents  (Red flag for any of the following)</t>
  </si>
  <si>
    <t>Health &amp; safety (Red flag for any of the following)</t>
  </si>
  <si>
    <t>List solvents below</t>
  </si>
  <si>
    <t>Tick</t>
  </si>
  <si>
    <t xml:space="preserve"> </t>
  </si>
  <si>
    <t>List substances plus the red flagged H-codes below</t>
  </si>
  <si>
    <t>Note element</t>
  </si>
  <si>
    <t>Yield, AE, RME, MI/PMI and OE</t>
  </si>
  <si>
    <t>Yield, conversion, selectivity, AE, RME</t>
  </si>
  <si>
    <r>
      <rPr>
        <b/>
        <sz val="11"/>
        <color theme="1"/>
        <rFont val="Calibri"/>
        <family val="2"/>
        <scheme val="minor"/>
      </rPr>
      <t>water,</t>
    </r>
    <r>
      <rPr>
        <sz val="11"/>
        <color theme="1"/>
        <rFont val="Calibri"/>
        <family val="2"/>
        <scheme val="minor"/>
      </rPr>
      <t xml:space="preserve"> EtOH, nBuOH, AcOipr, AcOnBu, PhOMe, MeOH, tBuOH, BnOH, ethylene glycol, acetone, MEK, MIBK, </t>
    </r>
    <r>
      <rPr>
        <b/>
        <sz val="11"/>
        <color theme="1"/>
        <rFont val="Calibri"/>
        <family val="2"/>
        <scheme val="minor"/>
      </rPr>
      <t>AcOEt,</t>
    </r>
    <r>
      <rPr>
        <sz val="11"/>
        <color theme="1"/>
        <rFont val="Calibri"/>
        <family val="2"/>
        <scheme val="minor"/>
      </rPr>
      <t xml:space="preserve"> sulfolane</t>
    </r>
  </si>
  <si>
    <r>
      <rPr>
        <b/>
        <sz val="11"/>
        <color theme="1"/>
        <rFont val="Calibri"/>
        <family val="2"/>
        <scheme val="minor"/>
      </rPr>
      <t>Problematic solvents:</t>
    </r>
    <r>
      <rPr>
        <sz val="11"/>
        <color theme="1"/>
        <rFont val="Calibri"/>
        <family val="2"/>
        <scheme val="minor"/>
      </rPr>
      <t xml:space="preserve"> (acceptable only if substitution does not offer advantages)</t>
    </r>
  </si>
  <si>
    <r>
      <t xml:space="preserve">DMSO, cyclohexanone, DMPU, AcOH, Ac2O, Acetonitrile, AcOMe, THF, heptane, Me-cyclohexane, toluene, xylene, MTBE, </t>
    </r>
    <r>
      <rPr>
        <b/>
        <sz val="11"/>
        <color theme="1"/>
        <rFont val="Calibri"/>
        <family val="2"/>
        <scheme val="minor"/>
      </rPr>
      <t>cyclohexane</t>
    </r>
    <r>
      <rPr>
        <sz val="11"/>
        <color theme="1"/>
        <rFont val="Calibri"/>
        <family val="2"/>
        <scheme val="minor"/>
      </rPr>
      <t xml:space="preserve">, chlorobenzene, formic acid, pyridine, Me-THF </t>
    </r>
  </si>
  <si>
    <r>
      <rPr>
        <b/>
        <sz val="11"/>
        <color theme="1"/>
        <rFont val="Calibri"/>
        <family val="2"/>
        <scheme val="minor"/>
      </rPr>
      <t>Hazardous solvents</t>
    </r>
    <r>
      <rPr>
        <sz val="11"/>
        <color theme="1"/>
        <rFont val="Calibri"/>
        <family val="2"/>
        <scheme val="minor"/>
      </rPr>
      <t>: These solvents have significant health and/or safety concerns.</t>
    </r>
  </si>
  <si>
    <r>
      <t xml:space="preserve">dioxane, pentane, TEA, diisopropyl ether, </t>
    </r>
    <r>
      <rPr>
        <sz val="11"/>
        <color theme="1"/>
        <rFont val="Calibri"/>
        <family val="2"/>
        <scheme val="minor"/>
      </rPr>
      <t xml:space="preserve"> DME, DCM, DMF, DMA, NMP, methoxyethanol, hexane</t>
    </r>
  </si>
  <si>
    <r>
      <rPr>
        <b/>
        <sz val="11"/>
        <color theme="0"/>
        <rFont val="Calibri"/>
        <family val="2"/>
        <scheme val="minor"/>
      </rPr>
      <t>Highly hazardous solvents:</t>
    </r>
    <r>
      <rPr>
        <sz val="11"/>
        <color theme="0"/>
        <rFont val="Calibri"/>
        <family val="2"/>
        <scheme val="minor"/>
      </rPr>
      <t xml:space="preserve"> The solvents which are agreed not to be used, even in screening</t>
    </r>
  </si>
  <si>
    <r>
      <t xml:space="preserve">Catalyst or enzyme used, </t>
    </r>
    <r>
      <rPr>
        <b/>
        <sz val="11"/>
        <color theme="1"/>
        <rFont val="Calibri"/>
        <family val="2"/>
        <scheme val="minor"/>
      </rPr>
      <t>or</t>
    </r>
    <r>
      <rPr>
        <sz val="11"/>
        <color theme="1"/>
        <rFont val="Calibri"/>
        <family val="2"/>
        <scheme val="minor"/>
      </rPr>
      <t xml:space="preserve"> reaction takes place without </t>
    </r>
    <r>
      <rPr>
        <b/>
        <sz val="11"/>
        <color theme="1"/>
        <rFont val="Calibri"/>
        <family val="2"/>
        <scheme val="minor"/>
      </rPr>
      <t>any</t>
    </r>
    <r>
      <rPr>
        <sz val="11"/>
        <color theme="1"/>
        <rFont val="Calibri"/>
        <family val="2"/>
        <scheme val="minor"/>
      </rPr>
      <t xml:space="preserve"> catalyst/reagents. </t>
    </r>
  </si>
  <si>
    <r>
      <t>Reaction run between 0 to 70</t>
    </r>
    <r>
      <rPr>
        <vertAlign val="superscript"/>
        <sz val="11"/>
        <color theme="1"/>
        <rFont val="Calibri"/>
        <family val="2"/>
        <scheme val="minor"/>
      </rPr>
      <t>o</t>
    </r>
    <r>
      <rPr>
        <sz val="11"/>
        <color theme="1"/>
        <rFont val="Calibri"/>
        <family val="2"/>
        <scheme val="minor"/>
      </rPr>
      <t xml:space="preserve">C </t>
    </r>
  </si>
  <si>
    <r>
      <t>Reaction run between  -20 to 0 or 70 to 140</t>
    </r>
    <r>
      <rPr>
        <vertAlign val="superscript"/>
        <sz val="11"/>
        <color theme="1"/>
        <rFont val="Calibri"/>
        <family val="2"/>
        <scheme val="minor"/>
      </rPr>
      <t>o</t>
    </r>
    <r>
      <rPr>
        <sz val="11"/>
        <color theme="1"/>
        <rFont val="Calibri"/>
        <family val="2"/>
        <scheme val="minor"/>
      </rPr>
      <t>C</t>
    </r>
  </si>
  <si>
    <r>
      <t>Reaction run 5</t>
    </r>
    <r>
      <rPr>
        <vertAlign val="superscript"/>
        <sz val="11"/>
        <color theme="1"/>
        <rFont val="Calibri"/>
        <family val="2"/>
        <scheme val="minor"/>
      </rPr>
      <t>o</t>
    </r>
    <r>
      <rPr>
        <sz val="11"/>
        <color theme="1"/>
        <rFont val="Calibri"/>
        <family val="2"/>
        <scheme val="minor"/>
      </rPr>
      <t>C or more below the solvent boiling point</t>
    </r>
  </si>
  <si>
    <r>
      <t>Reaction run below  -20 or above 140</t>
    </r>
    <r>
      <rPr>
        <vertAlign val="superscript"/>
        <sz val="11"/>
        <color theme="1"/>
        <rFont val="Calibri"/>
        <family val="2"/>
        <scheme val="minor"/>
      </rPr>
      <t>o</t>
    </r>
    <r>
      <rPr>
        <sz val="11"/>
        <color theme="1"/>
        <rFont val="Calibri"/>
        <family val="2"/>
        <scheme val="minor"/>
      </rPr>
      <t>C</t>
    </r>
  </si>
  <si>
    <r>
      <t xml:space="preserve">Low temperature distillation/evaporation/ sublimation (&lt; 140 </t>
    </r>
    <r>
      <rPr>
        <vertAlign val="superscript"/>
        <sz val="11"/>
        <color theme="1"/>
        <rFont val="Calibri"/>
        <family val="2"/>
        <scheme val="minor"/>
      </rPr>
      <t>o</t>
    </r>
    <r>
      <rPr>
        <sz val="11"/>
        <color theme="1"/>
        <rFont val="Calibri"/>
        <family val="2"/>
        <scheme val="minor"/>
      </rPr>
      <t>C at atmospheric pressure)</t>
    </r>
  </si>
  <si>
    <r>
      <t xml:space="preserve"> high temperature distillation/evaporations/sublimation (&gt; 140 </t>
    </r>
    <r>
      <rPr>
        <vertAlign val="superscript"/>
        <sz val="11"/>
        <color theme="1"/>
        <rFont val="Calibri"/>
        <family val="2"/>
        <scheme val="minor"/>
      </rPr>
      <t>o</t>
    </r>
    <r>
      <rPr>
        <sz val="11"/>
        <color theme="1"/>
        <rFont val="Calibri"/>
        <family val="2"/>
        <scheme val="minor"/>
      </rPr>
      <t>C at atmospheric pressure)</t>
    </r>
  </si>
  <si>
    <r>
      <t>Et</t>
    </r>
    <r>
      <rPr>
        <vertAlign val="subscript"/>
        <sz val="11"/>
        <color theme="1"/>
        <rFont val="Calibri"/>
        <family val="2"/>
        <scheme val="minor"/>
      </rPr>
      <t>2</t>
    </r>
    <r>
      <rPr>
        <sz val="11"/>
        <color theme="1"/>
        <rFont val="Calibri"/>
        <family val="2"/>
        <scheme val="minor"/>
      </rPr>
      <t>O, Benzene, CCl</t>
    </r>
    <r>
      <rPr>
        <vertAlign val="subscript"/>
        <sz val="11"/>
        <color theme="1"/>
        <rFont val="Calibri"/>
        <family val="2"/>
        <scheme val="minor"/>
      </rPr>
      <t>4</t>
    </r>
    <r>
      <rPr>
        <sz val="11"/>
        <color theme="1"/>
        <rFont val="Calibri"/>
        <family val="2"/>
        <scheme val="minor"/>
      </rPr>
      <t>, chloroform, DCE, nitromethane, CS</t>
    </r>
    <r>
      <rPr>
        <vertAlign val="subscript"/>
        <sz val="11"/>
        <color theme="1"/>
        <rFont val="Calibri"/>
        <family val="2"/>
        <scheme val="minor"/>
      </rPr>
      <t>2</t>
    </r>
    <r>
      <rPr>
        <sz val="11"/>
        <color theme="1"/>
        <rFont val="Calibri"/>
        <family val="2"/>
        <scheme val="minor"/>
      </rPr>
      <t>, HMPA</t>
    </r>
  </si>
  <si>
    <t xml:space="preserve">Red Flag    </t>
  </si>
  <si>
    <t>Work Up</t>
  </si>
  <si>
    <t>Batch/flow</t>
  </si>
  <si>
    <t>List substances of very high concern</t>
  </si>
  <si>
    <t>Chemical identified as Substances of Very High Concern by ChemSec which are utilised</t>
  </si>
  <si>
    <t>List substances and H-codes</t>
  </si>
  <si>
    <t>List</t>
  </si>
  <si>
    <r>
      <t>Et</t>
    </r>
    <r>
      <rPr>
        <vertAlign val="subscript"/>
        <sz val="11"/>
        <color theme="0"/>
        <rFont val="Calibri"/>
        <family val="2"/>
        <scheme val="minor"/>
      </rPr>
      <t>2</t>
    </r>
    <r>
      <rPr>
        <sz val="11"/>
        <color theme="0"/>
        <rFont val="Calibri"/>
        <family val="2"/>
        <scheme val="minor"/>
      </rPr>
      <t>O, Benzene, CCl</t>
    </r>
    <r>
      <rPr>
        <vertAlign val="subscript"/>
        <sz val="11"/>
        <color theme="0"/>
        <rFont val="Calibri"/>
        <family val="2"/>
        <scheme val="minor"/>
      </rPr>
      <t>4</t>
    </r>
    <r>
      <rPr>
        <sz val="11"/>
        <color theme="0"/>
        <rFont val="Calibri"/>
        <family val="2"/>
        <scheme val="minor"/>
      </rPr>
      <t>, chloroform, DCE, nitromethane, CS</t>
    </r>
    <r>
      <rPr>
        <vertAlign val="subscript"/>
        <sz val="11"/>
        <color theme="0"/>
        <rFont val="Calibri"/>
        <family val="2"/>
        <scheme val="minor"/>
      </rPr>
      <t>2</t>
    </r>
    <r>
      <rPr>
        <sz val="11"/>
        <color theme="0"/>
        <rFont val="Calibri"/>
        <family val="2"/>
        <scheme val="minor"/>
      </rPr>
      <t>, HMPA</t>
    </r>
  </si>
  <si>
    <t>+</t>
  </si>
  <si>
    <t>tartaric acid</t>
  </si>
  <si>
    <t>stearyl alcohol</t>
  </si>
  <si>
    <t>without solvents</t>
  </si>
  <si>
    <t xml:space="preserve"> +</t>
  </si>
  <si>
    <t>tartaric acid (H12)</t>
  </si>
  <si>
    <t>amberlyst</t>
  </si>
  <si>
    <t>etanol</t>
  </si>
  <si>
    <t>ethanol (H225)</t>
  </si>
  <si>
    <t>filtration, crystallisation, recrystallisation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</si>
</sst>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
  </numFmts>
  <fonts count="16"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rgb="FFFA7D00"/>
      <name val="Calibri"/>
      <family val="2"/>
      <scheme val="minor"/>
    </font>
    <font>
      <sz val="11"/>
      <color theme="0"/>
      <name val="Calibri"/>
      <family val="2"/>
      <scheme val="minor"/>
    </font>
    <font>
      <sz val="11"/>
      <name val="Calibri"/>
      <family val="2"/>
      <scheme val="minor"/>
    </font>
    <font>
      <b/>
      <sz val="11"/>
      <color theme="0"/>
      <name val="Calibri"/>
      <family val="2"/>
      <scheme val="minor"/>
    </font>
    <font>
      <b/>
      <sz val="11"/>
      <color theme="1"/>
      <name val="Calibri"/>
      <family val="2"/>
      <scheme val="minor"/>
    </font>
    <font>
      <b/>
      <vertAlign val="superscript"/>
      <sz val="11"/>
      <color theme="1"/>
      <name val="Calibri"/>
      <family val="2"/>
      <scheme val="minor"/>
    </font>
    <font>
      <vertAlign val="subscript"/>
      <sz val="11"/>
      <color theme="1"/>
      <name val="Calibri"/>
      <family val="2"/>
      <scheme val="minor"/>
    </font>
    <font>
      <b/>
      <sz val="11"/>
      <color rgb="FF0070C0"/>
      <name val="Calibri"/>
      <family val="2"/>
      <scheme val="minor"/>
    </font>
    <font>
      <vertAlign val="superscript"/>
      <sz val="11"/>
      <color theme="1"/>
      <name val="Calibri"/>
      <family val="2"/>
      <scheme val="minor"/>
    </font>
    <font>
      <vertAlign val="subscript"/>
      <sz val="11"/>
      <color theme="0"/>
      <name val="Calibri"/>
      <family val="2"/>
      <scheme val="minor"/>
    </font>
    <font>
      <sz val="10"/>
      <color rgb="FF333333"/>
      <name val="Arial"/>
      <family val="2"/>
      <charset val="238"/>
    </font>
    <font>
      <sz val="12"/>
      <color rgb="FF202124"/>
      <name val="Arial"/>
      <family val="2"/>
      <charset val="238"/>
    </font>
    <font>
      <b/>
      <sz val="16"/>
      <color theme="1"/>
      <name val="Calibri"/>
      <family val="2"/>
      <charset val="238"/>
      <scheme val="minor"/>
    </font>
  </fonts>
  <fills count="18">
    <fill>
      <patternFill patternType="none"/>
    </fill>
    <fill>
      <patternFill patternType="gray125"/>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rgb="FFFFFF00"/>
        <bgColor indexed="64"/>
      </patternFill>
    </fill>
    <fill>
      <patternFill patternType="solid">
        <fgColor rgb="FFFF0000"/>
        <bgColor indexed="64"/>
      </patternFill>
    </fill>
    <fill>
      <patternFill patternType="solid">
        <fgColor rgb="FFC00000"/>
        <bgColor indexed="64"/>
      </patternFill>
    </fill>
    <fill>
      <patternFill patternType="solid">
        <fgColor theme="0"/>
        <bgColor indexed="64"/>
      </patternFill>
    </fill>
    <fill>
      <patternFill patternType="solid">
        <fgColor rgb="FF92D050"/>
        <bgColor indexed="64"/>
      </patternFill>
    </fill>
    <fill>
      <patternFill patternType="solid">
        <fgColor rgb="FF4C0200"/>
        <bgColor indexed="64"/>
      </patternFill>
    </fill>
    <fill>
      <patternFill patternType="solid">
        <fgColor rgb="FF0070C0"/>
        <bgColor indexed="64"/>
      </patternFill>
    </fill>
    <fill>
      <patternFill patternType="solid">
        <fgColor theme="6"/>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59999389629810485"/>
      </left>
      <right/>
      <top style="thin">
        <color indexed="64"/>
      </top>
      <bottom style="thin">
        <color indexed="64"/>
      </bottom>
      <diagonal/>
    </border>
    <border>
      <left style="thin">
        <color indexed="64"/>
      </left>
      <right style="thin">
        <color theme="4" tint="0.59999389629810485"/>
      </right>
      <top style="thin">
        <color indexed="64"/>
      </top>
      <bottom/>
      <diagonal/>
    </border>
    <border>
      <left style="thin">
        <color theme="4" tint="0.59999389629810485"/>
      </left>
      <right style="thin">
        <color theme="4" tint="0.59999389629810485"/>
      </right>
      <top style="thin">
        <color indexed="64"/>
      </top>
      <bottom/>
      <diagonal/>
    </border>
    <border>
      <left style="thin">
        <color theme="4" tint="0.59999389629810485"/>
      </left>
      <right style="thin">
        <color indexed="64"/>
      </right>
      <top style="thin">
        <color indexed="64"/>
      </top>
      <bottom/>
      <diagonal/>
    </border>
    <border>
      <left style="thin">
        <color indexed="64"/>
      </left>
      <right style="thin">
        <color theme="4" tint="0.59999389629810485"/>
      </right>
      <top style="thin">
        <color indexed="64"/>
      </top>
      <bottom style="thin">
        <color indexed="64"/>
      </bottom>
      <diagonal/>
    </border>
    <border>
      <left/>
      <right style="thin">
        <color theme="4" tint="0.59999389629810485"/>
      </right>
      <top style="thin">
        <color indexed="64"/>
      </top>
      <bottom style="thin">
        <color indexed="64"/>
      </bottom>
      <diagonal/>
    </border>
    <border>
      <left style="thin">
        <color indexed="64"/>
      </left>
      <right style="thin">
        <color theme="4" tint="0.59999389629810485"/>
      </right>
      <top/>
      <bottom/>
      <diagonal/>
    </border>
    <border>
      <left style="thin">
        <color theme="4" tint="0.59999389629810485"/>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bottom style="thin">
        <color theme="0"/>
      </bottom>
      <diagonal/>
    </border>
    <border>
      <left/>
      <right style="thin">
        <color theme="0"/>
      </right>
      <top/>
      <bottom style="thin">
        <color indexed="64"/>
      </bottom>
      <diagonal/>
    </border>
  </borders>
  <cellStyleXfs count="9">
    <xf numFmtId="0" fontId="0" fillId="0" borderId="0"/>
    <xf numFmtId="0" fontId="3" fillId="2" borderId="1" applyNumberFormat="0" applyAlignment="0" applyProtection="0"/>
    <xf numFmtId="0" fontId="4" fillId="3" borderId="0" applyNumberFormat="0" applyBorder="0" applyAlignment="0" applyProtection="0"/>
    <xf numFmtId="0" fontId="2"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4" fillId="9" borderId="0" applyNumberFormat="0" applyBorder="0" applyAlignment="0" applyProtection="0"/>
  </cellStyleXfs>
  <cellXfs count="198">
    <xf numFmtId="0" fontId="0" fillId="0" borderId="0" xfId="0"/>
    <xf numFmtId="164" fontId="0" fillId="7" borderId="0" xfId="6" applyNumberFormat="1" applyFont="1"/>
    <xf numFmtId="165" fontId="5" fillId="9" borderId="0" xfId="8" applyNumberFormat="1" applyFont="1"/>
    <xf numFmtId="164" fontId="5" fillId="6" borderId="0" xfId="5" applyNumberFormat="1" applyFont="1"/>
    <xf numFmtId="165" fontId="5" fillId="6" borderId="0" xfId="5" applyNumberFormat="1" applyFont="1"/>
    <xf numFmtId="0" fontId="0" fillId="8" borderId="0" xfId="7" applyFont="1" applyAlignment="1">
      <alignment wrapText="1"/>
    </xf>
    <xf numFmtId="164" fontId="5" fillId="9" borderId="0" xfId="8" applyNumberFormat="1" applyFont="1" applyAlignment="1">
      <alignment wrapText="1"/>
    </xf>
    <xf numFmtId="0" fontId="7" fillId="0" borderId="0" xfId="0" applyFont="1" applyAlignment="1">
      <alignment vertical="top" wrapText="1"/>
    </xf>
    <xf numFmtId="0" fontId="7" fillId="7" borderId="2" xfId="6" applyNumberFormat="1" applyFont="1" applyBorder="1" applyAlignment="1">
      <alignment horizontal="center" vertical="top" wrapText="1"/>
    </xf>
    <xf numFmtId="0" fontId="7" fillId="4" borderId="2" xfId="3" applyNumberFormat="1" applyFont="1" applyBorder="1" applyAlignment="1">
      <alignment horizontal="center" vertical="top" wrapText="1"/>
    </xf>
    <xf numFmtId="164" fontId="7" fillId="0" borderId="0" xfId="0" applyNumberFormat="1" applyFont="1"/>
    <xf numFmtId="164" fontId="6" fillId="12" borderId="11" xfId="0" applyNumberFormat="1" applyFont="1" applyFill="1" applyBorder="1"/>
    <xf numFmtId="164" fontId="4" fillId="12" borderId="12" xfId="0" applyNumberFormat="1" applyFont="1" applyFill="1" applyBorder="1"/>
    <xf numFmtId="164" fontId="4" fillId="12" borderId="13" xfId="0" applyNumberFormat="1" applyFont="1" applyFill="1" applyBorder="1"/>
    <xf numFmtId="2" fontId="0" fillId="7" borderId="2" xfId="6" applyNumberFormat="1" applyFont="1" applyBorder="1" applyAlignment="1">
      <alignment horizontal="center"/>
    </xf>
    <xf numFmtId="2" fontId="0" fillId="4" borderId="2" xfId="3" applyNumberFormat="1" applyFont="1" applyBorder="1" applyAlignment="1">
      <alignment horizontal="center"/>
    </xf>
    <xf numFmtId="164" fontId="7" fillId="0" borderId="15" xfId="0" applyNumberFormat="1" applyFont="1" applyBorder="1" applyAlignment="1">
      <alignment vertical="top"/>
    </xf>
    <xf numFmtId="0" fontId="7" fillId="0" borderId="18" xfId="0" applyFont="1" applyBorder="1" applyAlignment="1">
      <alignment horizontal="center" vertical="top" wrapText="1"/>
    </xf>
    <xf numFmtId="0" fontId="7" fillId="0" borderId="20" xfId="0" applyFont="1" applyBorder="1" applyAlignment="1">
      <alignment horizontal="center" vertical="top" wrapText="1"/>
    </xf>
    <xf numFmtId="0" fontId="7" fillId="0" borderId="0" xfId="0" applyFont="1" applyAlignment="1">
      <alignment vertical="center"/>
    </xf>
    <xf numFmtId="164" fontId="7" fillId="0" borderId="2" xfId="0" applyNumberFormat="1" applyFont="1" applyBorder="1" applyAlignment="1">
      <alignment horizontal="center" vertical="center" wrapText="1"/>
    </xf>
    <xf numFmtId="2" fontId="0" fillId="0" borderId="0" xfId="0" applyNumberFormat="1"/>
    <xf numFmtId="164" fontId="0" fillId="0" borderId="0" xfId="0" applyNumberFormat="1"/>
    <xf numFmtId="2" fontId="4" fillId="16" borderId="2" xfId="6" applyNumberFormat="1" applyFont="1" applyFill="1" applyBorder="1" applyAlignment="1">
      <alignment horizontal="center"/>
    </xf>
    <xf numFmtId="0" fontId="7" fillId="0" borderId="0" xfId="0" applyFont="1"/>
    <xf numFmtId="164" fontId="6" fillId="5" borderId="2" xfId="4" applyNumberFormat="1" applyFont="1" applyBorder="1" applyAlignment="1">
      <alignment horizont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4" fillId="11" borderId="2" xfId="0" applyFont="1" applyFill="1" applyBorder="1" applyAlignment="1">
      <alignment horizontal="center" vertical="center"/>
    </xf>
    <xf numFmtId="2" fontId="3" fillId="2" borderId="1" xfId="1" applyNumberFormat="1" applyAlignment="1">
      <alignment horizontal="center"/>
    </xf>
    <xf numFmtId="164" fontId="4" fillId="6" borderId="0" xfId="5" applyNumberFormat="1"/>
    <xf numFmtId="165" fontId="4" fillId="6" borderId="0" xfId="5" applyNumberFormat="1"/>
    <xf numFmtId="165" fontId="0" fillId="0" borderId="0" xfId="0" applyNumberFormat="1"/>
    <xf numFmtId="0" fontId="4" fillId="3" borderId="0" xfId="2"/>
    <xf numFmtId="165" fontId="4" fillId="3" borderId="0" xfId="2" applyNumberFormat="1"/>
    <xf numFmtId="0" fontId="4" fillId="6" borderId="0" xfId="5"/>
    <xf numFmtId="164" fontId="4" fillId="3" borderId="0" xfId="2" applyNumberFormat="1"/>
    <xf numFmtId="2" fontId="4" fillId="3" borderId="2" xfId="2" applyNumberFormat="1" applyBorder="1" applyAlignment="1">
      <alignment horizontal="center"/>
    </xf>
    <xf numFmtId="2" fontId="0" fillId="0" borderId="0" xfId="0" applyNumberFormat="1" applyAlignment="1">
      <alignment horizontal="center"/>
    </xf>
    <xf numFmtId="2" fontId="4" fillId="3" borderId="2" xfId="2" applyNumberFormat="1" applyBorder="1"/>
    <xf numFmtId="165" fontId="0" fillId="7" borderId="0" xfId="6" applyNumberFormat="1" applyFont="1"/>
    <xf numFmtId="165" fontId="0" fillId="8" borderId="0" xfId="7" applyNumberFormat="1" applyFont="1"/>
    <xf numFmtId="0" fontId="0" fillId="0" borderId="25" xfId="0" applyBorder="1"/>
    <xf numFmtId="0" fontId="0" fillId="14" borderId="2" xfId="0" applyFill="1" applyBorder="1" applyAlignment="1">
      <alignment horizontal="center" vertical="center" wrapText="1"/>
    </xf>
    <xf numFmtId="0" fontId="0" fillId="14" borderId="22" xfId="0" applyFill="1" applyBorder="1" applyAlignment="1">
      <alignment horizontal="center" vertical="center" wrapText="1"/>
    </xf>
    <xf numFmtId="0" fontId="0" fillId="0" borderId="0" xfId="0" applyAlignment="1">
      <alignment wrapText="1"/>
    </xf>
    <xf numFmtId="0" fontId="0" fillId="10" borderId="2" xfId="0" applyFill="1" applyBorder="1" applyAlignment="1">
      <alignment horizontal="center" vertical="center" wrapText="1"/>
    </xf>
    <xf numFmtId="0" fontId="0" fillId="11" borderId="2" xfId="0" applyFill="1" applyBorder="1" applyAlignment="1">
      <alignment horizontal="center" vertical="center" wrapText="1"/>
    </xf>
    <xf numFmtId="0" fontId="0" fillId="11" borderId="24"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xf>
    <xf numFmtId="0" fontId="0" fillId="14" borderId="2" xfId="0" applyFill="1" applyBorder="1" applyAlignment="1">
      <alignment wrapText="1"/>
    </xf>
    <xf numFmtId="0" fontId="0" fillId="0" borderId="0" xfId="0" applyAlignment="1">
      <alignment horizontal="center" wrapText="1"/>
    </xf>
    <xf numFmtId="0" fontId="0" fillId="11" borderId="11" xfId="0" applyFill="1" applyBorder="1"/>
    <xf numFmtId="0" fontId="0" fillId="11" borderId="12" xfId="0" applyFill="1" applyBorder="1"/>
    <xf numFmtId="0" fontId="0" fillId="11" borderId="13" xfId="0" applyFill="1" applyBorder="1"/>
    <xf numFmtId="0" fontId="4" fillId="13" borderId="0" xfId="4" applyFill="1"/>
    <xf numFmtId="164" fontId="4" fillId="5" borderId="2" xfId="4" applyNumberFormat="1" applyBorder="1" applyAlignment="1">
      <alignment horizontal="center"/>
    </xf>
    <xf numFmtId="0" fontId="4" fillId="3" borderId="2" xfId="2" applyBorder="1" applyAlignment="1">
      <alignment horizontal="center"/>
    </xf>
    <xf numFmtId="0" fontId="0" fillId="0" borderId="0" xfId="0" applyAlignment="1">
      <alignment horizontal="center"/>
    </xf>
    <xf numFmtId="164" fontId="0" fillId="0" borderId="0" xfId="0" applyNumberFormat="1" applyAlignment="1">
      <alignment horizontal="center"/>
    </xf>
    <xf numFmtId="0" fontId="0" fillId="10" borderId="24" xfId="0" applyFill="1" applyBorder="1" applyAlignment="1">
      <alignment horizontal="center" wrapText="1"/>
    </xf>
    <xf numFmtId="166" fontId="3" fillId="2" borderId="24" xfId="1" applyNumberFormat="1" applyBorder="1" applyAlignment="1">
      <alignment horizontal="center"/>
    </xf>
    <xf numFmtId="0" fontId="13" fillId="0" borderId="0" xfId="0" applyFont="1"/>
    <xf numFmtId="0" fontId="14" fillId="0" borderId="0" xfId="0" applyFont="1"/>
    <xf numFmtId="2" fontId="0" fillId="14" borderId="2" xfId="6" applyNumberFormat="1" applyFont="1" applyFill="1" applyBorder="1" applyAlignment="1">
      <alignment horizontal="center"/>
    </xf>
    <xf numFmtId="9" fontId="0" fillId="0" borderId="0" xfId="0" applyNumberFormat="1"/>
    <xf numFmtId="164" fontId="1" fillId="0" borderId="0" xfId="4" applyNumberFormat="1" applyFont="1" applyFill="1" applyBorder="1" applyAlignment="1">
      <alignment horizontal="center"/>
    </xf>
    <xf numFmtId="0" fontId="0" fillId="10" borderId="2" xfId="0" quotePrefix="1" applyFill="1" applyBorder="1" applyAlignment="1">
      <alignment horizontal="center" vertical="center" wrapText="1"/>
    </xf>
    <xf numFmtId="0" fontId="15" fillId="0" borderId="0" xfId="0" applyFont="1" applyAlignment="1">
      <alignment wrapText="1"/>
    </xf>
    <xf numFmtId="11" fontId="3" fillId="2" borderId="1" xfId="1" applyNumberFormat="1"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164" fontId="0" fillId="0" borderId="11" xfId="0" applyNumberFormat="1" applyBorder="1" applyAlignment="1">
      <alignment horizontal="center"/>
    </xf>
    <xf numFmtId="164" fontId="0" fillId="0" borderId="12" xfId="0" applyNumberFormat="1" applyBorder="1" applyAlignment="1">
      <alignment horizontal="center"/>
    </xf>
    <xf numFmtId="164" fontId="0" fillId="0" borderId="13" xfId="0" applyNumberFormat="1" applyBorder="1" applyAlignment="1">
      <alignment horizontal="center"/>
    </xf>
    <xf numFmtId="164" fontId="6" fillId="12" borderId="11" xfId="0" applyNumberFormat="1" applyFont="1" applyFill="1" applyBorder="1" applyAlignment="1">
      <alignment horizontal="center"/>
    </xf>
    <xf numFmtId="164" fontId="6" fillId="12" borderId="12" xfId="0" applyNumberFormat="1" applyFont="1" applyFill="1" applyBorder="1" applyAlignment="1">
      <alignment horizontal="center"/>
    </xf>
    <xf numFmtId="164" fontId="6" fillId="12" borderId="13" xfId="0" applyNumberFormat="1" applyFont="1" applyFill="1" applyBorder="1" applyAlignment="1">
      <alignment horizontal="center"/>
    </xf>
    <xf numFmtId="164" fontId="4" fillId="3" borderId="22" xfId="2" applyNumberFormat="1" applyBorder="1" applyAlignment="1">
      <alignment horizontal="center" wrapText="1"/>
    </xf>
    <xf numFmtId="164" fontId="4" fillId="3" borderId="24" xfId="2" applyNumberFormat="1" applyBorder="1" applyAlignment="1">
      <alignment horizontal="center" wrapText="1"/>
    </xf>
    <xf numFmtId="164" fontId="4" fillId="3" borderId="22" xfId="2" applyNumberFormat="1" applyBorder="1" applyAlignment="1">
      <alignment horizontal="center"/>
    </xf>
    <xf numFmtId="164" fontId="4" fillId="3" borderId="24" xfId="2" applyNumberFormat="1" applyBorder="1" applyAlignment="1">
      <alignment horizontal="center"/>
    </xf>
    <xf numFmtId="164" fontId="0" fillId="0" borderId="9" xfId="0" applyNumberFormat="1" applyBorder="1" applyAlignment="1">
      <alignment horizontal="center"/>
    </xf>
    <xf numFmtId="164" fontId="0" fillId="0" borderId="0" xfId="0" applyNumberFormat="1" applyAlignment="1">
      <alignment horizontal="center"/>
    </xf>
    <xf numFmtId="164" fontId="0" fillId="0" borderId="10" xfId="0" applyNumberFormat="1" applyBorder="1" applyAlignment="1">
      <alignment horizontal="center"/>
    </xf>
    <xf numFmtId="164" fontId="6" fillId="12" borderId="11" xfId="0" applyNumberFormat="1" applyFont="1" applyFill="1" applyBorder="1" applyAlignment="1">
      <alignment horizontal="left"/>
    </xf>
    <xf numFmtId="164" fontId="6" fillId="12" borderId="12" xfId="0" applyNumberFormat="1" applyFont="1" applyFill="1" applyBorder="1" applyAlignment="1">
      <alignment horizontal="left"/>
    </xf>
    <xf numFmtId="164" fontId="6" fillId="12" borderId="13" xfId="0" applyNumberFormat="1" applyFont="1" applyFill="1" applyBorder="1" applyAlignment="1">
      <alignment horizontal="left"/>
    </xf>
    <xf numFmtId="164" fontId="6" fillId="3" borderId="18" xfId="2" applyNumberFormat="1" applyFont="1" applyBorder="1" applyAlignment="1">
      <alignment horizontal="center" wrapText="1"/>
    </xf>
    <xf numFmtId="164" fontId="6" fillId="3" borderId="14" xfId="2" applyNumberFormat="1" applyFont="1" applyBorder="1" applyAlignment="1">
      <alignment horizontal="center" wrapText="1"/>
    </xf>
    <xf numFmtId="164" fontId="6" fillId="5" borderId="2" xfId="4" applyNumberFormat="1" applyFont="1" applyBorder="1" applyAlignment="1">
      <alignment horizontal="center"/>
    </xf>
    <xf numFmtId="164" fontId="4" fillId="11" borderId="14" xfId="0" applyNumberFormat="1" applyFont="1" applyFill="1" applyBorder="1" applyAlignment="1">
      <alignment horizontal="center" vertical="top" wrapText="1"/>
    </xf>
    <xf numFmtId="164" fontId="4" fillId="11" borderId="19" xfId="0" applyNumberFormat="1" applyFont="1" applyFill="1" applyBorder="1" applyAlignment="1">
      <alignment horizontal="center" vertical="top" wrapText="1"/>
    </xf>
    <xf numFmtId="164" fontId="0" fillId="10" borderId="14" xfId="0" applyNumberFormat="1" applyFill="1" applyBorder="1" applyAlignment="1">
      <alignment horizontal="center" vertical="top" wrapText="1"/>
    </xf>
    <xf numFmtId="164" fontId="0" fillId="10" borderId="13" xfId="0" applyNumberFormat="1" applyFill="1" applyBorder="1" applyAlignment="1">
      <alignment horizontal="center" vertical="top" wrapText="1"/>
    </xf>
    <xf numFmtId="0" fontId="0" fillId="10" borderId="11" xfId="0" applyFill="1" applyBorder="1" applyAlignment="1">
      <alignment horizontal="center" vertical="top" wrapText="1"/>
    </xf>
    <xf numFmtId="0" fontId="0" fillId="10" borderId="12" xfId="0" applyFill="1" applyBorder="1" applyAlignment="1">
      <alignment horizontal="center" vertical="top" wrapText="1"/>
    </xf>
    <xf numFmtId="0" fontId="0" fillId="10" borderId="13" xfId="0" applyFill="1" applyBorder="1" applyAlignment="1">
      <alignment horizontal="center" vertical="top" wrapText="1"/>
    </xf>
    <xf numFmtId="0" fontId="0" fillId="11" borderId="11" xfId="0" applyFill="1" applyBorder="1" applyAlignment="1">
      <alignment horizontal="center" vertical="top" wrapText="1"/>
    </xf>
    <xf numFmtId="0" fontId="0" fillId="11" borderId="13" xfId="0" applyFill="1" applyBorder="1" applyAlignment="1">
      <alignment horizontal="center" vertical="top" wrapText="1"/>
    </xf>
    <xf numFmtId="0" fontId="0" fillId="11" borderId="12" xfId="0" applyFill="1" applyBorder="1" applyAlignment="1">
      <alignment horizontal="center" vertical="top" wrapText="1"/>
    </xf>
    <xf numFmtId="0" fontId="0" fillId="14" borderId="2" xfId="0" applyFill="1" applyBorder="1" applyAlignment="1">
      <alignment horizontal="center" vertical="top" wrapText="1"/>
    </xf>
    <xf numFmtId="164" fontId="6" fillId="11" borderId="14" xfId="0" applyNumberFormat="1" applyFont="1" applyFill="1" applyBorder="1" applyAlignment="1">
      <alignment horizontal="center" vertical="top" wrapText="1"/>
    </xf>
    <xf numFmtId="164" fontId="6" fillId="11" borderId="19" xfId="0" applyNumberFormat="1" applyFont="1" applyFill="1" applyBorder="1" applyAlignment="1">
      <alignment horizontal="center" vertical="top" wrapText="1"/>
    </xf>
    <xf numFmtId="164" fontId="7" fillId="10" borderId="16" xfId="0" applyNumberFormat="1" applyFont="1" applyFill="1" applyBorder="1" applyAlignment="1">
      <alignment horizontal="center" vertical="top" wrapText="1"/>
    </xf>
    <xf numFmtId="164" fontId="7" fillId="10" borderId="17" xfId="0" applyNumberFormat="1" applyFont="1" applyFill="1" applyBorder="1" applyAlignment="1">
      <alignment horizontal="center" vertical="top" wrapText="1"/>
    </xf>
    <xf numFmtId="164" fontId="0" fillId="10" borderId="21" xfId="0" applyNumberFormat="1" applyFill="1" applyBorder="1" applyAlignment="1">
      <alignment horizontal="center" vertical="top" wrapText="1"/>
    </xf>
    <xf numFmtId="164" fontId="0" fillId="10" borderId="10" xfId="0" applyNumberFormat="1" applyFill="1" applyBorder="1" applyAlignment="1">
      <alignment horizontal="center" vertical="top" wrapText="1"/>
    </xf>
    <xf numFmtId="0" fontId="0" fillId="14" borderId="11" xfId="0" applyFill="1" applyBorder="1" applyAlignment="1">
      <alignment horizontal="center" vertical="center" wrapText="1"/>
    </xf>
    <xf numFmtId="0" fontId="0" fillId="14" borderId="13" xfId="0" applyFill="1" applyBorder="1" applyAlignment="1">
      <alignment horizontal="center" vertical="center" wrapText="1"/>
    </xf>
    <xf numFmtId="0" fontId="0" fillId="10" borderId="11" xfId="0" applyFill="1" applyBorder="1" applyAlignment="1">
      <alignment horizontal="center" vertical="center" wrapText="1"/>
    </xf>
    <xf numFmtId="0" fontId="0" fillId="10" borderId="13" xfId="0" applyFill="1" applyBorder="1" applyAlignment="1">
      <alignment horizontal="center" vertical="center" wrapText="1"/>
    </xf>
    <xf numFmtId="0" fontId="0" fillId="14" borderId="22" xfId="0" applyFill="1" applyBorder="1" applyAlignment="1">
      <alignment horizontal="center" vertical="center" wrapText="1"/>
    </xf>
    <xf numFmtId="0" fontId="0" fillId="14" borderId="23" xfId="0" applyFill="1" applyBorder="1" applyAlignment="1">
      <alignment horizontal="center" vertical="center" wrapText="1"/>
    </xf>
    <xf numFmtId="0" fontId="0" fillId="14" borderId="24" xfId="0" applyFill="1" applyBorder="1" applyAlignment="1">
      <alignment horizontal="center" vertical="center"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9" xfId="0" applyBorder="1" applyAlignment="1">
      <alignment horizontal="center" vertical="top" wrapText="1"/>
    </xf>
    <xf numFmtId="0" fontId="0" fillId="0" borderId="0" xfId="0"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14" borderId="2" xfId="0" applyFill="1" applyBorder="1" applyAlignment="1">
      <alignment horizontal="center" vertical="center" wrapText="1"/>
    </xf>
    <xf numFmtId="0" fontId="0" fillId="0" borderId="2" xfId="0" applyBorder="1" applyAlignment="1">
      <alignment horizontal="center" vertical="top" wrapText="1"/>
    </xf>
    <xf numFmtId="0" fontId="7" fillId="13" borderId="7" xfId="0" applyFont="1" applyFill="1" applyBorder="1" applyAlignment="1">
      <alignment horizontal="left" vertical="center" wrapText="1"/>
    </xf>
    <xf numFmtId="0" fontId="7" fillId="13" borderId="26" xfId="0" applyFont="1" applyFill="1" applyBorder="1" applyAlignment="1">
      <alignment horizontal="left" vertical="center" wrapText="1"/>
    </xf>
    <xf numFmtId="0" fontId="4" fillId="15" borderId="11" xfId="0" applyFont="1" applyFill="1" applyBorder="1" applyAlignment="1">
      <alignment horizontal="center" vertical="top" wrapText="1"/>
    </xf>
    <xf numFmtId="0" fontId="4" fillId="15" borderId="13" xfId="0" applyFont="1" applyFill="1" applyBorder="1" applyAlignment="1">
      <alignment horizontal="center" vertical="top" wrapText="1"/>
    </xf>
    <xf numFmtId="0" fontId="4" fillId="15" borderId="12" xfId="0" applyFont="1" applyFill="1" applyBorder="1" applyAlignment="1">
      <alignment horizontal="center" vertical="top" wrapText="1"/>
    </xf>
    <xf numFmtId="0" fontId="7" fillId="14" borderId="2" xfId="0" applyFont="1" applyFill="1" applyBorder="1" applyAlignment="1">
      <alignment horizontal="center" vertical="top" wrapText="1"/>
    </xf>
    <xf numFmtId="0" fontId="0" fillId="14" borderId="12" xfId="0" applyFill="1" applyBorder="1" applyAlignment="1">
      <alignment horizontal="center" vertical="center" wrapText="1"/>
    </xf>
    <xf numFmtId="0" fontId="0" fillId="10" borderId="12" xfId="0" applyFill="1" applyBorder="1" applyAlignment="1">
      <alignment horizontal="center" vertical="center" wrapText="1"/>
    </xf>
    <xf numFmtId="0" fontId="0" fillId="11" borderId="11"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13" xfId="0" applyFill="1" applyBorder="1" applyAlignment="1">
      <alignment horizontal="center" vertical="center" wrapText="1"/>
    </xf>
    <xf numFmtId="0" fontId="0" fillId="10" borderId="2" xfId="0" applyFill="1" applyBorder="1" applyAlignment="1">
      <alignment horizontal="center" vertical="center" wrapText="1"/>
    </xf>
    <xf numFmtId="0" fontId="0" fillId="0" borderId="12" xfId="0" applyBorder="1" applyAlignment="1">
      <alignment horizontal="center" vertical="center" wrapText="1"/>
    </xf>
    <xf numFmtId="164" fontId="0" fillId="14" borderId="9" xfId="0" applyNumberFormat="1" applyFill="1" applyBorder="1" applyAlignment="1">
      <alignment horizontal="center" vertical="top" wrapText="1"/>
    </xf>
    <xf numFmtId="164" fontId="0" fillId="14" borderId="10" xfId="0" applyNumberFormat="1" applyFill="1" applyBorder="1" applyAlignment="1">
      <alignment horizontal="center" vertical="top" wrapText="1"/>
    </xf>
    <xf numFmtId="164" fontId="0" fillId="14" borderId="6" xfId="0" applyNumberFormat="1" applyFill="1" applyBorder="1" applyAlignment="1">
      <alignment horizontal="center" vertical="top" wrapText="1"/>
    </xf>
    <xf numFmtId="164" fontId="0" fillId="14" borderId="8" xfId="0" applyNumberFormat="1" applyFill="1" applyBorder="1" applyAlignment="1">
      <alignment horizontal="center" vertical="top" wrapText="1"/>
    </xf>
    <xf numFmtId="164" fontId="7" fillId="14" borderId="11" xfId="0" applyNumberFormat="1" applyFont="1" applyFill="1" applyBorder="1" applyAlignment="1">
      <alignment horizontal="center" vertical="top"/>
    </xf>
    <xf numFmtId="164" fontId="7" fillId="14" borderId="13" xfId="0" applyNumberFormat="1" applyFont="1" applyFill="1" applyBorder="1" applyAlignment="1">
      <alignment horizontal="center" vertical="top"/>
    </xf>
    <xf numFmtId="0" fontId="0" fillId="11" borderId="22" xfId="0" applyFill="1" applyBorder="1" applyAlignment="1">
      <alignment horizontal="center" vertical="center" wrapText="1"/>
    </xf>
    <xf numFmtId="0" fontId="0" fillId="11" borderId="23" xfId="0" applyFill="1" applyBorder="1" applyAlignment="1">
      <alignment horizontal="center" vertical="center" wrapText="1"/>
    </xf>
    <xf numFmtId="0" fontId="0" fillId="11" borderId="24" xfId="0" applyFill="1" applyBorder="1" applyAlignment="1">
      <alignment horizontal="center" vertical="center"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7" fillId="0" borderId="7" xfId="0" applyFont="1" applyBorder="1" applyAlignment="1">
      <alignment horizontal="center"/>
    </xf>
    <xf numFmtId="0" fontId="6" fillId="11" borderId="11" xfId="0" applyFont="1" applyFill="1" applyBorder="1" applyAlignment="1">
      <alignment horizontal="center"/>
    </xf>
    <xf numFmtId="0" fontId="4" fillId="11" borderId="12" xfId="0" applyFont="1" applyFill="1" applyBorder="1" applyAlignment="1">
      <alignment horizontal="center"/>
    </xf>
    <xf numFmtId="0" fontId="4" fillId="11" borderId="13" xfId="0" applyFont="1" applyFill="1" applyBorder="1" applyAlignment="1">
      <alignment horizontal="center"/>
    </xf>
    <xf numFmtId="164" fontId="7" fillId="0" borderId="11" xfId="0" applyNumberFormat="1" applyFont="1" applyBorder="1" applyAlignment="1">
      <alignment horizontal="center"/>
    </xf>
    <xf numFmtId="164" fontId="7" fillId="0" borderId="13" xfId="0" applyNumberFormat="1" applyFont="1" applyBorder="1" applyAlignment="1">
      <alignment horizontal="center"/>
    </xf>
    <xf numFmtId="164" fontId="5" fillId="17" borderId="11" xfId="0" applyNumberFormat="1" applyFont="1" applyFill="1" applyBorder="1" applyAlignment="1">
      <alignment horizontal="center"/>
    </xf>
    <xf numFmtId="164" fontId="5" fillId="17" borderId="13" xfId="0" applyNumberFormat="1" applyFont="1" applyFill="1" applyBorder="1" applyAlignment="1">
      <alignment horizontal="center"/>
    </xf>
    <xf numFmtId="0" fontId="5" fillId="10" borderId="11" xfId="0" applyFont="1" applyFill="1" applyBorder="1" applyAlignment="1">
      <alignment horizontal="center"/>
    </xf>
    <xf numFmtId="0" fontId="5" fillId="10" borderId="13" xfId="0" applyFont="1" applyFill="1" applyBorder="1" applyAlignment="1">
      <alignment horizontal="center"/>
    </xf>
    <xf numFmtId="0" fontId="5" fillId="11" borderId="11" xfId="0" applyFont="1" applyFill="1" applyBorder="1" applyAlignment="1">
      <alignment horizontal="center"/>
    </xf>
    <xf numFmtId="0" fontId="5" fillId="11" borderId="13" xfId="0" applyFont="1" applyFill="1" applyBorder="1" applyAlignment="1">
      <alignment horizontal="center"/>
    </xf>
    <xf numFmtId="0" fontId="0" fillId="12" borderId="6" xfId="0" applyFill="1" applyBorder="1" applyAlignment="1">
      <alignment horizontal="center" vertical="center"/>
    </xf>
    <xf numFmtId="0" fontId="0" fillId="12" borderId="8" xfId="0" applyFill="1" applyBorder="1" applyAlignment="1">
      <alignment horizontal="center" vertical="center"/>
    </xf>
    <xf numFmtId="0" fontId="0" fillId="14" borderId="11" xfId="0" applyFill="1" applyBorder="1" applyAlignment="1">
      <alignment horizontal="left"/>
    </xf>
    <xf numFmtId="0" fontId="0" fillId="14" borderId="12" xfId="0" applyFill="1" applyBorder="1" applyAlignment="1">
      <alignment horizontal="left"/>
    </xf>
    <xf numFmtId="0" fontId="0" fillId="14" borderId="13" xfId="0" applyFill="1" applyBorder="1" applyAlignment="1">
      <alignment horizontal="left"/>
    </xf>
    <xf numFmtId="0" fontId="7" fillId="14" borderId="2" xfId="0" applyFont="1" applyFill="1" applyBorder="1" applyAlignment="1">
      <alignment horizontal="center" vertical="center" wrapText="1"/>
    </xf>
    <xf numFmtId="0" fontId="4" fillId="11" borderId="2" xfId="0" applyFont="1" applyFill="1" applyBorder="1" applyAlignment="1">
      <alignment horizontal="center"/>
    </xf>
    <xf numFmtId="0" fontId="6" fillId="11"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0" fillId="10" borderId="2" xfId="0" applyFill="1" applyBorder="1" applyAlignment="1">
      <alignment horizontal="center"/>
    </xf>
    <xf numFmtId="0" fontId="0" fillId="10" borderId="2" xfId="0" applyFill="1" applyBorder="1" applyAlignment="1">
      <alignment horizontal="center" vertical="center"/>
    </xf>
    <xf numFmtId="0" fontId="0" fillId="14" borderId="2" xfId="0" applyFill="1" applyBorder="1" applyAlignment="1">
      <alignment horizontal="center"/>
    </xf>
    <xf numFmtId="0" fontId="0" fillId="14" borderId="2" xfId="0" applyFill="1" applyBorder="1" applyAlignment="1">
      <alignment horizontal="left"/>
    </xf>
    <xf numFmtId="0" fontId="0" fillId="14" borderId="2" xfId="0" applyFill="1" applyBorder="1" applyAlignment="1">
      <alignment horizontal="left" vertical="center"/>
    </xf>
  </cellXfs>
  <cellStyles count="9">
    <cellStyle name="20% — akcent 1" xfId="3" builtinId="30"/>
    <cellStyle name="20% — akcent 3" xfId="6" builtinId="38"/>
    <cellStyle name="40% — akcent 3" xfId="7" builtinId="39"/>
    <cellStyle name="60% — akcent 3" xfId="8" builtinId="40"/>
    <cellStyle name="Akcent 1" xfId="2" builtinId="29"/>
    <cellStyle name="Akcent 2" xfId="4" builtinId="33"/>
    <cellStyle name="Akcent 3" xfId="5" builtinId="37"/>
    <cellStyle name="Normalny" xfId="0" builtinId="0"/>
    <cellStyle name="Obliczenia" xfId="1" builtin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106892</xdr:colOff>
      <xdr:row>16</xdr:row>
      <xdr:rowOff>27518</xdr:rowOff>
    </xdr:from>
    <xdr:to>
      <xdr:col>4</xdr:col>
      <xdr:colOff>108857</xdr:colOff>
      <xdr:row>17</xdr:row>
      <xdr:rowOff>190500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0999" y="3524554"/>
          <a:ext cx="2519287" cy="353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64558</xdr:colOff>
      <xdr:row>13</xdr:row>
      <xdr:rowOff>46566</xdr:rowOff>
    </xdr:from>
    <xdr:to>
      <xdr:col>5</xdr:col>
      <xdr:colOff>64558</xdr:colOff>
      <xdr:row>15</xdr:row>
      <xdr:rowOff>37041</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02808" y="2173816"/>
          <a:ext cx="3153833"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612321</xdr:colOff>
      <xdr:row>31</xdr:row>
      <xdr:rowOff>27215</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612321" y="56877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0</xdr:col>
      <xdr:colOff>612321</xdr:colOff>
      <xdr:row>24</xdr:row>
      <xdr:rowOff>27215</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02746" y="585107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1</xdr:col>
      <xdr:colOff>68636</xdr:colOff>
      <xdr:row>32</xdr:row>
      <xdr:rowOff>31750</xdr:rowOff>
    </xdr:from>
    <xdr:to>
      <xdr:col>8</xdr:col>
      <xdr:colOff>490437</xdr:colOff>
      <xdr:row>39</xdr:row>
      <xdr:rowOff>32656</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269719" y="6477000"/>
          <a:ext cx="5724051" cy="1334406"/>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Experimental (general):</a:t>
          </a:r>
          <a:endParaRPr lang="en-GB" b="1">
            <a:effectLst/>
          </a:endParaRPr>
        </a:p>
        <a:p>
          <a:pPr eaLnBrk="1" fontAlgn="auto" latinLnBrk="0" hangingPunct="1"/>
          <a:r>
            <a:rPr lang="en-US" sz="1100">
              <a:solidFill>
                <a:schemeClr val="dk1"/>
              </a:solidFill>
              <a:effectLst/>
              <a:latin typeface="+mn-lt"/>
              <a:ea typeface="+mn-ea"/>
              <a:cs typeface="+mn-cs"/>
            </a:rPr>
            <a:t>L-(+)-tartaric acid (0.5 g, 3.44 mmol), fatty alcohol (5 g, 0,0019 mol) and Amberlyst 15 (1.5 g) were combined in a round-bottom flask. The reaction mixture was stirred at 70°C for 24 hours. After the reaction was completed, 40 ml ethanol was added and the mixture was heated to dissolve the product. The Amberlyst 15 was separated by hot filtration. After cooling to room temperature, the crude product crystallized immediately and was filtered off, followed by recrystallization from ethanol (30 ml). </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18749</xdr:colOff>
      <xdr:row>20</xdr:row>
      <xdr:rowOff>94344</xdr:rowOff>
    </xdr:from>
    <xdr:to>
      <xdr:col>18</xdr:col>
      <xdr:colOff>622041</xdr:colOff>
      <xdr:row>23</xdr:row>
      <xdr:rowOff>349898</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678723" y="4458349"/>
          <a:ext cx="5735129" cy="1499636"/>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Experimental (general):</a:t>
          </a:r>
          <a:r>
            <a:rPr lang="pl-PL" sz="1100" b="1">
              <a:solidFill>
                <a:schemeClr val="dk1"/>
              </a:solidFill>
              <a:effectLst/>
              <a:latin typeface="+mn-lt"/>
              <a:ea typeface="+mn-ea"/>
              <a:cs typeface="+mn-cs"/>
            </a:rPr>
            <a:t> </a:t>
          </a:r>
          <a:r>
            <a:rPr lang="en-US" sz="1100">
              <a:solidFill>
                <a:schemeClr val="dk1"/>
              </a:solidFill>
              <a:effectLst/>
              <a:latin typeface="+mn-lt"/>
              <a:ea typeface="+mn-ea"/>
              <a:cs typeface="+mn-cs"/>
            </a:rPr>
            <a:t>L-(+)-tartaric acid (0.5 g, 3.44 mmol), fatty alcohol (5 g, 0,0019 mol) and Amberlyst 15 (1.5 g) were combined in a round-bottom flask. The reaction mixture was stirred at 70°C for 24 hours. After the reaction was completed, 40 ml ethanol was added and the mixture was heated to dissolve the product. The Amberlyst 15 was separated by hot filtration. After cooling to room temperature, the crude product crystallized immediately and was filtered off, followed by recrystallization from ethanol (30 ml). </a:t>
          </a:r>
          <a:endParaRPr lang="pl-PL"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b="1">
            <a:effectLst/>
          </a:endParaRPr>
        </a:p>
      </xdr:txBody>
    </xdr:sp>
    <xdr:clientData/>
  </xdr:twoCellAnchor>
  <xdr:twoCellAnchor>
    <xdr:from>
      <xdr:col>1</xdr:col>
      <xdr:colOff>276225</xdr:colOff>
      <xdr:row>15</xdr:row>
      <xdr:rowOff>133350</xdr:rowOff>
    </xdr:from>
    <xdr:to>
      <xdr:col>3</xdr:col>
      <xdr:colOff>151039</xdr:colOff>
      <xdr:row>17</xdr:row>
      <xdr:rowOff>123825</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07546" y="3031671"/>
          <a:ext cx="1997529"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249012</xdr:colOff>
      <xdr:row>18</xdr:row>
      <xdr:rowOff>152400</xdr:rowOff>
    </xdr:from>
    <xdr:to>
      <xdr:col>4</xdr:col>
      <xdr:colOff>167369</xdr:colOff>
      <xdr:row>19</xdr:row>
      <xdr:rowOff>142875</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0333" y="3622221"/>
          <a:ext cx="2653393"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206828</xdr:colOff>
      <xdr:row>20</xdr:row>
      <xdr:rowOff>163286</xdr:rowOff>
    </xdr:from>
    <xdr:to>
      <xdr:col>5</xdr:col>
      <xdr:colOff>148317</xdr:colOff>
      <xdr:row>21</xdr:row>
      <xdr:rowOff>117021</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8149" y="4204607"/>
          <a:ext cx="3288847"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251450</xdr:colOff>
      <xdr:row>38</xdr:row>
      <xdr:rowOff>72120</xdr:rowOff>
    </xdr:from>
    <xdr:ext cx="5976375" cy="3873952"/>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217807" y="12631513"/>
          <a:ext cx="5976375" cy="3873952"/>
        </a:xfrm>
        <a:prstGeom prst="rect">
          <a:avLst/>
        </a:prstGeom>
        <a:noFill/>
        <a:ln>
          <a:solidFill>
            <a:sysClr val="windowText" lastClr="000000"/>
          </a:solidFill>
        </a:ln>
      </xdr:spPr>
    </xdr:pic>
    <xdr:clientData/>
  </xdr:oneCellAnchor>
  <xdr:twoCellAnchor>
    <xdr:from>
      <xdr:col>1</xdr:col>
      <xdr:colOff>244929</xdr:colOff>
      <xdr:row>21</xdr:row>
      <xdr:rowOff>299357</xdr:rowOff>
    </xdr:from>
    <xdr:to>
      <xdr:col>1</xdr:col>
      <xdr:colOff>1141640</xdr:colOff>
      <xdr:row>22</xdr:row>
      <xdr:rowOff>140154</xdr:rowOff>
    </xdr:to>
    <xdr:pic>
      <xdr:nvPicPr>
        <xdr:cNvPr id="8" name="Picture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6250" y="5129893"/>
          <a:ext cx="896711"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3"/>
  <sheetViews>
    <sheetView tabSelected="1" topLeftCell="A21" zoomScale="90" zoomScaleNormal="90" workbookViewId="0">
      <selection activeCell="J37" sqref="J37"/>
    </sheetView>
  </sheetViews>
  <sheetFormatPr defaultColWidth="9.1796875" defaultRowHeight="14.5" x14ac:dyDescent="0.35"/>
  <cols>
    <col min="1" max="1" width="3" customWidth="1"/>
    <col min="2" max="2" width="20.1796875" customWidth="1"/>
    <col min="3" max="3" width="7.6328125" customWidth="1"/>
    <col min="4" max="4" width="9.81640625" customWidth="1"/>
    <col min="6" max="6" width="10.6328125" customWidth="1"/>
    <col min="7" max="7" width="8.1796875" customWidth="1"/>
    <col min="8" max="8" width="13.6328125" customWidth="1"/>
    <col min="9" max="9" width="8.36328125" customWidth="1"/>
    <col min="10" max="10" width="15.6328125" customWidth="1"/>
    <col min="11" max="11" width="9.453125" customWidth="1"/>
    <col min="12" max="12" width="12.36328125" customWidth="1"/>
    <col min="13" max="13" width="8.453125" customWidth="1"/>
    <col min="14" max="14" width="17.36328125" customWidth="1"/>
    <col min="15" max="15" width="7.81640625" customWidth="1"/>
    <col min="16" max="16" width="14.81640625" customWidth="1"/>
    <col min="17" max="17" width="10.36328125" customWidth="1"/>
    <col min="18" max="18" width="13.453125" customWidth="1"/>
    <col min="19" max="19" width="11.6328125" customWidth="1"/>
  </cols>
  <sheetData>
    <row r="1" spans="1:21" x14ac:dyDescent="0.35">
      <c r="B1" s="24" t="s">
        <v>92</v>
      </c>
      <c r="F1" s="24" t="s">
        <v>90</v>
      </c>
    </row>
    <row r="2" spans="1:21" ht="7.5" customHeight="1" x14ac:dyDescent="0.35"/>
    <row r="3" spans="1:21" x14ac:dyDescent="0.35">
      <c r="B3" s="24" t="s">
        <v>106</v>
      </c>
    </row>
    <row r="4" spans="1:21" s="7" customFormat="1" ht="46.5" customHeight="1" x14ac:dyDescent="0.35">
      <c r="B4" s="8" t="s">
        <v>58</v>
      </c>
      <c r="C4" s="8" t="s">
        <v>45</v>
      </c>
      <c r="D4" s="8" t="s">
        <v>51</v>
      </c>
      <c r="E4" s="8" t="s">
        <v>48</v>
      </c>
      <c r="F4" s="9" t="s">
        <v>3</v>
      </c>
      <c r="G4" s="9" t="s">
        <v>46</v>
      </c>
      <c r="H4" s="8" t="s">
        <v>4</v>
      </c>
      <c r="I4" s="8" t="s">
        <v>49</v>
      </c>
      <c r="J4" s="9" t="s">
        <v>54</v>
      </c>
      <c r="K4" s="9" t="s">
        <v>43</v>
      </c>
      <c r="L4" s="9" t="s">
        <v>47</v>
      </c>
      <c r="M4" s="9" t="s">
        <v>46</v>
      </c>
      <c r="N4" s="8" t="s">
        <v>55</v>
      </c>
      <c r="O4" s="8" t="s">
        <v>45</v>
      </c>
      <c r="P4" s="9" t="s">
        <v>56</v>
      </c>
      <c r="Q4" s="9" t="s">
        <v>44</v>
      </c>
      <c r="R4" s="9" t="s">
        <v>50</v>
      </c>
      <c r="S4" s="9" t="s">
        <v>45</v>
      </c>
    </row>
    <row r="5" spans="1:21" x14ac:dyDescent="0.35">
      <c r="A5" s="56"/>
      <c r="B5" s="23" t="s">
        <v>130</v>
      </c>
      <c r="C5" s="14">
        <v>0.51600000000000001</v>
      </c>
      <c r="D5" s="65">
        <v>150.08699999999999</v>
      </c>
      <c r="E5" s="29">
        <f>C5/D5</f>
        <v>3.4380059565452042E-3</v>
      </c>
      <c r="F5" s="15"/>
      <c r="G5" s="15"/>
      <c r="H5" s="14"/>
      <c r="I5" s="14"/>
      <c r="J5" s="15"/>
      <c r="K5" s="15"/>
      <c r="L5" s="15"/>
      <c r="M5" s="29">
        <f>K5*L5</f>
        <v>0</v>
      </c>
      <c r="N5" s="14"/>
      <c r="O5" s="14"/>
      <c r="P5" s="15" t="s">
        <v>136</v>
      </c>
      <c r="Q5" s="15">
        <v>70</v>
      </c>
      <c r="R5" s="15">
        <v>0.78900000000000003</v>
      </c>
      <c r="S5" s="29">
        <f>Q5*R5</f>
        <v>55.230000000000004</v>
      </c>
    </row>
    <row r="6" spans="1:21" x14ac:dyDescent="0.35">
      <c r="B6" s="14" t="s">
        <v>131</v>
      </c>
      <c r="C6" s="14">
        <v>5</v>
      </c>
      <c r="D6" s="65">
        <v>270.49</v>
      </c>
      <c r="E6" s="29">
        <f>C6/D6</f>
        <v>1.8484971717993272E-2</v>
      </c>
      <c r="F6" s="15"/>
      <c r="G6" s="15"/>
      <c r="H6" s="14"/>
      <c r="I6" s="14"/>
      <c r="J6" s="15"/>
      <c r="K6" s="15"/>
      <c r="L6" s="15"/>
      <c r="M6" s="29">
        <f t="shared" ref="M6" si="0">K6*L6</f>
        <v>0</v>
      </c>
      <c r="N6" s="14"/>
      <c r="O6" s="14"/>
      <c r="P6" s="15"/>
      <c r="Q6" s="15"/>
      <c r="R6" s="15"/>
      <c r="S6" s="29">
        <f>Q6*R6</f>
        <v>0</v>
      </c>
      <c r="U6" s="22"/>
    </row>
    <row r="7" spans="1:21" x14ac:dyDescent="0.35">
      <c r="B7" s="14"/>
      <c r="C7" s="14"/>
      <c r="D7" s="14"/>
      <c r="E7" s="29" t="e">
        <f t="shared" ref="E7:E11" si="1">C7/D7</f>
        <v>#DIV/0!</v>
      </c>
      <c r="F7" s="15"/>
      <c r="G7" s="15"/>
      <c r="H7" s="14"/>
      <c r="I7" s="14"/>
      <c r="J7" s="15"/>
      <c r="K7" s="15"/>
      <c r="L7" s="15"/>
      <c r="M7" s="29">
        <f t="shared" ref="M7:M11" si="2">K7*L7</f>
        <v>0</v>
      </c>
      <c r="N7" s="14"/>
      <c r="O7" s="14"/>
      <c r="P7" s="15"/>
      <c r="Q7" s="15"/>
      <c r="R7" s="15"/>
      <c r="S7" s="29">
        <f t="shared" ref="S7:S11" si="3">Q7*R7</f>
        <v>0</v>
      </c>
      <c r="T7" s="22"/>
      <c r="U7" s="22"/>
    </row>
    <row r="8" spans="1:21" x14ac:dyDescent="0.35">
      <c r="B8" s="14"/>
      <c r="C8" s="14"/>
      <c r="D8" s="14"/>
      <c r="E8" s="29" t="e">
        <f t="shared" si="1"/>
        <v>#DIV/0!</v>
      </c>
      <c r="F8" s="15"/>
      <c r="G8" s="15"/>
      <c r="H8" s="14"/>
      <c r="I8" s="14"/>
      <c r="J8" s="15"/>
      <c r="K8" s="15"/>
      <c r="L8" s="15"/>
      <c r="M8" s="29">
        <f t="shared" si="2"/>
        <v>0</v>
      </c>
      <c r="N8" s="14"/>
      <c r="O8" s="14"/>
      <c r="P8" s="15"/>
      <c r="Q8" s="15"/>
      <c r="R8" s="15"/>
      <c r="S8" s="29">
        <f t="shared" si="3"/>
        <v>0</v>
      </c>
      <c r="T8" s="22"/>
      <c r="U8" s="22"/>
    </row>
    <row r="9" spans="1:21" x14ac:dyDescent="0.35">
      <c r="B9" s="14"/>
      <c r="C9" s="14"/>
      <c r="D9" s="14"/>
      <c r="E9" s="29" t="e">
        <f t="shared" si="1"/>
        <v>#DIV/0!</v>
      </c>
      <c r="F9" s="15"/>
      <c r="G9" s="15"/>
      <c r="H9" s="14"/>
      <c r="I9" s="14"/>
      <c r="J9" s="15"/>
      <c r="K9" s="15"/>
      <c r="L9" s="15"/>
      <c r="M9" s="29">
        <f t="shared" si="2"/>
        <v>0</v>
      </c>
      <c r="N9" s="14"/>
      <c r="O9" s="14"/>
      <c r="P9" s="15"/>
      <c r="Q9" s="15"/>
      <c r="R9" s="15"/>
      <c r="S9" s="29">
        <f t="shared" si="3"/>
        <v>0</v>
      </c>
      <c r="T9" s="22"/>
    </row>
    <row r="10" spans="1:21" x14ac:dyDescent="0.35">
      <c r="B10" s="14"/>
      <c r="C10" s="14"/>
      <c r="D10" s="14"/>
      <c r="E10" s="29" t="e">
        <f t="shared" si="1"/>
        <v>#DIV/0!</v>
      </c>
      <c r="F10" s="15"/>
      <c r="G10" s="15"/>
      <c r="H10" s="14"/>
      <c r="I10" s="14"/>
      <c r="J10" s="15"/>
      <c r="K10" s="15"/>
      <c r="L10" s="15"/>
      <c r="M10" s="29">
        <f t="shared" si="2"/>
        <v>0</v>
      </c>
      <c r="N10" s="14"/>
      <c r="O10" s="14"/>
      <c r="P10" s="15"/>
      <c r="Q10" s="15"/>
      <c r="R10" s="15"/>
      <c r="S10" s="29">
        <f t="shared" si="3"/>
        <v>0</v>
      </c>
      <c r="T10" s="22"/>
    </row>
    <row r="11" spans="1:21" x14ac:dyDescent="0.35">
      <c r="B11" s="14"/>
      <c r="C11" s="14"/>
      <c r="D11" s="14"/>
      <c r="E11" s="29" t="e">
        <f t="shared" si="1"/>
        <v>#DIV/0!</v>
      </c>
      <c r="F11" s="15"/>
      <c r="G11" s="15"/>
      <c r="H11" s="14"/>
      <c r="I11" s="14"/>
      <c r="J11" s="15"/>
      <c r="K11" s="15"/>
      <c r="L11" s="15"/>
      <c r="M11" s="29">
        <f t="shared" si="2"/>
        <v>0</v>
      </c>
      <c r="N11" s="14"/>
      <c r="O11" s="14"/>
      <c r="P11" s="15"/>
      <c r="Q11" s="15"/>
      <c r="R11" s="15"/>
      <c r="S11" s="29">
        <f t="shared" si="3"/>
        <v>0</v>
      </c>
      <c r="T11" s="22"/>
    </row>
    <row r="12" spans="1:21" x14ac:dyDescent="0.35">
      <c r="B12" s="29" t="s">
        <v>6</v>
      </c>
      <c r="C12" s="29">
        <f>SUM(C5:C11)</f>
        <v>5.516</v>
      </c>
      <c r="D12" s="29">
        <f>SUM(D5:D11)</f>
        <v>420.577</v>
      </c>
      <c r="E12" s="21"/>
      <c r="F12" s="21"/>
      <c r="G12" s="29">
        <f>SUM(G5:G11)</f>
        <v>0</v>
      </c>
      <c r="H12" s="21"/>
      <c r="I12" s="29">
        <f>SUM(I5:I11)</f>
        <v>0</v>
      </c>
      <c r="J12" s="21"/>
      <c r="K12" s="21"/>
      <c r="L12" s="21"/>
      <c r="M12" s="29">
        <f>SUM(M5:M11)</f>
        <v>0</v>
      </c>
      <c r="N12" s="21"/>
      <c r="O12" s="29">
        <f>SUM(O5:O11)</f>
        <v>0</v>
      </c>
      <c r="P12" s="21"/>
      <c r="Q12" s="21"/>
      <c r="R12" s="21"/>
      <c r="S12" s="29">
        <f>SUM(S5:S11)</f>
        <v>55.230000000000004</v>
      </c>
      <c r="T12" s="22"/>
    </row>
    <row r="13" spans="1:21" x14ac:dyDescent="0.35">
      <c r="B13" s="22"/>
      <c r="C13" s="22"/>
      <c r="D13" s="22"/>
      <c r="E13" s="22"/>
      <c r="F13" s="22"/>
      <c r="G13" s="22"/>
      <c r="H13" s="22"/>
      <c r="I13" s="22"/>
      <c r="J13" s="10" t="s">
        <v>16</v>
      </c>
      <c r="K13" s="22"/>
      <c r="L13" s="22"/>
      <c r="M13" s="22"/>
      <c r="N13" s="22"/>
      <c r="O13" s="22"/>
      <c r="P13" s="22"/>
      <c r="Q13" s="22"/>
      <c r="R13" s="22"/>
      <c r="S13" s="22"/>
    </row>
    <row r="14" spans="1:21" x14ac:dyDescent="0.35">
      <c r="A14" s="22"/>
      <c r="B14" s="22"/>
      <c r="C14" s="22"/>
      <c r="D14" s="22"/>
      <c r="E14" s="22"/>
      <c r="F14" s="22"/>
      <c r="H14" s="30" t="s">
        <v>7</v>
      </c>
      <c r="I14" s="31">
        <f>(Q17/E5)*100</f>
        <v>70.550147776750151</v>
      </c>
      <c r="J14" s="32">
        <f>I14</f>
        <v>70.550147776750151</v>
      </c>
      <c r="L14" s="22"/>
      <c r="M14" s="22"/>
      <c r="N14" s="22"/>
      <c r="O14" s="22"/>
      <c r="P14" s="22"/>
      <c r="Q14" s="22"/>
    </row>
    <row r="15" spans="1:21" x14ac:dyDescent="0.35">
      <c r="A15" s="22"/>
      <c r="B15" s="22"/>
      <c r="C15" s="22"/>
      <c r="D15" s="22"/>
      <c r="E15" s="22"/>
      <c r="F15" s="22"/>
      <c r="H15" s="33" t="s">
        <v>13</v>
      </c>
      <c r="I15" s="34">
        <f>(1-(O19/C5))*100</f>
        <v>100</v>
      </c>
      <c r="J15" s="32">
        <f t="shared" ref="J15:J16" si="4">I15</f>
        <v>100</v>
      </c>
      <c r="L15" s="22"/>
      <c r="M15" s="22"/>
      <c r="N15" s="22"/>
      <c r="O15" s="22"/>
      <c r="P15" s="22"/>
    </row>
    <row r="16" spans="1:21" x14ac:dyDescent="0.35">
      <c r="A16" s="22"/>
      <c r="B16" s="22"/>
      <c r="C16" s="22"/>
      <c r="D16" s="22"/>
      <c r="E16" s="22"/>
      <c r="F16" s="22"/>
      <c r="H16" s="35" t="s">
        <v>14</v>
      </c>
      <c r="I16" s="31">
        <f>(I14/I15)*100</f>
        <v>70.550147776750151</v>
      </c>
      <c r="J16" s="32">
        <f t="shared" si="4"/>
        <v>70.550147776750151</v>
      </c>
      <c r="L16" s="22"/>
      <c r="O16" s="57" t="s">
        <v>0</v>
      </c>
      <c r="P16" s="57" t="s">
        <v>1</v>
      </c>
      <c r="Q16" s="57" t="s">
        <v>2</v>
      </c>
    </row>
    <row r="17" spans="1:19" x14ac:dyDescent="0.35">
      <c r="A17" s="22"/>
      <c r="B17" s="22"/>
      <c r="C17" s="22"/>
      <c r="D17" s="22"/>
      <c r="E17" s="22"/>
      <c r="F17" s="22"/>
      <c r="H17" s="36" t="s">
        <v>8</v>
      </c>
      <c r="I17" s="34">
        <f>P17/D12*100</f>
        <v>155.86444337184392</v>
      </c>
      <c r="J17" s="32"/>
      <c r="N17" s="57" t="s">
        <v>5</v>
      </c>
      <c r="O17" s="57">
        <v>1.59</v>
      </c>
      <c r="P17" s="57">
        <v>655.53</v>
      </c>
      <c r="Q17" s="62">
        <f>O17/P17</f>
        <v>2.4255182829161139E-3</v>
      </c>
    </row>
    <row r="18" spans="1:19" x14ac:dyDescent="0.35">
      <c r="A18" s="22"/>
      <c r="B18" s="22"/>
      <c r="C18" s="22"/>
      <c r="D18" s="22"/>
      <c r="E18" s="22"/>
      <c r="F18" s="22"/>
      <c r="H18" s="30" t="s">
        <v>9</v>
      </c>
      <c r="I18" s="31">
        <f>O17/C12*100</f>
        <v>28.825235678027557</v>
      </c>
      <c r="O18" s="58" t="s">
        <v>0</v>
      </c>
      <c r="P18" s="59"/>
      <c r="Q18" s="60"/>
    </row>
    <row r="19" spans="1:19" x14ac:dyDescent="0.35">
      <c r="A19" s="22"/>
      <c r="B19" s="22"/>
      <c r="C19" s="22"/>
      <c r="D19" s="22"/>
      <c r="E19" s="22"/>
      <c r="F19" s="22"/>
      <c r="H19" s="22"/>
      <c r="I19" s="22"/>
      <c r="M19" s="22"/>
      <c r="N19" s="92" t="s">
        <v>53</v>
      </c>
      <c r="O19" s="94"/>
      <c r="P19" s="22"/>
    </row>
    <row r="20" spans="1:19" ht="14.25" customHeight="1" x14ac:dyDescent="0.35">
      <c r="A20" s="22"/>
      <c r="B20" s="19" t="s">
        <v>68</v>
      </c>
      <c r="C20" s="22"/>
      <c r="D20" s="22"/>
      <c r="E20" s="22"/>
      <c r="F20" s="22"/>
      <c r="H20" s="22"/>
      <c r="I20" s="22"/>
      <c r="M20" s="22"/>
      <c r="N20" s="93"/>
      <c r="O20" s="95"/>
    </row>
    <row r="21" spans="1:19" x14ac:dyDescent="0.35">
      <c r="B21" s="99" t="s">
        <v>98</v>
      </c>
      <c r="C21" s="100"/>
      <c r="D21" s="100"/>
      <c r="E21" s="100"/>
      <c r="F21" s="100"/>
      <c r="G21" s="100"/>
      <c r="H21" s="101"/>
      <c r="I21" s="89" t="s">
        <v>97</v>
      </c>
      <c r="J21" s="90"/>
      <c r="K21" s="90"/>
      <c r="L21" s="91"/>
      <c r="M21" s="22"/>
      <c r="N21" s="22"/>
      <c r="O21" s="22"/>
    </row>
    <row r="22" spans="1:19" ht="16.5" x14ac:dyDescent="0.45">
      <c r="B22" s="86" t="s">
        <v>120</v>
      </c>
      <c r="C22" s="87"/>
      <c r="D22" s="87"/>
      <c r="E22" s="87"/>
      <c r="F22" s="87"/>
      <c r="G22" s="87"/>
      <c r="H22" s="88"/>
      <c r="I22" s="86"/>
      <c r="J22" s="87"/>
      <c r="K22" s="87"/>
      <c r="L22" s="88"/>
      <c r="M22" s="22"/>
      <c r="N22" s="22"/>
      <c r="O22" s="22"/>
    </row>
    <row r="23" spans="1:19" x14ac:dyDescent="0.35">
      <c r="B23" s="22"/>
      <c r="C23" s="22"/>
      <c r="D23" s="22"/>
      <c r="E23" s="22"/>
      <c r="F23" s="22"/>
      <c r="G23" s="22"/>
      <c r="H23" s="22"/>
      <c r="I23" s="22"/>
      <c r="L23" s="22"/>
      <c r="M23" s="22"/>
      <c r="N23" s="22"/>
      <c r="O23" s="22"/>
    </row>
    <row r="24" spans="1:19" x14ac:dyDescent="0.35">
      <c r="B24" s="19" t="s">
        <v>69</v>
      </c>
      <c r="C24" s="22"/>
      <c r="D24" s="22"/>
      <c r="E24" s="22"/>
      <c r="F24" s="22"/>
      <c r="G24" s="22"/>
      <c r="H24" s="22"/>
      <c r="I24" s="22"/>
      <c r="L24" s="22"/>
      <c r="M24" s="22"/>
      <c r="N24" s="22"/>
      <c r="O24" s="22"/>
    </row>
    <row r="25" spans="1:19" x14ac:dyDescent="0.35">
      <c r="B25" s="11" t="s">
        <v>99</v>
      </c>
      <c r="C25" s="12"/>
      <c r="D25" s="12"/>
      <c r="E25" s="12"/>
      <c r="F25" s="12"/>
      <c r="G25" s="13"/>
      <c r="H25" s="89" t="s">
        <v>103</v>
      </c>
      <c r="I25" s="90"/>
      <c r="J25" s="90"/>
      <c r="K25" s="90"/>
      <c r="L25" s="90"/>
      <c r="M25" s="91"/>
      <c r="N25" s="22"/>
      <c r="O25" s="22"/>
      <c r="P25" s="22"/>
      <c r="Q25" s="22"/>
      <c r="R25" s="22"/>
      <c r="S25" s="22"/>
    </row>
    <row r="26" spans="1:19" x14ac:dyDescent="0.35">
      <c r="A26" s="22"/>
      <c r="B26" s="73" t="s">
        <v>23</v>
      </c>
      <c r="C26" s="74"/>
      <c r="D26" s="74"/>
      <c r="E26" s="73" t="s">
        <v>20</v>
      </c>
      <c r="F26" s="74"/>
      <c r="G26" s="75"/>
      <c r="H26" s="96"/>
      <c r="I26" s="97"/>
      <c r="J26" s="97"/>
      <c r="K26" s="97"/>
      <c r="L26" s="97"/>
      <c r="M26" s="98"/>
      <c r="N26" s="22"/>
      <c r="O26" s="22"/>
      <c r="P26" s="22"/>
      <c r="Q26" s="22"/>
      <c r="R26" s="22"/>
      <c r="S26" s="22"/>
    </row>
    <row r="27" spans="1:19" x14ac:dyDescent="0.35">
      <c r="A27" s="22"/>
      <c r="B27" s="76" t="s">
        <v>24</v>
      </c>
      <c r="C27" s="77"/>
      <c r="D27" s="77"/>
      <c r="E27" s="76" t="s">
        <v>61</v>
      </c>
      <c r="F27" s="77"/>
      <c r="G27" s="77"/>
      <c r="H27" s="80"/>
      <c r="I27" s="81"/>
      <c r="J27" s="81"/>
      <c r="K27" s="81"/>
      <c r="L27" s="81"/>
      <c r="M27" s="82"/>
      <c r="N27" s="22"/>
      <c r="O27" s="22"/>
      <c r="P27" s="22"/>
      <c r="Q27" s="22"/>
      <c r="R27" s="22"/>
      <c r="S27" s="22"/>
    </row>
    <row r="28" spans="1:19" ht="15.75" customHeight="1" x14ac:dyDescent="0.35">
      <c r="B28" s="76" t="s">
        <v>62</v>
      </c>
      <c r="C28" s="77"/>
      <c r="D28" s="77"/>
      <c r="E28" s="76" t="s">
        <v>21</v>
      </c>
      <c r="F28" s="77"/>
      <c r="G28" s="78"/>
      <c r="H28" s="80"/>
      <c r="I28" s="81"/>
      <c r="J28" s="81"/>
      <c r="K28" s="81"/>
      <c r="L28" s="81"/>
      <c r="M28" s="82"/>
      <c r="N28" s="22"/>
      <c r="O28" s="22"/>
      <c r="P28" s="22"/>
      <c r="Q28" s="22"/>
      <c r="R28" s="22"/>
      <c r="S28" s="22"/>
    </row>
    <row r="29" spans="1:19" x14ac:dyDescent="0.35">
      <c r="B29" s="76" t="s">
        <v>22</v>
      </c>
      <c r="C29" s="77"/>
      <c r="D29" s="77"/>
      <c r="E29" s="76" t="s">
        <v>63</v>
      </c>
      <c r="F29" s="77"/>
      <c r="G29" s="78"/>
      <c r="H29" s="80"/>
      <c r="I29" s="81"/>
      <c r="J29" s="81"/>
      <c r="K29" s="81"/>
      <c r="L29" s="81"/>
      <c r="M29" s="82"/>
      <c r="N29" s="22"/>
      <c r="O29" s="22"/>
      <c r="P29" s="22"/>
      <c r="Q29" s="22"/>
      <c r="R29" s="22"/>
      <c r="S29" s="22"/>
    </row>
    <row r="30" spans="1:19" x14ac:dyDescent="0.35">
      <c r="B30" s="76" t="s">
        <v>67</v>
      </c>
      <c r="C30" s="77"/>
      <c r="D30" s="77"/>
      <c r="E30" s="76" t="s">
        <v>64</v>
      </c>
      <c r="F30" s="77"/>
      <c r="G30" s="78"/>
      <c r="H30" s="80"/>
      <c r="I30" s="81"/>
      <c r="J30" s="81"/>
      <c r="K30" s="81"/>
      <c r="L30" s="81"/>
      <c r="M30" s="82"/>
      <c r="N30" s="22"/>
      <c r="O30" s="22"/>
      <c r="P30" s="22"/>
      <c r="Q30" s="22"/>
      <c r="R30" s="22"/>
      <c r="S30" s="22"/>
    </row>
    <row r="31" spans="1:19" x14ac:dyDescent="0.35">
      <c r="B31" s="71" t="s">
        <v>65</v>
      </c>
      <c r="C31" s="72"/>
      <c r="D31" s="72"/>
      <c r="E31" s="71" t="s">
        <v>66</v>
      </c>
      <c r="F31" s="72"/>
      <c r="G31" s="79"/>
      <c r="H31" s="83"/>
      <c r="I31" s="84"/>
      <c r="J31" s="84"/>
      <c r="K31" s="84"/>
      <c r="L31" s="84"/>
      <c r="M31" s="85"/>
      <c r="N31" s="22"/>
      <c r="O31" s="22"/>
      <c r="P31" s="22"/>
      <c r="Q31" s="22"/>
      <c r="R31" s="22"/>
      <c r="S31" s="22"/>
    </row>
    <row r="32" spans="1:19" x14ac:dyDescent="0.35">
      <c r="B32" s="22"/>
      <c r="C32" s="22"/>
      <c r="D32" s="22"/>
      <c r="E32" s="22"/>
      <c r="F32" s="22"/>
      <c r="G32" s="22"/>
      <c r="J32" s="22"/>
      <c r="K32" s="22"/>
      <c r="L32" s="22"/>
      <c r="M32" s="22"/>
      <c r="N32" s="22"/>
      <c r="O32" s="22"/>
      <c r="P32" s="22"/>
      <c r="Q32" s="22"/>
      <c r="R32" s="22"/>
      <c r="S32" s="22"/>
    </row>
    <row r="33" spans="1:19" x14ac:dyDescent="0.35">
      <c r="A33" s="22"/>
      <c r="J33" s="22"/>
      <c r="K33" s="22"/>
      <c r="L33" s="22"/>
      <c r="M33" s="22"/>
      <c r="N33" s="22"/>
      <c r="O33" s="22"/>
      <c r="P33" s="22"/>
      <c r="Q33" s="22"/>
      <c r="R33" s="22"/>
      <c r="S33" s="22"/>
    </row>
  </sheetData>
  <mergeCells count="25">
    <mergeCell ref="N19:N20"/>
    <mergeCell ref="O19:O20"/>
    <mergeCell ref="H26:M26"/>
    <mergeCell ref="H25:M25"/>
    <mergeCell ref="H28:M28"/>
    <mergeCell ref="B22:H22"/>
    <mergeCell ref="B21:H21"/>
    <mergeCell ref="H29:M29"/>
    <mergeCell ref="H30:M30"/>
    <mergeCell ref="H31:M31"/>
    <mergeCell ref="I22:L22"/>
    <mergeCell ref="I21:L21"/>
    <mergeCell ref="H27:M27"/>
    <mergeCell ref="B31:D31"/>
    <mergeCell ref="E26:G26"/>
    <mergeCell ref="E27:G27"/>
    <mergeCell ref="E28:G28"/>
    <mergeCell ref="E29:G29"/>
    <mergeCell ref="E30:G30"/>
    <mergeCell ref="E31:G31"/>
    <mergeCell ref="B26:D26"/>
    <mergeCell ref="B27:D27"/>
    <mergeCell ref="B28:D28"/>
    <mergeCell ref="B29:D29"/>
    <mergeCell ref="B30:D30"/>
  </mergeCells>
  <conditionalFormatting sqref="I14">
    <cfRule type="colorScale" priority="4">
      <colorScale>
        <cfvo type="num" val="&quot;&lt;70&quot;"/>
        <cfvo type="num" val="&quot;70-89&quot;"/>
        <cfvo type="num" val="&quot;&gt;90&quot;"/>
        <color rgb="FFF8696B"/>
        <color rgb="FFFFEB84"/>
        <color rgb="FF63BE7B"/>
      </colorScale>
    </cfRule>
  </conditionalFormatting>
  <conditionalFormatting sqref="J14">
    <cfRule type="iconSet" priority="3">
      <iconSet>
        <cfvo type="percent" val="0"/>
        <cfvo type="num" val="70"/>
        <cfvo type="num" val="90"/>
      </iconSet>
    </cfRule>
  </conditionalFormatting>
  <conditionalFormatting sqref="J15:J16">
    <cfRule type="iconSet" priority="2">
      <iconSet>
        <cfvo type="percent" val="0"/>
        <cfvo type="num" val="70"/>
        <cfvo type="num" val="90"/>
      </iconSet>
    </cfRule>
  </conditionalFormatting>
  <conditionalFormatting sqref="J17">
    <cfRule type="iconSet" priority="1">
      <iconSet>
        <cfvo type="percent" val="0"/>
        <cfvo type="num" val="70"/>
        <cfvo type="num" val="90"/>
      </iconSet>
    </cfRule>
  </conditionalFormatting>
  <pageMargins left="0.25" right="0.25" top="0.75" bottom="0.75" header="0.3" footer="0.3"/>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W80"/>
  <sheetViews>
    <sheetView topLeftCell="D19" zoomScale="98" zoomScaleNormal="98" workbookViewId="0">
      <selection activeCell="O26" sqref="O26"/>
    </sheetView>
  </sheetViews>
  <sheetFormatPr defaultColWidth="9.1796875" defaultRowHeight="14.5" x14ac:dyDescent="0.35"/>
  <cols>
    <col min="1" max="1" width="3.453125" customWidth="1"/>
    <col min="2" max="2" width="20.81640625" customWidth="1"/>
    <col min="3" max="4" width="11" customWidth="1"/>
    <col min="5" max="5" width="9" customWidth="1"/>
    <col min="6" max="6" width="10.453125" customWidth="1"/>
    <col min="7" max="7" width="8.453125" customWidth="1"/>
    <col min="8" max="8" width="12" customWidth="1"/>
    <col min="9" max="9" width="15" customWidth="1"/>
    <col min="10" max="10" width="12" customWidth="1"/>
    <col min="11" max="11" width="16.453125" customWidth="1"/>
    <col min="12" max="12" width="10.453125" customWidth="1"/>
    <col min="13" max="13" width="9.453125" customWidth="1"/>
    <col min="14" max="14" width="12" customWidth="1"/>
    <col min="15" max="15" width="9.453125" customWidth="1"/>
    <col min="16" max="16" width="13.453125" customWidth="1"/>
    <col min="17" max="17" width="9.6328125" customWidth="1"/>
    <col min="18" max="18" width="12.1796875" customWidth="1"/>
    <col min="19" max="19" width="9.453125" customWidth="1"/>
  </cols>
  <sheetData>
    <row r="1" spans="2:22" x14ac:dyDescent="0.35">
      <c r="B1" s="24" t="s">
        <v>92</v>
      </c>
      <c r="F1" s="24" t="s">
        <v>91</v>
      </c>
    </row>
    <row r="2" spans="2:22" ht="5.25" customHeight="1" x14ac:dyDescent="0.35"/>
    <row r="3" spans="2:22" x14ac:dyDescent="0.35">
      <c r="B3" s="19" t="s">
        <v>105</v>
      </c>
    </row>
    <row r="4" spans="2:22" ht="48" customHeight="1" x14ac:dyDescent="0.35">
      <c r="B4" s="8" t="s">
        <v>58</v>
      </c>
      <c r="C4" s="8" t="s">
        <v>45</v>
      </c>
      <c r="D4" s="8" t="s">
        <v>51</v>
      </c>
      <c r="E4" s="8" t="s">
        <v>48</v>
      </c>
      <c r="F4" s="9" t="s">
        <v>3</v>
      </c>
      <c r="G4" s="9" t="s">
        <v>46</v>
      </c>
      <c r="H4" s="8" t="s">
        <v>4</v>
      </c>
      <c r="I4" s="8" t="s">
        <v>49</v>
      </c>
      <c r="J4" s="9" t="s">
        <v>54</v>
      </c>
      <c r="K4" s="9" t="s">
        <v>43</v>
      </c>
      <c r="L4" s="9" t="s">
        <v>47</v>
      </c>
      <c r="M4" s="9" t="s">
        <v>46</v>
      </c>
      <c r="N4" s="8" t="s">
        <v>55</v>
      </c>
      <c r="O4" s="8" t="s">
        <v>45</v>
      </c>
      <c r="P4" s="9" t="s">
        <v>56</v>
      </c>
      <c r="Q4" s="9" t="s">
        <v>44</v>
      </c>
      <c r="R4" s="9" t="s">
        <v>50</v>
      </c>
      <c r="S4" s="9" t="s">
        <v>45</v>
      </c>
    </row>
    <row r="5" spans="2:22" x14ac:dyDescent="0.35">
      <c r="B5" s="23" t="s">
        <v>130</v>
      </c>
      <c r="C5" s="14">
        <v>0.51600000000000001</v>
      </c>
      <c r="D5" s="65">
        <v>150.08699999999999</v>
      </c>
      <c r="E5" s="70">
        <f>C5/D5</f>
        <v>3.4380059565452042E-3</v>
      </c>
      <c r="F5" s="15" t="s">
        <v>135</v>
      </c>
      <c r="G5" s="15">
        <v>1.5</v>
      </c>
      <c r="H5" s="14"/>
      <c r="I5" s="14"/>
      <c r="J5" s="15"/>
      <c r="K5" s="15"/>
      <c r="L5" s="15"/>
      <c r="M5" s="29">
        <f>K5*L5</f>
        <v>0</v>
      </c>
      <c r="N5" s="14"/>
      <c r="O5" s="14"/>
      <c r="P5" s="15" t="s">
        <v>136</v>
      </c>
      <c r="Q5" s="15">
        <v>70</v>
      </c>
      <c r="R5" s="15">
        <v>0.78900000000000003</v>
      </c>
      <c r="S5" s="29">
        <f>Q5*R5</f>
        <v>55.230000000000004</v>
      </c>
    </row>
    <row r="6" spans="2:22" x14ac:dyDescent="0.35">
      <c r="B6" s="14" t="s">
        <v>131</v>
      </c>
      <c r="C6" s="14">
        <v>5</v>
      </c>
      <c r="D6" s="65">
        <v>270.49</v>
      </c>
      <c r="E6" s="70">
        <f>C6/D6</f>
        <v>1.8484971717993272E-2</v>
      </c>
      <c r="F6" s="15"/>
      <c r="G6" s="15"/>
      <c r="H6" s="14"/>
      <c r="I6" s="14"/>
      <c r="J6" s="15"/>
      <c r="K6" s="15"/>
      <c r="L6" s="15"/>
      <c r="M6" s="29">
        <f t="shared" ref="M6:M11" si="0">K6*L6</f>
        <v>0</v>
      </c>
      <c r="N6" s="14"/>
      <c r="O6" s="14"/>
      <c r="P6" s="15"/>
      <c r="Q6" s="15"/>
      <c r="R6" s="15"/>
      <c r="S6" s="29">
        <f>Q6*R6</f>
        <v>0</v>
      </c>
      <c r="U6" s="22"/>
    </row>
    <row r="7" spans="2:22" x14ac:dyDescent="0.35">
      <c r="B7" s="14"/>
      <c r="C7" s="14"/>
      <c r="D7" s="14"/>
      <c r="E7" s="29" t="e">
        <f t="shared" ref="E7:E11" si="1">C7/D7</f>
        <v>#DIV/0!</v>
      </c>
      <c r="F7" s="15"/>
      <c r="G7" s="15"/>
      <c r="H7" s="14"/>
      <c r="I7" s="14"/>
      <c r="J7" s="15"/>
      <c r="K7" s="15"/>
      <c r="L7" s="15"/>
      <c r="M7" s="29">
        <f t="shared" si="0"/>
        <v>0</v>
      </c>
      <c r="N7" s="14"/>
      <c r="O7" s="14"/>
      <c r="P7" s="15"/>
      <c r="Q7" s="15"/>
      <c r="R7" s="15"/>
      <c r="S7" s="29">
        <f t="shared" ref="S7:S11" si="2">Q7*R7</f>
        <v>0</v>
      </c>
      <c r="T7" s="22"/>
      <c r="U7" s="22"/>
    </row>
    <row r="8" spans="2:22" x14ac:dyDescent="0.35">
      <c r="B8" s="14"/>
      <c r="C8" s="14"/>
      <c r="D8" s="14"/>
      <c r="E8" s="29" t="e">
        <f t="shared" si="1"/>
        <v>#DIV/0!</v>
      </c>
      <c r="F8" s="15"/>
      <c r="G8" s="15"/>
      <c r="H8" s="14"/>
      <c r="I8" s="14"/>
      <c r="J8" s="15"/>
      <c r="K8" s="15"/>
      <c r="L8" s="15"/>
      <c r="M8" s="29">
        <f t="shared" si="0"/>
        <v>0</v>
      </c>
      <c r="N8" s="14"/>
      <c r="O8" s="14"/>
      <c r="P8" s="15"/>
      <c r="Q8" s="15"/>
      <c r="R8" s="15"/>
      <c r="S8" s="29">
        <f t="shared" si="2"/>
        <v>0</v>
      </c>
      <c r="T8" s="22"/>
    </row>
    <row r="9" spans="2:22" x14ac:dyDescent="0.35">
      <c r="B9" s="14"/>
      <c r="C9" s="14"/>
      <c r="D9" s="14"/>
      <c r="E9" s="29" t="e">
        <f t="shared" si="1"/>
        <v>#DIV/0!</v>
      </c>
      <c r="F9" s="15"/>
      <c r="G9" s="15"/>
      <c r="H9" s="14"/>
      <c r="I9" s="14"/>
      <c r="J9" s="15"/>
      <c r="K9" s="15"/>
      <c r="L9" s="15"/>
      <c r="M9" s="29">
        <f t="shared" si="0"/>
        <v>0</v>
      </c>
      <c r="N9" s="14"/>
      <c r="O9" s="14"/>
      <c r="P9" s="15"/>
      <c r="Q9" s="15"/>
      <c r="R9" s="15"/>
      <c r="S9" s="29">
        <f t="shared" si="2"/>
        <v>0</v>
      </c>
      <c r="T9" s="22"/>
    </row>
    <row r="10" spans="2:22" x14ac:dyDescent="0.35">
      <c r="B10" s="14"/>
      <c r="C10" s="14"/>
      <c r="D10" s="14"/>
      <c r="E10" s="29" t="e">
        <f t="shared" si="1"/>
        <v>#DIV/0!</v>
      </c>
      <c r="F10" s="15"/>
      <c r="G10" s="15"/>
      <c r="H10" s="14"/>
      <c r="I10" s="14"/>
      <c r="J10" s="15"/>
      <c r="K10" s="15"/>
      <c r="L10" s="15"/>
      <c r="M10" s="29">
        <f t="shared" si="0"/>
        <v>0</v>
      </c>
      <c r="N10" s="14"/>
      <c r="O10" s="14"/>
      <c r="P10" s="15"/>
      <c r="Q10" s="15"/>
      <c r="R10" s="15"/>
      <c r="S10" s="29">
        <f t="shared" si="2"/>
        <v>0</v>
      </c>
      <c r="T10" s="22"/>
      <c r="U10" s="66"/>
      <c r="V10" s="66"/>
    </row>
    <row r="11" spans="2:22" x14ac:dyDescent="0.35">
      <c r="B11" s="14"/>
      <c r="C11" s="14"/>
      <c r="D11" s="14"/>
      <c r="E11" s="29" t="e">
        <f t="shared" si="1"/>
        <v>#DIV/0!</v>
      </c>
      <c r="F11" s="15"/>
      <c r="G11" s="15"/>
      <c r="H11" s="14"/>
      <c r="I11" s="14"/>
      <c r="J11" s="15"/>
      <c r="K11" s="15"/>
      <c r="L11" s="15"/>
      <c r="M11" s="29">
        <f t="shared" si="0"/>
        <v>0</v>
      </c>
      <c r="N11" s="14"/>
      <c r="O11" s="14"/>
      <c r="P11" s="15"/>
      <c r="Q11" s="15"/>
      <c r="R11" s="15"/>
      <c r="S11" s="29">
        <f t="shared" si="2"/>
        <v>0</v>
      </c>
      <c r="T11" s="22"/>
    </row>
    <row r="12" spans="2:22" x14ac:dyDescent="0.35">
      <c r="B12" s="29" t="s">
        <v>6</v>
      </c>
      <c r="C12" s="29">
        <f>SUM(C5:C11)</f>
        <v>5.516</v>
      </c>
      <c r="D12" s="29">
        <f>SUM(D5:D11)</f>
        <v>420.577</v>
      </c>
      <c r="E12" s="21"/>
      <c r="F12" s="21"/>
      <c r="G12" s="29">
        <f>SUM(G5:G11)</f>
        <v>1.5</v>
      </c>
      <c r="H12" s="21"/>
      <c r="I12" s="29">
        <f>SUM(I5:I11)</f>
        <v>0</v>
      </c>
      <c r="J12" s="21"/>
      <c r="K12" s="21"/>
      <c r="L12" s="21"/>
      <c r="M12" s="29">
        <f>SUM(M5:M11)</f>
        <v>0</v>
      </c>
      <c r="N12" s="21"/>
      <c r="O12" s="29">
        <f>SUM(O5:O11)</f>
        <v>0</v>
      </c>
      <c r="P12" s="21"/>
      <c r="Q12" s="21"/>
      <c r="R12" s="21"/>
      <c r="S12" s="29">
        <f>SUM(S5:S11)</f>
        <v>55.230000000000004</v>
      </c>
      <c r="T12" s="22"/>
    </row>
    <row r="13" spans="2:22" x14ac:dyDescent="0.35">
      <c r="B13" s="21"/>
      <c r="C13" s="21"/>
      <c r="D13" s="21"/>
      <c r="E13" s="21"/>
      <c r="F13" s="21"/>
      <c r="G13" s="21"/>
      <c r="H13" s="21"/>
      <c r="I13" s="21"/>
      <c r="J13" s="21"/>
      <c r="K13" s="21" t="s">
        <v>16</v>
      </c>
      <c r="L13" s="21"/>
      <c r="M13" s="21"/>
      <c r="N13" s="21"/>
      <c r="O13" s="21"/>
      <c r="P13" s="21"/>
      <c r="Q13" s="21"/>
      <c r="R13" s="21"/>
      <c r="S13" s="21"/>
      <c r="T13" s="22"/>
    </row>
    <row r="14" spans="2:22" x14ac:dyDescent="0.35">
      <c r="B14" s="22"/>
      <c r="C14" s="22"/>
      <c r="D14" s="22"/>
      <c r="E14" s="22"/>
      <c r="F14" s="22"/>
      <c r="G14" s="22"/>
      <c r="I14" s="30" t="s">
        <v>7</v>
      </c>
      <c r="J14" s="31">
        <f>(R17/E5)*100</f>
        <v>70.550147776750151</v>
      </c>
      <c r="K14" s="32">
        <f>J14</f>
        <v>70.550147776750151</v>
      </c>
    </row>
    <row r="15" spans="2:22" x14ac:dyDescent="0.35">
      <c r="B15" s="22"/>
      <c r="C15" s="22"/>
      <c r="D15" s="22"/>
      <c r="E15" s="22"/>
      <c r="F15" s="22"/>
      <c r="G15" s="22"/>
      <c r="I15" s="33" t="s">
        <v>13</v>
      </c>
      <c r="J15" s="34">
        <f>(1-(P19/C5))*100</f>
        <v>100</v>
      </c>
      <c r="K15" s="32">
        <f t="shared" ref="K15:K16" si="3">J15</f>
        <v>100</v>
      </c>
    </row>
    <row r="16" spans="2:22" x14ac:dyDescent="0.35">
      <c r="B16" s="22"/>
      <c r="C16" s="22"/>
      <c r="D16" s="22"/>
      <c r="E16" s="22"/>
      <c r="F16" s="22"/>
      <c r="G16" s="22"/>
      <c r="I16" s="35" t="s">
        <v>14</v>
      </c>
      <c r="J16" s="31">
        <f>(J14/J15)*100</f>
        <v>70.550147776750151</v>
      </c>
      <c r="K16" s="32">
        <f t="shared" si="3"/>
        <v>70.550147776750151</v>
      </c>
      <c r="P16" s="25" t="s">
        <v>52</v>
      </c>
      <c r="Q16" s="25" t="s">
        <v>51</v>
      </c>
      <c r="R16" s="25" t="s">
        <v>48</v>
      </c>
      <c r="U16" s="67"/>
    </row>
    <row r="17" spans="2:23" x14ac:dyDescent="0.35">
      <c r="B17" s="22"/>
      <c r="C17" s="22"/>
      <c r="D17" s="22"/>
      <c r="E17" s="22"/>
      <c r="F17" s="22"/>
      <c r="G17" s="22"/>
      <c r="I17" s="36" t="s">
        <v>8</v>
      </c>
      <c r="J17" s="34">
        <f>Q17/D12*100</f>
        <v>155.86444337184392</v>
      </c>
      <c r="K17" s="32"/>
      <c r="N17" s="104" t="s">
        <v>5</v>
      </c>
      <c r="O17" s="104"/>
      <c r="P17" s="57">
        <v>1.59</v>
      </c>
      <c r="Q17" s="57">
        <v>655.53</v>
      </c>
      <c r="R17" s="62">
        <f>P17/Q17</f>
        <v>2.4255182829161139E-3</v>
      </c>
    </row>
    <row r="18" spans="2:23" x14ac:dyDescent="0.35">
      <c r="B18" s="22"/>
      <c r="C18" s="22"/>
      <c r="D18" s="22"/>
      <c r="E18" s="22"/>
      <c r="F18" s="22"/>
      <c r="G18" s="22"/>
      <c r="H18" s="22"/>
      <c r="I18" s="30" t="s">
        <v>9</v>
      </c>
      <c r="J18" s="31">
        <f>P17/C12*100</f>
        <v>28.825235678027557</v>
      </c>
      <c r="K18" s="33" t="s">
        <v>96</v>
      </c>
      <c r="L18" s="34">
        <f>(J18/J17)*100</f>
        <v>18.493785403807294</v>
      </c>
      <c r="P18" s="37" t="s">
        <v>0</v>
      </c>
      <c r="Q18" s="38"/>
    </row>
    <row r="19" spans="2:23" ht="30" customHeight="1" x14ac:dyDescent="0.35">
      <c r="B19" s="22"/>
      <c r="C19" s="22"/>
      <c r="D19" s="22"/>
      <c r="E19" s="22"/>
      <c r="F19" s="22"/>
      <c r="G19" s="22"/>
      <c r="I19" s="36" t="s">
        <v>10</v>
      </c>
      <c r="J19" s="34">
        <f>(C12+G12+I12+M12+O12+S12)/P17</f>
        <v>39.148427672955975</v>
      </c>
      <c r="N19" s="102" t="s">
        <v>53</v>
      </c>
      <c r="O19" s="103"/>
      <c r="P19" s="39">
        <v>0</v>
      </c>
      <c r="V19" s="66"/>
    </row>
    <row r="20" spans="2:23" x14ac:dyDescent="0.35">
      <c r="B20" s="22"/>
      <c r="C20" s="22"/>
      <c r="D20" s="22"/>
      <c r="E20" s="22"/>
      <c r="F20" s="22"/>
      <c r="G20" s="22"/>
      <c r="I20" s="1" t="s">
        <v>11</v>
      </c>
      <c r="J20" s="40">
        <f>(C12+G12+I12+M12)/P17</f>
        <v>4.4125786163522012</v>
      </c>
      <c r="M20" s="22"/>
      <c r="N20" s="22"/>
      <c r="O20" s="22"/>
      <c r="P20" s="22"/>
    </row>
    <row r="21" spans="2:23" ht="32.25" customHeight="1" x14ac:dyDescent="0.35">
      <c r="B21" s="22"/>
      <c r="C21" s="22"/>
      <c r="D21" s="22"/>
      <c r="E21" s="22"/>
      <c r="F21" s="22"/>
      <c r="G21" s="22"/>
      <c r="I21" s="5" t="s">
        <v>15</v>
      </c>
      <c r="J21" s="41">
        <f>(C12+G12+I12)/P17</f>
        <v>4.4125786163522012</v>
      </c>
      <c r="M21" s="22"/>
      <c r="N21" s="22"/>
      <c r="O21" s="22"/>
      <c r="P21" s="22"/>
    </row>
    <row r="22" spans="2:23" ht="33.75" customHeight="1" x14ac:dyDescent="0.35">
      <c r="G22" s="22"/>
      <c r="H22" s="22"/>
      <c r="I22" s="6" t="s">
        <v>17</v>
      </c>
      <c r="J22" s="2">
        <f>(M12)/P17</f>
        <v>0</v>
      </c>
      <c r="K22" s="22"/>
      <c r="L22" s="22"/>
      <c r="M22" s="22"/>
      <c r="N22" s="22"/>
      <c r="O22" s="22"/>
      <c r="P22" s="22"/>
      <c r="Q22" s="22"/>
      <c r="R22" s="22"/>
      <c r="S22" s="22"/>
      <c r="T22" s="22"/>
    </row>
    <row r="23" spans="2:23" ht="32.25" customHeight="1" x14ac:dyDescent="0.35">
      <c r="I23" s="3" t="s">
        <v>12</v>
      </c>
      <c r="J23" s="4">
        <f>(O12+S12)/P17</f>
        <v>34.735849056603776</v>
      </c>
      <c r="K23" s="22"/>
      <c r="L23" s="22"/>
      <c r="M23" s="22"/>
      <c r="N23" s="22"/>
      <c r="O23" s="22"/>
      <c r="P23" s="22"/>
      <c r="Q23" s="22"/>
      <c r="R23" s="22"/>
      <c r="S23" s="22"/>
      <c r="T23" s="22"/>
    </row>
    <row r="24" spans="2:23" ht="30" customHeight="1" x14ac:dyDescent="0.35">
      <c r="I24" s="5" t="s">
        <v>18</v>
      </c>
      <c r="J24" s="41">
        <f>(O12)/P17</f>
        <v>0</v>
      </c>
      <c r="K24" s="22"/>
      <c r="L24" s="22"/>
      <c r="M24" s="22"/>
      <c r="N24" s="22"/>
      <c r="O24" s="22"/>
      <c r="P24" s="22"/>
      <c r="Q24" s="22"/>
      <c r="R24" s="22"/>
      <c r="S24" s="22"/>
      <c r="T24" s="22"/>
    </row>
    <row r="25" spans="2:23" ht="31.5" customHeight="1" x14ac:dyDescent="0.35">
      <c r="I25" s="6" t="s">
        <v>19</v>
      </c>
      <c r="J25" s="2">
        <f>(S12)/P17</f>
        <v>34.735849056603776</v>
      </c>
      <c r="K25" s="22"/>
      <c r="L25" s="22"/>
      <c r="M25" s="22"/>
      <c r="N25" s="22"/>
      <c r="O25" s="22"/>
      <c r="P25" s="22"/>
      <c r="Q25" s="22"/>
      <c r="R25" s="22"/>
      <c r="S25" s="22"/>
      <c r="T25" s="22"/>
    </row>
    <row r="26" spans="2:23" ht="13.5" customHeight="1" x14ac:dyDescent="0.35">
      <c r="I26" s="22"/>
      <c r="J26" s="22"/>
      <c r="K26" s="22"/>
      <c r="L26" s="22"/>
      <c r="M26" s="22"/>
      <c r="N26" s="22"/>
      <c r="O26" s="22"/>
      <c r="P26" s="22"/>
      <c r="Q26" s="22"/>
      <c r="R26" s="22"/>
      <c r="S26" s="22"/>
      <c r="T26" s="22"/>
    </row>
    <row r="27" spans="2:23" ht="16.5" customHeight="1" x14ac:dyDescent="0.35">
      <c r="B27" s="141" t="s">
        <v>60</v>
      </c>
      <c r="C27" s="142"/>
      <c r="I27" s="176" t="s">
        <v>100</v>
      </c>
      <c r="J27" s="177"/>
      <c r="K27" s="22"/>
      <c r="L27" s="22"/>
      <c r="M27" s="22"/>
      <c r="N27" s="22"/>
      <c r="O27" s="22"/>
      <c r="P27" s="22"/>
      <c r="Q27" s="22"/>
      <c r="T27" s="22"/>
    </row>
    <row r="28" spans="2:23" ht="47.25" customHeight="1" x14ac:dyDescent="0.35">
      <c r="B28" s="146" t="s">
        <v>32</v>
      </c>
      <c r="C28" s="115"/>
      <c r="D28" s="115" t="s">
        <v>107</v>
      </c>
      <c r="E28" s="115"/>
      <c r="F28" s="115"/>
      <c r="G28" s="115"/>
      <c r="H28" s="115"/>
      <c r="I28" s="178" t="s">
        <v>132</v>
      </c>
      <c r="J28" s="179"/>
      <c r="K28" s="22"/>
      <c r="Q28" s="22"/>
      <c r="T28" s="22"/>
      <c r="W28" s="42"/>
    </row>
    <row r="29" spans="2:23" ht="61.5" customHeight="1" x14ac:dyDescent="0.35">
      <c r="B29" s="109" t="s">
        <v>108</v>
      </c>
      <c r="C29" s="111"/>
      <c r="D29" s="109" t="s">
        <v>109</v>
      </c>
      <c r="E29" s="110"/>
      <c r="F29" s="110"/>
      <c r="G29" s="110"/>
      <c r="H29" s="111"/>
      <c r="I29" s="180"/>
      <c r="J29" s="181"/>
      <c r="N29" s="63"/>
    </row>
    <row r="30" spans="2:23" ht="47.25" customHeight="1" x14ac:dyDescent="0.35">
      <c r="B30" s="112" t="s">
        <v>110</v>
      </c>
      <c r="C30" s="113"/>
      <c r="D30" s="112" t="s">
        <v>111</v>
      </c>
      <c r="E30" s="114"/>
      <c r="F30" s="114"/>
      <c r="G30" s="114"/>
      <c r="H30" s="113"/>
      <c r="I30" s="182"/>
      <c r="J30" s="183"/>
    </row>
    <row r="31" spans="2:23" ht="46.5" customHeight="1" x14ac:dyDescent="0.35">
      <c r="B31" s="143" t="s">
        <v>112</v>
      </c>
      <c r="C31" s="144"/>
      <c r="D31" s="143" t="s">
        <v>128</v>
      </c>
      <c r="E31" s="145"/>
      <c r="F31" s="145"/>
      <c r="G31" s="145"/>
      <c r="H31" s="144"/>
      <c r="I31" s="184"/>
      <c r="J31" s="185"/>
    </row>
    <row r="32" spans="2:23" ht="15" customHeight="1" x14ac:dyDescent="0.35"/>
    <row r="33" spans="2:14" ht="15.5" x14ac:dyDescent="0.35">
      <c r="B33" s="19" t="s">
        <v>70</v>
      </c>
      <c r="F33" s="27" t="s">
        <v>101</v>
      </c>
      <c r="L33" s="27" t="s">
        <v>101</v>
      </c>
      <c r="N33" s="64"/>
    </row>
    <row r="34" spans="2:14" ht="29" x14ac:dyDescent="0.35">
      <c r="B34" s="122" t="s">
        <v>113</v>
      </c>
      <c r="C34" s="147"/>
      <c r="D34" s="123"/>
      <c r="E34" s="43" t="s">
        <v>95</v>
      </c>
      <c r="F34" s="44" t="s">
        <v>129</v>
      </c>
      <c r="G34" s="45"/>
      <c r="H34" s="139" t="s">
        <v>73</v>
      </c>
      <c r="I34" s="139"/>
      <c r="J34" s="139"/>
      <c r="K34" s="43" t="s">
        <v>95</v>
      </c>
      <c r="L34" s="43" t="s">
        <v>129</v>
      </c>
    </row>
    <row r="35" spans="2:14" ht="29" x14ac:dyDescent="0.35">
      <c r="B35" s="124" t="s">
        <v>72</v>
      </c>
      <c r="C35" s="148"/>
      <c r="D35" s="125"/>
      <c r="E35" s="46" t="s">
        <v>76</v>
      </c>
      <c r="F35" s="46"/>
      <c r="G35" s="45"/>
      <c r="H35" s="152" t="s">
        <v>74</v>
      </c>
      <c r="I35" s="152"/>
      <c r="J35" s="152"/>
      <c r="K35" s="46" t="s">
        <v>76</v>
      </c>
      <c r="L35" s="68"/>
    </row>
    <row r="36" spans="2:14" ht="34.5" customHeight="1" x14ac:dyDescent="0.35">
      <c r="B36" s="149" t="s">
        <v>71</v>
      </c>
      <c r="C36" s="150"/>
      <c r="D36" s="151"/>
      <c r="E36" s="47" t="s">
        <v>121</v>
      </c>
      <c r="F36" s="48" t="s">
        <v>102</v>
      </c>
      <c r="G36" s="45"/>
      <c r="H36" s="45"/>
      <c r="I36" s="45"/>
    </row>
    <row r="37" spans="2:14" ht="18.75" customHeight="1" x14ac:dyDescent="0.35">
      <c r="B37" s="45"/>
      <c r="C37" s="45"/>
      <c r="D37" s="45"/>
      <c r="E37" s="45"/>
      <c r="F37" s="45"/>
      <c r="G37" s="45"/>
      <c r="H37" s="45"/>
    </row>
    <row r="38" spans="2:14" ht="20.25" customHeight="1" x14ac:dyDescent="0.35">
      <c r="B38" s="45"/>
      <c r="C38" s="45"/>
      <c r="D38" s="45"/>
      <c r="E38" s="45"/>
      <c r="F38" s="45"/>
      <c r="G38" s="45"/>
      <c r="H38" s="45"/>
    </row>
    <row r="39" spans="2:14" x14ac:dyDescent="0.35">
      <c r="B39" s="10" t="s">
        <v>57</v>
      </c>
      <c r="D39" s="45"/>
      <c r="E39" s="45"/>
      <c r="F39" s="45"/>
      <c r="G39" s="45"/>
      <c r="H39" s="45"/>
    </row>
    <row r="40" spans="2:14" ht="29" x14ac:dyDescent="0.35">
      <c r="B40" s="20" t="s">
        <v>40</v>
      </c>
      <c r="C40" s="20" t="s">
        <v>41</v>
      </c>
      <c r="D40" s="20" t="s">
        <v>104</v>
      </c>
      <c r="E40" s="45"/>
      <c r="F40" s="45"/>
      <c r="G40" s="45"/>
      <c r="H40" s="45"/>
    </row>
    <row r="41" spans="2:14" ht="21" customHeight="1" x14ac:dyDescent="0.35">
      <c r="B41" s="49" t="s">
        <v>36</v>
      </c>
      <c r="C41" s="47" t="s">
        <v>37</v>
      </c>
      <c r="D41" s="47"/>
      <c r="E41" s="45"/>
      <c r="F41" s="45"/>
      <c r="G41" s="45"/>
      <c r="H41" s="45"/>
    </row>
    <row r="42" spans="2:14" ht="30.75" customHeight="1" x14ac:dyDescent="0.35">
      <c r="B42" s="49" t="s">
        <v>38</v>
      </c>
      <c r="C42" s="46" t="s">
        <v>76</v>
      </c>
      <c r="D42" s="46"/>
      <c r="E42" s="45"/>
      <c r="F42" s="45"/>
      <c r="G42" s="45"/>
      <c r="H42" s="45"/>
    </row>
    <row r="43" spans="2:14" ht="30.75" customHeight="1" x14ac:dyDescent="0.35">
      <c r="B43" s="49" t="s">
        <v>39</v>
      </c>
      <c r="C43" s="43" t="s">
        <v>42</v>
      </c>
      <c r="D43" s="43" t="s">
        <v>133</v>
      </c>
      <c r="E43" s="45"/>
      <c r="F43" s="45"/>
      <c r="G43" s="45"/>
      <c r="H43" s="45"/>
    </row>
    <row r="44" spans="2:14" ht="21" customHeight="1" x14ac:dyDescent="0.35">
      <c r="B44" s="45"/>
      <c r="C44" s="45"/>
      <c r="D44" s="45"/>
      <c r="E44" s="45"/>
      <c r="F44" s="45"/>
      <c r="G44" s="45"/>
      <c r="H44" s="45"/>
    </row>
    <row r="45" spans="2:14" ht="21" customHeight="1" x14ac:dyDescent="0.35">
      <c r="B45" s="45"/>
      <c r="C45" s="45"/>
      <c r="D45" s="45"/>
      <c r="E45" s="45"/>
      <c r="F45" s="45"/>
      <c r="G45" s="45"/>
      <c r="H45" s="45"/>
    </row>
    <row r="46" spans="2:14" ht="26.25" customHeight="1" x14ac:dyDescent="0.35">
      <c r="D46" s="45"/>
      <c r="E46" s="45"/>
      <c r="F46" s="45"/>
      <c r="G46" s="45"/>
      <c r="H46" s="45"/>
    </row>
    <row r="47" spans="2:14" ht="21" customHeight="1" x14ac:dyDescent="0.35">
      <c r="B47" s="45"/>
      <c r="C47" s="45"/>
      <c r="D47" s="45"/>
      <c r="E47" s="45"/>
      <c r="F47" s="45"/>
      <c r="G47" s="45"/>
      <c r="H47" s="45"/>
    </row>
    <row r="48" spans="2:14" ht="21" customHeight="1" x14ac:dyDescent="0.35">
      <c r="B48" s="45"/>
      <c r="C48" s="45"/>
      <c r="D48" s="45"/>
      <c r="E48" s="45"/>
      <c r="F48" s="45"/>
      <c r="G48" s="45"/>
      <c r="H48" s="45"/>
    </row>
    <row r="49" spans="2:13" ht="21" customHeight="1" x14ac:dyDescent="0.35">
      <c r="B49" s="45"/>
      <c r="C49" s="45"/>
      <c r="D49" s="45"/>
      <c r="E49" s="45"/>
      <c r="F49" s="45"/>
      <c r="G49" s="45"/>
      <c r="H49" s="45"/>
    </row>
    <row r="50" spans="2:13" x14ac:dyDescent="0.35">
      <c r="B50" s="45"/>
      <c r="C50" s="45"/>
      <c r="D50" s="45"/>
      <c r="E50" s="45"/>
      <c r="F50" s="45"/>
      <c r="G50" s="45"/>
      <c r="H50" s="45"/>
    </row>
    <row r="51" spans="2:13" ht="18" customHeight="1" x14ac:dyDescent="0.35">
      <c r="B51" s="45"/>
      <c r="C51" s="45"/>
      <c r="D51" s="45"/>
      <c r="E51" s="45"/>
      <c r="F51" s="45"/>
      <c r="G51" s="45"/>
      <c r="H51" s="45"/>
    </row>
    <row r="52" spans="2:13" ht="15" customHeight="1" x14ac:dyDescent="0.35">
      <c r="B52" s="45"/>
      <c r="C52" s="45"/>
      <c r="D52" s="45"/>
      <c r="E52" s="45"/>
      <c r="F52" s="45"/>
      <c r="G52" s="45"/>
      <c r="H52" s="45"/>
    </row>
    <row r="53" spans="2:13" x14ac:dyDescent="0.35">
      <c r="B53" s="45"/>
      <c r="C53" s="45"/>
      <c r="D53" s="45"/>
      <c r="E53" s="45"/>
      <c r="F53" s="45"/>
      <c r="G53" s="45"/>
      <c r="H53" s="45"/>
    </row>
    <row r="54" spans="2:13" x14ac:dyDescent="0.35">
      <c r="B54" s="19" t="s">
        <v>75</v>
      </c>
      <c r="C54" s="45"/>
      <c r="D54" s="45"/>
      <c r="E54" s="26" t="s">
        <v>101</v>
      </c>
      <c r="F54" s="45"/>
      <c r="G54" s="45"/>
      <c r="H54" s="45"/>
      <c r="K54" s="26" t="s">
        <v>101</v>
      </c>
    </row>
    <row r="55" spans="2:13" ht="31.5" customHeight="1" x14ac:dyDescent="0.35">
      <c r="B55" s="140" t="s">
        <v>114</v>
      </c>
      <c r="C55" s="140"/>
      <c r="D55" s="43" t="s">
        <v>42</v>
      </c>
      <c r="E55" s="44" t="s">
        <v>129</v>
      </c>
      <c r="F55" s="45"/>
      <c r="G55" s="137" t="s">
        <v>77</v>
      </c>
      <c r="H55" s="137"/>
      <c r="I55" s="137"/>
      <c r="J55" s="47" t="s">
        <v>37</v>
      </c>
      <c r="K55" s="47" t="s">
        <v>102</v>
      </c>
    </row>
    <row r="56" spans="2:13" ht="33" customHeight="1" x14ac:dyDescent="0.35">
      <c r="B56" s="135" t="s">
        <v>115</v>
      </c>
      <c r="C56" s="136"/>
      <c r="D56" s="46" t="s">
        <v>76</v>
      </c>
      <c r="E56" s="46"/>
      <c r="F56" s="45"/>
      <c r="G56" s="138" t="s">
        <v>116</v>
      </c>
      <c r="H56" s="138"/>
      <c r="I56" s="138"/>
      <c r="J56" s="139" t="s">
        <v>42</v>
      </c>
      <c r="K56" s="139" t="s">
        <v>129</v>
      </c>
    </row>
    <row r="57" spans="2:13" ht="34.5" customHeight="1" x14ac:dyDescent="0.35">
      <c r="B57" s="135" t="s">
        <v>117</v>
      </c>
      <c r="C57" s="136"/>
      <c r="D57" s="47" t="s">
        <v>37</v>
      </c>
      <c r="E57" s="48"/>
      <c r="F57" s="45"/>
      <c r="G57" s="138"/>
      <c r="H57" s="138"/>
      <c r="I57" s="138"/>
      <c r="J57" s="139"/>
      <c r="K57" s="139"/>
    </row>
    <row r="58" spans="2:13" x14ac:dyDescent="0.35">
      <c r="B58" s="19"/>
      <c r="C58" s="45"/>
      <c r="D58" s="45"/>
      <c r="E58" s="45"/>
      <c r="F58" s="45"/>
      <c r="G58" s="45"/>
      <c r="H58" s="45"/>
    </row>
    <row r="59" spans="2:13" x14ac:dyDescent="0.35">
      <c r="B59" s="19" t="s">
        <v>123</v>
      </c>
      <c r="C59" s="45"/>
      <c r="D59" s="45"/>
      <c r="E59" s="26" t="s">
        <v>101</v>
      </c>
      <c r="G59" s="19" t="s">
        <v>122</v>
      </c>
      <c r="J59" s="45"/>
      <c r="K59" s="26" t="s">
        <v>127</v>
      </c>
      <c r="L59" s="45"/>
      <c r="M59" s="45"/>
    </row>
    <row r="60" spans="2:13" x14ac:dyDescent="0.35">
      <c r="B60" s="50" t="s">
        <v>78</v>
      </c>
      <c r="C60" s="122" t="s">
        <v>42</v>
      </c>
      <c r="D60" s="123"/>
      <c r="E60" s="51"/>
      <c r="G60" s="129" t="s">
        <v>86</v>
      </c>
      <c r="H60" s="130"/>
      <c r="I60" s="131"/>
      <c r="J60" s="126" t="s">
        <v>42</v>
      </c>
      <c r="K60" s="126" t="s">
        <v>138</v>
      </c>
      <c r="L60" s="45"/>
    </row>
    <row r="61" spans="2:13" x14ac:dyDescent="0.35">
      <c r="B61" s="50" t="s">
        <v>79</v>
      </c>
      <c r="C61" s="124" t="s">
        <v>76</v>
      </c>
      <c r="D61" s="125"/>
      <c r="E61" s="61" t="s">
        <v>129</v>
      </c>
      <c r="G61" s="132" t="s">
        <v>80</v>
      </c>
      <c r="H61" s="133"/>
      <c r="I61" s="134"/>
      <c r="J61" s="127"/>
      <c r="K61" s="127"/>
      <c r="L61" s="45"/>
    </row>
    <row r="62" spans="2:13" x14ac:dyDescent="0.35">
      <c r="G62" s="132" t="s">
        <v>81</v>
      </c>
      <c r="H62" s="133"/>
      <c r="I62" s="134"/>
      <c r="J62" s="127"/>
      <c r="K62" s="127"/>
      <c r="L62" s="45"/>
    </row>
    <row r="63" spans="2:13" ht="21" x14ac:dyDescent="0.5">
      <c r="G63" s="132" t="s">
        <v>82</v>
      </c>
      <c r="H63" s="133"/>
      <c r="I63" s="134"/>
      <c r="J63" s="127"/>
      <c r="K63" s="127"/>
      <c r="L63" s="69"/>
    </row>
    <row r="64" spans="2:13" ht="30" customHeight="1" x14ac:dyDescent="0.35">
      <c r="G64" s="163" t="s">
        <v>118</v>
      </c>
      <c r="H64" s="164"/>
      <c r="I64" s="165"/>
      <c r="J64" s="128"/>
      <c r="K64" s="128"/>
      <c r="L64" s="45"/>
    </row>
    <row r="65" spans="2:15" ht="29.25" customHeight="1" x14ac:dyDescent="0.35">
      <c r="G65" s="166" t="s">
        <v>94</v>
      </c>
      <c r="H65" s="167"/>
      <c r="I65" s="168"/>
      <c r="J65" s="46" t="s">
        <v>76</v>
      </c>
      <c r="K65" s="46"/>
      <c r="M65" s="45"/>
    </row>
    <row r="66" spans="2:15" ht="15" customHeight="1" x14ac:dyDescent="0.35">
      <c r="G66" s="129" t="s">
        <v>93</v>
      </c>
      <c r="H66" s="130"/>
      <c r="I66" s="131"/>
      <c r="J66" s="160" t="s">
        <v>37</v>
      </c>
      <c r="K66" s="160"/>
      <c r="L66" s="45"/>
      <c r="M66" s="45"/>
    </row>
    <row r="67" spans="2:15" ht="13.5" customHeight="1" x14ac:dyDescent="0.35">
      <c r="G67" s="132" t="s">
        <v>119</v>
      </c>
      <c r="H67" s="133"/>
      <c r="I67" s="134"/>
      <c r="J67" s="161"/>
      <c r="K67" s="161"/>
      <c r="L67" s="45"/>
      <c r="M67" s="45"/>
    </row>
    <row r="68" spans="2:15" x14ac:dyDescent="0.35">
      <c r="G68" s="169" t="s">
        <v>87</v>
      </c>
      <c r="H68" s="170"/>
      <c r="I68" s="171"/>
      <c r="J68" s="162"/>
      <c r="K68" s="162"/>
      <c r="L68" s="22"/>
      <c r="M68" s="22"/>
    </row>
    <row r="69" spans="2:15" x14ac:dyDescent="0.35">
      <c r="C69" s="52"/>
      <c r="D69" s="52"/>
      <c r="E69" s="52"/>
      <c r="F69" s="52"/>
      <c r="G69" s="52"/>
      <c r="H69" s="22"/>
      <c r="I69" s="22"/>
    </row>
    <row r="70" spans="2:15" ht="15" customHeight="1" x14ac:dyDescent="0.35">
      <c r="G70" s="22"/>
      <c r="H70" s="22"/>
      <c r="I70" s="191" t="s">
        <v>126</v>
      </c>
      <c r="J70" s="191"/>
      <c r="K70" s="192" t="s">
        <v>126</v>
      </c>
      <c r="L70" s="192"/>
      <c r="M70" s="189" t="s">
        <v>126</v>
      </c>
      <c r="N70" s="189"/>
      <c r="O70" s="189"/>
    </row>
    <row r="71" spans="2:15" x14ac:dyDescent="0.35">
      <c r="B71" s="19" t="s">
        <v>59</v>
      </c>
      <c r="G71" s="22"/>
      <c r="H71" s="22"/>
      <c r="I71" s="191"/>
      <c r="J71" s="191"/>
      <c r="K71" s="192"/>
      <c r="L71" s="192"/>
      <c r="M71" s="189"/>
      <c r="N71" s="189"/>
      <c r="O71" s="189"/>
    </row>
    <row r="72" spans="2:15" x14ac:dyDescent="0.35">
      <c r="B72" s="16"/>
      <c r="C72" s="116" t="s">
        <v>83</v>
      </c>
      <c r="D72" s="117"/>
      <c r="E72" s="118" t="s">
        <v>84</v>
      </c>
      <c r="F72" s="119"/>
      <c r="G72" s="158" t="s">
        <v>42</v>
      </c>
      <c r="H72" s="159"/>
      <c r="I72" s="190"/>
      <c r="J72" s="190"/>
      <c r="K72" s="193"/>
      <c r="L72" s="193"/>
      <c r="M72" s="186" t="s">
        <v>134</v>
      </c>
      <c r="N72" s="187"/>
      <c r="O72" s="188"/>
    </row>
    <row r="73" spans="2:15" ht="29.25" customHeight="1" x14ac:dyDescent="0.35">
      <c r="B73" s="17" t="s">
        <v>23</v>
      </c>
      <c r="C73" s="105" t="s">
        <v>20</v>
      </c>
      <c r="D73" s="106"/>
      <c r="E73" s="107" t="s">
        <v>35</v>
      </c>
      <c r="F73" s="108"/>
      <c r="G73" s="154" t="s">
        <v>85</v>
      </c>
      <c r="H73" s="155"/>
      <c r="I73" s="190"/>
      <c r="J73" s="190"/>
      <c r="K73" s="194"/>
      <c r="L73" s="194"/>
      <c r="M73" s="197" t="s">
        <v>131</v>
      </c>
      <c r="N73" s="197"/>
      <c r="O73" s="197"/>
    </row>
    <row r="74" spans="2:15" ht="29" x14ac:dyDescent="0.35">
      <c r="B74" s="18" t="s">
        <v>24</v>
      </c>
      <c r="C74" s="105" t="s">
        <v>25</v>
      </c>
      <c r="D74" s="106"/>
      <c r="E74" s="120" t="s">
        <v>26</v>
      </c>
      <c r="F74" s="121"/>
      <c r="G74" s="154"/>
      <c r="H74" s="155"/>
      <c r="I74" s="190"/>
      <c r="J74" s="190"/>
      <c r="K74" s="193"/>
      <c r="L74" s="193"/>
      <c r="M74" s="197" t="s">
        <v>135</v>
      </c>
      <c r="N74" s="197"/>
      <c r="O74" s="197"/>
    </row>
    <row r="75" spans="2:15" ht="15" customHeight="1" x14ac:dyDescent="0.35">
      <c r="B75" s="17" t="s">
        <v>27</v>
      </c>
      <c r="C75" s="105" t="s">
        <v>21</v>
      </c>
      <c r="D75" s="106"/>
      <c r="E75" s="107" t="s">
        <v>28</v>
      </c>
      <c r="F75" s="108"/>
      <c r="G75" s="154"/>
      <c r="H75" s="155"/>
      <c r="I75" s="190"/>
      <c r="J75" s="190"/>
      <c r="K75" s="193"/>
      <c r="L75" s="193"/>
      <c r="M75" s="196" t="s">
        <v>137</v>
      </c>
      <c r="N75" s="196"/>
      <c r="O75" s="196"/>
    </row>
    <row r="76" spans="2:15" ht="30" customHeight="1" x14ac:dyDescent="0.35">
      <c r="B76" s="18" t="s">
        <v>29</v>
      </c>
      <c r="C76" s="105" t="s">
        <v>30</v>
      </c>
      <c r="D76" s="106"/>
      <c r="E76" s="120" t="s">
        <v>33</v>
      </c>
      <c r="F76" s="121"/>
      <c r="G76" s="154"/>
      <c r="H76" s="155"/>
      <c r="I76" s="190"/>
      <c r="J76" s="190"/>
      <c r="K76" s="193"/>
      <c r="L76" s="193"/>
      <c r="M76" s="195"/>
      <c r="N76" s="195"/>
      <c r="O76" s="195"/>
    </row>
    <row r="77" spans="2:15" ht="30" customHeight="1" x14ac:dyDescent="0.35">
      <c r="B77" s="17" t="s">
        <v>31</v>
      </c>
      <c r="C77" s="105" t="s">
        <v>89</v>
      </c>
      <c r="D77" s="106"/>
      <c r="E77" s="107" t="s">
        <v>34</v>
      </c>
      <c r="F77" s="108"/>
      <c r="G77" s="156"/>
      <c r="H77" s="157"/>
      <c r="I77" s="190"/>
      <c r="J77" s="190"/>
      <c r="K77" s="193"/>
      <c r="L77" s="193"/>
      <c r="M77" s="195"/>
      <c r="N77" s="195"/>
      <c r="O77" s="195"/>
    </row>
    <row r="78" spans="2:15" x14ac:dyDescent="0.35">
      <c r="I78" s="22"/>
    </row>
    <row r="79" spans="2:15" x14ac:dyDescent="0.35">
      <c r="B79" s="172" t="s">
        <v>88</v>
      </c>
      <c r="C79" s="172"/>
      <c r="D79" s="172"/>
      <c r="E79" s="172"/>
      <c r="G79" s="173" t="s">
        <v>124</v>
      </c>
      <c r="H79" s="174"/>
      <c r="I79" s="175"/>
    </row>
    <row r="80" spans="2:15" ht="36.75" customHeight="1" x14ac:dyDescent="0.35">
      <c r="B80" s="135" t="s">
        <v>125</v>
      </c>
      <c r="C80" s="153"/>
      <c r="D80" s="153"/>
      <c r="E80" s="136"/>
      <c r="F80" s="28" t="s">
        <v>83</v>
      </c>
      <c r="G80" s="53"/>
      <c r="H80" s="54"/>
      <c r="I80" s="55"/>
    </row>
  </sheetData>
  <mergeCells count="81">
    <mergeCell ref="M76:O76"/>
    <mergeCell ref="M77:O77"/>
    <mergeCell ref="M75:O75"/>
    <mergeCell ref="M74:O74"/>
    <mergeCell ref="M73:O73"/>
    <mergeCell ref="M72:O72"/>
    <mergeCell ref="M70:O71"/>
    <mergeCell ref="I77:J77"/>
    <mergeCell ref="I70:J71"/>
    <mergeCell ref="K70:L71"/>
    <mergeCell ref="K72:L72"/>
    <mergeCell ref="K73:L73"/>
    <mergeCell ref="K74:L74"/>
    <mergeCell ref="K75:L75"/>
    <mergeCell ref="K76:L76"/>
    <mergeCell ref="K77:L77"/>
    <mergeCell ref="I72:J72"/>
    <mergeCell ref="I73:J73"/>
    <mergeCell ref="I74:J74"/>
    <mergeCell ref="I76:J76"/>
    <mergeCell ref="I75:J75"/>
    <mergeCell ref="K56:K57"/>
    <mergeCell ref="K60:K64"/>
    <mergeCell ref="K66:K68"/>
    <mergeCell ref="I27:J27"/>
    <mergeCell ref="I28:J28"/>
    <mergeCell ref="I29:J29"/>
    <mergeCell ref="I30:J30"/>
    <mergeCell ref="I31:J31"/>
    <mergeCell ref="B80:E80"/>
    <mergeCell ref="G73:H77"/>
    <mergeCell ref="G72:H72"/>
    <mergeCell ref="J66:J68"/>
    <mergeCell ref="G62:I62"/>
    <mergeCell ref="G63:I63"/>
    <mergeCell ref="G64:I64"/>
    <mergeCell ref="G65:I65"/>
    <mergeCell ref="G66:I66"/>
    <mergeCell ref="G68:I68"/>
    <mergeCell ref="E74:F74"/>
    <mergeCell ref="E73:F73"/>
    <mergeCell ref="E75:F75"/>
    <mergeCell ref="B79:E79"/>
    <mergeCell ref="G79:I79"/>
    <mergeCell ref="B34:D34"/>
    <mergeCell ref="B35:D35"/>
    <mergeCell ref="B36:D36"/>
    <mergeCell ref="H34:J34"/>
    <mergeCell ref="H35:J35"/>
    <mergeCell ref="B27:C27"/>
    <mergeCell ref="B31:C31"/>
    <mergeCell ref="D31:H31"/>
    <mergeCell ref="B29:C29"/>
    <mergeCell ref="B28:C28"/>
    <mergeCell ref="B56:C56"/>
    <mergeCell ref="G55:I55"/>
    <mergeCell ref="G56:I57"/>
    <mergeCell ref="J56:J57"/>
    <mergeCell ref="B55:C55"/>
    <mergeCell ref="B57:C57"/>
    <mergeCell ref="C61:D61"/>
    <mergeCell ref="J60:J64"/>
    <mergeCell ref="G60:I60"/>
    <mergeCell ref="G67:I67"/>
    <mergeCell ref="G61:I61"/>
    <mergeCell ref="N19:O19"/>
    <mergeCell ref="N17:O17"/>
    <mergeCell ref="C77:D77"/>
    <mergeCell ref="E77:F77"/>
    <mergeCell ref="D29:H29"/>
    <mergeCell ref="B30:C30"/>
    <mergeCell ref="D30:H30"/>
    <mergeCell ref="D28:H28"/>
    <mergeCell ref="C72:D72"/>
    <mergeCell ref="E72:F72"/>
    <mergeCell ref="C73:D73"/>
    <mergeCell ref="C74:D74"/>
    <mergeCell ref="C75:D75"/>
    <mergeCell ref="C76:D76"/>
    <mergeCell ref="E76:F76"/>
    <mergeCell ref="C60:D60"/>
  </mergeCells>
  <conditionalFormatting sqref="J14">
    <cfRule type="colorScale" priority="4">
      <colorScale>
        <cfvo type="num" val="&quot;&lt;70&quot;"/>
        <cfvo type="num" val="&quot;70-89&quot;"/>
        <cfvo type="num" val="&quot;&gt;90&quot;"/>
        <color rgb="FFF8696B"/>
        <color rgb="FFFFEB84"/>
        <color rgb="FF63BE7B"/>
      </colorScale>
    </cfRule>
  </conditionalFormatting>
  <conditionalFormatting sqref="K14">
    <cfRule type="iconSet" priority="3">
      <iconSet>
        <cfvo type="percent" val="0"/>
        <cfvo type="num" val="70"/>
        <cfvo type="num" val="90"/>
      </iconSet>
    </cfRule>
  </conditionalFormatting>
  <conditionalFormatting sqref="K15:K16">
    <cfRule type="iconSet" priority="2">
      <iconSet>
        <cfvo type="percent" val="0"/>
        <cfvo type="num" val="70"/>
        <cfvo type="num" val="90"/>
      </iconSet>
    </cfRule>
  </conditionalFormatting>
  <conditionalFormatting sqref="K17">
    <cfRule type="iconSet" priority="1">
      <iconSet>
        <cfvo type="percent" val="0"/>
        <cfvo type="num" val="70"/>
        <cfvo type="num" val="90"/>
      </iconSet>
    </cfRule>
  </conditionalFormatting>
  <pageMargins left="0.25" right="0.25" top="0.75" bottom="0.75" header="0.3" footer="0.3"/>
  <pageSetup paperSize="9"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7</vt:i4>
      </vt:variant>
    </vt:vector>
  </HeadingPairs>
  <TitlesOfParts>
    <vt:vector size="9" baseType="lpstr">
      <vt:lpstr>C18_TA_C18 (Zero Pass)</vt:lpstr>
      <vt:lpstr>C18_TA_C18 (First Pass)</vt:lpstr>
      <vt:lpstr>'C18_TA_C18 (Zero Pass)'!_Toc358992257</vt:lpstr>
      <vt:lpstr>'C18_TA_C18 (Zero Pass)'!_Toc358992258</vt:lpstr>
      <vt:lpstr>'C18_TA_C18 (First Pass)'!_Toc358992261</vt:lpstr>
      <vt:lpstr>'C18_TA_C18 (First Pass)'!_Toc358992264</vt:lpstr>
      <vt:lpstr>'C18_TA_C18 (First Pass)'!_Toc358992266</vt:lpstr>
      <vt:lpstr>'C18_TA_C18 (First Pass)'!_Toc358992267</vt:lpstr>
      <vt:lpstr>'C18_TA_C18 (First Pass)'!_Toc358992269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Mc</dc:creator>
  <cp:lastModifiedBy>Alina Brzęczek-Szafran</cp:lastModifiedBy>
  <cp:lastPrinted>2015-04-01T14:14:25Z</cp:lastPrinted>
  <dcterms:created xsi:type="dcterms:W3CDTF">2014-01-14T15:43:16Z</dcterms:created>
  <dcterms:modified xsi:type="dcterms:W3CDTF">2024-09-21T08:20:42Z</dcterms:modified>
</cp:coreProperties>
</file>