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科研\LA-MC-ICP-MS分析硫同位素Py校正Mc\V2\"/>
    </mc:Choice>
  </mc:AlternateContent>
  <xr:revisionPtr revIDLastSave="0" documentId="13_ncr:1_{F8B83E1D-28D2-4C9D-A8B5-A1B187DBA678}" xr6:coauthVersionLast="47" xr6:coauthVersionMax="47" xr10:uidLastSave="{00000000-0000-0000-0000-000000000000}"/>
  <bookViews>
    <workbookView xWindow="19220" yWindow="30" windowWidth="19180" windowHeight="10170" tabRatio="716" xr2:uid="{00000000-000D-0000-FFFF-FFFF00000000}"/>
  </bookViews>
  <sheets>
    <sheet name="LA results_NJU" sheetId="4" r:id="rId1"/>
    <sheet name="LA results_Beijing" sheetId="5" r:id="rId2"/>
    <sheet name="SIMS results_NJU" sheetId="2" r:id="rId3"/>
    <sheet name="comparison of LA and SIMS" sheetId="1" r:id="rId4"/>
  </sheets>
  <calcPr calcId="191029"/>
</workbook>
</file>

<file path=xl/calcChain.xml><?xml version="1.0" encoding="utf-8"?>
<calcChain xmlns="http://schemas.openxmlformats.org/spreadsheetml/2006/main">
  <c r="W89" i="1" l="1"/>
  <c r="W88" i="1"/>
  <c r="V88" i="1"/>
  <c r="W87" i="1"/>
  <c r="V87" i="1"/>
  <c r="S87" i="1"/>
  <c r="G87" i="1"/>
  <c r="S86" i="1"/>
  <c r="G86" i="1"/>
  <c r="W85" i="1"/>
  <c r="V85" i="1"/>
  <c r="U85" i="1"/>
  <c r="S85" i="1"/>
  <c r="G85" i="1"/>
  <c r="W84" i="1"/>
  <c r="V84" i="1"/>
  <c r="U84" i="1"/>
  <c r="S84" i="1"/>
  <c r="G84" i="1"/>
  <c r="W83" i="1"/>
  <c r="V83" i="1"/>
  <c r="U83" i="1"/>
  <c r="S83" i="1"/>
  <c r="G83" i="1"/>
  <c r="W82" i="1"/>
  <c r="V82" i="1"/>
  <c r="U82" i="1"/>
  <c r="S82" i="1"/>
  <c r="G82" i="1"/>
  <c r="W81" i="1"/>
  <c r="V81" i="1"/>
  <c r="U81" i="1"/>
  <c r="S81" i="1"/>
  <c r="G81" i="1"/>
  <c r="W80" i="1"/>
  <c r="V80" i="1"/>
  <c r="U80" i="1"/>
  <c r="S80" i="1"/>
  <c r="G80" i="1"/>
  <c r="W79" i="1"/>
  <c r="V79" i="1"/>
  <c r="U79" i="1"/>
  <c r="S79" i="1"/>
  <c r="G79" i="1"/>
  <c r="W78" i="1"/>
  <c r="V78" i="1"/>
  <c r="U78" i="1"/>
  <c r="S78" i="1"/>
  <c r="G78" i="1"/>
  <c r="W77" i="1"/>
  <c r="V77" i="1"/>
  <c r="U77" i="1"/>
  <c r="S77" i="1"/>
  <c r="G77" i="1"/>
  <c r="W76" i="1"/>
  <c r="V76" i="1"/>
  <c r="U76" i="1"/>
  <c r="S76" i="1"/>
  <c r="G76" i="1"/>
  <c r="W75" i="1"/>
  <c r="V75" i="1"/>
  <c r="U75" i="1"/>
  <c r="S75" i="1"/>
  <c r="G75" i="1"/>
  <c r="W74" i="1"/>
  <c r="V74" i="1"/>
  <c r="U74" i="1"/>
  <c r="S74" i="1"/>
  <c r="G74" i="1"/>
  <c r="W73" i="1"/>
  <c r="V73" i="1"/>
  <c r="U73" i="1"/>
  <c r="S73" i="1"/>
  <c r="G73" i="1"/>
  <c r="W72" i="1"/>
  <c r="V72" i="1"/>
  <c r="U72" i="1"/>
  <c r="S72" i="1"/>
  <c r="G72" i="1"/>
  <c r="W71" i="1"/>
  <c r="V71" i="1"/>
  <c r="U71" i="1"/>
  <c r="S71" i="1"/>
  <c r="G71" i="1"/>
  <c r="W70" i="1"/>
  <c r="V70" i="1"/>
  <c r="U70" i="1"/>
  <c r="S70" i="1"/>
  <c r="G70" i="1"/>
  <c r="W69" i="1"/>
  <c r="V69" i="1"/>
  <c r="U69" i="1"/>
  <c r="S69" i="1"/>
  <c r="G69" i="1"/>
  <c r="W68" i="1"/>
  <c r="V68" i="1"/>
  <c r="U68" i="1"/>
  <c r="S68" i="1"/>
  <c r="G68" i="1"/>
  <c r="W67" i="1"/>
  <c r="V67" i="1"/>
  <c r="U67" i="1"/>
  <c r="S67" i="1"/>
  <c r="G67" i="1"/>
  <c r="W66" i="1"/>
  <c r="V66" i="1"/>
  <c r="U66" i="1"/>
  <c r="S66" i="1"/>
  <c r="G66" i="1"/>
  <c r="W65" i="1"/>
  <c r="V65" i="1"/>
  <c r="U65" i="1"/>
  <c r="S65" i="1"/>
  <c r="G65" i="1"/>
  <c r="W64" i="1"/>
  <c r="V64" i="1"/>
  <c r="U64" i="1"/>
  <c r="S64" i="1"/>
  <c r="G64" i="1"/>
  <c r="W63" i="1"/>
  <c r="V63" i="1"/>
  <c r="U63" i="1"/>
  <c r="S63" i="1"/>
  <c r="G63" i="1"/>
  <c r="W62" i="1"/>
  <c r="V62" i="1"/>
  <c r="U62" i="1"/>
  <c r="S62" i="1"/>
  <c r="G62" i="1"/>
  <c r="W61" i="1"/>
  <c r="V61" i="1"/>
  <c r="U61" i="1"/>
  <c r="S61" i="1"/>
  <c r="G61" i="1"/>
  <c r="W60" i="1"/>
  <c r="V60" i="1"/>
  <c r="U60" i="1"/>
  <c r="S60" i="1"/>
  <c r="G60" i="1"/>
  <c r="W59" i="1"/>
  <c r="V59" i="1"/>
  <c r="U59" i="1"/>
  <c r="S59" i="1"/>
  <c r="G59" i="1"/>
  <c r="W58" i="1"/>
  <c r="V58" i="1"/>
  <c r="U58" i="1"/>
  <c r="S58" i="1"/>
  <c r="G58" i="1"/>
  <c r="W57" i="1"/>
  <c r="V57" i="1"/>
  <c r="U57" i="1"/>
  <c r="S57" i="1"/>
  <c r="G57" i="1"/>
  <c r="W56" i="1"/>
  <c r="V56" i="1"/>
  <c r="U56" i="1"/>
  <c r="S56" i="1"/>
  <c r="G56" i="1"/>
  <c r="W55" i="1"/>
  <c r="V55" i="1"/>
  <c r="U55" i="1"/>
  <c r="S55" i="1"/>
  <c r="G55" i="1"/>
  <c r="W54" i="1"/>
  <c r="V54" i="1"/>
  <c r="U54" i="1"/>
  <c r="S54" i="1"/>
  <c r="G54" i="1"/>
  <c r="W53" i="1"/>
  <c r="V53" i="1"/>
  <c r="U53" i="1"/>
  <c r="S53" i="1"/>
  <c r="G53" i="1"/>
  <c r="W52" i="1"/>
  <c r="V52" i="1"/>
  <c r="U52" i="1"/>
  <c r="S52" i="1"/>
  <c r="G52" i="1"/>
  <c r="W51" i="1"/>
  <c r="V51" i="1"/>
  <c r="U51" i="1"/>
  <c r="S51" i="1"/>
  <c r="G51" i="1"/>
  <c r="W50" i="1"/>
  <c r="V50" i="1"/>
  <c r="U50" i="1"/>
  <c r="S50" i="1"/>
  <c r="G50" i="1"/>
  <c r="W49" i="1"/>
  <c r="V49" i="1"/>
  <c r="U49" i="1"/>
  <c r="S49" i="1"/>
  <c r="G49" i="1"/>
  <c r="W48" i="1"/>
  <c r="V48" i="1"/>
  <c r="U48" i="1"/>
  <c r="S48" i="1"/>
  <c r="G48" i="1"/>
  <c r="W47" i="1"/>
  <c r="V47" i="1"/>
  <c r="U47" i="1"/>
  <c r="S47" i="1"/>
  <c r="G47" i="1"/>
  <c r="W46" i="1"/>
  <c r="V46" i="1"/>
  <c r="U46" i="1"/>
  <c r="S46" i="1"/>
  <c r="G46" i="1"/>
  <c r="W45" i="1"/>
  <c r="V45" i="1"/>
  <c r="U45" i="1"/>
  <c r="S45" i="1"/>
  <c r="G45" i="1"/>
  <c r="W44" i="1"/>
  <c r="V44" i="1"/>
  <c r="U44" i="1"/>
  <c r="S44" i="1"/>
  <c r="G44" i="1"/>
  <c r="W43" i="1"/>
  <c r="V43" i="1"/>
  <c r="U43" i="1"/>
  <c r="S43" i="1"/>
  <c r="G43" i="1"/>
  <c r="W42" i="1"/>
  <c r="V42" i="1"/>
  <c r="U42" i="1"/>
  <c r="S42" i="1"/>
  <c r="G42" i="1"/>
  <c r="W41" i="1"/>
  <c r="V41" i="1"/>
  <c r="U41" i="1"/>
  <c r="S41" i="1"/>
  <c r="G41" i="1"/>
  <c r="W40" i="1"/>
  <c r="V40" i="1"/>
  <c r="U40" i="1"/>
  <c r="S40" i="1"/>
  <c r="G40" i="1"/>
  <c r="W39" i="1"/>
  <c r="V39" i="1"/>
  <c r="U39" i="1"/>
  <c r="S39" i="1"/>
  <c r="G39" i="1"/>
  <c r="W38" i="1"/>
  <c r="V38" i="1"/>
  <c r="U38" i="1"/>
  <c r="S38" i="1"/>
  <c r="G38" i="1"/>
  <c r="W37" i="1"/>
  <c r="V37" i="1"/>
  <c r="U37" i="1"/>
  <c r="S37" i="1"/>
  <c r="G37" i="1"/>
  <c r="W36" i="1"/>
  <c r="V36" i="1"/>
  <c r="U36" i="1"/>
  <c r="S36" i="1"/>
  <c r="G36" i="1"/>
  <c r="W35" i="1"/>
  <c r="V35" i="1"/>
  <c r="U35" i="1"/>
  <c r="S35" i="1"/>
  <c r="G35" i="1"/>
  <c r="W34" i="1"/>
  <c r="V34" i="1"/>
  <c r="U34" i="1"/>
  <c r="S34" i="1"/>
  <c r="G34" i="1"/>
  <c r="W33" i="1"/>
  <c r="V33" i="1"/>
  <c r="U33" i="1"/>
  <c r="S33" i="1"/>
  <c r="G33" i="1"/>
  <c r="W32" i="1"/>
  <c r="V32" i="1"/>
  <c r="U32" i="1"/>
  <c r="S32" i="1"/>
  <c r="G32" i="1"/>
  <c r="W31" i="1"/>
  <c r="V31" i="1"/>
  <c r="U31" i="1"/>
  <c r="S31" i="1"/>
  <c r="G31" i="1"/>
  <c r="W30" i="1"/>
  <c r="V30" i="1"/>
  <c r="U30" i="1"/>
  <c r="S30" i="1"/>
  <c r="G30" i="1"/>
  <c r="W29" i="1"/>
  <c r="V29" i="1"/>
  <c r="U29" i="1"/>
  <c r="S29" i="1"/>
  <c r="G29" i="1"/>
  <c r="W28" i="1"/>
  <c r="V28" i="1"/>
  <c r="U28" i="1"/>
  <c r="S28" i="1"/>
  <c r="G28" i="1"/>
  <c r="W27" i="1"/>
  <c r="V27" i="1"/>
  <c r="U27" i="1"/>
  <c r="S27" i="1"/>
  <c r="G27" i="1"/>
  <c r="W26" i="1"/>
  <c r="V26" i="1"/>
  <c r="U26" i="1"/>
  <c r="S26" i="1"/>
  <c r="G26" i="1"/>
  <c r="W25" i="1"/>
  <c r="V25" i="1"/>
  <c r="U25" i="1"/>
  <c r="S25" i="1"/>
  <c r="G25" i="1"/>
  <c r="W24" i="1"/>
  <c r="V24" i="1"/>
  <c r="U24" i="1"/>
  <c r="S24" i="1"/>
  <c r="G24" i="1"/>
  <c r="W23" i="1"/>
  <c r="V23" i="1"/>
  <c r="U23" i="1"/>
  <c r="S23" i="1"/>
  <c r="G23" i="1"/>
  <c r="W22" i="1"/>
  <c r="V22" i="1"/>
  <c r="U22" i="1"/>
  <c r="S22" i="1"/>
  <c r="G22" i="1"/>
  <c r="W21" i="1"/>
  <c r="V21" i="1"/>
  <c r="U21" i="1"/>
  <c r="S21" i="1"/>
  <c r="G21" i="1"/>
  <c r="W20" i="1"/>
  <c r="V20" i="1"/>
  <c r="U20" i="1"/>
  <c r="S20" i="1"/>
  <c r="G20" i="1"/>
  <c r="W19" i="1"/>
  <c r="V19" i="1"/>
  <c r="U19" i="1"/>
  <c r="S19" i="1"/>
  <c r="G19" i="1"/>
  <c r="W18" i="1"/>
  <c r="V18" i="1"/>
  <c r="U18" i="1"/>
  <c r="S18" i="1"/>
  <c r="G18" i="1"/>
  <c r="S17" i="1"/>
  <c r="S16" i="1"/>
  <c r="S15" i="1"/>
  <c r="J15" i="1"/>
  <c r="G15" i="1"/>
  <c r="S14" i="1"/>
  <c r="J14" i="1"/>
  <c r="G14" i="1"/>
  <c r="S13" i="1"/>
  <c r="J13" i="1"/>
  <c r="G13" i="1"/>
  <c r="S12" i="1"/>
  <c r="G12" i="1"/>
  <c r="S11" i="1"/>
  <c r="G11" i="1"/>
  <c r="S10" i="1"/>
  <c r="G10" i="1"/>
  <c r="S9" i="1"/>
  <c r="G9" i="1"/>
  <c r="S8" i="1"/>
  <c r="G8" i="1"/>
  <c r="S7" i="1"/>
  <c r="G7" i="1"/>
  <c r="S6" i="1"/>
  <c r="G6" i="1"/>
  <c r="S5" i="1"/>
  <c r="G5" i="1"/>
  <c r="S4" i="1"/>
  <c r="G4" i="1"/>
  <c r="L128" i="2"/>
  <c r="J128" i="2"/>
  <c r="M127" i="2"/>
  <c r="L127" i="2"/>
  <c r="K127" i="2"/>
  <c r="J127" i="2"/>
  <c r="M126" i="2"/>
  <c r="L126" i="2"/>
  <c r="K126" i="2"/>
  <c r="J126" i="2"/>
  <c r="M125" i="2"/>
  <c r="L125" i="2"/>
  <c r="K125" i="2"/>
  <c r="J125" i="2"/>
  <c r="M124" i="2"/>
  <c r="L124" i="2"/>
  <c r="K124" i="2"/>
  <c r="J124" i="2"/>
  <c r="M123" i="2"/>
  <c r="L123" i="2"/>
  <c r="K123" i="2"/>
  <c r="J123" i="2"/>
  <c r="M122" i="2"/>
  <c r="L122" i="2"/>
  <c r="K122" i="2"/>
  <c r="J122" i="2"/>
  <c r="M121" i="2"/>
  <c r="L121" i="2"/>
  <c r="K121" i="2"/>
  <c r="J121" i="2"/>
  <c r="M120" i="2"/>
  <c r="L120" i="2"/>
  <c r="K120" i="2"/>
  <c r="J120" i="2"/>
  <c r="L119" i="2"/>
  <c r="J119" i="2"/>
  <c r="M118" i="2"/>
  <c r="L118" i="2"/>
  <c r="K118" i="2"/>
  <c r="J118" i="2"/>
  <c r="M117" i="2"/>
  <c r="L117" i="2"/>
  <c r="K117" i="2"/>
  <c r="J117" i="2"/>
  <c r="M116" i="2"/>
  <c r="L116" i="2"/>
  <c r="K116" i="2"/>
  <c r="J116" i="2"/>
  <c r="M115" i="2"/>
  <c r="L115" i="2"/>
  <c r="K115" i="2"/>
  <c r="J115" i="2"/>
  <c r="M114" i="2"/>
  <c r="L114" i="2"/>
  <c r="K114" i="2"/>
  <c r="J114" i="2"/>
  <c r="M113" i="2"/>
  <c r="L113" i="2"/>
  <c r="K113" i="2"/>
  <c r="J113" i="2"/>
  <c r="M112" i="2"/>
  <c r="L112" i="2"/>
  <c r="K112" i="2"/>
  <c r="J112" i="2"/>
  <c r="M111" i="2"/>
  <c r="L111" i="2"/>
  <c r="K111" i="2"/>
  <c r="J111" i="2"/>
  <c r="M110" i="2"/>
  <c r="L110" i="2"/>
  <c r="K110" i="2"/>
  <c r="J110" i="2"/>
  <c r="M109" i="2"/>
  <c r="L109" i="2"/>
  <c r="K109" i="2"/>
  <c r="J109" i="2"/>
  <c r="L108" i="2"/>
  <c r="J108" i="2"/>
  <c r="M107" i="2"/>
  <c r="L107" i="2"/>
  <c r="K107" i="2"/>
  <c r="J107" i="2"/>
  <c r="M106" i="2"/>
  <c r="L106" i="2"/>
  <c r="K106" i="2"/>
  <c r="J106" i="2"/>
  <c r="M105" i="2"/>
  <c r="L105" i="2"/>
  <c r="K105" i="2"/>
  <c r="J105" i="2"/>
  <c r="M104" i="2"/>
  <c r="L104" i="2"/>
  <c r="K104" i="2"/>
  <c r="J104" i="2"/>
  <c r="M103" i="2"/>
  <c r="L103" i="2"/>
  <c r="K103" i="2"/>
  <c r="J103" i="2"/>
  <c r="M102" i="2"/>
  <c r="L102" i="2"/>
  <c r="K102" i="2"/>
  <c r="J102" i="2"/>
  <c r="M101" i="2"/>
  <c r="L101" i="2"/>
  <c r="K101" i="2"/>
  <c r="J101" i="2"/>
  <c r="M100" i="2"/>
  <c r="L100" i="2"/>
  <c r="K100" i="2"/>
  <c r="J100" i="2"/>
  <c r="M99" i="2"/>
  <c r="L99" i="2"/>
  <c r="K99" i="2"/>
  <c r="J99" i="2"/>
  <c r="M98" i="2"/>
  <c r="L98" i="2"/>
  <c r="K98" i="2"/>
  <c r="J98" i="2"/>
  <c r="L97" i="2"/>
  <c r="J97" i="2"/>
  <c r="M96" i="2"/>
  <c r="L96" i="2"/>
  <c r="K96" i="2"/>
  <c r="J96" i="2"/>
  <c r="M95" i="2"/>
  <c r="L95" i="2"/>
  <c r="K95" i="2"/>
  <c r="J95" i="2"/>
  <c r="M94" i="2"/>
  <c r="L94" i="2"/>
  <c r="K94" i="2"/>
  <c r="J94" i="2"/>
  <c r="M93" i="2"/>
  <c r="L93" i="2"/>
  <c r="K93" i="2"/>
  <c r="J93" i="2"/>
  <c r="M92" i="2"/>
  <c r="L92" i="2"/>
  <c r="K92" i="2"/>
  <c r="J92" i="2"/>
  <c r="M91" i="2"/>
  <c r="L91" i="2"/>
  <c r="K91" i="2"/>
  <c r="J91" i="2"/>
  <c r="M90" i="2"/>
  <c r="L90" i="2"/>
  <c r="K90" i="2"/>
  <c r="J90" i="2"/>
  <c r="M89" i="2"/>
  <c r="L89" i="2"/>
  <c r="K89" i="2"/>
  <c r="J89" i="2"/>
  <c r="M88" i="2"/>
  <c r="L88" i="2"/>
  <c r="K88" i="2"/>
  <c r="J88" i="2"/>
  <c r="M87" i="2"/>
  <c r="L87" i="2"/>
  <c r="K87" i="2"/>
  <c r="J87" i="2"/>
  <c r="M85" i="2"/>
  <c r="L85" i="2"/>
  <c r="K85" i="2"/>
  <c r="J85" i="2"/>
  <c r="M84" i="2"/>
  <c r="L84" i="2"/>
  <c r="K84" i="2"/>
  <c r="J84" i="2"/>
  <c r="M83" i="2"/>
  <c r="L83" i="2"/>
  <c r="K83" i="2"/>
  <c r="J83" i="2"/>
  <c r="M82" i="2"/>
  <c r="L82" i="2"/>
  <c r="K82" i="2"/>
  <c r="J82" i="2"/>
  <c r="M81" i="2"/>
  <c r="L81" i="2"/>
  <c r="K81" i="2"/>
  <c r="J81" i="2"/>
  <c r="M80" i="2"/>
  <c r="L80" i="2"/>
  <c r="K80" i="2"/>
  <c r="J80" i="2"/>
  <c r="M79" i="2"/>
  <c r="L79" i="2"/>
  <c r="K79" i="2"/>
  <c r="J79" i="2"/>
  <c r="M78" i="2"/>
  <c r="L78" i="2"/>
  <c r="K78" i="2"/>
  <c r="J78" i="2"/>
  <c r="M77" i="2"/>
  <c r="L77" i="2"/>
  <c r="K77" i="2"/>
  <c r="J77" i="2"/>
  <c r="M76" i="2"/>
  <c r="L76" i="2"/>
  <c r="K76" i="2"/>
  <c r="J76" i="2"/>
  <c r="L75" i="2"/>
  <c r="J75" i="2"/>
  <c r="M74" i="2"/>
  <c r="L74" i="2"/>
  <c r="K74" i="2"/>
  <c r="J74" i="2"/>
  <c r="M73" i="2"/>
  <c r="L73" i="2"/>
  <c r="K73" i="2"/>
  <c r="J73" i="2"/>
  <c r="M72" i="2"/>
  <c r="L72" i="2"/>
  <c r="K72" i="2"/>
  <c r="J72" i="2"/>
  <c r="M71" i="2"/>
  <c r="L71" i="2"/>
  <c r="K71" i="2"/>
  <c r="J71" i="2"/>
  <c r="M70" i="2"/>
  <c r="L70" i="2"/>
  <c r="K70" i="2"/>
  <c r="J70" i="2"/>
  <c r="M69" i="2"/>
  <c r="L69" i="2"/>
  <c r="K69" i="2"/>
  <c r="J69" i="2"/>
  <c r="M68" i="2"/>
  <c r="L68" i="2"/>
  <c r="K68" i="2"/>
  <c r="J68" i="2"/>
  <c r="M67" i="2"/>
  <c r="L67" i="2"/>
  <c r="K67" i="2"/>
  <c r="J67" i="2"/>
  <c r="M66" i="2"/>
  <c r="L66" i="2"/>
  <c r="K66" i="2"/>
  <c r="J66" i="2"/>
  <c r="M65" i="2"/>
  <c r="L65" i="2"/>
  <c r="K65" i="2"/>
  <c r="J65" i="2"/>
  <c r="L64" i="2"/>
  <c r="J64" i="2"/>
  <c r="M63" i="2"/>
  <c r="L63" i="2"/>
  <c r="K63" i="2"/>
  <c r="J63" i="2"/>
  <c r="M62" i="2"/>
  <c r="L62" i="2"/>
  <c r="K62" i="2"/>
  <c r="J62" i="2"/>
  <c r="M61" i="2"/>
  <c r="L61" i="2"/>
  <c r="K61" i="2"/>
  <c r="J6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M56" i="2"/>
  <c r="L56" i="2"/>
  <c r="K56" i="2"/>
  <c r="J56" i="2"/>
  <c r="M55" i="2"/>
  <c r="L55" i="2"/>
  <c r="K55" i="2"/>
  <c r="J55" i="2"/>
  <c r="O54" i="2"/>
  <c r="M54" i="2"/>
  <c r="L54" i="2"/>
  <c r="K54" i="2"/>
  <c r="J54" i="2"/>
  <c r="O53" i="2"/>
  <c r="L53" i="2"/>
  <c r="J53" i="2"/>
  <c r="O52" i="2"/>
  <c r="L52" i="2"/>
  <c r="J52" i="2"/>
  <c r="O51" i="2"/>
  <c r="L51" i="2"/>
  <c r="J51" i="2"/>
  <c r="O50" i="2"/>
  <c r="L50" i="2"/>
  <c r="J50" i="2"/>
  <c r="J44" i="2"/>
  <c r="J43" i="2"/>
  <c r="J42" i="2"/>
  <c r="J41" i="2"/>
  <c r="J40" i="2"/>
  <c r="M39" i="2"/>
  <c r="L39" i="2"/>
  <c r="K39" i="2"/>
  <c r="J39" i="2"/>
  <c r="M38" i="2"/>
  <c r="L38" i="2"/>
  <c r="K38" i="2"/>
  <c r="J38" i="2"/>
  <c r="J37" i="2"/>
  <c r="J36" i="2"/>
  <c r="M35" i="2"/>
  <c r="L35" i="2"/>
  <c r="K35" i="2"/>
  <c r="J35" i="2"/>
  <c r="M34" i="2"/>
  <c r="L34" i="2"/>
  <c r="K34" i="2"/>
  <c r="J34" i="2"/>
  <c r="J33" i="2"/>
  <c r="J32" i="2"/>
  <c r="M31" i="2"/>
  <c r="L31" i="2"/>
  <c r="K31" i="2"/>
  <c r="J31" i="2"/>
  <c r="M30" i="2"/>
  <c r="L30" i="2"/>
  <c r="K30" i="2"/>
  <c r="J30" i="2"/>
  <c r="J29" i="2"/>
  <c r="J28" i="2"/>
  <c r="M27" i="2"/>
  <c r="L27" i="2"/>
  <c r="K27" i="2"/>
  <c r="J27" i="2"/>
  <c r="M26" i="2"/>
  <c r="L26" i="2"/>
  <c r="K26" i="2"/>
  <c r="J26" i="2"/>
  <c r="J25" i="2"/>
  <c r="J24" i="2"/>
  <c r="N18" i="2"/>
  <c r="J18" i="2"/>
  <c r="N17" i="2"/>
  <c r="J17" i="2"/>
  <c r="N16" i="2"/>
  <c r="J16" i="2"/>
  <c r="J15" i="2"/>
  <c r="J14" i="2"/>
  <c r="M13" i="2"/>
  <c r="L13" i="2"/>
  <c r="K13" i="2"/>
  <c r="J13" i="2"/>
  <c r="M12" i="2"/>
  <c r="L12" i="2"/>
  <c r="K12" i="2"/>
  <c r="J12" i="2"/>
  <c r="J11" i="2"/>
  <c r="J10" i="2"/>
  <c r="M9" i="2"/>
  <c r="L9" i="2"/>
  <c r="K9" i="2"/>
  <c r="J9" i="2"/>
  <c r="M8" i="2"/>
  <c r="L8" i="2"/>
  <c r="K8" i="2"/>
  <c r="J8" i="2"/>
  <c r="J7" i="2"/>
  <c r="J6" i="2"/>
  <c r="I135" i="5"/>
  <c r="H135" i="5"/>
  <c r="I129" i="5"/>
  <c r="H129" i="5"/>
  <c r="G129" i="5"/>
  <c r="I127" i="5"/>
  <c r="H127" i="5"/>
  <c r="G127" i="5"/>
  <c r="I126" i="5"/>
  <c r="H126" i="5"/>
  <c r="G126" i="5"/>
  <c r="I124" i="5"/>
  <c r="H124" i="5"/>
  <c r="G124" i="5"/>
  <c r="I123" i="5"/>
  <c r="H123" i="5"/>
  <c r="G123" i="5"/>
  <c r="I122" i="5"/>
  <c r="H122" i="5"/>
  <c r="G122" i="5"/>
  <c r="I120" i="5"/>
  <c r="H120" i="5"/>
  <c r="G120" i="5"/>
  <c r="I118" i="5"/>
  <c r="H118" i="5"/>
  <c r="G118" i="5"/>
  <c r="I117" i="5"/>
  <c r="H117" i="5"/>
  <c r="G117" i="5"/>
  <c r="I116" i="5"/>
  <c r="H116" i="5"/>
  <c r="G116" i="5"/>
  <c r="I114" i="5"/>
  <c r="H114" i="5"/>
  <c r="G114" i="5"/>
  <c r="I113" i="5"/>
  <c r="H113" i="5"/>
  <c r="G113" i="5"/>
  <c r="I112" i="5"/>
  <c r="H112" i="5"/>
  <c r="G112" i="5"/>
  <c r="I110" i="5"/>
  <c r="H110" i="5"/>
  <c r="G110" i="5"/>
  <c r="I108" i="5"/>
  <c r="H108" i="5"/>
  <c r="G108" i="5"/>
  <c r="I107" i="5"/>
  <c r="H107" i="5"/>
  <c r="G107" i="5"/>
  <c r="I106" i="5"/>
  <c r="H106" i="5"/>
  <c r="G106" i="5"/>
  <c r="I104" i="5"/>
  <c r="H104" i="5"/>
  <c r="G104" i="5"/>
  <c r="I103" i="5"/>
  <c r="H103" i="5"/>
  <c r="G103" i="5"/>
  <c r="I102" i="5"/>
  <c r="H102" i="5"/>
  <c r="G102" i="5"/>
  <c r="I100" i="5"/>
  <c r="H100" i="5"/>
  <c r="G100" i="5"/>
  <c r="I99" i="5"/>
  <c r="H99" i="5"/>
  <c r="G99" i="5"/>
  <c r="I98" i="5"/>
  <c r="H98" i="5"/>
  <c r="G98" i="5"/>
  <c r="I96" i="5"/>
  <c r="H96" i="5"/>
  <c r="G96" i="5"/>
  <c r="I94" i="5"/>
  <c r="H94" i="5"/>
  <c r="G94" i="5"/>
  <c r="I93" i="5"/>
  <c r="H93" i="5"/>
  <c r="G93" i="5"/>
  <c r="I92" i="5"/>
  <c r="H92" i="5"/>
  <c r="G92" i="5"/>
  <c r="I90" i="5"/>
  <c r="H90" i="5"/>
  <c r="G90" i="5"/>
  <c r="I89" i="5"/>
  <c r="H89" i="5"/>
  <c r="G89" i="5"/>
  <c r="I88" i="5"/>
  <c r="H88" i="5"/>
  <c r="G88" i="5"/>
  <c r="I86" i="5"/>
  <c r="H86" i="5"/>
  <c r="G86" i="5"/>
  <c r="I85" i="5"/>
  <c r="H85" i="5"/>
  <c r="G85" i="5"/>
  <c r="I84" i="5"/>
  <c r="H84" i="5"/>
  <c r="G84" i="5"/>
  <c r="I82" i="5"/>
  <c r="H82" i="5"/>
  <c r="G82" i="5"/>
  <c r="I78" i="5"/>
  <c r="H78" i="5"/>
  <c r="G78" i="5"/>
  <c r="I76" i="5"/>
  <c r="H76" i="5"/>
  <c r="G76" i="5"/>
  <c r="I75" i="5"/>
  <c r="H75" i="5"/>
  <c r="G75" i="5"/>
  <c r="I74" i="5"/>
  <c r="H74" i="5"/>
  <c r="G74" i="5"/>
  <c r="I72" i="5"/>
  <c r="H72" i="5"/>
  <c r="G72" i="5"/>
  <c r="I71" i="5"/>
  <c r="H71" i="5"/>
  <c r="G71" i="5"/>
  <c r="I70" i="5"/>
  <c r="H70" i="5"/>
  <c r="G70" i="5"/>
  <c r="I68" i="5"/>
  <c r="H68" i="5"/>
  <c r="G68" i="5"/>
  <c r="I67" i="5"/>
  <c r="H67" i="5"/>
  <c r="G67" i="5"/>
  <c r="I66" i="5"/>
  <c r="H66" i="5"/>
  <c r="G66" i="5"/>
  <c r="I64" i="5"/>
  <c r="H64" i="5"/>
  <c r="G64" i="5"/>
  <c r="I62" i="5"/>
  <c r="H62" i="5"/>
  <c r="G62" i="5"/>
  <c r="I61" i="5"/>
  <c r="H61" i="5"/>
  <c r="G61" i="5"/>
  <c r="I60" i="5"/>
  <c r="H60" i="5"/>
  <c r="G60" i="5"/>
  <c r="I58" i="5"/>
  <c r="H58" i="5"/>
  <c r="G58" i="5"/>
  <c r="I57" i="5"/>
  <c r="H57" i="5"/>
  <c r="G57" i="5"/>
  <c r="I56" i="5"/>
  <c r="H56" i="5"/>
  <c r="G56" i="5"/>
  <c r="I54" i="5"/>
  <c r="H54" i="5"/>
  <c r="G54" i="5"/>
  <c r="I53" i="5"/>
  <c r="H53" i="5"/>
  <c r="G53" i="5"/>
  <c r="I52" i="5"/>
  <c r="H52" i="5"/>
  <c r="G52" i="5"/>
  <c r="I50" i="5"/>
  <c r="H50" i="5"/>
  <c r="G50" i="5"/>
  <c r="I48" i="5"/>
  <c r="H48" i="5"/>
  <c r="G48" i="5"/>
  <c r="I47" i="5"/>
  <c r="H47" i="5"/>
  <c r="G47" i="5"/>
  <c r="I46" i="5"/>
  <c r="H46" i="5"/>
  <c r="G46" i="5"/>
  <c r="I44" i="5"/>
  <c r="H44" i="5"/>
  <c r="G44" i="5"/>
  <c r="I43" i="5"/>
  <c r="H43" i="5"/>
  <c r="G43" i="5"/>
  <c r="I42" i="5"/>
  <c r="H42" i="5"/>
  <c r="G42" i="5"/>
  <c r="I40" i="5"/>
  <c r="H40" i="5"/>
  <c r="G40" i="5"/>
  <c r="I39" i="5"/>
  <c r="H39" i="5"/>
  <c r="G39" i="5"/>
  <c r="I38" i="5"/>
  <c r="H38" i="5"/>
  <c r="G38" i="5"/>
  <c r="I36" i="5"/>
  <c r="H36" i="5"/>
  <c r="G36" i="5"/>
  <c r="I34" i="5"/>
  <c r="H34" i="5"/>
  <c r="G34" i="5"/>
  <c r="I32" i="5"/>
  <c r="H32" i="5"/>
  <c r="G32" i="5"/>
  <c r="I26" i="5"/>
  <c r="H26" i="5"/>
  <c r="I21" i="5"/>
  <c r="I20" i="5"/>
  <c r="H20" i="5"/>
  <c r="G20" i="5"/>
  <c r="I19" i="5"/>
  <c r="H19" i="5"/>
  <c r="G19" i="5"/>
  <c r="I18" i="5"/>
  <c r="H18" i="5"/>
  <c r="G18" i="5"/>
  <c r="I17" i="5"/>
  <c r="I16" i="5"/>
  <c r="I15" i="5"/>
  <c r="H15" i="5"/>
  <c r="G15" i="5"/>
  <c r="I14" i="5"/>
  <c r="H14" i="5"/>
  <c r="G14" i="5"/>
  <c r="I13" i="5"/>
  <c r="H13" i="5"/>
  <c r="G13" i="5"/>
  <c r="I12" i="5"/>
  <c r="I11" i="5"/>
  <c r="H11" i="5"/>
  <c r="G11" i="5"/>
  <c r="I10" i="5"/>
  <c r="H10" i="5"/>
  <c r="G10" i="5"/>
  <c r="I9" i="5"/>
  <c r="H9" i="5"/>
  <c r="G9" i="5"/>
  <c r="I8" i="5"/>
  <c r="I7" i="5"/>
  <c r="H7" i="5"/>
  <c r="G7" i="5"/>
  <c r="I6" i="5"/>
  <c r="H6" i="5"/>
  <c r="G6" i="5"/>
  <c r="I5" i="5"/>
  <c r="H5" i="5"/>
  <c r="G5" i="5"/>
  <c r="I4" i="5"/>
  <c r="J134" i="4"/>
  <c r="J133" i="4"/>
</calcChain>
</file>

<file path=xl/sharedStrings.xml><?xml version="1.0" encoding="utf-8"?>
<sst xmlns="http://schemas.openxmlformats.org/spreadsheetml/2006/main" count="745" uniqueCount="410">
  <si>
    <r>
      <rPr>
        <b/>
        <sz val="11"/>
        <color theme="1"/>
        <rFont val="Arial"/>
        <family val="2"/>
      </rPr>
      <t>30um,5J/cm</t>
    </r>
    <r>
      <rPr>
        <b/>
        <vertAlign val="superscript"/>
        <sz val="11"/>
        <color theme="1"/>
        <rFont val="Arial"/>
        <family val="2"/>
      </rPr>
      <t>2</t>
    </r>
  </si>
  <si>
    <t>Signal</t>
  </si>
  <si>
    <t>SE</t>
  </si>
  <si>
    <r>
      <rPr>
        <b/>
        <sz val="11"/>
        <color theme="1"/>
        <rFont val="Arial"/>
        <family val="2"/>
      </rPr>
      <t xml:space="preserve">blank-corrected </t>
    </r>
    <r>
      <rPr>
        <b/>
        <vertAlign val="superscript"/>
        <sz val="11"/>
        <color theme="1"/>
        <rFont val="Arial"/>
        <family val="2"/>
      </rPr>
      <t>34/32</t>
    </r>
    <r>
      <rPr>
        <b/>
        <sz val="11"/>
        <color theme="1"/>
        <rFont val="Arial"/>
        <family val="2"/>
      </rPr>
      <t>S</t>
    </r>
  </si>
  <si>
    <r>
      <rPr>
        <b/>
        <sz val="11"/>
        <color theme="1"/>
        <rFont val="Arial"/>
        <family val="2"/>
      </rPr>
      <t>δ</t>
    </r>
    <r>
      <rPr>
        <b/>
        <vertAlign val="superscript"/>
        <sz val="11"/>
        <color theme="1"/>
        <rFont val="Arial"/>
        <family val="2"/>
      </rPr>
      <t>34</t>
    </r>
    <r>
      <rPr>
        <b/>
        <sz val="11"/>
        <color theme="1"/>
        <rFont val="Arial"/>
        <family val="2"/>
      </rPr>
      <t>S</t>
    </r>
    <r>
      <rPr>
        <b/>
        <vertAlign val="subscript"/>
        <sz val="11"/>
        <color theme="1"/>
        <rFont val="Arial"/>
        <family val="2"/>
      </rPr>
      <t>V-CDT</t>
    </r>
  </si>
  <si>
    <t>2SE</t>
  </si>
  <si>
    <r>
      <rPr>
        <b/>
        <vertAlign val="superscript"/>
        <sz val="11"/>
        <color theme="1"/>
        <rFont val="Arial"/>
        <family val="2"/>
      </rPr>
      <t>32</t>
    </r>
    <r>
      <rPr>
        <b/>
        <sz val="11"/>
        <color theme="1"/>
        <rFont val="Arial"/>
        <family val="2"/>
      </rPr>
      <t>S</t>
    </r>
  </si>
  <si>
    <r>
      <rPr>
        <b/>
        <vertAlign val="superscript"/>
        <sz val="11"/>
        <color theme="1"/>
        <rFont val="Arial"/>
        <family val="2"/>
      </rPr>
      <t>34</t>
    </r>
    <r>
      <rPr>
        <b/>
        <sz val="11"/>
        <color theme="1"/>
        <rFont val="Arial"/>
        <family val="2"/>
      </rPr>
      <t>S</t>
    </r>
  </si>
  <si>
    <r>
      <rPr>
        <b/>
        <vertAlign val="superscript"/>
        <sz val="11"/>
        <color theme="1"/>
        <rFont val="Arial"/>
        <family val="2"/>
      </rPr>
      <t>34/32</t>
    </r>
    <r>
      <rPr>
        <b/>
        <sz val="11"/>
        <color theme="1"/>
        <rFont val="Arial"/>
        <family val="2"/>
      </rPr>
      <t>S</t>
    </r>
  </si>
  <si>
    <t>‰</t>
  </si>
  <si>
    <t>PPP-1 TEST</t>
  </si>
  <si>
    <t>PPP-1-1</t>
  </si>
  <si>
    <t>PY-1 TEST</t>
  </si>
  <si>
    <t>PPP-1-1 RE</t>
  </si>
  <si>
    <t>S060-G1</t>
  </si>
  <si>
    <t>S060-G2</t>
  </si>
  <si>
    <t>PPP-1-2</t>
  </si>
  <si>
    <t>S060-G3</t>
  </si>
  <si>
    <t>S060-G4</t>
  </si>
  <si>
    <t>PPP-1-3</t>
  </si>
  <si>
    <t>S060-G5</t>
  </si>
  <si>
    <t>S060-G6</t>
  </si>
  <si>
    <t>PPP-1-4</t>
  </si>
  <si>
    <t>S060-G7</t>
  </si>
  <si>
    <t>S060-G8</t>
  </si>
  <si>
    <t>PPP-1-5</t>
  </si>
  <si>
    <t>S060-G9</t>
  </si>
  <si>
    <t>S060-G10</t>
  </si>
  <si>
    <t>PPP-1-6</t>
  </si>
  <si>
    <t>BLK-1 RE</t>
  </si>
  <si>
    <t>PY-1-1</t>
  </si>
  <si>
    <t>PPP-1-7</t>
  </si>
  <si>
    <t>S060-G11</t>
  </si>
  <si>
    <t>S060-G12</t>
  </si>
  <si>
    <t>PPP-1-8</t>
  </si>
  <si>
    <t>S060-G13</t>
  </si>
  <si>
    <t>S060-G14</t>
  </si>
  <si>
    <t>PPP-1-9</t>
  </si>
  <si>
    <t>S060-G15</t>
  </si>
  <si>
    <t>S060-G16</t>
  </si>
  <si>
    <t>PPP-1-10</t>
  </si>
  <si>
    <t>S060-G17</t>
  </si>
  <si>
    <t>S060-G18</t>
  </si>
  <si>
    <t>PPP-1-11</t>
  </si>
  <si>
    <t>S060-G19</t>
  </si>
  <si>
    <t>S060-G20</t>
  </si>
  <si>
    <t>PPP-1-12</t>
  </si>
  <si>
    <t>BLK-2</t>
  </si>
  <si>
    <t>PY-1-2</t>
  </si>
  <si>
    <t>PPP-1-13</t>
  </si>
  <si>
    <t>S060-G21</t>
  </si>
  <si>
    <t>S060-G22</t>
  </si>
  <si>
    <t>PPP-1-14</t>
  </si>
  <si>
    <t>S060-G23</t>
  </si>
  <si>
    <t>S060-G24</t>
  </si>
  <si>
    <t>PPP-1-15</t>
  </si>
  <si>
    <t>S060-G25</t>
  </si>
  <si>
    <t>S060-G26</t>
  </si>
  <si>
    <t>PPP-1-16</t>
  </si>
  <si>
    <t>S060-G27</t>
  </si>
  <si>
    <t>S060-G28</t>
  </si>
  <si>
    <t>PPP-1-17</t>
  </si>
  <si>
    <t>S060-G29</t>
  </si>
  <si>
    <t>S060-G30</t>
  </si>
  <si>
    <t>PPP-1-18</t>
  </si>
  <si>
    <t>BLK-3</t>
  </si>
  <si>
    <t>PY-1-3</t>
  </si>
  <si>
    <t>PPP-1-19</t>
  </si>
  <si>
    <t>S060-G31</t>
  </si>
  <si>
    <t>S060-G32</t>
  </si>
  <si>
    <t>PPP-1-20</t>
  </si>
  <si>
    <t>S060-G33</t>
  </si>
  <si>
    <t>S060-G34</t>
  </si>
  <si>
    <t>PPP-1-21</t>
  </si>
  <si>
    <t>S060-G35</t>
  </si>
  <si>
    <t>S060-G36</t>
  </si>
  <si>
    <t>PPP-1-22</t>
  </si>
  <si>
    <t>S060-G37</t>
  </si>
  <si>
    <t>S060-G38</t>
  </si>
  <si>
    <t>PPP-1-23</t>
  </si>
  <si>
    <t>S060-G39</t>
  </si>
  <si>
    <t>S060-G40</t>
  </si>
  <si>
    <t>PPP-1-24</t>
  </si>
  <si>
    <t>BLK-4</t>
  </si>
  <si>
    <t>PY-1-4</t>
  </si>
  <si>
    <t>PPP-1-25</t>
  </si>
  <si>
    <t>S060-G41</t>
  </si>
  <si>
    <t>S060-G42</t>
  </si>
  <si>
    <t>PPP-1-26</t>
  </si>
  <si>
    <t>S060-G43</t>
  </si>
  <si>
    <t>S060-G44</t>
  </si>
  <si>
    <t>PPP-1-27</t>
  </si>
  <si>
    <t>S060-G45</t>
  </si>
  <si>
    <t>S060-G46</t>
  </si>
  <si>
    <t>PPP-1-28</t>
  </si>
  <si>
    <t>S060-G47</t>
  </si>
  <si>
    <t>S060-G48</t>
  </si>
  <si>
    <t>PPP-1-29</t>
  </si>
  <si>
    <t>S060-G49</t>
  </si>
  <si>
    <t>S060-G50</t>
  </si>
  <si>
    <t>PPP-1-30</t>
  </si>
  <si>
    <t>BLK-5</t>
  </si>
  <si>
    <t>PY-1-5</t>
  </si>
  <si>
    <t>PPP-1-31</t>
  </si>
  <si>
    <t>S060-G51</t>
  </si>
  <si>
    <t>S060-G52</t>
  </si>
  <si>
    <t>PPP-1-32</t>
  </si>
  <si>
    <t>S060-G53</t>
  </si>
  <si>
    <t>S060-G54</t>
  </si>
  <si>
    <t>PPP-1-33</t>
  </si>
  <si>
    <t>S060-G55</t>
  </si>
  <si>
    <t>S060-G56</t>
  </si>
  <si>
    <t>PPP-1-34</t>
  </si>
  <si>
    <t>S060-G57</t>
  </si>
  <si>
    <t>S060-G58</t>
  </si>
  <si>
    <t>PPP-1-35</t>
  </si>
  <si>
    <t>S060-G59</t>
  </si>
  <si>
    <t>S060-G60</t>
  </si>
  <si>
    <t>PPP-1-36</t>
  </si>
  <si>
    <t>BLK-6</t>
  </si>
  <si>
    <t>PY-1-6</t>
  </si>
  <si>
    <t>PPP-1-37</t>
  </si>
  <si>
    <t>S060-G61</t>
  </si>
  <si>
    <t>S060-G62</t>
  </si>
  <si>
    <t>PPP-1-38</t>
  </si>
  <si>
    <t>S060-G63</t>
  </si>
  <si>
    <t>S060-G64</t>
  </si>
  <si>
    <t>PPP-1-39</t>
  </si>
  <si>
    <t>S060-G65</t>
  </si>
  <si>
    <t>S060-G66</t>
  </si>
  <si>
    <t>PPP-1-40</t>
  </si>
  <si>
    <t>S060-G67</t>
  </si>
  <si>
    <t>S060-G68</t>
  </si>
  <si>
    <t>PPP-1-41</t>
  </si>
  <si>
    <t>PY-1-7</t>
  </si>
  <si>
    <t>PY-1-8</t>
  </si>
  <si>
    <t>PPP-1-42</t>
  </si>
  <si>
    <t>BLK-7</t>
  </si>
  <si>
    <t>PY-1-9</t>
  </si>
  <si>
    <t>PPP-1-43</t>
  </si>
  <si>
    <t>Ave</t>
  </si>
  <si>
    <t>2SD</t>
  </si>
  <si>
    <r>
      <rPr>
        <sz val="11"/>
        <color theme="1"/>
        <rFont val="Arial"/>
        <family val="2"/>
      </rPr>
      <t>δ</t>
    </r>
    <r>
      <rPr>
        <vertAlign val="superscript"/>
        <sz val="11"/>
        <color theme="1"/>
        <rFont val="Arial"/>
        <family val="2"/>
      </rPr>
      <t>34</t>
    </r>
    <r>
      <rPr>
        <sz val="11"/>
        <color theme="1"/>
        <rFont val="Arial"/>
        <family val="2"/>
      </rPr>
      <t>S</t>
    </r>
    <r>
      <rPr>
        <vertAlign val="subscript"/>
        <sz val="11"/>
        <color theme="1"/>
        <rFont val="Arial"/>
        <family val="2"/>
      </rPr>
      <t>ref</t>
    </r>
  </si>
  <si>
    <r>
      <rPr>
        <sz val="11"/>
        <color theme="1"/>
        <rFont val="Arial"/>
        <family val="2"/>
      </rPr>
      <t>δ</t>
    </r>
    <r>
      <rPr>
        <vertAlign val="superscript"/>
        <sz val="11"/>
        <color theme="1"/>
        <rFont val="Arial"/>
        <family val="2"/>
      </rPr>
      <t>34</t>
    </r>
    <r>
      <rPr>
        <sz val="11"/>
        <color theme="1"/>
        <rFont val="Arial"/>
        <family val="2"/>
      </rPr>
      <t>S</t>
    </r>
    <r>
      <rPr>
        <vertAlign val="subscript"/>
        <sz val="11"/>
        <color theme="1"/>
        <rFont val="Arial"/>
        <family val="2"/>
      </rPr>
      <t>V-CDT</t>
    </r>
  </si>
  <si>
    <t>The first session</t>
  </si>
  <si>
    <t>30UM</t>
  </si>
  <si>
    <t>ZX-1</t>
  </si>
  <si>
    <t>Grain08</t>
  </si>
  <si>
    <t>Grain12</t>
  </si>
  <si>
    <t>Grain19</t>
  </si>
  <si>
    <t>ZX-2</t>
  </si>
  <si>
    <t>Grain20</t>
  </si>
  <si>
    <t>Grain31</t>
  </si>
  <si>
    <t>Grain33</t>
  </si>
  <si>
    <t>ZX-3</t>
  </si>
  <si>
    <t>Grain35</t>
  </si>
  <si>
    <t>Grain36</t>
  </si>
  <si>
    <t>Grain41</t>
  </si>
  <si>
    <t>ZX-4</t>
  </si>
  <si>
    <t>ZX-5</t>
  </si>
  <si>
    <t>Grain44</t>
  </si>
  <si>
    <t>Grain45</t>
  </si>
  <si>
    <t>Grain62</t>
  </si>
  <si>
    <t>ZX-6</t>
  </si>
  <si>
    <t>UWPy-1-1</t>
  </si>
  <si>
    <t>UWPy-1-2</t>
  </si>
  <si>
    <t>UWPy-1-3</t>
  </si>
  <si>
    <t>The second session</t>
  </si>
  <si>
    <t>JX-14</t>
  </si>
  <si>
    <t>JX-15</t>
  </si>
  <si>
    <t>ZX-7</t>
  </si>
  <si>
    <t>JX-16</t>
  </si>
  <si>
    <t>ZX-8</t>
  </si>
  <si>
    <t>JX-17</t>
  </si>
  <si>
    <t>G1-1</t>
  </si>
  <si>
    <t>G2-1</t>
  </si>
  <si>
    <t>G3-1</t>
  </si>
  <si>
    <t>JX-18</t>
  </si>
  <si>
    <t>G4</t>
  </si>
  <si>
    <t>G5</t>
  </si>
  <si>
    <t>G6</t>
  </si>
  <si>
    <t>JX-19</t>
  </si>
  <si>
    <t>G7</t>
  </si>
  <si>
    <t>G9</t>
  </si>
  <si>
    <t>G10</t>
  </si>
  <si>
    <t>JX-20</t>
  </si>
  <si>
    <t>ZX-9</t>
  </si>
  <si>
    <t>JX-21</t>
  </si>
  <si>
    <t>G11</t>
  </si>
  <si>
    <t>G13</t>
  </si>
  <si>
    <t>G14</t>
  </si>
  <si>
    <t>JX-22</t>
  </si>
  <si>
    <t>G15</t>
  </si>
  <si>
    <t>G16</t>
  </si>
  <si>
    <t>G17</t>
  </si>
  <si>
    <t>JX-23</t>
  </si>
  <si>
    <t>G18</t>
  </si>
  <si>
    <t>G21</t>
  </si>
  <si>
    <t>G22</t>
  </si>
  <si>
    <t>JX-24</t>
  </si>
  <si>
    <t>ZX-10</t>
  </si>
  <si>
    <t>JX-25</t>
  </si>
  <si>
    <t>G23</t>
  </si>
  <si>
    <t>G24</t>
  </si>
  <si>
    <t>G25</t>
  </si>
  <si>
    <t>JX-26</t>
  </si>
  <si>
    <t>G26</t>
  </si>
  <si>
    <t>G27</t>
  </si>
  <si>
    <t>G28</t>
  </si>
  <si>
    <t>JX-27</t>
  </si>
  <si>
    <t>G29</t>
  </si>
  <si>
    <t>G30</t>
  </si>
  <si>
    <t>G32</t>
  </si>
  <si>
    <t>JX-28</t>
  </si>
  <si>
    <t>ZX-11</t>
  </si>
  <si>
    <t>JX-29</t>
  </si>
  <si>
    <t>JX-33</t>
  </si>
  <si>
    <t>ZX-12</t>
  </si>
  <si>
    <t>JX-34</t>
  </si>
  <si>
    <t>G34</t>
  </si>
  <si>
    <t>G37</t>
  </si>
  <si>
    <t>G38</t>
  </si>
  <si>
    <t>JX-35</t>
  </si>
  <si>
    <t>G39</t>
  </si>
  <si>
    <t>G40</t>
  </si>
  <si>
    <t>G42</t>
  </si>
  <si>
    <t>JX-36</t>
  </si>
  <si>
    <t>G43</t>
  </si>
  <si>
    <t>G46</t>
  </si>
  <si>
    <t>G47</t>
  </si>
  <si>
    <t>JX-37</t>
  </si>
  <si>
    <t>ZX-13</t>
  </si>
  <si>
    <t>JX-38</t>
  </si>
  <si>
    <t>G48</t>
  </si>
  <si>
    <t>G49</t>
  </si>
  <si>
    <t>G50</t>
  </si>
  <si>
    <t>JX-39</t>
  </si>
  <si>
    <t>G51</t>
  </si>
  <si>
    <t>G52</t>
  </si>
  <si>
    <t>G53</t>
  </si>
  <si>
    <t>JX-40</t>
  </si>
  <si>
    <t>G54</t>
  </si>
  <si>
    <t>G55</t>
  </si>
  <si>
    <t>G56</t>
  </si>
  <si>
    <t>JX-41</t>
  </si>
  <si>
    <t>ZX-14</t>
  </si>
  <si>
    <t>JX-42</t>
  </si>
  <si>
    <t>G57</t>
  </si>
  <si>
    <t>G58</t>
  </si>
  <si>
    <t>G59</t>
  </si>
  <si>
    <t>JX-43</t>
  </si>
  <si>
    <t>G60</t>
  </si>
  <si>
    <t>G61</t>
  </si>
  <si>
    <t>G63</t>
  </si>
  <si>
    <t>JX-44</t>
  </si>
  <si>
    <t>ZX-15</t>
  </si>
  <si>
    <t>JX-45</t>
  </si>
  <si>
    <t>G64</t>
  </si>
  <si>
    <t>G65</t>
  </si>
  <si>
    <t>G66</t>
  </si>
  <si>
    <t>JX-46</t>
  </si>
  <si>
    <t>G67</t>
  </si>
  <si>
    <t>G68</t>
  </si>
  <si>
    <t>JX-47</t>
  </si>
  <si>
    <t>ZX-16</t>
  </si>
  <si>
    <t>JX-48</t>
  </si>
  <si>
    <t>UWPY-1-1</t>
  </si>
  <si>
    <t>UWPY-1-2</t>
  </si>
  <si>
    <t>UWPY-1-3</t>
  </si>
  <si>
    <t>UWPy-1</t>
  </si>
  <si>
    <t>Background corrections on other ratios</t>
  </si>
  <si>
    <t>Sample #</t>
  </si>
  <si>
    <t>Ipr (nA)</t>
  </si>
  <si>
    <t>32S/Coeff</t>
  </si>
  <si>
    <t>1se(%)</t>
  </si>
  <si>
    <t>34S/32S</t>
  </si>
  <si>
    <r>
      <rPr>
        <b/>
        <sz val="10"/>
        <color indexed="8"/>
        <rFont val="Arial"/>
        <family val="2"/>
      </rPr>
      <t>δ</t>
    </r>
    <r>
      <rPr>
        <b/>
        <vertAlign val="superscript"/>
        <sz val="10"/>
        <color rgb="FF000000"/>
        <rFont val="Arial"/>
        <family val="2"/>
      </rPr>
      <t>34</t>
    </r>
    <r>
      <rPr>
        <b/>
        <sz val="10"/>
        <color indexed="8"/>
        <rFont val="Arial"/>
        <family val="2"/>
      </rPr>
      <t>S</t>
    </r>
    <r>
      <rPr>
        <b/>
        <vertAlign val="subscript"/>
        <sz val="10"/>
        <color rgb="FF000000"/>
        <rFont val="Arial"/>
        <family val="2"/>
      </rPr>
      <t>raw</t>
    </r>
  </si>
  <si>
    <r>
      <rPr>
        <b/>
        <sz val="10"/>
        <color indexed="8"/>
        <rFont val="Arial"/>
        <family val="2"/>
      </rPr>
      <t>δ</t>
    </r>
    <r>
      <rPr>
        <b/>
        <vertAlign val="superscript"/>
        <sz val="10"/>
        <color rgb="FF000000"/>
        <rFont val="Arial"/>
        <family val="2"/>
      </rPr>
      <t>34</t>
    </r>
    <r>
      <rPr>
        <b/>
        <sz val="10"/>
        <color indexed="8"/>
        <rFont val="Arial"/>
        <family val="2"/>
      </rPr>
      <t>S</t>
    </r>
    <r>
      <rPr>
        <b/>
        <vertAlign val="subscript"/>
        <sz val="10"/>
        <color rgb="FF000000"/>
        <rFont val="Arial"/>
        <family val="2"/>
      </rPr>
      <t>V-CDT</t>
    </r>
  </si>
  <si>
    <t>L'2</t>
  </si>
  <si>
    <t>H1/L'2</t>
  </si>
  <si>
    <t>The first session_T153</t>
  </si>
  <si>
    <t>PPP-1@05</t>
  </si>
  <si>
    <t>PPP-1@06</t>
  </si>
  <si>
    <t>Py-1@03</t>
  </si>
  <si>
    <t>Py-1@04</t>
  </si>
  <si>
    <t>PPP-1@07</t>
  </si>
  <si>
    <t>PPP-1@08</t>
  </si>
  <si>
    <t>Py-1@05</t>
  </si>
  <si>
    <t>Py-1@06</t>
  </si>
  <si>
    <t>PPP-1@09</t>
  </si>
  <si>
    <t>PPP-1@10</t>
  </si>
  <si>
    <t>ave</t>
  </si>
  <si>
    <t>IMF</t>
  </si>
  <si>
    <t>The third session_T153</t>
  </si>
  <si>
    <t>PPP-1_5@09</t>
  </si>
  <si>
    <t>PPP-1_5@10</t>
  </si>
  <si>
    <t>Py-1_5@07</t>
  </si>
  <si>
    <t>Py-1_5@08</t>
  </si>
  <si>
    <t>PPP-1_5@11</t>
  </si>
  <si>
    <t>PPP-1_5@12</t>
  </si>
  <si>
    <t>Py-1_5@09</t>
  </si>
  <si>
    <t>Py-1_5@10</t>
  </si>
  <si>
    <t>PPP-1_5@13</t>
  </si>
  <si>
    <t>PPP-1_5@14</t>
  </si>
  <si>
    <t>Py-1_5@11</t>
  </si>
  <si>
    <t>Py-1_5@12</t>
  </si>
  <si>
    <t>PPP-1_5@15</t>
  </si>
  <si>
    <t>PPP-1_5@16</t>
  </si>
  <si>
    <t>Py-1_5@13</t>
  </si>
  <si>
    <t>Py-1_5@14</t>
  </si>
  <si>
    <t>PPP-1_5@17</t>
  </si>
  <si>
    <t>PPP-1_5@18</t>
  </si>
  <si>
    <t>The fourth session_S060</t>
  </si>
  <si>
    <t>NJUMc-1 test@01</t>
  </si>
  <si>
    <t>NJUMc-1 test@02</t>
  </si>
  <si>
    <t>NJUMc-1 test@03</t>
  </si>
  <si>
    <t>UWPy-1@01</t>
  </si>
  <si>
    <t>NJUMc-1 G@01</t>
  </si>
  <si>
    <t>NJUMc-1 G@02</t>
  </si>
  <si>
    <t>NJUMc-1 G@03</t>
  </si>
  <si>
    <t>NJUMc-1 G@04</t>
  </si>
  <si>
    <t>NJUMc-1 G@05</t>
  </si>
  <si>
    <t>NJUMc-1 G@06</t>
  </si>
  <si>
    <t>NJUMc-1 G@07</t>
  </si>
  <si>
    <t>NJUMc-1 G@08</t>
  </si>
  <si>
    <t>NJUMc-1 G@09</t>
  </si>
  <si>
    <t>NJUMc-1 G@10</t>
  </si>
  <si>
    <t>UWPy-1@02</t>
  </si>
  <si>
    <t>NJUMc-1 G@11</t>
  </si>
  <si>
    <t>NJUMc-1 G@12</t>
  </si>
  <si>
    <t>NJUMc-1 G@13</t>
  </si>
  <si>
    <t>NJUMc-1 G@14</t>
  </si>
  <si>
    <t>NJUMc-1 G@15</t>
  </si>
  <si>
    <t>NJUMc-1 G@16</t>
  </si>
  <si>
    <t>NJUMc-1 G@17</t>
  </si>
  <si>
    <t>NJUMc-1 G@18</t>
  </si>
  <si>
    <t>NJUMc-1 G@19</t>
  </si>
  <si>
    <t>NJUMc-1 G@20</t>
  </si>
  <si>
    <t>UWPy-1@03</t>
  </si>
  <si>
    <t>NJUMc-1 G@21</t>
  </si>
  <si>
    <t>NJUMc-1 G@22</t>
  </si>
  <si>
    <t>NJUMc-1 G@23</t>
  </si>
  <si>
    <t>NJUMc-1 G@24</t>
  </si>
  <si>
    <t>NJUMc-1 G@25</t>
  </si>
  <si>
    <t>NJUMc-1 G@26</t>
  </si>
  <si>
    <t>NJUMc-1 G@27</t>
  </si>
  <si>
    <t>NJUMc-1 G@28</t>
  </si>
  <si>
    <t>NJUMc-1 G@29</t>
  </si>
  <si>
    <t>NJUMc-1 G@30</t>
  </si>
  <si>
    <t>UWPy-1@04</t>
  </si>
  <si>
    <t>out of the 2SD range, rejected</t>
  </si>
  <si>
    <t>NJUMc-1 G@31</t>
  </si>
  <si>
    <t>NJUMc-1 G@32</t>
  </si>
  <si>
    <t>NJUMc-1 G@33</t>
  </si>
  <si>
    <t>NJUMc-1 G@34</t>
  </si>
  <si>
    <t>NJUMc-1 G@35</t>
  </si>
  <si>
    <t>NJUMc-1 G@36</t>
  </si>
  <si>
    <t>NJUMc-1 G@37</t>
  </si>
  <si>
    <t>NJUMc-1 G@38</t>
  </si>
  <si>
    <t>NJUMc-1 G@39</t>
  </si>
  <si>
    <t>NJUMc-1 G@40</t>
  </si>
  <si>
    <t>UWPy-1@05</t>
  </si>
  <si>
    <t>NJUMc-1 G@41</t>
  </si>
  <si>
    <t>NJUMc-1 G@42</t>
  </si>
  <si>
    <t>NJUMc-1 G@43</t>
  </si>
  <si>
    <t>NJUMc-1 G@44</t>
  </si>
  <si>
    <t>NJUMc-1 G@45</t>
  </si>
  <si>
    <t>NJUMc-1 G@46</t>
  </si>
  <si>
    <t>NJUMc-1 G@47</t>
  </si>
  <si>
    <t>NJUMc-1 G@48</t>
  </si>
  <si>
    <t>NJUMc-1 G@49</t>
  </si>
  <si>
    <t>NJUMc-1 G@50</t>
  </si>
  <si>
    <t>UWPy-1@06</t>
  </si>
  <si>
    <t>NJUMc-1 G@51</t>
  </si>
  <si>
    <t>NJUMc-1 G@52</t>
  </si>
  <si>
    <t>NJUMc-1 G@53</t>
  </si>
  <si>
    <t>NJUMc-1 G@54</t>
  </si>
  <si>
    <t>NJUMc-1 G@55</t>
  </si>
  <si>
    <t>NJUMc-1 G@56</t>
  </si>
  <si>
    <t>NJUMc-1 G@57</t>
  </si>
  <si>
    <t>NJUMc-1 G@58</t>
  </si>
  <si>
    <t>NJUMc-1 G@59</t>
  </si>
  <si>
    <t>NJUMc-1 G@60</t>
  </si>
  <si>
    <t>UWPy-1@07</t>
  </si>
  <si>
    <t>NJUMc-1 G@61</t>
  </si>
  <si>
    <t>NJUMc-1 G@62</t>
  </si>
  <si>
    <t>NJUMc-1 G@63</t>
  </si>
  <si>
    <t>NJUMc-1 G@64</t>
  </si>
  <si>
    <t>NJUMc-1 G@65</t>
  </si>
  <si>
    <t>NJUMc-1 G@66</t>
  </si>
  <si>
    <t>NJUMc-1 G@67</t>
  </si>
  <si>
    <t>NJUMc-1 G@68</t>
  </si>
  <si>
    <t>UWPy-1@08</t>
  </si>
  <si>
    <t>LA-MC-ICP-MS results_Nanjing University</t>
  </si>
  <si>
    <t>LA-MC-ICP-MS results_Beijing</t>
  </si>
  <si>
    <t>SIMS results</t>
  </si>
  <si>
    <t>Sample ID</t>
  </si>
  <si>
    <r>
      <rPr>
        <b/>
        <sz val="10"/>
        <color theme="1"/>
        <rFont val="Arial"/>
        <family val="2"/>
      </rPr>
      <t>δ</t>
    </r>
    <r>
      <rPr>
        <b/>
        <vertAlign val="superscript"/>
        <sz val="10"/>
        <color theme="1"/>
        <rFont val="Arial"/>
        <family val="2"/>
      </rPr>
      <t>34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V-CDT</t>
    </r>
    <r>
      <rPr>
        <b/>
        <sz val="10"/>
        <color theme="1"/>
        <rFont val="Arial"/>
        <family val="2"/>
      </rPr>
      <t>(‰)</t>
    </r>
  </si>
  <si>
    <t>2SD(‰)</t>
  </si>
  <si>
    <t>2SE(‰)</t>
  </si>
  <si>
    <t>Sequence</t>
  </si>
  <si>
    <r>
      <rPr>
        <b/>
        <sz val="10"/>
        <color theme="1"/>
        <rFont val="Arial"/>
        <family val="2"/>
      </rPr>
      <t>Average δ</t>
    </r>
    <r>
      <rPr>
        <b/>
        <vertAlign val="superscript"/>
        <sz val="10"/>
        <color theme="1"/>
        <rFont val="Arial"/>
        <family val="2"/>
      </rPr>
      <t>34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V-CDT</t>
    </r>
    <r>
      <rPr>
        <b/>
        <sz val="10"/>
        <color theme="1"/>
        <rFont val="Arial"/>
        <family val="2"/>
      </rPr>
      <t>(‰)</t>
    </r>
  </si>
  <si>
    <t>UWPy-1@1</t>
  </si>
  <si>
    <t>UWPy-1@2</t>
  </si>
  <si>
    <t>UWPy-1@3</t>
  </si>
  <si>
    <t>Average</t>
  </si>
  <si>
    <r>
      <rPr>
        <b/>
        <sz val="10"/>
        <color theme="1"/>
        <rFont val="Arial"/>
        <family val="2"/>
      </rPr>
      <t>δ</t>
    </r>
    <r>
      <rPr>
        <b/>
        <vertAlign val="superscript"/>
        <sz val="10"/>
        <color theme="1"/>
        <rFont val="Arial"/>
        <family val="2"/>
      </rPr>
      <t>34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LA-MC-ICP-MS</t>
    </r>
    <r>
      <rPr>
        <b/>
        <vertAlign val="subscript"/>
        <sz val="10"/>
        <color theme="1"/>
        <rFont val="等线"/>
        <charset val="134"/>
      </rPr>
      <t>_NJU</t>
    </r>
    <r>
      <rPr>
        <b/>
        <sz val="10"/>
        <color theme="1"/>
        <rFont val="Arial"/>
        <family val="2"/>
      </rPr>
      <t>-δ</t>
    </r>
    <r>
      <rPr>
        <b/>
        <vertAlign val="superscript"/>
        <sz val="10"/>
        <color theme="1"/>
        <rFont val="Arial"/>
        <family val="2"/>
      </rPr>
      <t>34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SIMS</t>
    </r>
    <r>
      <rPr>
        <b/>
        <sz val="10"/>
        <color theme="1"/>
        <rFont val="Arial"/>
        <family val="2"/>
      </rPr>
      <t>(‰)</t>
    </r>
  </si>
  <si>
    <r>
      <t>δ</t>
    </r>
    <r>
      <rPr>
        <b/>
        <vertAlign val="superscript"/>
        <sz val="10"/>
        <color theme="1"/>
        <rFont val="Arial"/>
        <family val="2"/>
      </rPr>
      <t>34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LA-MC-ICP-MS</t>
    </r>
    <r>
      <rPr>
        <b/>
        <vertAlign val="subscript"/>
        <sz val="10"/>
        <color theme="1"/>
        <rFont val="等线"/>
        <charset val="134"/>
      </rPr>
      <t>_Beijing</t>
    </r>
    <r>
      <rPr>
        <b/>
        <sz val="10"/>
        <color theme="1"/>
        <rFont val="Arial"/>
        <family val="2"/>
      </rPr>
      <t>-δ</t>
    </r>
    <r>
      <rPr>
        <b/>
        <vertAlign val="superscript"/>
        <sz val="10"/>
        <color theme="1"/>
        <rFont val="Arial"/>
        <family val="2"/>
      </rPr>
      <t>34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SIMS</t>
    </r>
    <r>
      <rPr>
        <b/>
        <sz val="10"/>
        <color theme="1"/>
        <rFont val="Arial"/>
        <family val="2"/>
      </rPr>
      <t>(‰)</t>
    </r>
  </si>
  <si>
    <r>
      <t>δ</t>
    </r>
    <r>
      <rPr>
        <b/>
        <vertAlign val="superscript"/>
        <sz val="10"/>
        <color theme="1"/>
        <rFont val="Arial"/>
        <family val="2"/>
      </rPr>
      <t>34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LA-MC-ICP-MS</t>
    </r>
    <r>
      <rPr>
        <b/>
        <vertAlign val="subscript"/>
        <sz val="10"/>
        <color theme="1"/>
        <rFont val="等线"/>
        <charset val="134"/>
      </rPr>
      <t>_Beijing</t>
    </r>
    <r>
      <rPr>
        <b/>
        <sz val="10"/>
        <color theme="1"/>
        <rFont val="Arial"/>
        <family val="2"/>
      </rPr>
      <t>-δ</t>
    </r>
    <r>
      <rPr>
        <b/>
        <vertAlign val="superscript"/>
        <sz val="10"/>
        <color theme="1"/>
        <rFont val="Arial"/>
        <family val="2"/>
      </rPr>
      <t>34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LA-MC-ICP-MS_NJU</t>
    </r>
    <r>
      <rPr>
        <b/>
        <sz val="10"/>
        <color theme="1"/>
        <rFont val="Arial"/>
        <family val="2"/>
      </rPr>
      <t>(‰)</t>
    </r>
  </si>
  <si>
    <t>mineral inclusion, rejected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</si>
</sst>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76" formatCode="0.00_ "/>
    <numFmt numFmtId="177" formatCode="0.0"/>
    <numFmt numFmtId="178" formatCode="0.000"/>
    <numFmt numFmtId="179" formatCode="0.000000"/>
    <numFmt numFmtId="180" formatCode="0.00000"/>
    <numFmt numFmtId="181" formatCode="0.00_ ;\-0.00\ "/>
  </numFmts>
  <fonts count="35" x14ac:knownFonts="1">
    <font>
      <sz val="11"/>
      <color theme="1"/>
      <name val="等线"/>
      <charset val="134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7" tint="0.79992065187536243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theme="4"/>
      <name val="Arial"/>
      <family val="2"/>
    </font>
    <font>
      <b/>
      <sz val="10"/>
      <color theme="7" tint="0.79992065187536243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11"/>
      <color rgb="FF9C0006"/>
      <name val="Arial"/>
      <family val="2"/>
    </font>
    <font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9C0006"/>
      <name val="等线"/>
      <charset val="134"/>
      <scheme val="minor"/>
    </font>
    <font>
      <sz val="11"/>
      <color theme="1"/>
      <name val="等线"/>
      <charset val="134"/>
      <scheme val="minor"/>
    </font>
    <font>
      <b/>
      <vertAlign val="super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bscript"/>
      <sz val="10"/>
      <color theme="1"/>
      <name val="等线"/>
      <charset val="134"/>
    </font>
    <font>
      <b/>
      <vertAlign val="superscript"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0" borderId="0"/>
  </cellStyleXfs>
  <cellXfs count="10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2" fillId="0" borderId="8" xfId="0" applyNumberFormat="1" applyFont="1" applyBorder="1" applyAlignment="1">
      <alignment horizontal="left" vertical="center"/>
    </xf>
    <xf numFmtId="2" fontId="1" fillId="0" borderId="8" xfId="0" applyNumberFormat="1" applyFont="1" applyBorder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2" fontId="2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3" applyFont="1" applyAlignment="1">
      <alignment horizontal="left" vertical="center"/>
    </xf>
    <xf numFmtId="176" fontId="3" fillId="0" borderId="8" xfId="3" applyNumberFormat="1" applyFont="1" applyBorder="1" applyAlignment="1">
      <alignment horizontal="left" vertical="center"/>
    </xf>
    <xf numFmtId="2" fontId="3" fillId="0" borderId="8" xfId="3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1" fillId="0" borderId="11" xfId="0" applyNumberFormat="1" applyFont="1" applyBorder="1" applyAlignment="1">
      <alignment horizontal="left" vertical="center"/>
    </xf>
    <xf numFmtId="2" fontId="1" fillId="0" borderId="10" xfId="0" applyNumberFormat="1" applyFont="1" applyBorder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5" fillId="2" borderId="12" xfId="3" applyFont="1" applyFill="1" applyBorder="1" applyAlignment="1">
      <alignment horizontal="left" vertical="center"/>
    </xf>
    <xf numFmtId="0" fontId="6" fillId="2" borderId="13" xfId="3" applyFont="1" applyFill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1" fillId="2" borderId="13" xfId="3" applyFont="1" applyFill="1" applyBorder="1" applyAlignment="1">
      <alignment horizontal="left" vertical="center"/>
    </xf>
    <xf numFmtId="0" fontId="5" fillId="2" borderId="13" xfId="3" applyFont="1" applyFill="1" applyBorder="1" applyAlignment="1">
      <alignment horizontal="left" vertical="center"/>
    </xf>
    <xf numFmtId="0" fontId="12" fillId="3" borderId="0" xfId="3" applyFont="1" applyFill="1" applyAlignment="1">
      <alignment horizontal="left" vertical="center"/>
    </xf>
    <xf numFmtId="0" fontId="5" fillId="0" borderId="0" xfId="3" applyFont="1" applyAlignment="1">
      <alignment horizontal="left" vertical="center"/>
    </xf>
    <xf numFmtId="178" fontId="7" fillId="0" borderId="0" xfId="3" applyNumberFormat="1" applyFont="1" applyAlignment="1">
      <alignment horizontal="left" vertical="center"/>
    </xf>
    <xf numFmtId="177" fontId="7" fillId="0" borderId="0" xfId="3" applyNumberFormat="1" applyFont="1" applyAlignment="1">
      <alignment horizontal="left" vertical="center"/>
    </xf>
    <xf numFmtId="11" fontId="7" fillId="0" borderId="0" xfId="3" applyNumberFormat="1" applyFont="1" applyAlignment="1">
      <alignment horizontal="left" vertical="center"/>
    </xf>
    <xf numFmtId="179" fontId="7" fillId="0" borderId="0" xfId="3" applyNumberFormat="1" applyFont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1" fontId="7" fillId="0" borderId="0" xfId="0" applyNumberFormat="1" applyFont="1" applyAlignment="1">
      <alignment horizontal="left" vertical="center"/>
    </xf>
    <xf numFmtId="179" fontId="7" fillId="0" borderId="0" xfId="0" applyNumberFormat="1" applyFont="1" applyAlignment="1">
      <alignment horizontal="left" vertical="center"/>
    </xf>
    <xf numFmtId="177" fontId="13" fillId="0" borderId="0" xfId="0" applyNumberFormat="1" applyFont="1" applyAlignment="1">
      <alignment horizontal="left" vertical="center"/>
    </xf>
    <xf numFmtId="2" fontId="14" fillId="0" borderId="0" xfId="3" applyNumberFormat="1" applyAlignment="1">
      <alignment horizontal="left" vertical="center"/>
    </xf>
    <xf numFmtId="0" fontId="3" fillId="2" borderId="12" xfId="3" applyFont="1" applyFill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2" fontId="7" fillId="0" borderId="0" xfId="3" applyNumberFormat="1" applyFont="1" applyAlignment="1">
      <alignment horizontal="left" vertical="center"/>
    </xf>
    <xf numFmtId="0" fontId="14" fillId="0" borderId="0" xfId="3" applyAlignment="1">
      <alignment horizontal="left" vertical="center"/>
    </xf>
    <xf numFmtId="176" fontId="3" fillId="0" borderId="0" xfId="3" applyNumberFormat="1" applyFont="1" applyAlignment="1">
      <alignment horizontal="left" vertical="center"/>
    </xf>
    <xf numFmtId="2" fontId="3" fillId="0" borderId="0" xfId="3" applyNumberFormat="1" applyFont="1" applyAlignment="1">
      <alignment horizontal="left" vertical="center"/>
    </xf>
    <xf numFmtId="176" fontId="7" fillId="0" borderId="0" xfId="3" applyNumberFormat="1" applyFont="1" applyAlignment="1">
      <alignment horizontal="left" vertical="center"/>
    </xf>
    <xf numFmtId="2" fontId="5" fillId="0" borderId="0" xfId="3" applyNumberFormat="1" applyFont="1" applyAlignment="1">
      <alignment horizontal="left" vertical="center"/>
    </xf>
    <xf numFmtId="176" fontId="14" fillId="0" borderId="0" xfId="3" applyNumberFormat="1" applyAlignment="1">
      <alignment horizontal="left" vertical="center"/>
    </xf>
    <xf numFmtId="0" fontId="16" fillId="2" borderId="12" xfId="3" applyFont="1" applyFill="1" applyBorder="1" applyAlignment="1">
      <alignment horizontal="left" vertical="center"/>
    </xf>
    <xf numFmtId="0" fontId="17" fillId="2" borderId="13" xfId="3" applyFont="1" applyFill="1" applyBorder="1" applyAlignment="1">
      <alignment horizontal="left" vertical="center"/>
    </xf>
    <xf numFmtId="0" fontId="15" fillId="2" borderId="13" xfId="3" applyFont="1" applyFill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2" fontId="18" fillId="4" borderId="0" xfId="2" applyNumberFormat="1" applyFont="1" applyAlignment="1">
      <alignment horizontal="left" vertical="center"/>
    </xf>
    <xf numFmtId="0" fontId="19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 vertical="center"/>
    </xf>
    <xf numFmtId="180" fontId="13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178" fontId="19" fillId="0" borderId="0" xfId="0" applyNumberFormat="1" applyFont="1" applyAlignment="1">
      <alignment horizontal="left" vertical="center"/>
    </xf>
    <xf numFmtId="180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2" fontId="19" fillId="0" borderId="0" xfId="0" applyNumberFormat="1" applyFon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2" fontId="13" fillId="0" borderId="0" xfId="1" applyNumberFormat="1" applyFont="1" applyFill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2" fontId="20" fillId="0" borderId="0" xfId="0" applyNumberFormat="1" applyFont="1" applyAlignment="1">
      <alignment horizontal="left" vertical="center"/>
    </xf>
    <xf numFmtId="2" fontId="13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49" fontId="14" fillId="0" borderId="0" xfId="0" applyNumberFormat="1" applyFont="1" applyFill="1" applyAlignment="1">
      <alignment horizontal="left" vertical="center"/>
    </xf>
    <xf numFmtId="178" fontId="13" fillId="0" borderId="0" xfId="0" applyNumberFormat="1" applyFont="1" applyFill="1" applyAlignment="1">
      <alignment horizontal="left" vertical="center"/>
    </xf>
    <xf numFmtId="179" fontId="13" fillId="0" borderId="0" xfId="0" applyNumberFormat="1" applyFont="1" applyFill="1" applyAlignment="1">
      <alignment horizontal="left" vertical="center"/>
    </xf>
    <xf numFmtId="180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2" fontId="22" fillId="0" borderId="0" xfId="0" applyNumberFormat="1" applyFont="1" applyFill="1" applyAlignment="1">
      <alignment horizontal="left" vertical="center"/>
    </xf>
    <xf numFmtId="176" fontId="13" fillId="0" borderId="0" xfId="0" applyNumberFormat="1" applyFont="1" applyFill="1" applyAlignment="1">
      <alignment horizontal="left" vertical="center"/>
    </xf>
    <xf numFmtId="176" fontId="19" fillId="0" borderId="0" xfId="0" applyNumberFormat="1" applyFont="1" applyAlignment="1">
      <alignment horizontal="left" vertical="center"/>
    </xf>
    <xf numFmtId="176" fontId="22" fillId="0" borderId="0" xfId="0" applyNumberFormat="1" applyFont="1" applyAlignment="1">
      <alignment horizontal="left" vertical="center"/>
    </xf>
    <xf numFmtId="181" fontId="22" fillId="0" borderId="0" xfId="1" applyNumberFormat="1" applyFont="1" applyFill="1" applyAlignment="1">
      <alignment horizontal="left" vertical="center"/>
    </xf>
    <xf numFmtId="177" fontId="2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2" fontId="20" fillId="0" borderId="0" xfId="0" applyNumberFormat="1" applyFont="1" applyFill="1" applyAlignment="1">
      <alignment horizontal="left" vertical="center"/>
    </xf>
    <xf numFmtId="176" fontId="20" fillId="0" borderId="0" xfId="0" applyNumberFormat="1" applyFont="1" applyFill="1" applyAlignment="1">
      <alignment horizontal="left" vertical="center"/>
    </xf>
    <xf numFmtId="179" fontId="1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">
    <cellStyle name="Normal 2" xfId="3" xr:uid="{00000000-0005-0000-0000-000000000000}"/>
    <cellStyle name="差" xfId="2" builtinId="27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'comparison of LA and SIMS'!$V$18:$V$85</c:f>
              <c:numCache>
                <c:formatCode>0.00_ </c:formatCode>
                <c:ptCount val="68"/>
                <c:pt idx="0">
                  <c:v>-0.73750081345731999</c:v>
                </c:pt>
                <c:pt idx="1">
                  <c:v>-0.48099306770384598</c:v>
                </c:pt>
                <c:pt idx="2">
                  <c:v>-1.10695683122615</c:v>
                </c:pt>
                <c:pt idx="3">
                  <c:v>-0.29175488637552499</c:v>
                </c:pt>
                <c:pt idx="4">
                  <c:v>-0.35234358574783498</c:v>
                </c:pt>
                <c:pt idx="5">
                  <c:v>-0.92914686983565897</c:v>
                </c:pt>
                <c:pt idx="6">
                  <c:v>-0.30494863096527097</c:v>
                </c:pt>
                <c:pt idx="7">
                  <c:v>0.497476911262201</c:v>
                </c:pt>
                <c:pt idx="8">
                  <c:v>-0.36477177517398501</c:v>
                </c:pt>
                <c:pt idx="9">
                  <c:v>-1.5908107004371701</c:v>
                </c:pt>
                <c:pt idx="10">
                  <c:v>-0.92773533504071903</c:v>
                </c:pt>
                <c:pt idx="11">
                  <c:v>0.975635670846287</c:v>
                </c:pt>
                <c:pt idx="12">
                  <c:v>-9.2395848959888796E-2</c:v>
                </c:pt>
                <c:pt idx="13">
                  <c:v>-0.85013382556316897</c:v>
                </c:pt>
                <c:pt idx="14">
                  <c:v>-5.0408718690071901E-2</c:v>
                </c:pt>
                <c:pt idx="15">
                  <c:v>-0.80313563339580796</c:v>
                </c:pt>
                <c:pt idx="16">
                  <c:v>1.61241955781414</c:v>
                </c:pt>
                <c:pt idx="17">
                  <c:v>-0.85733391585625895</c:v>
                </c:pt>
                <c:pt idx="18">
                  <c:v>-0.30198313091738899</c:v>
                </c:pt>
                <c:pt idx="19">
                  <c:v>-1.88324920058958</c:v>
                </c:pt>
                <c:pt idx="20">
                  <c:v>7.0840051539633499E-3</c:v>
                </c:pt>
                <c:pt idx="21">
                  <c:v>-0.69140394463703103</c:v>
                </c:pt>
                <c:pt idx="22">
                  <c:v>7.7328868338259596E-2</c:v>
                </c:pt>
                <c:pt idx="23">
                  <c:v>9.5331948715283901E-2</c:v>
                </c:pt>
                <c:pt idx="24">
                  <c:v>-7.8139205060686806E-2</c:v>
                </c:pt>
                <c:pt idx="25">
                  <c:v>-0.41728100843159799</c:v>
                </c:pt>
                <c:pt idx="26">
                  <c:v>0.20101578910617901</c:v>
                </c:pt>
                <c:pt idx="27">
                  <c:v>0.53841772476130201</c:v>
                </c:pt>
                <c:pt idx="28">
                  <c:v>-0.21230980662141999</c:v>
                </c:pt>
                <c:pt idx="29">
                  <c:v>-0.63196926638316597</c:v>
                </c:pt>
                <c:pt idx="30">
                  <c:v>2.7362340405735002</c:v>
                </c:pt>
                <c:pt idx="31">
                  <c:v>-8.6084452160690699E-3</c:v>
                </c:pt>
                <c:pt idx="32">
                  <c:v>3.7150134328697</c:v>
                </c:pt>
                <c:pt idx="33">
                  <c:v>0.146199263646931</c:v>
                </c:pt>
                <c:pt idx="34">
                  <c:v>3.6990637130299602</c:v>
                </c:pt>
                <c:pt idx="35">
                  <c:v>1.42630198849158</c:v>
                </c:pt>
                <c:pt idx="36">
                  <c:v>-0.90595810867973403</c:v>
                </c:pt>
                <c:pt idx="37">
                  <c:v>-0.731409231044164</c:v>
                </c:pt>
                <c:pt idx="38">
                  <c:v>-4.1309920299678303E-2</c:v>
                </c:pt>
                <c:pt idx="39">
                  <c:v>-0.81950608898014499</c:v>
                </c:pt>
                <c:pt idx="40">
                  <c:v>1.6139481496911601</c:v>
                </c:pt>
                <c:pt idx="41">
                  <c:v>-0.61533664166076496</c:v>
                </c:pt>
                <c:pt idx="42">
                  <c:v>-0.50248166113638204</c:v>
                </c:pt>
                <c:pt idx="43">
                  <c:v>2.15006891507488</c:v>
                </c:pt>
                <c:pt idx="44">
                  <c:v>1.2517561564317199</c:v>
                </c:pt>
                <c:pt idx="45">
                  <c:v>-0.18582607840385601</c:v>
                </c:pt>
                <c:pt idx="46">
                  <c:v>-1.68311111920401</c:v>
                </c:pt>
                <c:pt idx="47">
                  <c:v>-0.96215408142426995</c:v>
                </c:pt>
                <c:pt idx="48">
                  <c:v>-0.73176099396761896</c:v>
                </c:pt>
                <c:pt idx="49">
                  <c:v>-0.35756762667756398</c:v>
                </c:pt>
                <c:pt idx="50">
                  <c:v>-0.85326067113208004</c:v>
                </c:pt>
                <c:pt idx="51">
                  <c:v>-1.04050049603273</c:v>
                </c:pt>
                <c:pt idx="52">
                  <c:v>-0.68322007177497601</c:v>
                </c:pt>
                <c:pt idx="53">
                  <c:v>-0.65027433930838496</c:v>
                </c:pt>
                <c:pt idx="54">
                  <c:v>-0.31154359443082302</c:v>
                </c:pt>
                <c:pt idx="55">
                  <c:v>-0.63339120118995496</c:v>
                </c:pt>
                <c:pt idx="56">
                  <c:v>-0.256607469750055</c:v>
                </c:pt>
                <c:pt idx="57">
                  <c:v>-1.1905535007855199</c:v>
                </c:pt>
                <c:pt idx="58">
                  <c:v>-0.55114367264393505</c:v>
                </c:pt>
                <c:pt idx="59">
                  <c:v>-8.8623261633575395E-2</c:v>
                </c:pt>
                <c:pt idx="60">
                  <c:v>-0.222707614665655</c:v>
                </c:pt>
                <c:pt idx="61">
                  <c:v>1.4440679061549899</c:v>
                </c:pt>
                <c:pt idx="62">
                  <c:v>-0.77596207366811099</c:v>
                </c:pt>
                <c:pt idx="63">
                  <c:v>-0.26645565926371301</c:v>
                </c:pt>
                <c:pt idx="64">
                  <c:v>-0.75224320785923005</c:v>
                </c:pt>
                <c:pt idx="65">
                  <c:v>-0.87254148987799596</c:v>
                </c:pt>
                <c:pt idx="66">
                  <c:v>-0.14101384657156801</c:v>
                </c:pt>
                <c:pt idx="67">
                  <c:v>-0.22831028385068899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FB-403F-A790-8007D09DE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579871"/>
        <c:axId val="755634527"/>
      </c:scatterChart>
      <c:valAx>
        <c:axId val="767579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5634527"/>
        <c:crosses val="autoZero"/>
        <c:crossBetween val="midCat"/>
      </c:valAx>
      <c:valAx>
        <c:axId val="75563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7579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a8aa1a2c-08d1-4cae-aae0-55e48f664541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762188</xdr:colOff>
      <xdr:row>26</xdr:row>
      <xdr:rowOff>42956</xdr:rowOff>
    </xdr:from>
    <xdr:to>
      <xdr:col>20</xdr:col>
      <xdr:colOff>735294</xdr:colOff>
      <xdr:row>41</xdr:row>
      <xdr:rowOff>117288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UWPy-1@1" TargetMode="External"/><Relationship Id="rId1" Type="http://schemas.openxmlformats.org/officeDocument/2006/relationships/hyperlink" Target="mailto:UWPy-1@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"/>
  <sheetViews>
    <sheetView tabSelected="1" zoomScale="85" zoomScaleNormal="85" workbookViewId="0">
      <pane ySplit="2" topLeftCell="A9" activePane="bottomLeft" state="frozen"/>
      <selection pane="bottomLeft" activeCell="L23" sqref="L23"/>
    </sheetView>
  </sheetViews>
  <sheetFormatPr defaultColWidth="9" defaultRowHeight="14" x14ac:dyDescent="0.3"/>
  <cols>
    <col min="1" max="1" width="14.08203125" style="69" customWidth="1"/>
    <col min="2" max="8" width="9" style="69"/>
    <col min="9" max="9" width="20.25" style="69" customWidth="1"/>
    <col min="10" max="10" width="13.5" style="69" customWidth="1"/>
    <col min="11" max="16384" width="9" style="69"/>
  </cols>
  <sheetData>
    <row r="1" spans="1:11" s="73" customFormat="1" ht="17" x14ac:dyDescent="0.3">
      <c r="A1" s="73" t="s">
        <v>0</v>
      </c>
      <c r="B1" s="73" t="s">
        <v>1</v>
      </c>
      <c r="C1" s="73" t="s">
        <v>1</v>
      </c>
      <c r="D1" s="73" t="s">
        <v>1</v>
      </c>
      <c r="F1" s="73" t="s">
        <v>2</v>
      </c>
      <c r="G1" s="73" t="s">
        <v>2</v>
      </c>
      <c r="H1" s="73" t="s">
        <v>2</v>
      </c>
      <c r="I1" s="73" t="s">
        <v>3</v>
      </c>
      <c r="J1" s="73" t="s">
        <v>4</v>
      </c>
      <c r="K1" s="73" t="s">
        <v>5</v>
      </c>
    </row>
    <row r="2" spans="1:11" s="73" customFormat="1" ht="16" x14ac:dyDescent="0.25">
      <c r="B2" s="73" t="s">
        <v>6</v>
      </c>
      <c r="C2" s="73" t="s">
        <v>7</v>
      </c>
      <c r="D2" s="73" t="s">
        <v>8</v>
      </c>
      <c r="F2" s="73" t="s">
        <v>6</v>
      </c>
      <c r="G2" s="73" t="s">
        <v>7</v>
      </c>
      <c r="H2" s="73" t="s">
        <v>8</v>
      </c>
      <c r="J2" s="103" t="s">
        <v>9</v>
      </c>
      <c r="K2" s="103" t="s">
        <v>9</v>
      </c>
    </row>
    <row r="3" spans="1:11" x14ac:dyDescent="0.3">
      <c r="A3" s="69" t="s">
        <v>10</v>
      </c>
      <c r="B3" s="102">
        <v>4.506634</v>
      </c>
      <c r="C3" s="102">
        <v>0.22242426000000001</v>
      </c>
      <c r="D3" s="102">
        <v>4.9354426E-2</v>
      </c>
      <c r="E3" s="102"/>
      <c r="F3" s="102">
        <v>7.9112981999999998E-2</v>
      </c>
      <c r="G3" s="102">
        <v>3.9011548999999999E-3</v>
      </c>
      <c r="H3" s="102">
        <v>4.9859241999999997E-6</v>
      </c>
      <c r="I3" s="102">
        <v>4.93595812707864E-2</v>
      </c>
      <c r="J3" s="83"/>
      <c r="K3" s="83"/>
    </row>
    <row r="4" spans="1:11" x14ac:dyDescent="0.3">
      <c r="A4" s="69" t="s">
        <v>11</v>
      </c>
      <c r="B4" s="102">
        <v>4.4997924999999999</v>
      </c>
      <c r="C4" s="102">
        <v>0.22216858</v>
      </c>
      <c r="D4" s="102">
        <v>4.9373183000000001E-2</v>
      </c>
      <c r="E4" s="102"/>
      <c r="F4" s="102">
        <v>7.8815145000000003E-2</v>
      </c>
      <c r="G4" s="102">
        <v>3.8916352000000001E-3</v>
      </c>
      <c r="H4" s="102">
        <v>5.2598940999999996E-6</v>
      </c>
      <c r="I4" s="102">
        <v>4.9378485383329597E-2</v>
      </c>
      <c r="J4" s="83"/>
      <c r="K4" s="83">
        <v>0.21304396273668499</v>
      </c>
    </row>
    <row r="5" spans="1:11" x14ac:dyDescent="0.3">
      <c r="A5" s="69" t="s">
        <v>12</v>
      </c>
      <c r="B5" s="102">
        <v>4.7734778999999996</v>
      </c>
      <c r="C5" s="102">
        <v>0.23430682999999999</v>
      </c>
      <c r="D5" s="102">
        <v>4.9086769000000002E-2</v>
      </c>
      <c r="E5" s="102"/>
      <c r="F5" s="102">
        <v>6.4318185E-2</v>
      </c>
      <c r="G5" s="102">
        <v>3.1507565E-3</v>
      </c>
      <c r="H5" s="102">
        <v>5.1966971999999997E-6</v>
      </c>
      <c r="I5" s="102">
        <v>4.9089762188528598E-2</v>
      </c>
      <c r="J5" s="83">
        <v>-0.65877751783890903</v>
      </c>
      <c r="K5" s="83">
        <v>0.21172223976323801</v>
      </c>
    </row>
    <row r="6" spans="1:11" x14ac:dyDescent="0.3">
      <c r="A6" s="69" t="s">
        <v>13</v>
      </c>
      <c r="B6" s="102">
        <v>4.5294005000000004</v>
      </c>
      <c r="C6" s="102">
        <v>0.22366765999999999</v>
      </c>
      <c r="D6" s="102">
        <v>4.9384227000000003E-2</v>
      </c>
      <c r="E6" s="102"/>
      <c r="F6" s="102">
        <v>8.1269561000000004E-2</v>
      </c>
      <c r="G6" s="102">
        <v>4.0093576999999997E-3</v>
      </c>
      <c r="H6" s="102">
        <v>5.5869959E-6</v>
      </c>
      <c r="I6" s="102">
        <v>4.9389575896763897E-2</v>
      </c>
      <c r="J6" s="83"/>
      <c r="K6" s="83">
        <v>0.22624190625480001</v>
      </c>
    </row>
    <row r="7" spans="1:11" x14ac:dyDescent="0.3">
      <c r="A7" s="69" t="s">
        <v>14</v>
      </c>
      <c r="B7" s="102">
        <v>4.3290118</v>
      </c>
      <c r="C7" s="102">
        <v>0.20670404000000001</v>
      </c>
      <c r="D7" s="102">
        <v>4.7748097000000003E-2</v>
      </c>
      <c r="E7" s="102"/>
      <c r="F7" s="102">
        <v>6.6622126000000004E-2</v>
      </c>
      <c r="G7" s="102">
        <v>3.1772930999999999E-3</v>
      </c>
      <c r="H7" s="102">
        <v>4.4902014999999997E-6</v>
      </c>
      <c r="I7" s="102">
        <v>4.7741069128514002E-2</v>
      </c>
      <c r="J7" s="83">
        <v>-27.9628076345012</v>
      </c>
      <c r="K7" s="83">
        <v>0.188106449309413</v>
      </c>
    </row>
    <row r="8" spans="1:11" x14ac:dyDescent="0.3">
      <c r="A8" s="69" t="s">
        <v>15</v>
      </c>
      <c r="B8" s="102">
        <v>4.4019665000000003</v>
      </c>
      <c r="C8" s="102">
        <v>0.21101893999999999</v>
      </c>
      <c r="D8" s="102">
        <v>4.7940699000000003E-2</v>
      </c>
      <c r="E8" s="102"/>
      <c r="F8" s="102">
        <v>6.7156032000000004E-2</v>
      </c>
      <c r="G8" s="102">
        <v>3.2138085E-3</v>
      </c>
      <c r="H8" s="102">
        <v>4.2124286000000001E-6</v>
      </c>
      <c r="I8" s="102">
        <v>4.79352500069226E-2</v>
      </c>
      <c r="J8" s="83">
        <v>-24.030723987642499</v>
      </c>
      <c r="K8" s="83">
        <v>0.175754944404865</v>
      </c>
    </row>
    <row r="9" spans="1:11" x14ac:dyDescent="0.3">
      <c r="A9" s="69" t="s">
        <v>16</v>
      </c>
      <c r="B9" s="102">
        <v>4.4935223999999998</v>
      </c>
      <c r="C9" s="102">
        <v>0.22186718</v>
      </c>
      <c r="D9" s="102">
        <v>4.9372539E-2</v>
      </c>
      <c r="E9" s="102"/>
      <c r="F9" s="102">
        <v>6.5151441000000004E-2</v>
      </c>
      <c r="G9" s="102">
        <v>3.2185276999999999E-3</v>
      </c>
      <c r="H9" s="102">
        <v>5.9707481999999998E-6</v>
      </c>
      <c r="I9" s="102">
        <v>4.9377844050526899E-2</v>
      </c>
      <c r="J9" s="83"/>
      <c r="K9" s="83">
        <v>0.24183916146238801</v>
      </c>
    </row>
    <row r="10" spans="1:11" x14ac:dyDescent="0.3">
      <c r="A10" s="69" t="s">
        <v>17</v>
      </c>
      <c r="B10" s="102">
        <v>3.9646764000000001</v>
      </c>
      <c r="C10" s="102">
        <v>0.19099099</v>
      </c>
      <c r="D10" s="102">
        <v>4.8173109999999998E-2</v>
      </c>
      <c r="E10" s="102"/>
      <c r="F10" s="102">
        <v>5.7822489999999997E-2</v>
      </c>
      <c r="G10" s="102">
        <v>2.7871831E-3</v>
      </c>
      <c r="H10" s="102">
        <v>4.9184850000000002E-6</v>
      </c>
      <c r="I10" s="102">
        <v>4.8169014695984197E-2</v>
      </c>
      <c r="J10" s="83">
        <v>-19.4487626868899</v>
      </c>
      <c r="K10" s="83">
        <v>0.20421779565319001</v>
      </c>
    </row>
    <row r="11" spans="1:11" x14ac:dyDescent="0.3">
      <c r="A11" s="69" t="s">
        <v>18</v>
      </c>
      <c r="B11" s="102">
        <v>4.2400830000000003</v>
      </c>
      <c r="C11" s="102">
        <v>0.20428590999999999</v>
      </c>
      <c r="D11" s="102">
        <v>4.8179350000000003E-2</v>
      </c>
      <c r="E11" s="102"/>
      <c r="F11" s="102">
        <v>6.6110965999999993E-2</v>
      </c>
      <c r="G11" s="102">
        <v>3.1814256000000001E-3</v>
      </c>
      <c r="H11" s="102">
        <v>4.4270604999999998E-6</v>
      </c>
      <c r="I11" s="102">
        <v>4.8175571967931902E-2</v>
      </c>
      <c r="J11" s="83">
        <v>-19.316001250502101</v>
      </c>
      <c r="K11" s="83">
        <v>0.183788601532199</v>
      </c>
    </row>
    <row r="12" spans="1:11" x14ac:dyDescent="0.3">
      <c r="A12" s="69" t="s">
        <v>19</v>
      </c>
      <c r="B12" s="102">
        <v>4.5851327</v>
      </c>
      <c r="C12" s="102">
        <v>0.22650983999999999</v>
      </c>
      <c r="D12" s="102">
        <v>4.9399541999999998E-2</v>
      </c>
      <c r="E12" s="102"/>
      <c r="F12" s="102">
        <v>8.0814629999999998E-2</v>
      </c>
      <c r="G12" s="102">
        <v>3.9914520000000004E-3</v>
      </c>
      <c r="H12" s="102">
        <v>5.4107946999999998E-6</v>
      </c>
      <c r="I12" s="102">
        <v>4.9404936945872398E-2</v>
      </c>
      <c r="J12" s="83"/>
      <c r="K12" s="83">
        <v>0.21903862384959699</v>
      </c>
    </row>
    <row r="13" spans="1:11" x14ac:dyDescent="0.3">
      <c r="A13" s="69" t="s">
        <v>20</v>
      </c>
      <c r="B13" s="102">
        <v>4.2756112000000002</v>
      </c>
      <c r="C13" s="102">
        <v>0.20477664000000001</v>
      </c>
      <c r="D13" s="102">
        <v>4.7896307999999999E-2</v>
      </c>
      <c r="E13" s="102"/>
      <c r="F13" s="102">
        <v>6.9079202000000006E-2</v>
      </c>
      <c r="G13" s="102">
        <v>3.3080027999999998E-3</v>
      </c>
      <c r="H13" s="102">
        <v>4.7811751999999999E-6</v>
      </c>
      <c r="I13" s="102">
        <v>4.7890349832326901E-2</v>
      </c>
      <c r="J13" s="83">
        <v>-25.3345448030155</v>
      </c>
      <c r="K13" s="83">
        <v>0.19967175920576</v>
      </c>
    </row>
    <row r="14" spans="1:11" x14ac:dyDescent="0.3">
      <c r="A14" s="69" t="s">
        <v>21</v>
      </c>
      <c r="B14" s="102">
        <v>4.5278425000000002</v>
      </c>
      <c r="C14" s="102">
        <v>0.21620996000000001</v>
      </c>
      <c r="D14" s="102">
        <v>4.7758722000000003E-2</v>
      </c>
      <c r="E14" s="102"/>
      <c r="F14" s="102">
        <v>6.3050865999999997E-2</v>
      </c>
      <c r="G14" s="102">
        <v>3.0089182999999999E-3</v>
      </c>
      <c r="H14" s="102">
        <v>4.4497341000000004E-6</v>
      </c>
      <c r="I14" s="102">
        <v>4.7752083386652197E-2</v>
      </c>
      <c r="J14" s="83">
        <v>-28.133244677190099</v>
      </c>
      <c r="K14" s="83">
        <v>0.18636816592776401</v>
      </c>
    </row>
    <row r="15" spans="1:11" x14ac:dyDescent="0.3">
      <c r="A15" s="69" t="s">
        <v>22</v>
      </c>
      <c r="B15" s="102">
        <v>4.4959616000000002</v>
      </c>
      <c r="C15" s="102">
        <v>0.22208808999999999</v>
      </c>
      <c r="D15" s="102">
        <v>4.9397204E-2</v>
      </c>
      <c r="E15" s="102"/>
      <c r="F15" s="102">
        <v>7.2419266999999996E-2</v>
      </c>
      <c r="G15" s="102">
        <v>3.5749813000000002E-3</v>
      </c>
      <c r="H15" s="102">
        <v>5.3389374999999999E-6</v>
      </c>
      <c r="I15" s="102">
        <v>4.9402689374162097E-2</v>
      </c>
      <c r="J15" s="83"/>
      <c r="K15" s="83">
        <v>0.21613954898545701</v>
      </c>
    </row>
    <row r="16" spans="1:11" x14ac:dyDescent="0.3">
      <c r="A16" s="69" t="s">
        <v>23</v>
      </c>
      <c r="B16" s="102">
        <v>4.2464250000000003</v>
      </c>
      <c r="C16" s="102">
        <v>0.20265715000000001</v>
      </c>
      <c r="D16" s="102">
        <v>4.7727620999999998E-2</v>
      </c>
      <c r="E16" s="102"/>
      <c r="F16" s="102">
        <v>6.9272204000000004E-2</v>
      </c>
      <c r="G16" s="102">
        <v>3.3059547000000001E-3</v>
      </c>
      <c r="H16" s="102">
        <v>3.9157015000000004E-6</v>
      </c>
      <c r="I16" s="102">
        <v>4.7720294257193402E-2</v>
      </c>
      <c r="J16" s="83">
        <v>-28.819449311297301</v>
      </c>
      <c r="K16" s="83">
        <v>0.16411053456191699</v>
      </c>
    </row>
    <row r="17" spans="1:12" x14ac:dyDescent="0.3">
      <c r="A17" s="69" t="s">
        <v>24</v>
      </c>
      <c r="B17" s="102">
        <v>4.2905654999999996</v>
      </c>
      <c r="C17" s="102">
        <v>0.20417747</v>
      </c>
      <c r="D17" s="102">
        <v>4.7589106999999999E-2</v>
      </c>
      <c r="E17" s="102"/>
      <c r="F17" s="102">
        <v>7.0597643000000002E-2</v>
      </c>
      <c r="G17" s="102">
        <v>3.3601160999999998E-3</v>
      </c>
      <c r="H17" s="102">
        <v>5.2568793000000003E-6</v>
      </c>
      <c r="I17" s="102">
        <v>4.7580777632511999E-2</v>
      </c>
      <c r="J17" s="83">
        <v>-31.643329515204002</v>
      </c>
      <c r="K17" s="83">
        <v>0.22096651469638701</v>
      </c>
    </row>
    <row r="18" spans="1:12" x14ac:dyDescent="0.3">
      <c r="A18" s="69" t="s">
        <v>25</v>
      </c>
      <c r="B18" s="102">
        <v>4.4138484</v>
      </c>
      <c r="C18" s="102">
        <v>0.21806544</v>
      </c>
      <c r="D18" s="102">
        <v>4.9403673000000002E-2</v>
      </c>
      <c r="E18" s="102"/>
      <c r="F18" s="102">
        <v>7.1873041999999998E-2</v>
      </c>
      <c r="G18" s="102">
        <v>3.5506932999999998E-3</v>
      </c>
      <c r="H18" s="102">
        <v>5.0532721000000004E-6</v>
      </c>
      <c r="I18" s="102">
        <v>4.9409310149313802E-2</v>
      </c>
      <c r="J18" s="83"/>
      <c r="K18" s="83">
        <v>0.204547365050397</v>
      </c>
    </row>
    <row r="19" spans="1:12" x14ac:dyDescent="0.3">
      <c r="A19" s="69" t="s">
        <v>26</v>
      </c>
      <c r="B19" s="102">
        <v>4.1806710999999996</v>
      </c>
      <c r="C19" s="102">
        <v>0.20008983999999999</v>
      </c>
      <c r="D19" s="102">
        <v>4.7863599999999999E-2</v>
      </c>
      <c r="E19" s="102"/>
      <c r="F19" s="102">
        <v>6.7200201000000001E-2</v>
      </c>
      <c r="G19" s="102">
        <v>3.2132222E-3</v>
      </c>
      <c r="H19" s="102">
        <v>4.3743816000000002E-6</v>
      </c>
      <c r="I19" s="102">
        <v>4.7857244004288702E-2</v>
      </c>
      <c r="J19" s="83">
        <v>-26.1771418049332</v>
      </c>
      <c r="K19" s="83">
        <v>0.18280959094125801</v>
      </c>
    </row>
    <row r="20" spans="1:12" x14ac:dyDescent="0.3">
      <c r="A20" s="69" t="s">
        <v>27</v>
      </c>
      <c r="B20" s="102">
        <v>4.0160305999999997</v>
      </c>
      <c r="C20" s="102">
        <v>0.19167556999999999</v>
      </c>
      <c r="D20" s="102">
        <v>4.7727336000000002E-2</v>
      </c>
      <c r="E20" s="102"/>
      <c r="F20" s="102">
        <v>6.3165499E-2</v>
      </c>
      <c r="G20" s="102">
        <v>3.0144671999999999E-3</v>
      </c>
      <c r="H20" s="102">
        <v>5.0546974E-6</v>
      </c>
      <c r="I20" s="102">
        <v>4.7719583060743503E-2</v>
      </c>
      <c r="J20" s="83">
        <v>-28.9630893302927</v>
      </c>
      <c r="K20" s="83">
        <v>0.21185002365027999</v>
      </c>
    </row>
    <row r="21" spans="1:12" x14ac:dyDescent="0.3">
      <c r="A21" s="69" t="s">
        <v>28</v>
      </c>
      <c r="B21" s="102">
        <v>4.4304505000000001</v>
      </c>
      <c r="C21" s="102">
        <v>0.21890508</v>
      </c>
      <c r="D21" s="102">
        <v>4.9410247999999997E-2</v>
      </c>
      <c r="E21" s="102"/>
      <c r="F21" s="102">
        <v>6.7657919999999996E-2</v>
      </c>
      <c r="G21" s="102">
        <v>3.3386821E-3</v>
      </c>
      <c r="H21" s="102">
        <v>6.3598776999999999E-6</v>
      </c>
      <c r="I21" s="102">
        <v>4.9415913435961502E-2</v>
      </c>
      <c r="J21" s="83"/>
      <c r="K21" s="83">
        <v>0.257402009101453</v>
      </c>
    </row>
    <row r="22" spans="1:12" x14ac:dyDescent="0.3">
      <c r="A22" s="69" t="s">
        <v>29</v>
      </c>
      <c r="B22" s="102">
        <v>3.3151841000000001E-2</v>
      </c>
      <c r="C22" s="102">
        <v>1.6133288000000001E-3</v>
      </c>
      <c r="D22" s="102">
        <v>4.8658778E-2</v>
      </c>
      <c r="E22" s="102"/>
      <c r="F22" s="102">
        <v>1.73537E-4</v>
      </c>
      <c r="G22" s="102">
        <v>1.2940675E-5</v>
      </c>
      <c r="H22" s="102">
        <v>2.5978421999999998E-4</v>
      </c>
      <c r="I22" s="102"/>
      <c r="J22" s="83"/>
      <c r="K22" s="83"/>
    </row>
    <row r="23" spans="1:12" x14ac:dyDescent="0.3">
      <c r="A23" s="69" t="s">
        <v>30</v>
      </c>
      <c r="B23" s="102">
        <v>4.1453905999999998</v>
      </c>
      <c r="C23" s="102">
        <v>0.20355859000000001</v>
      </c>
      <c r="D23" s="102">
        <v>4.9099275999999997E-2</v>
      </c>
      <c r="E23" s="102"/>
      <c r="F23" s="102">
        <v>5.9144219999999997E-2</v>
      </c>
      <c r="G23" s="102">
        <v>2.9056438000000001E-3</v>
      </c>
      <c r="H23" s="102">
        <v>4.8646614999999999E-6</v>
      </c>
      <c r="I23" s="102">
        <v>4.9102827184771297E-2</v>
      </c>
      <c r="J23" s="67">
        <v>-0.99621472566421798</v>
      </c>
      <c r="K23" s="83">
        <v>0.198141808889926</v>
      </c>
      <c r="L23" s="69" t="s">
        <v>409</v>
      </c>
    </row>
    <row r="24" spans="1:12" x14ac:dyDescent="0.3">
      <c r="A24" s="69" t="s">
        <v>31</v>
      </c>
      <c r="B24" s="102">
        <v>4.3795026000000004</v>
      </c>
      <c r="C24" s="102">
        <v>0.21637882</v>
      </c>
      <c r="D24" s="102">
        <v>4.9406281000000003E-2</v>
      </c>
      <c r="E24" s="102"/>
      <c r="F24" s="102">
        <v>6.4508010000000005E-2</v>
      </c>
      <c r="G24" s="102">
        <v>3.1850757000000001E-3</v>
      </c>
      <c r="H24" s="102">
        <v>5.4321866999999999E-6</v>
      </c>
      <c r="I24" s="102">
        <v>4.9411982587832401E-2</v>
      </c>
      <c r="J24" s="83"/>
      <c r="K24" s="83">
        <v>0.219873254036872</v>
      </c>
    </row>
    <row r="25" spans="1:12" x14ac:dyDescent="0.3">
      <c r="A25" s="69" t="s">
        <v>32</v>
      </c>
      <c r="B25" s="102">
        <v>3.9708709999999998</v>
      </c>
      <c r="C25" s="102">
        <v>0.19119279</v>
      </c>
      <c r="D25" s="102">
        <v>4.8149262999999998E-2</v>
      </c>
      <c r="E25" s="102"/>
      <c r="F25" s="102">
        <v>6.1994724000000001E-2</v>
      </c>
      <c r="G25" s="102">
        <v>2.9818212E-3</v>
      </c>
      <c r="H25" s="102">
        <v>5.2666723999999997E-6</v>
      </c>
      <c r="I25" s="102">
        <v>4.8144973369484201E-2</v>
      </c>
      <c r="J25" s="83">
        <v>-20.348348526487001</v>
      </c>
      <c r="K25" s="83">
        <v>0.21878389503225601</v>
      </c>
    </row>
    <row r="26" spans="1:12" x14ac:dyDescent="0.3">
      <c r="A26" s="69" t="s">
        <v>33</v>
      </c>
      <c r="B26" s="102">
        <v>4.1788559000000003</v>
      </c>
      <c r="C26" s="102">
        <v>0.19896113000000001</v>
      </c>
      <c r="D26" s="102">
        <v>4.7615406999999998E-2</v>
      </c>
      <c r="E26" s="102"/>
      <c r="F26" s="102">
        <v>6.2704101999999998E-2</v>
      </c>
      <c r="G26" s="102">
        <v>2.9831898000000001E-3</v>
      </c>
      <c r="H26" s="102">
        <v>4.0418142999999998E-6</v>
      </c>
      <c r="I26" s="102">
        <v>4.7607063502971801E-2</v>
      </c>
      <c r="J26" s="83">
        <v>-31.234497798145799</v>
      </c>
      <c r="K26" s="83">
        <v>0.169798933292649</v>
      </c>
    </row>
    <row r="27" spans="1:12" x14ac:dyDescent="0.3">
      <c r="A27" s="69" t="s">
        <v>34</v>
      </c>
      <c r="B27" s="102">
        <v>4.4542925000000002</v>
      </c>
      <c r="C27" s="102">
        <v>0.22006877</v>
      </c>
      <c r="D27" s="102">
        <v>4.9407041999999998E-2</v>
      </c>
      <c r="E27" s="102"/>
      <c r="F27" s="102">
        <v>6.8175914000000004E-2</v>
      </c>
      <c r="G27" s="102">
        <v>3.3690469E-3</v>
      </c>
      <c r="H27" s="102">
        <v>5.0901108E-6</v>
      </c>
      <c r="I27" s="102">
        <v>4.9412652843686601E-2</v>
      </c>
      <c r="J27" s="83"/>
      <c r="K27" s="83">
        <v>0.20602459115490901</v>
      </c>
    </row>
    <row r="28" spans="1:12" x14ac:dyDescent="0.3">
      <c r="A28" s="69" t="s">
        <v>35</v>
      </c>
      <c r="B28" s="102">
        <v>3.7763669000000002</v>
      </c>
      <c r="C28" s="102">
        <v>0.18194084999999999</v>
      </c>
      <c r="D28" s="102">
        <v>4.8176759E-2</v>
      </c>
      <c r="E28" s="102"/>
      <c r="F28" s="102">
        <v>6.5331475E-2</v>
      </c>
      <c r="G28" s="102">
        <v>3.1419384000000001E-3</v>
      </c>
      <c r="H28" s="102">
        <v>5.6618831000000001E-6</v>
      </c>
      <c r="I28" s="102">
        <v>4.8172489991408399E-2</v>
      </c>
      <c r="J28" s="83">
        <v>-19.887145380632202</v>
      </c>
      <c r="K28" s="83">
        <v>0.23506707255571799</v>
      </c>
    </row>
    <row r="29" spans="1:12" x14ac:dyDescent="0.3">
      <c r="A29" s="69" t="s">
        <v>36</v>
      </c>
      <c r="B29" s="102">
        <v>4.0241401000000003</v>
      </c>
      <c r="C29" s="102">
        <v>0.19131522000000001</v>
      </c>
      <c r="D29" s="102">
        <v>4.7545231E-2</v>
      </c>
      <c r="E29" s="102"/>
      <c r="F29" s="102">
        <v>7.0223418999999995E-2</v>
      </c>
      <c r="G29" s="102">
        <v>3.3347027E-3</v>
      </c>
      <c r="H29" s="102">
        <v>5.6385115000000001E-6</v>
      </c>
      <c r="I29" s="102">
        <v>4.7535981127363403E-2</v>
      </c>
      <c r="J29" s="83">
        <v>-32.767464061708502</v>
      </c>
      <c r="K29" s="83">
        <v>0.23723130842267501</v>
      </c>
    </row>
    <row r="30" spans="1:12" x14ac:dyDescent="0.3">
      <c r="A30" s="69" t="s">
        <v>37</v>
      </c>
      <c r="B30" s="102">
        <v>4.2766503</v>
      </c>
      <c r="C30" s="102">
        <v>0.21131519000000001</v>
      </c>
      <c r="D30" s="102">
        <v>4.9415767999999999E-2</v>
      </c>
      <c r="E30" s="102"/>
      <c r="F30" s="102">
        <v>6.5429420000000002E-2</v>
      </c>
      <c r="G30" s="102">
        <v>3.2297857E-3</v>
      </c>
      <c r="H30" s="102">
        <v>5.3374048000000004E-6</v>
      </c>
      <c r="I30" s="102">
        <v>4.9421681896838002E-2</v>
      </c>
      <c r="J30" s="83"/>
      <c r="K30" s="83">
        <v>0.21599446215291601</v>
      </c>
    </row>
    <row r="31" spans="1:12" x14ac:dyDescent="0.3">
      <c r="A31" s="69" t="s">
        <v>38</v>
      </c>
      <c r="B31" s="102">
        <v>4.1266882999999996</v>
      </c>
      <c r="C31" s="102">
        <v>0.19912464999999999</v>
      </c>
      <c r="D31" s="102">
        <v>4.8254070000000003E-2</v>
      </c>
      <c r="E31" s="102"/>
      <c r="F31" s="102">
        <v>6.9191236000000003E-2</v>
      </c>
      <c r="G31" s="102">
        <v>3.3371730000000001E-3</v>
      </c>
      <c r="H31" s="102">
        <v>5.1305233999999996E-6</v>
      </c>
      <c r="I31" s="102">
        <v>4.82507924390446E-2</v>
      </c>
      <c r="J31" s="83">
        <v>-18.434252716289599</v>
      </c>
      <c r="K31" s="83">
        <v>0.212660689727797</v>
      </c>
    </row>
    <row r="32" spans="1:12" x14ac:dyDescent="0.3">
      <c r="A32" s="69" t="s">
        <v>39</v>
      </c>
      <c r="B32" s="102">
        <v>4.0711550000000001</v>
      </c>
      <c r="C32" s="102">
        <v>0.19518209</v>
      </c>
      <c r="D32" s="102">
        <v>4.7943827000000001E-2</v>
      </c>
      <c r="E32" s="102"/>
      <c r="F32" s="102">
        <v>5.9608887999999999E-2</v>
      </c>
      <c r="G32" s="102">
        <v>2.8559941999999998E-3</v>
      </c>
      <c r="H32" s="102">
        <v>3.7408361999999999E-6</v>
      </c>
      <c r="I32" s="102">
        <v>4.79379572814927E-2</v>
      </c>
      <c r="J32" s="83">
        <v>-24.763894851179799</v>
      </c>
      <c r="K32" s="83">
        <v>0.156069904190274</v>
      </c>
    </row>
    <row r="33" spans="1:11" x14ac:dyDescent="0.3">
      <c r="A33" s="69" t="s">
        <v>40</v>
      </c>
      <c r="B33" s="102">
        <v>4.3393062000000002</v>
      </c>
      <c r="C33" s="102">
        <v>0.21441589999999999</v>
      </c>
      <c r="D33" s="102">
        <v>4.9420117E-2</v>
      </c>
      <c r="E33" s="102"/>
      <c r="F33" s="102">
        <v>7.6654634999999999E-2</v>
      </c>
      <c r="G33" s="102">
        <v>3.7876100999999999E-3</v>
      </c>
      <c r="H33" s="102">
        <v>5.3136548E-6</v>
      </c>
      <c r="I33" s="102">
        <v>4.9425978329476601E-2</v>
      </c>
      <c r="J33" s="83"/>
      <c r="K33" s="83">
        <v>0.21501465341075701</v>
      </c>
    </row>
    <row r="34" spans="1:11" x14ac:dyDescent="0.3">
      <c r="A34" s="69" t="s">
        <v>41</v>
      </c>
      <c r="B34" s="102">
        <v>4.0768041999999998</v>
      </c>
      <c r="C34" s="102">
        <v>0.19522821000000001</v>
      </c>
      <c r="D34" s="102">
        <v>4.7889241999999999E-2</v>
      </c>
      <c r="E34" s="102"/>
      <c r="F34" s="102">
        <v>7.2144523000000002E-2</v>
      </c>
      <c r="G34" s="102">
        <v>3.4524928E-3</v>
      </c>
      <c r="H34" s="102">
        <v>5.2439998000000002E-6</v>
      </c>
      <c r="I34" s="102">
        <v>4.78829329672616E-2</v>
      </c>
      <c r="J34" s="83">
        <v>-25.802617143059098</v>
      </c>
      <c r="K34" s="83">
        <v>0.219034193397694</v>
      </c>
    </row>
    <row r="35" spans="1:11" x14ac:dyDescent="0.3">
      <c r="A35" s="69" t="s">
        <v>42</v>
      </c>
      <c r="B35" s="102">
        <v>4.1286684999999999</v>
      </c>
      <c r="C35" s="102">
        <v>0.19890563</v>
      </c>
      <c r="D35" s="102">
        <v>4.8174569E-2</v>
      </c>
      <c r="E35" s="102"/>
      <c r="F35" s="102">
        <v>7.2075221999999994E-2</v>
      </c>
      <c r="G35" s="102">
        <v>3.4717862999999998E-3</v>
      </c>
      <c r="H35" s="102">
        <v>4.6708222000000003E-6</v>
      </c>
      <c r="I35" s="102">
        <v>4.81706494896878E-2</v>
      </c>
      <c r="J35" s="83">
        <v>-19.9807560266133</v>
      </c>
      <c r="K35" s="83">
        <v>0.193928138793309</v>
      </c>
    </row>
    <row r="36" spans="1:11" x14ac:dyDescent="0.3">
      <c r="A36" s="69" t="s">
        <v>43</v>
      </c>
      <c r="B36" s="102">
        <v>4.2935616000000003</v>
      </c>
      <c r="C36" s="102">
        <v>0.21211463</v>
      </c>
      <c r="D36" s="102">
        <v>4.9408239999999999E-2</v>
      </c>
      <c r="E36" s="102"/>
      <c r="F36" s="102">
        <v>5.9618516000000003E-2</v>
      </c>
      <c r="G36" s="102">
        <v>2.9421589000000001E-3</v>
      </c>
      <c r="H36" s="102">
        <v>5.3889711000000002E-6</v>
      </c>
      <c r="I36" s="102">
        <v>4.9414071843992699E-2</v>
      </c>
      <c r="J36" s="83"/>
      <c r="K36" s="83">
        <v>0.21811483647871599</v>
      </c>
    </row>
    <row r="37" spans="1:11" x14ac:dyDescent="0.3">
      <c r="A37" s="69" t="s">
        <v>44</v>
      </c>
      <c r="B37" s="102">
        <v>3.9693201</v>
      </c>
      <c r="C37" s="102">
        <v>0.19136921000000001</v>
      </c>
      <c r="D37" s="102">
        <v>4.8209040000000002E-2</v>
      </c>
      <c r="E37" s="102"/>
      <c r="F37" s="102">
        <v>6.7775401999999998E-2</v>
      </c>
      <c r="G37" s="102">
        <v>3.2700126999999999E-3</v>
      </c>
      <c r="H37" s="102">
        <v>5.3700957999999996E-6</v>
      </c>
      <c r="I37" s="102">
        <v>4.8205252142955603E-2</v>
      </c>
      <c r="J37" s="83">
        <v>-19.286619687330401</v>
      </c>
      <c r="K37" s="83">
        <v>0.22280127418790999</v>
      </c>
    </row>
    <row r="38" spans="1:11" x14ac:dyDescent="0.3">
      <c r="A38" s="69" t="s">
        <v>45</v>
      </c>
      <c r="B38" s="102">
        <v>3.8990437</v>
      </c>
      <c r="C38" s="102">
        <v>0.18725422</v>
      </c>
      <c r="D38" s="102">
        <v>4.8029977000000001E-2</v>
      </c>
      <c r="E38" s="102"/>
      <c r="F38" s="102">
        <v>5.7744241000000002E-2</v>
      </c>
      <c r="G38" s="102">
        <v>2.7742047E-3</v>
      </c>
      <c r="H38" s="102">
        <v>5.0820779999999998E-6</v>
      </c>
      <c r="I38" s="102">
        <v>4.8024584735670603E-2</v>
      </c>
      <c r="J38" s="83">
        <v>-22.942350102962902</v>
      </c>
      <c r="K38" s="83">
        <v>0.21164484931923799</v>
      </c>
    </row>
    <row r="39" spans="1:11" x14ac:dyDescent="0.3">
      <c r="A39" s="69" t="s">
        <v>46</v>
      </c>
      <c r="B39" s="102">
        <v>4.2700040000000001</v>
      </c>
      <c r="C39" s="102">
        <v>0.21102948999999999</v>
      </c>
      <c r="D39" s="102">
        <v>4.9420629000000001E-2</v>
      </c>
      <c r="E39" s="102"/>
      <c r="F39" s="102">
        <v>6.5067928999999997E-2</v>
      </c>
      <c r="G39" s="102">
        <v>3.2176951000000001E-3</v>
      </c>
      <c r="H39" s="102">
        <v>5.7180941999999997E-6</v>
      </c>
      <c r="I39" s="102">
        <v>4.94265902094711E-2</v>
      </c>
      <c r="J39" s="83"/>
      <c r="K39" s="83">
        <v>0.23137724758137601</v>
      </c>
    </row>
    <row r="40" spans="1:11" x14ac:dyDescent="0.3">
      <c r="A40" s="69" t="s">
        <v>47</v>
      </c>
      <c r="B40" s="102">
        <v>3.2833797999999997E-2</v>
      </c>
      <c r="C40" s="102">
        <v>1.6029939999999999E-3</v>
      </c>
      <c r="D40" s="102">
        <v>4.8771149E-2</v>
      </c>
      <c r="E40" s="102"/>
      <c r="F40" s="102">
        <v>1.8094707000000001E-4</v>
      </c>
      <c r="G40" s="102">
        <v>1.4641894E-5</v>
      </c>
      <c r="H40" s="102">
        <v>2.8663726E-4</v>
      </c>
      <c r="I40" s="102"/>
      <c r="J40" s="83"/>
      <c r="K40" s="83"/>
    </row>
    <row r="41" spans="1:11" x14ac:dyDescent="0.3">
      <c r="A41" s="69" t="s">
        <v>48</v>
      </c>
      <c r="B41" s="102">
        <v>4.2089546000000002</v>
      </c>
      <c r="C41" s="102">
        <v>0.20678426</v>
      </c>
      <c r="D41" s="102">
        <v>4.9132586999999998E-2</v>
      </c>
      <c r="E41" s="102"/>
      <c r="F41" s="102">
        <v>6.6156862999999996E-2</v>
      </c>
      <c r="G41" s="102">
        <v>3.2512613000000002E-3</v>
      </c>
      <c r="H41" s="102">
        <v>4.3507490000000004E-6</v>
      </c>
      <c r="I41" s="102">
        <v>4.9135428723897402E-2</v>
      </c>
      <c r="J41" s="83">
        <v>-0.50377058170977795</v>
      </c>
      <c r="K41" s="83">
        <v>0.177092135471039</v>
      </c>
    </row>
    <row r="42" spans="1:11" x14ac:dyDescent="0.3">
      <c r="A42" s="69" t="s">
        <v>49</v>
      </c>
      <c r="B42" s="102">
        <v>4.3462253999999998</v>
      </c>
      <c r="C42" s="102">
        <v>0.21473825999999999</v>
      </c>
      <c r="D42" s="102">
        <v>4.9413051999999999E-2</v>
      </c>
      <c r="E42" s="102"/>
      <c r="F42" s="102">
        <v>5.8657130000000002E-2</v>
      </c>
      <c r="G42" s="102">
        <v>2.8981009000000001E-3</v>
      </c>
      <c r="H42" s="102">
        <v>5.2566584999999998E-6</v>
      </c>
      <c r="I42" s="102">
        <v>4.94179382044957E-2</v>
      </c>
      <c r="J42" s="83"/>
      <c r="K42" s="83">
        <v>0.21274293064382799</v>
      </c>
    </row>
    <row r="43" spans="1:11" x14ac:dyDescent="0.3">
      <c r="A43" s="69" t="s">
        <v>50</v>
      </c>
      <c r="B43" s="102">
        <v>3.9494954999999998</v>
      </c>
      <c r="C43" s="102">
        <v>0.18771690999999999</v>
      </c>
      <c r="D43" s="102">
        <v>4.7529399E-2</v>
      </c>
      <c r="E43" s="102"/>
      <c r="F43" s="102">
        <v>5.6569196000000002E-2</v>
      </c>
      <c r="G43" s="102">
        <v>2.6885025999999999E-3</v>
      </c>
      <c r="H43" s="102">
        <v>4.7896051000000001E-6</v>
      </c>
      <c r="I43" s="102">
        <v>4.7518989275656003E-2</v>
      </c>
      <c r="J43" s="83">
        <v>-33.137046527931503</v>
      </c>
      <c r="K43" s="83">
        <v>0.20158699387378201</v>
      </c>
    </row>
    <row r="44" spans="1:11" x14ac:dyDescent="0.3">
      <c r="A44" s="69" t="s">
        <v>51</v>
      </c>
      <c r="B44" s="102">
        <v>4.0499321999999998</v>
      </c>
      <c r="C44" s="102">
        <v>0.19508360999999999</v>
      </c>
      <c r="D44" s="102">
        <v>4.8171414000000003E-2</v>
      </c>
      <c r="E44" s="102"/>
      <c r="F44" s="102">
        <v>6.8648137999999997E-2</v>
      </c>
      <c r="G44" s="102">
        <v>3.3081161999999999E-3</v>
      </c>
      <c r="H44" s="102">
        <v>4.9826790999999997E-6</v>
      </c>
      <c r="I44" s="102">
        <v>4.8166512059376998E-2</v>
      </c>
      <c r="J44" s="83">
        <v>-20.034202173576499</v>
      </c>
      <c r="K44" s="83">
        <v>0.206893913923335</v>
      </c>
    </row>
    <row r="45" spans="1:11" x14ac:dyDescent="0.3">
      <c r="A45" s="69" t="s">
        <v>52</v>
      </c>
      <c r="B45" s="102">
        <v>4.2008272</v>
      </c>
      <c r="C45" s="102">
        <v>0.20757326000000001</v>
      </c>
      <c r="D45" s="102">
        <v>4.9413977999999997E-2</v>
      </c>
      <c r="E45" s="102"/>
      <c r="F45" s="102">
        <v>7.3363382000000005E-2</v>
      </c>
      <c r="G45" s="102">
        <v>3.6257723999999999E-3</v>
      </c>
      <c r="H45" s="102">
        <v>5.5501328E-6</v>
      </c>
      <c r="I45" s="102">
        <v>4.9419041951762603E-2</v>
      </c>
      <c r="J45" s="83"/>
      <c r="K45" s="83">
        <v>0.22461515160157999</v>
      </c>
    </row>
    <row r="46" spans="1:11" x14ac:dyDescent="0.3">
      <c r="A46" s="69" t="s">
        <v>53</v>
      </c>
      <c r="B46" s="102">
        <v>3.9821911999999999</v>
      </c>
      <c r="C46" s="102">
        <v>0.19081159</v>
      </c>
      <c r="D46" s="102">
        <v>4.7915631E-2</v>
      </c>
      <c r="E46" s="102"/>
      <c r="F46" s="102">
        <v>7.1398798999999999E-2</v>
      </c>
      <c r="G46" s="102">
        <v>3.4196688000000001E-3</v>
      </c>
      <c r="H46" s="102">
        <v>5.0724388000000001E-6</v>
      </c>
      <c r="I46" s="102">
        <v>4.7908518474508298E-2</v>
      </c>
      <c r="J46" s="83">
        <v>-25.301000066592302</v>
      </c>
      <c r="K46" s="83">
        <v>0.21175519350275901</v>
      </c>
    </row>
    <row r="47" spans="1:11" x14ac:dyDescent="0.3">
      <c r="A47" s="69" t="s">
        <v>54</v>
      </c>
      <c r="B47" s="102">
        <v>4.0626509000000004</v>
      </c>
      <c r="C47" s="102">
        <v>0.19316</v>
      </c>
      <c r="D47" s="102">
        <v>4.7548555999999999E-2</v>
      </c>
      <c r="E47" s="102"/>
      <c r="F47" s="102">
        <v>6.5380595E-2</v>
      </c>
      <c r="G47" s="102">
        <v>3.1068831E-3</v>
      </c>
      <c r="H47" s="102">
        <v>4.9339882000000001E-6</v>
      </c>
      <c r="I47" s="102">
        <v>4.7538594661660799E-2</v>
      </c>
      <c r="J47" s="83">
        <v>-32.786177768691203</v>
      </c>
      <c r="K47" s="83">
        <v>0.20757821029906001</v>
      </c>
    </row>
    <row r="48" spans="1:11" x14ac:dyDescent="0.3">
      <c r="A48" s="69" t="s">
        <v>55</v>
      </c>
      <c r="B48" s="102">
        <v>4.4218636</v>
      </c>
      <c r="C48" s="102">
        <v>0.21851461999999999</v>
      </c>
      <c r="D48" s="102">
        <v>4.9417811999999998E-2</v>
      </c>
      <c r="E48" s="102"/>
      <c r="F48" s="102">
        <v>6.6191383000000006E-2</v>
      </c>
      <c r="G48" s="102">
        <v>3.2688233999999998E-3</v>
      </c>
      <c r="H48" s="102">
        <v>4.5631219999999997E-6</v>
      </c>
      <c r="I48" s="102">
        <v>4.9422649607232999E-2</v>
      </c>
      <c r="J48" s="83"/>
      <c r="K48" s="83">
        <v>0.18465711718265199</v>
      </c>
    </row>
    <row r="49" spans="1:11" x14ac:dyDescent="0.3">
      <c r="A49" s="69" t="s">
        <v>56</v>
      </c>
      <c r="B49" s="102">
        <v>3.9692368</v>
      </c>
      <c r="C49" s="102">
        <v>0.18847686999999999</v>
      </c>
      <c r="D49" s="102">
        <v>4.7488183000000003E-2</v>
      </c>
      <c r="E49" s="102"/>
      <c r="F49" s="102">
        <v>6.0941370000000002E-2</v>
      </c>
      <c r="G49" s="102">
        <v>2.8928155000000001E-3</v>
      </c>
      <c r="H49" s="102">
        <v>5.0354038000000003E-6</v>
      </c>
      <c r="I49" s="102">
        <v>4.74774816956713E-2</v>
      </c>
      <c r="J49" s="83">
        <v>-34.087967572813</v>
      </c>
      <c r="K49" s="83">
        <v>0.212117560584899</v>
      </c>
    </row>
    <row r="50" spans="1:11" x14ac:dyDescent="0.3">
      <c r="A50" s="69" t="s">
        <v>57</v>
      </c>
      <c r="B50" s="102">
        <v>4.1231774000000003</v>
      </c>
      <c r="C50" s="102">
        <v>0.19774607</v>
      </c>
      <c r="D50" s="102">
        <v>4.7960363999999998E-2</v>
      </c>
      <c r="E50" s="102"/>
      <c r="F50" s="102">
        <v>5.7633454000000001E-2</v>
      </c>
      <c r="G50" s="102">
        <v>2.7630058000000001E-3</v>
      </c>
      <c r="H50" s="102">
        <v>4.8989457999999999E-6</v>
      </c>
      <c r="I50" s="102">
        <v>4.79538557079097E-2</v>
      </c>
      <c r="J50" s="83">
        <v>-24.4494907255127</v>
      </c>
      <c r="K50" s="83">
        <v>0.204319161730803</v>
      </c>
    </row>
    <row r="51" spans="1:11" x14ac:dyDescent="0.3">
      <c r="A51" s="69" t="s">
        <v>58</v>
      </c>
      <c r="B51" s="102">
        <v>4.2008235000000003</v>
      </c>
      <c r="C51" s="102">
        <v>0.20760590000000001</v>
      </c>
      <c r="D51" s="102">
        <v>4.9420634999999997E-2</v>
      </c>
      <c r="E51" s="102"/>
      <c r="F51" s="102">
        <v>7.2397327999999997E-2</v>
      </c>
      <c r="G51" s="102">
        <v>3.5771716999999999E-3</v>
      </c>
      <c r="H51" s="102">
        <v>6.0717824999999997E-6</v>
      </c>
      <c r="I51" s="102">
        <v>4.9425751397508801E-2</v>
      </c>
      <c r="J51" s="83"/>
      <c r="K51" s="83">
        <v>0.24569307813521801</v>
      </c>
    </row>
    <row r="52" spans="1:11" x14ac:dyDescent="0.3">
      <c r="A52" s="69" t="s">
        <v>59</v>
      </c>
      <c r="B52" s="102">
        <v>4.0301233999999999</v>
      </c>
      <c r="C52" s="102">
        <v>0.19313048999999999</v>
      </c>
      <c r="D52" s="102">
        <v>4.7925756E-2</v>
      </c>
      <c r="E52" s="102"/>
      <c r="F52" s="102">
        <v>5.7902291000000002E-2</v>
      </c>
      <c r="G52" s="102">
        <v>2.7714330999999998E-3</v>
      </c>
      <c r="H52" s="102">
        <v>4.9675293000000003E-6</v>
      </c>
      <c r="I52" s="102">
        <v>4.7918811928952802E-2</v>
      </c>
      <c r="J52" s="83">
        <v>-25.237287829564899</v>
      </c>
      <c r="K52" s="83">
        <v>0.207331071035949</v>
      </c>
    </row>
    <row r="53" spans="1:11" x14ac:dyDescent="0.3">
      <c r="A53" s="69" t="s">
        <v>60</v>
      </c>
      <c r="B53" s="102">
        <v>4.0934632999999998</v>
      </c>
      <c r="C53" s="102">
        <v>0.19488383000000001</v>
      </c>
      <c r="D53" s="102">
        <v>4.7610895E-2</v>
      </c>
      <c r="E53" s="102"/>
      <c r="F53" s="102">
        <v>7.2232598999999995E-2</v>
      </c>
      <c r="G53" s="102">
        <v>3.4402236999999999E-3</v>
      </c>
      <c r="H53" s="102">
        <v>4.7156504000000001E-6</v>
      </c>
      <c r="I53" s="102">
        <v>4.7601513315350903E-2</v>
      </c>
      <c r="J53" s="83">
        <v>-31.656670158293998</v>
      </c>
      <c r="K53" s="83">
        <v>0.19813027240372499</v>
      </c>
    </row>
    <row r="54" spans="1:11" x14ac:dyDescent="0.3">
      <c r="A54" s="69" t="s">
        <v>61</v>
      </c>
      <c r="B54" s="102">
        <v>4.2034047000000001</v>
      </c>
      <c r="C54" s="102">
        <v>0.20775336</v>
      </c>
      <c r="D54" s="102">
        <v>4.9425528000000003E-2</v>
      </c>
      <c r="E54" s="102"/>
      <c r="F54" s="102">
        <v>5.8193953E-2</v>
      </c>
      <c r="G54" s="102">
        <v>2.8775381999999999E-3</v>
      </c>
      <c r="H54" s="102">
        <v>4.8886319000000002E-6</v>
      </c>
      <c r="I54" s="102">
        <v>4.9430679752219597E-2</v>
      </c>
      <c r="J54" s="83"/>
      <c r="K54" s="83">
        <v>0.197797478185822</v>
      </c>
    </row>
    <row r="55" spans="1:11" x14ac:dyDescent="0.3">
      <c r="A55" s="69" t="s">
        <v>62</v>
      </c>
      <c r="B55" s="102">
        <v>3.7791388000000001</v>
      </c>
      <c r="C55" s="102">
        <v>0.17972288</v>
      </c>
      <c r="D55" s="102">
        <v>4.7553506000000002E-2</v>
      </c>
      <c r="E55" s="102"/>
      <c r="F55" s="102">
        <v>6.3026262999999999E-2</v>
      </c>
      <c r="G55" s="102">
        <v>2.9972654E-3</v>
      </c>
      <c r="H55" s="102">
        <v>5.6361000000000001E-6</v>
      </c>
      <c r="I55" s="102">
        <v>4.75428341929056E-2</v>
      </c>
      <c r="J55" s="83">
        <v>-32.8787062989202</v>
      </c>
      <c r="K55" s="83">
        <v>0.23709566733575299</v>
      </c>
    </row>
    <row r="56" spans="1:11" x14ac:dyDescent="0.3">
      <c r="A56" s="69" t="s">
        <v>63</v>
      </c>
      <c r="B56" s="102">
        <v>4.0254418999999997</v>
      </c>
      <c r="C56" s="102">
        <v>0.19417756</v>
      </c>
      <c r="D56" s="102">
        <v>4.8235636999999998E-2</v>
      </c>
      <c r="E56" s="102"/>
      <c r="F56" s="102">
        <v>5.2001472999999999E-2</v>
      </c>
      <c r="G56" s="102">
        <v>2.5114181000000001E-3</v>
      </c>
      <c r="H56" s="102">
        <v>4.2084274999999996E-6</v>
      </c>
      <c r="I56" s="102">
        <v>4.8231233138567697E-2</v>
      </c>
      <c r="J56" s="83">
        <v>-18.951964745973399</v>
      </c>
      <c r="K56" s="83">
        <v>0.17451046660611999</v>
      </c>
    </row>
    <row r="57" spans="1:11" x14ac:dyDescent="0.3">
      <c r="A57" s="69" t="s">
        <v>64</v>
      </c>
      <c r="B57" s="102">
        <v>4.2945469000000003</v>
      </c>
      <c r="C57" s="102">
        <v>0.21225426999999999</v>
      </c>
      <c r="D57" s="102">
        <v>4.9424304000000002E-2</v>
      </c>
      <c r="E57" s="102"/>
      <c r="F57" s="102">
        <v>7.4967052000000006E-2</v>
      </c>
      <c r="G57" s="102">
        <v>3.7062243999999999E-3</v>
      </c>
      <c r="H57" s="102">
        <v>4.7188060000000002E-6</v>
      </c>
      <c r="I57" s="102">
        <v>4.9429336145247603E-2</v>
      </c>
      <c r="J57" s="83"/>
      <c r="K57" s="83">
        <v>0.19093139289323399</v>
      </c>
    </row>
    <row r="58" spans="1:11" x14ac:dyDescent="0.3">
      <c r="A58" s="69" t="s">
        <v>65</v>
      </c>
      <c r="B58" s="102">
        <v>3.1327274000000002E-2</v>
      </c>
      <c r="C58" s="102">
        <v>1.5101779E-3</v>
      </c>
      <c r="D58" s="102">
        <v>4.8097203999999998E-2</v>
      </c>
      <c r="E58" s="102"/>
      <c r="F58" s="102">
        <v>1.7571527000000001E-4</v>
      </c>
      <c r="G58" s="102">
        <v>1.1616505E-5</v>
      </c>
      <c r="H58" s="102">
        <v>2.4044892E-4</v>
      </c>
      <c r="I58" s="102"/>
      <c r="J58" s="83"/>
      <c r="K58" s="83"/>
    </row>
    <row r="59" spans="1:11" x14ac:dyDescent="0.3">
      <c r="A59" s="69" t="s">
        <v>66</v>
      </c>
      <c r="B59" s="102">
        <v>2.7615872000000001</v>
      </c>
      <c r="C59" s="102">
        <v>0.13571785</v>
      </c>
      <c r="D59" s="102">
        <v>4.9143609999999997E-2</v>
      </c>
      <c r="E59" s="102"/>
      <c r="F59" s="102">
        <v>8.6360769000000004E-2</v>
      </c>
      <c r="G59" s="102">
        <v>4.2454160999999997E-3</v>
      </c>
      <c r="H59" s="102">
        <v>6.7808846999999997E-6</v>
      </c>
      <c r="I59" s="102">
        <v>4.91556165665415E-2</v>
      </c>
      <c r="J59" s="83">
        <v>-0.36874158330088502</v>
      </c>
      <c r="K59" s="83">
        <v>0.2758946046713</v>
      </c>
    </row>
    <row r="60" spans="1:11" x14ac:dyDescent="0.3">
      <c r="A60" s="69" t="s">
        <v>67</v>
      </c>
      <c r="B60" s="102">
        <v>4.2072517999999999</v>
      </c>
      <c r="C60" s="102">
        <v>0.20796144</v>
      </c>
      <c r="D60" s="102">
        <v>4.9432359000000002E-2</v>
      </c>
      <c r="E60" s="102"/>
      <c r="F60" s="102">
        <v>6.4659298000000004E-2</v>
      </c>
      <c r="G60" s="102">
        <v>3.1935217000000002E-3</v>
      </c>
      <c r="H60" s="102">
        <v>6.5604510000000003E-6</v>
      </c>
      <c r="I60" s="102">
        <v>4.9442375169175698E-2</v>
      </c>
      <c r="J60" s="83"/>
      <c r="K60" s="83">
        <v>0.26537766349420999</v>
      </c>
    </row>
    <row r="61" spans="1:11" x14ac:dyDescent="0.3">
      <c r="A61" s="69" t="s">
        <v>68</v>
      </c>
      <c r="B61" s="102">
        <v>3.9389756999999999</v>
      </c>
      <c r="C61" s="102">
        <v>0.18856410000000001</v>
      </c>
      <c r="D61" s="102">
        <v>4.7864729000000002E-2</v>
      </c>
      <c r="E61" s="102"/>
      <c r="F61" s="102">
        <v>5.7108249999999999E-2</v>
      </c>
      <c r="G61" s="102">
        <v>2.7331691000000002E-3</v>
      </c>
      <c r="H61" s="102">
        <v>3.8741999000000002E-6</v>
      </c>
      <c r="I61" s="102">
        <v>4.7862865268356501E-2</v>
      </c>
      <c r="J61" s="83">
        <v>-26.663886668385601</v>
      </c>
      <c r="K61" s="83">
        <v>0.16188750415497299</v>
      </c>
    </row>
    <row r="62" spans="1:11" x14ac:dyDescent="0.3">
      <c r="A62" s="69" t="s">
        <v>69</v>
      </c>
      <c r="B62" s="102">
        <v>4.0530594000000004</v>
      </c>
      <c r="C62" s="102">
        <v>0.19565434000000001</v>
      </c>
      <c r="D62" s="102">
        <v>4.8276070999999997E-2</v>
      </c>
      <c r="E62" s="102"/>
      <c r="F62" s="102">
        <v>6.5747404999999995E-2</v>
      </c>
      <c r="G62" s="102">
        <v>3.1726206999999999E-3</v>
      </c>
      <c r="H62" s="102">
        <v>4.0730474999999997E-6</v>
      </c>
      <c r="I62" s="102">
        <v>4.8277464284123099E-2</v>
      </c>
      <c r="J62" s="83">
        <v>-18.278537868986799</v>
      </c>
      <c r="K62" s="83">
        <v>0.168734939185258</v>
      </c>
    </row>
    <row r="63" spans="1:11" x14ac:dyDescent="0.3">
      <c r="A63" s="69" t="s">
        <v>70</v>
      </c>
      <c r="B63" s="102">
        <v>4.2497331000000003</v>
      </c>
      <c r="C63" s="102">
        <v>0.21005278999999999</v>
      </c>
      <c r="D63" s="102">
        <v>4.9434223999999999E-2</v>
      </c>
      <c r="E63" s="102"/>
      <c r="F63" s="102">
        <v>7.5101426999999998E-2</v>
      </c>
      <c r="G63" s="102">
        <v>3.7074698E-3</v>
      </c>
      <c r="H63" s="102">
        <v>5.5191912999999998E-6</v>
      </c>
      <c r="I63" s="102">
        <v>4.94441531518197E-2</v>
      </c>
      <c r="J63" s="83"/>
      <c r="K63" s="83">
        <v>0.22324950264809501</v>
      </c>
    </row>
    <row r="64" spans="1:11" x14ac:dyDescent="0.3">
      <c r="A64" s="69" t="s">
        <v>71</v>
      </c>
      <c r="B64" s="102">
        <v>4.0142917000000002</v>
      </c>
      <c r="C64" s="102">
        <v>0.19158322999999999</v>
      </c>
      <c r="D64" s="102">
        <v>4.7722088000000003E-2</v>
      </c>
      <c r="E64" s="102"/>
      <c r="F64" s="102">
        <v>7.0541083000000004E-2</v>
      </c>
      <c r="G64" s="102">
        <v>3.3630395000000001E-3</v>
      </c>
      <c r="H64" s="102">
        <v>5.5190089999999996E-6</v>
      </c>
      <c r="I64" s="102">
        <v>4.7719137594107099E-2</v>
      </c>
      <c r="J64" s="83">
        <v>-29.574845075456999</v>
      </c>
      <c r="K64" s="83">
        <v>0.231312185351881</v>
      </c>
    </row>
    <row r="65" spans="1:11" x14ac:dyDescent="0.3">
      <c r="A65" s="69" t="s">
        <v>72</v>
      </c>
      <c r="B65" s="102">
        <v>3.9927891999999998</v>
      </c>
      <c r="C65" s="102">
        <v>0.190084</v>
      </c>
      <c r="D65" s="102">
        <v>4.7610733000000002E-2</v>
      </c>
      <c r="E65" s="102"/>
      <c r="F65" s="102">
        <v>5.3258597999999997E-2</v>
      </c>
      <c r="G65" s="102">
        <v>2.5336972000000002E-3</v>
      </c>
      <c r="H65" s="102">
        <v>4.579571E-6</v>
      </c>
      <c r="I65" s="102">
        <v>4.76068859832686E-2</v>
      </c>
      <c r="J65" s="83">
        <v>-31.845147070905799</v>
      </c>
      <c r="K65" s="83">
        <v>0.19239111760468799</v>
      </c>
    </row>
    <row r="66" spans="1:11" x14ac:dyDescent="0.3">
      <c r="A66" s="69" t="s">
        <v>73</v>
      </c>
      <c r="B66" s="102">
        <v>4.2145843999999997</v>
      </c>
      <c r="C66" s="102">
        <v>0.20834001999999999</v>
      </c>
      <c r="D66" s="102">
        <v>4.9432786999999999E-2</v>
      </c>
      <c r="E66" s="102"/>
      <c r="F66" s="102">
        <v>7.0606569999999994E-2</v>
      </c>
      <c r="G66" s="102">
        <v>3.4892756999999998E-3</v>
      </c>
      <c r="H66" s="102">
        <v>5.4259590999999997E-6</v>
      </c>
      <c r="I66" s="102">
        <v>4.9442788817562401E-2</v>
      </c>
      <c r="J66" s="83"/>
      <c r="K66" s="83">
        <v>0.21948434664642799</v>
      </c>
    </row>
    <row r="67" spans="1:11" x14ac:dyDescent="0.3">
      <c r="A67" s="69" t="s">
        <v>74</v>
      </c>
      <c r="B67" s="102">
        <v>3.7974798999999999</v>
      </c>
      <c r="C67" s="102">
        <v>0.18090743000000001</v>
      </c>
      <c r="D67" s="102">
        <v>4.7640571999999999E-2</v>
      </c>
      <c r="E67" s="102"/>
      <c r="F67" s="102">
        <v>5.6929908000000001E-2</v>
      </c>
      <c r="G67" s="102">
        <v>2.7078605E-3</v>
      </c>
      <c r="H67" s="102">
        <v>5.1416582000000002E-6</v>
      </c>
      <c r="I67" s="102">
        <v>4.76367736845301E-2</v>
      </c>
      <c r="J67" s="83">
        <v>-31.154343306203899</v>
      </c>
      <c r="K67" s="83">
        <v>0.21586928762431001</v>
      </c>
    </row>
    <row r="68" spans="1:11" x14ac:dyDescent="0.3">
      <c r="A68" s="69" t="s">
        <v>75</v>
      </c>
      <c r="B68" s="102">
        <v>3.9261721000000001</v>
      </c>
      <c r="C68" s="102">
        <v>0.18723321000000001</v>
      </c>
      <c r="D68" s="102">
        <v>4.7694196000000001E-2</v>
      </c>
      <c r="E68" s="102"/>
      <c r="F68" s="102">
        <v>6.1903991999999998E-2</v>
      </c>
      <c r="G68" s="102">
        <v>2.9466199E-3</v>
      </c>
      <c r="H68" s="102">
        <v>5.7066395000000003E-6</v>
      </c>
      <c r="I68" s="102">
        <v>4.7690954499348702E-2</v>
      </c>
      <c r="J68" s="83">
        <v>-30.0584317917031</v>
      </c>
      <c r="K68" s="83">
        <v>0.239317478960415</v>
      </c>
    </row>
    <row r="69" spans="1:11" x14ac:dyDescent="0.3">
      <c r="A69" s="69" t="s">
        <v>76</v>
      </c>
      <c r="B69" s="102">
        <v>4.0991758000000003</v>
      </c>
      <c r="C69" s="102">
        <v>0.20258107</v>
      </c>
      <c r="D69" s="102">
        <v>4.9425068000000003E-2</v>
      </c>
      <c r="E69" s="102"/>
      <c r="F69" s="102">
        <v>6.9474352000000003E-2</v>
      </c>
      <c r="G69" s="102">
        <v>3.4294175999999999E-3</v>
      </c>
      <c r="H69" s="102">
        <v>5.7891955999999997E-6</v>
      </c>
      <c r="I69" s="102">
        <v>4.9435294132830897E-2</v>
      </c>
      <c r="J69" s="83"/>
      <c r="K69" s="83">
        <v>0.23421305371197501</v>
      </c>
    </row>
    <row r="70" spans="1:11" x14ac:dyDescent="0.3">
      <c r="A70" s="69" t="s">
        <v>77</v>
      </c>
      <c r="B70" s="102">
        <v>4.0212976999999999</v>
      </c>
      <c r="C70" s="102">
        <v>0.19297317</v>
      </c>
      <c r="D70" s="102">
        <v>4.7984895E-2</v>
      </c>
      <c r="E70" s="102"/>
      <c r="F70" s="102">
        <v>5.5711403E-2</v>
      </c>
      <c r="G70" s="102">
        <v>2.6719427999999999E-3</v>
      </c>
      <c r="H70" s="102">
        <v>4.4960251999999997E-6</v>
      </c>
      <c r="I70" s="102">
        <v>4.7984013205289798E-2</v>
      </c>
      <c r="J70" s="83">
        <v>-24.033163441271</v>
      </c>
      <c r="K70" s="83">
        <v>0.187396797377688</v>
      </c>
    </row>
    <row r="71" spans="1:11" x14ac:dyDescent="0.3">
      <c r="A71" s="69" t="s">
        <v>78</v>
      </c>
      <c r="B71" s="102">
        <v>4.0599451999999996</v>
      </c>
      <c r="C71" s="102">
        <v>0.19589092999999999</v>
      </c>
      <c r="D71" s="102">
        <v>4.8249977999999999E-2</v>
      </c>
      <c r="E71" s="102"/>
      <c r="F71" s="102">
        <v>6.7225172E-2</v>
      </c>
      <c r="G71" s="102">
        <v>3.2437288999999998E-3</v>
      </c>
      <c r="H71" s="102">
        <v>5.2719687000000001E-6</v>
      </c>
      <c r="I71" s="102">
        <v>4.8251165998724602E-2</v>
      </c>
      <c r="J71" s="83">
        <v>-18.628939418328201</v>
      </c>
      <c r="K71" s="83">
        <v>0.21852191924810099</v>
      </c>
    </row>
    <row r="72" spans="1:11" x14ac:dyDescent="0.3">
      <c r="A72" s="69" t="s">
        <v>79</v>
      </c>
      <c r="B72" s="102">
        <v>4.1743395000000003</v>
      </c>
      <c r="C72" s="102">
        <v>0.20630455</v>
      </c>
      <c r="D72" s="102">
        <v>4.9422823999999997E-2</v>
      </c>
      <c r="E72" s="102"/>
      <c r="F72" s="102">
        <v>6.813669E-2</v>
      </c>
      <c r="G72" s="102">
        <v>3.3666191E-3</v>
      </c>
      <c r="H72" s="102">
        <v>4.5562853000000004E-6</v>
      </c>
      <c r="I72" s="102">
        <v>4.94328476394909E-2</v>
      </c>
      <c r="J72" s="83"/>
      <c r="K72" s="83">
        <v>0.18434241673587401</v>
      </c>
    </row>
    <row r="73" spans="1:11" x14ac:dyDescent="0.3">
      <c r="A73" s="69" t="s">
        <v>80</v>
      </c>
      <c r="B73" s="102">
        <v>4.0013945</v>
      </c>
      <c r="C73" s="102">
        <v>0.19285332999999999</v>
      </c>
      <c r="D73" s="102">
        <v>4.8194037000000002E-2</v>
      </c>
      <c r="E73" s="102"/>
      <c r="F73" s="102">
        <v>6.5287648000000004E-2</v>
      </c>
      <c r="G73" s="102">
        <v>3.1434533000000001E-3</v>
      </c>
      <c r="H73" s="102">
        <v>5.0950187999999999E-6</v>
      </c>
      <c r="I73" s="102">
        <v>4.8194801096361699E-2</v>
      </c>
      <c r="J73" s="83">
        <v>-19.773699087183701</v>
      </c>
      <c r="K73" s="83">
        <v>0.211434374002827</v>
      </c>
    </row>
    <row r="74" spans="1:11" x14ac:dyDescent="0.3">
      <c r="A74" s="69" t="s">
        <v>81</v>
      </c>
      <c r="B74" s="102">
        <v>4.0067237000000002</v>
      </c>
      <c r="C74" s="102">
        <v>0.19199535000000001</v>
      </c>
      <c r="D74" s="102">
        <v>4.7918156000000003E-2</v>
      </c>
      <c r="E74" s="102"/>
      <c r="F74" s="102">
        <v>6.2887789999999999E-2</v>
      </c>
      <c r="G74" s="102">
        <v>3.0173635000000001E-3</v>
      </c>
      <c r="H74" s="102">
        <v>4.4264166999999997E-6</v>
      </c>
      <c r="I74" s="102">
        <v>4.7916745049957798E-2</v>
      </c>
      <c r="J74" s="83">
        <v>-25.398458326775799</v>
      </c>
      <c r="K74" s="83">
        <v>0.184754481773962</v>
      </c>
    </row>
    <row r="75" spans="1:11" x14ac:dyDescent="0.3">
      <c r="A75" s="69" t="s">
        <v>82</v>
      </c>
      <c r="B75" s="102">
        <v>4.1427057999999999</v>
      </c>
      <c r="C75" s="102">
        <v>0.20476739999999999</v>
      </c>
      <c r="D75" s="102">
        <v>4.9425634000000003E-2</v>
      </c>
      <c r="E75" s="102"/>
      <c r="F75" s="102">
        <v>6.3516725999999996E-2</v>
      </c>
      <c r="G75" s="102">
        <v>3.1384773999999999E-3</v>
      </c>
      <c r="H75" s="102">
        <v>4.5873588999999999E-6</v>
      </c>
      <c r="I75" s="102">
        <v>4.9435756174432903E-2</v>
      </c>
      <c r="J75" s="83"/>
      <c r="K75" s="83">
        <v>0.185588701579222</v>
      </c>
    </row>
    <row r="76" spans="1:11" x14ac:dyDescent="0.3">
      <c r="A76" s="69" t="s">
        <v>83</v>
      </c>
      <c r="B76" s="102">
        <v>3.0703758000000001E-2</v>
      </c>
      <c r="C76" s="102">
        <v>1.4898635999999999E-3</v>
      </c>
      <c r="D76" s="102">
        <v>4.8622464999999997E-2</v>
      </c>
      <c r="E76" s="102"/>
      <c r="F76" s="102">
        <v>1.6209848000000001E-4</v>
      </c>
      <c r="G76" s="102">
        <v>1.4025621000000001E-5</v>
      </c>
      <c r="H76" s="102">
        <v>3.2972159999999998E-4</v>
      </c>
      <c r="I76" s="102"/>
      <c r="J76" s="83"/>
      <c r="K76" s="83"/>
    </row>
    <row r="77" spans="1:11" x14ac:dyDescent="0.3">
      <c r="A77" s="69" t="s">
        <v>84</v>
      </c>
      <c r="B77" s="102">
        <v>3.760961</v>
      </c>
      <c r="C77" s="102">
        <v>0.18484638</v>
      </c>
      <c r="D77" s="102">
        <v>4.9147191E-2</v>
      </c>
      <c r="E77" s="102"/>
      <c r="F77" s="102">
        <v>6.4281576000000007E-2</v>
      </c>
      <c r="G77" s="102">
        <v>3.1592777000000001E-3</v>
      </c>
      <c r="H77" s="102">
        <v>5.3678257000000001E-6</v>
      </c>
      <c r="I77" s="102">
        <v>4.9151510021202903E-2</v>
      </c>
      <c r="J77" s="83">
        <v>-0.56420948289956296</v>
      </c>
      <c r="K77" s="83">
        <v>0.21841956422842099</v>
      </c>
    </row>
    <row r="78" spans="1:11" x14ac:dyDescent="0.3">
      <c r="A78" s="69" t="s">
        <v>85</v>
      </c>
      <c r="B78" s="102">
        <v>4.0243228000000002</v>
      </c>
      <c r="C78" s="102">
        <v>0.19896473000000001</v>
      </c>
      <c r="D78" s="102">
        <v>4.9440841999999999E-2</v>
      </c>
      <c r="E78" s="102"/>
      <c r="F78" s="102">
        <v>6.4735631000000002E-2</v>
      </c>
      <c r="G78" s="102">
        <v>3.2012110999999998E-3</v>
      </c>
      <c r="H78" s="102">
        <v>5.6303769999999999E-6</v>
      </c>
      <c r="I78" s="102">
        <v>4.9447133849346799E-2</v>
      </c>
      <c r="J78" s="83"/>
      <c r="K78" s="83">
        <v>0.22773319954820301</v>
      </c>
    </row>
    <row r="79" spans="1:11" x14ac:dyDescent="0.3">
      <c r="A79" s="69" t="s">
        <v>86</v>
      </c>
      <c r="B79" s="102">
        <v>4.0203892999999997</v>
      </c>
      <c r="C79" s="102">
        <v>0.19282155000000001</v>
      </c>
      <c r="D79" s="102">
        <v>4.7959308999999999E-2</v>
      </c>
      <c r="E79" s="102"/>
      <c r="F79" s="102">
        <v>6.2043853000000003E-2</v>
      </c>
      <c r="G79" s="102">
        <v>2.9757016000000001E-3</v>
      </c>
      <c r="H79" s="102">
        <v>5.2896128999999999E-6</v>
      </c>
      <c r="I79" s="102">
        <v>4.7954205494692197E-2</v>
      </c>
      <c r="J79" s="83">
        <v>-24.850292419153501</v>
      </c>
      <c r="K79" s="83">
        <v>0.22061101191992399</v>
      </c>
    </row>
    <row r="80" spans="1:11" x14ac:dyDescent="0.3">
      <c r="A80" s="69" t="s">
        <v>87</v>
      </c>
      <c r="B80" s="102">
        <v>3.996076</v>
      </c>
      <c r="C80" s="102">
        <v>0.19279033000000001</v>
      </c>
      <c r="D80" s="102">
        <v>4.8238420999999997E-2</v>
      </c>
      <c r="E80" s="102"/>
      <c r="F80" s="102">
        <v>6.2369953999999998E-2</v>
      </c>
      <c r="G80" s="102">
        <v>3.0077583999999998E-3</v>
      </c>
      <c r="H80" s="102">
        <v>4.5571560999999997E-6</v>
      </c>
      <c r="I80" s="102">
        <v>4.82354473588592E-2</v>
      </c>
      <c r="J80" s="83">
        <v>-19.1623170495666</v>
      </c>
      <c r="K80" s="83">
        <v>0.188954652626975</v>
      </c>
    </row>
    <row r="81" spans="1:11" x14ac:dyDescent="0.3">
      <c r="A81" s="69" t="s">
        <v>88</v>
      </c>
      <c r="B81" s="102">
        <v>4.1697863999999996</v>
      </c>
      <c r="C81" s="102">
        <v>0.20612499000000001</v>
      </c>
      <c r="D81" s="102">
        <v>4.9436797999999997E-2</v>
      </c>
      <c r="E81" s="102"/>
      <c r="F81" s="102">
        <v>5.6676026999999997E-2</v>
      </c>
      <c r="G81" s="102">
        <v>2.8020693E-3</v>
      </c>
      <c r="H81" s="102">
        <v>5.8968475999999999E-6</v>
      </c>
      <c r="I81" s="102">
        <v>4.94428387306464E-2</v>
      </c>
      <c r="J81" s="83"/>
      <c r="K81" s="83">
        <v>0.23853191893469999</v>
      </c>
    </row>
    <row r="82" spans="1:11" x14ac:dyDescent="0.3">
      <c r="A82" s="69" t="s">
        <v>89</v>
      </c>
      <c r="B82" s="102">
        <v>3.9648615999999999</v>
      </c>
      <c r="C82" s="102">
        <v>0.19006134999999999</v>
      </c>
      <c r="D82" s="102">
        <v>4.7936206000000002E-2</v>
      </c>
      <c r="E82" s="102"/>
      <c r="F82" s="102">
        <v>6.2661749000000003E-2</v>
      </c>
      <c r="G82" s="102">
        <v>3.0031659999999998E-3</v>
      </c>
      <c r="H82" s="102">
        <v>5.1134978999999998E-6</v>
      </c>
      <c r="I82" s="102">
        <v>4.7930850157375603E-2</v>
      </c>
      <c r="J82" s="83">
        <v>-25.119396846530599</v>
      </c>
      <c r="K82" s="83">
        <v>0.21336979766519501</v>
      </c>
    </row>
    <row r="83" spans="1:11" x14ac:dyDescent="0.3">
      <c r="A83" s="69" t="s">
        <v>90</v>
      </c>
      <c r="B83" s="102">
        <v>3.7925898</v>
      </c>
      <c r="C83" s="102">
        <v>0.18070687999999999</v>
      </c>
      <c r="D83" s="102">
        <v>4.7646382000000001E-2</v>
      </c>
      <c r="E83" s="102"/>
      <c r="F83" s="102">
        <v>6.5550993000000002E-2</v>
      </c>
      <c r="G83" s="102">
        <v>3.1190534999999998E-3</v>
      </c>
      <c r="H83" s="102">
        <v>4.9947183999999996E-6</v>
      </c>
      <c r="I83" s="102">
        <v>4.7638415406678097E-2</v>
      </c>
      <c r="J83" s="83">
        <v>-31.034982759013499</v>
      </c>
      <c r="K83" s="83">
        <v>0.20969288576713799</v>
      </c>
    </row>
    <row r="84" spans="1:11" x14ac:dyDescent="0.3">
      <c r="A84" s="69" t="s">
        <v>91</v>
      </c>
      <c r="B84" s="102">
        <v>4.0797743000000004</v>
      </c>
      <c r="C84" s="102">
        <v>0.20162849999999999</v>
      </c>
      <c r="D84" s="102">
        <v>4.9420354E-2</v>
      </c>
      <c r="E84" s="102"/>
      <c r="F84" s="102">
        <v>6.4891504000000003E-2</v>
      </c>
      <c r="G84" s="102">
        <v>3.2022652999999998E-3</v>
      </c>
      <c r="H84" s="102">
        <v>5.8604576000000004E-6</v>
      </c>
      <c r="I84" s="102">
        <v>4.94264043245159E-2</v>
      </c>
      <c r="J84" s="83"/>
      <c r="K84" s="83">
        <v>0.23713873910480501</v>
      </c>
    </row>
    <row r="85" spans="1:11" x14ac:dyDescent="0.3">
      <c r="A85" s="69" t="s">
        <v>92</v>
      </c>
      <c r="B85" s="102">
        <v>3.6654610000000001</v>
      </c>
      <c r="C85" s="102">
        <v>0.17505330999999999</v>
      </c>
      <c r="D85" s="102">
        <v>4.7756557999999998E-2</v>
      </c>
      <c r="E85" s="102"/>
      <c r="F85" s="102">
        <v>6.0893353999999997E-2</v>
      </c>
      <c r="G85" s="102">
        <v>2.9007324000000002E-3</v>
      </c>
      <c r="H85" s="102">
        <v>5.5314168000000001E-6</v>
      </c>
      <c r="I85" s="102">
        <v>4.7749243454018403E-2</v>
      </c>
      <c r="J85" s="83">
        <v>-28.774974204276301</v>
      </c>
      <c r="K85" s="83">
        <v>0.23168604986701599</v>
      </c>
    </row>
    <row r="86" spans="1:11" x14ac:dyDescent="0.3">
      <c r="A86" s="69" t="s">
        <v>93</v>
      </c>
      <c r="B86" s="102">
        <v>3.5764216000000002</v>
      </c>
      <c r="C86" s="102">
        <v>0.17101975</v>
      </c>
      <c r="D86" s="102">
        <v>4.7817444000000001E-2</v>
      </c>
      <c r="E86" s="102"/>
      <c r="F86" s="102">
        <v>4.8811209000000001E-2</v>
      </c>
      <c r="G86" s="102">
        <v>2.3358897000000001E-3</v>
      </c>
      <c r="H86" s="102">
        <v>4.5236067000000004E-6</v>
      </c>
      <c r="I86" s="102">
        <v>4.7810473008209203E-2</v>
      </c>
      <c r="J86" s="83">
        <v>-27.536354397279801</v>
      </c>
      <c r="K86" s="83">
        <v>0.189230786284975</v>
      </c>
    </row>
    <row r="87" spans="1:11" x14ac:dyDescent="0.3">
      <c r="A87" s="69" t="s">
        <v>94</v>
      </c>
      <c r="B87" s="102">
        <v>4.1217242000000001</v>
      </c>
      <c r="C87" s="102">
        <v>0.20374618999999999</v>
      </c>
      <c r="D87" s="102">
        <v>4.9434889000000003E-2</v>
      </c>
      <c r="E87" s="102"/>
      <c r="F87" s="102">
        <v>6.4007379000000003E-2</v>
      </c>
      <c r="G87" s="102">
        <v>3.1644294E-3</v>
      </c>
      <c r="H87" s="102">
        <v>5.4920000000000001E-6</v>
      </c>
      <c r="I87" s="102">
        <v>4.9440986371118802E-2</v>
      </c>
      <c r="J87" s="83"/>
      <c r="K87" s="83">
        <v>0.22216385242702899</v>
      </c>
    </row>
    <row r="88" spans="1:11" x14ac:dyDescent="0.3">
      <c r="A88" s="69" t="s">
        <v>95</v>
      </c>
      <c r="B88" s="102">
        <v>3.9653638</v>
      </c>
      <c r="C88" s="102">
        <v>0.19132108</v>
      </c>
      <c r="D88" s="102">
        <v>4.8250141000000003E-2</v>
      </c>
      <c r="E88" s="102"/>
      <c r="F88" s="102">
        <v>7.3423954999999999E-2</v>
      </c>
      <c r="G88" s="102">
        <v>3.5380683999999998E-3</v>
      </c>
      <c r="H88" s="102">
        <v>5.3502865999999999E-6</v>
      </c>
      <c r="I88" s="102">
        <v>4.82472356038866E-2</v>
      </c>
      <c r="J88" s="83">
        <v>-18.841337228708898</v>
      </c>
      <c r="K88" s="83">
        <v>0.22178624466389099</v>
      </c>
    </row>
    <row r="89" spans="1:11" x14ac:dyDescent="0.3">
      <c r="A89" s="69" t="s">
        <v>96</v>
      </c>
      <c r="B89" s="102">
        <v>3.9461691999999999</v>
      </c>
      <c r="C89" s="102">
        <v>0.18912050999999999</v>
      </c>
      <c r="D89" s="102">
        <v>4.7929671E-2</v>
      </c>
      <c r="E89" s="102"/>
      <c r="F89" s="102">
        <v>6.5379333999999997E-2</v>
      </c>
      <c r="G89" s="102">
        <v>3.1300290999999999E-3</v>
      </c>
      <c r="H89" s="102">
        <v>4.8769217000000002E-6</v>
      </c>
      <c r="I89" s="102">
        <v>4.7924238343363103E-2</v>
      </c>
      <c r="J89" s="83">
        <v>-25.374347271419399</v>
      </c>
      <c r="K89" s="83">
        <v>0.20352631021731801</v>
      </c>
    </row>
    <row r="90" spans="1:11" x14ac:dyDescent="0.3">
      <c r="A90" s="69" t="s">
        <v>97</v>
      </c>
      <c r="B90" s="102">
        <v>4.1073133999999998</v>
      </c>
      <c r="C90" s="102">
        <v>0.20302619999999999</v>
      </c>
      <c r="D90" s="102">
        <v>4.9434502999999998E-2</v>
      </c>
      <c r="E90" s="102"/>
      <c r="F90" s="102">
        <v>7.1147936999999994E-2</v>
      </c>
      <c r="G90" s="102">
        <v>3.5137136000000001E-3</v>
      </c>
      <c r="H90" s="102">
        <v>5.2385546999999997E-6</v>
      </c>
      <c r="I90" s="102">
        <v>4.9440619018071001E-2</v>
      </c>
      <c r="J90" s="83"/>
      <c r="K90" s="83">
        <v>0.21191298992778601</v>
      </c>
    </row>
    <row r="91" spans="1:11" x14ac:dyDescent="0.3">
      <c r="A91" s="69" t="s">
        <v>98</v>
      </c>
      <c r="B91" s="102">
        <v>3.8113302999999998</v>
      </c>
      <c r="C91" s="102">
        <v>0.18267781999999999</v>
      </c>
      <c r="D91" s="102">
        <v>4.7932684000000003E-2</v>
      </c>
      <c r="E91" s="102"/>
      <c r="F91" s="102">
        <v>5.9297464000000001E-2</v>
      </c>
      <c r="G91" s="102">
        <v>2.8392487000000002E-3</v>
      </c>
      <c r="H91" s="102">
        <v>4.8008937999999996E-6</v>
      </c>
      <c r="I91" s="102">
        <v>4.7927082053163497E-2</v>
      </c>
      <c r="J91" s="83">
        <v>-25.3914874741243</v>
      </c>
      <c r="K91" s="83">
        <v>0.20034158535562699</v>
      </c>
    </row>
    <row r="92" spans="1:11" x14ac:dyDescent="0.3">
      <c r="A92" s="69" t="s">
        <v>99</v>
      </c>
      <c r="B92" s="102">
        <v>3.9276437</v>
      </c>
      <c r="C92" s="102">
        <v>0.18930733</v>
      </c>
      <c r="D92" s="102">
        <v>4.8194736000000002E-2</v>
      </c>
      <c r="E92" s="102"/>
      <c r="F92" s="102">
        <v>6.3638099000000004E-2</v>
      </c>
      <c r="G92" s="102">
        <v>3.0734645999999999E-3</v>
      </c>
      <c r="H92" s="102">
        <v>5.7159590000000003E-6</v>
      </c>
      <c r="I92" s="102">
        <v>4.8191365948651803E-2</v>
      </c>
      <c r="J92" s="83">
        <v>-20.046437897851099</v>
      </c>
      <c r="K92" s="83">
        <v>0.23721921499757401</v>
      </c>
    </row>
    <row r="93" spans="1:11" x14ac:dyDescent="0.3">
      <c r="A93" s="69" t="s">
        <v>100</v>
      </c>
      <c r="B93" s="102">
        <v>4.1512127999999997</v>
      </c>
      <c r="C93" s="102">
        <v>0.20525094999999999</v>
      </c>
      <c r="D93" s="102">
        <v>4.9442491999999998E-2</v>
      </c>
      <c r="E93" s="102"/>
      <c r="F93" s="102">
        <v>6.7191345999999999E-2</v>
      </c>
      <c r="G93" s="102">
        <v>3.3216803000000001E-3</v>
      </c>
      <c r="H93" s="102">
        <v>5.1366226999999998E-6</v>
      </c>
      <c r="I93" s="102">
        <v>4.9448602388377901E-2</v>
      </c>
      <c r="J93" s="83"/>
      <c r="K93" s="83">
        <v>0.207756031592403</v>
      </c>
    </row>
    <row r="94" spans="1:11" x14ac:dyDescent="0.3">
      <c r="A94" s="69" t="s">
        <v>101</v>
      </c>
      <c r="B94" s="102">
        <v>2.9755751E-2</v>
      </c>
      <c r="C94" s="102">
        <v>1.4463918000000001E-3</v>
      </c>
      <c r="D94" s="102">
        <v>4.8831644E-2</v>
      </c>
      <c r="E94" s="102"/>
      <c r="F94" s="102">
        <v>1.7727420000000001E-4</v>
      </c>
      <c r="G94" s="102">
        <v>1.1915962E-5</v>
      </c>
      <c r="H94" s="102">
        <v>2.7869441E-4</v>
      </c>
      <c r="I94" s="102"/>
      <c r="J94" s="83"/>
      <c r="K94" s="83"/>
    </row>
    <row r="95" spans="1:11" x14ac:dyDescent="0.3">
      <c r="A95" s="69" t="s">
        <v>102</v>
      </c>
      <c r="B95" s="102">
        <v>4.1615285999999996</v>
      </c>
      <c r="C95" s="102">
        <v>0.20452649000000001</v>
      </c>
      <c r="D95" s="102">
        <v>4.9146414999999999E-2</v>
      </c>
      <c r="E95" s="102"/>
      <c r="F95" s="102">
        <v>6.8021655E-2</v>
      </c>
      <c r="G95" s="102">
        <v>3.3405742999999999E-3</v>
      </c>
      <c r="H95" s="102">
        <v>5.4860442999999998E-6</v>
      </c>
      <c r="I95" s="102">
        <v>4.9148681883451797E-2</v>
      </c>
      <c r="J95" s="83">
        <v>-0.60413548054158395</v>
      </c>
      <c r="K95" s="83">
        <v>0.22324278453730501</v>
      </c>
    </row>
    <row r="96" spans="1:11" x14ac:dyDescent="0.3">
      <c r="A96" s="69" t="s">
        <v>103</v>
      </c>
      <c r="B96" s="102">
        <v>4.1630029999999998</v>
      </c>
      <c r="C96" s="102">
        <v>0.20577514</v>
      </c>
      <c r="D96" s="102">
        <v>4.9428274000000001E-2</v>
      </c>
      <c r="E96" s="102"/>
      <c r="F96" s="102">
        <v>7.1656887000000002E-2</v>
      </c>
      <c r="G96" s="102">
        <v>3.5412150999999999E-3</v>
      </c>
      <c r="H96" s="102">
        <v>5.8370444000000003E-6</v>
      </c>
      <c r="I96" s="102">
        <v>4.9432569212129698E-2</v>
      </c>
      <c r="J96" s="83"/>
      <c r="K96" s="83">
        <v>0.23616188650650599</v>
      </c>
    </row>
    <row r="97" spans="1:11" x14ac:dyDescent="0.3">
      <c r="A97" s="69" t="s">
        <v>104</v>
      </c>
      <c r="B97" s="102">
        <v>3.8171984999999999</v>
      </c>
      <c r="C97" s="102">
        <v>0.18247505999999999</v>
      </c>
      <c r="D97" s="102">
        <v>4.7799697000000002E-2</v>
      </c>
      <c r="E97" s="102"/>
      <c r="F97" s="102">
        <v>5.7295856999999999E-2</v>
      </c>
      <c r="G97" s="102">
        <v>2.7451176999999998E-3</v>
      </c>
      <c r="H97" s="102">
        <v>5.2259746999999997E-6</v>
      </c>
      <c r="I97" s="102">
        <v>4.7791589588215298E-2</v>
      </c>
      <c r="J97" s="83">
        <v>-28.0118232559409</v>
      </c>
      <c r="K97" s="83">
        <v>0.21869850929958001</v>
      </c>
    </row>
    <row r="98" spans="1:11" x14ac:dyDescent="0.3">
      <c r="A98" s="69" t="s">
        <v>105</v>
      </c>
      <c r="B98" s="102">
        <v>4.0042818000000002</v>
      </c>
      <c r="C98" s="102">
        <v>0.19118123000000001</v>
      </c>
      <c r="D98" s="102">
        <v>4.7742075000000002E-2</v>
      </c>
      <c r="E98" s="102"/>
      <c r="F98" s="102">
        <v>5.6356117999999997E-2</v>
      </c>
      <c r="G98" s="102">
        <v>2.6943236E-3</v>
      </c>
      <c r="H98" s="102">
        <v>4.7212597999999999E-6</v>
      </c>
      <c r="I98" s="102">
        <v>4.7733917815102597E-2</v>
      </c>
      <c r="J98" s="83">
        <v>-29.1783594954818</v>
      </c>
      <c r="K98" s="83">
        <v>0.19781572584457899</v>
      </c>
    </row>
    <row r="99" spans="1:11" x14ac:dyDescent="0.3">
      <c r="A99" s="69" t="s">
        <v>106</v>
      </c>
      <c r="B99" s="102">
        <v>4.2435919999999996</v>
      </c>
      <c r="C99" s="102">
        <v>0.20979376</v>
      </c>
      <c r="D99" s="102">
        <v>4.9440085000000002E-2</v>
      </c>
      <c r="E99" s="102"/>
      <c r="F99" s="102">
        <v>6.5932763000000005E-2</v>
      </c>
      <c r="G99" s="102">
        <v>3.2584864999999998E-3</v>
      </c>
      <c r="H99" s="102">
        <v>6.0196514E-6</v>
      </c>
      <c r="I99" s="102">
        <v>4.9444381469493398E-2</v>
      </c>
      <c r="J99" s="83"/>
      <c r="K99" s="83">
        <v>0.243491827426906</v>
      </c>
    </row>
    <row r="100" spans="1:11" x14ac:dyDescent="0.3">
      <c r="A100" s="69" t="s">
        <v>107</v>
      </c>
      <c r="B100" s="102">
        <v>3.5196271000000001</v>
      </c>
      <c r="C100" s="102">
        <v>0.16858365</v>
      </c>
      <c r="D100" s="102">
        <v>4.7903214999999999E-2</v>
      </c>
      <c r="E100" s="102"/>
      <c r="F100" s="102">
        <v>5.1393687E-2</v>
      </c>
      <c r="G100" s="102">
        <v>2.4608345E-3</v>
      </c>
      <c r="H100" s="102">
        <v>5.0007213E-6</v>
      </c>
      <c r="I100" s="102">
        <v>4.7895298919611203E-2</v>
      </c>
      <c r="J100" s="83">
        <v>-26.001156740347401</v>
      </c>
      <c r="K100" s="83">
        <v>0.20881887837857899</v>
      </c>
    </row>
    <row r="101" spans="1:11" x14ac:dyDescent="0.3">
      <c r="A101" s="69" t="s">
        <v>108</v>
      </c>
      <c r="B101" s="102">
        <v>3.9231148999999998</v>
      </c>
      <c r="C101" s="102">
        <v>0.18762517000000001</v>
      </c>
      <c r="D101" s="102">
        <v>4.7824916000000002E-2</v>
      </c>
      <c r="E101" s="102"/>
      <c r="F101" s="102">
        <v>6.9568756999999995E-2</v>
      </c>
      <c r="G101" s="102">
        <v>3.3299520000000002E-3</v>
      </c>
      <c r="H101" s="102">
        <v>5.9569817999999999E-6</v>
      </c>
      <c r="I101" s="102">
        <v>4.7817221886370498E-2</v>
      </c>
      <c r="J101" s="83">
        <v>-27.580291509134199</v>
      </c>
      <c r="K101" s="83">
        <v>0.249156331756611</v>
      </c>
    </row>
    <row r="102" spans="1:11" x14ac:dyDescent="0.3">
      <c r="A102" s="69" t="s">
        <v>109</v>
      </c>
      <c r="B102" s="102">
        <v>4.2861447999999998</v>
      </c>
      <c r="C102" s="102">
        <v>0.21190264</v>
      </c>
      <c r="D102" s="102">
        <v>4.9437224000000002E-2</v>
      </c>
      <c r="E102" s="102"/>
      <c r="F102" s="102">
        <v>6.5036079999999996E-2</v>
      </c>
      <c r="G102" s="102">
        <v>3.2161161999999998E-3</v>
      </c>
      <c r="H102" s="102">
        <v>5.2416135000000002E-6</v>
      </c>
      <c r="I102" s="102">
        <v>4.9441457515189302E-2</v>
      </c>
      <c r="J102" s="83"/>
      <c r="K102" s="83">
        <v>0.21203313022839901</v>
      </c>
    </row>
    <row r="103" spans="1:11" x14ac:dyDescent="0.3">
      <c r="A103" s="69" t="s">
        <v>110</v>
      </c>
      <c r="B103" s="102">
        <v>3.8962327999999999</v>
      </c>
      <c r="C103" s="102">
        <v>0.18756880000000001</v>
      </c>
      <c r="D103" s="102">
        <v>4.8145131000000001E-2</v>
      </c>
      <c r="E103" s="102"/>
      <c r="F103" s="102">
        <v>5.7570033E-2</v>
      </c>
      <c r="G103" s="102">
        <v>2.7692717E-3</v>
      </c>
      <c r="H103" s="102">
        <v>4.9106134000000004E-6</v>
      </c>
      <c r="I103" s="102">
        <v>4.8139847712493702E-2</v>
      </c>
      <c r="J103" s="83">
        <v>-21.039820340459698</v>
      </c>
      <c r="K103" s="83">
        <v>0.204014496652658</v>
      </c>
    </row>
    <row r="104" spans="1:11" x14ac:dyDescent="0.3">
      <c r="A104" s="69" t="s">
        <v>111</v>
      </c>
      <c r="B104" s="102">
        <v>3.7466689</v>
      </c>
      <c r="C104" s="102">
        <v>0.18081217999999999</v>
      </c>
      <c r="D104" s="102">
        <v>4.8260417E-2</v>
      </c>
      <c r="E104" s="102"/>
      <c r="F104" s="102">
        <v>5.1944453000000002E-2</v>
      </c>
      <c r="G104" s="102">
        <v>2.5036386000000001E-3</v>
      </c>
      <c r="H104" s="102">
        <v>5.0340939000000001E-6</v>
      </c>
      <c r="I104" s="102">
        <v>4.8255844041823398E-2</v>
      </c>
      <c r="J104" s="83">
        <v>-18.693718052611199</v>
      </c>
      <c r="K104" s="83">
        <v>0.20864183395639899</v>
      </c>
    </row>
    <row r="105" spans="1:11" x14ac:dyDescent="0.3">
      <c r="A105" s="69" t="s">
        <v>112</v>
      </c>
      <c r="B105" s="102">
        <v>4.1641759</v>
      </c>
      <c r="C105" s="102">
        <v>0.20584991</v>
      </c>
      <c r="D105" s="102">
        <v>4.9438465000000001E-2</v>
      </c>
      <c r="E105" s="102"/>
      <c r="F105" s="102">
        <v>7.9235575000000003E-2</v>
      </c>
      <c r="G105" s="102">
        <v>3.9160258000000003E-3</v>
      </c>
      <c r="H105" s="102">
        <v>6.0655319999999998E-6</v>
      </c>
      <c r="I105" s="102">
        <v>4.9442832339052799E-2</v>
      </c>
      <c r="J105" s="83"/>
      <c r="K105" s="83">
        <v>0.245355361456876</v>
      </c>
    </row>
    <row r="106" spans="1:11" x14ac:dyDescent="0.3">
      <c r="A106" s="69" t="s">
        <v>113</v>
      </c>
      <c r="B106" s="102">
        <v>3.8312585000000001</v>
      </c>
      <c r="C106" s="102">
        <v>0.18310598</v>
      </c>
      <c r="D106" s="102">
        <v>4.7783253999999997E-2</v>
      </c>
      <c r="E106" s="102"/>
      <c r="F106" s="102">
        <v>5.6912169999999998E-2</v>
      </c>
      <c r="G106" s="102">
        <v>2.7210953999999999E-3</v>
      </c>
      <c r="H106" s="102">
        <v>4.4405212999999999E-6</v>
      </c>
      <c r="I106" s="102">
        <v>4.7775047868411899E-2</v>
      </c>
      <c r="J106" s="83">
        <v>-28.349820467784699</v>
      </c>
      <c r="K106" s="83">
        <v>0.18589290845843401</v>
      </c>
    </row>
    <row r="107" spans="1:11" x14ac:dyDescent="0.3">
      <c r="A107" s="69" t="s">
        <v>114</v>
      </c>
      <c r="B107" s="102">
        <v>4.0975492999999998</v>
      </c>
      <c r="C107" s="102">
        <v>0.19586876</v>
      </c>
      <c r="D107" s="102">
        <v>4.7802150000000002E-2</v>
      </c>
      <c r="E107" s="102"/>
      <c r="F107" s="102">
        <v>6.3434732999999993E-2</v>
      </c>
      <c r="G107" s="102">
        <v>3.0284508000000001E-3</v>
      </c>
      <c r="H107" s="102">
        <v>5.2337086000000002E-6</v>
      </c>
      <c r="I107" s="102">
        <v>4.7794619291582498E-2</v>
      </c>
      <c r="J107" s="83">
        <v>-27.953947535396601</v>
      </c>
      <c r="K107" s="83">
        <v>0.219008276562284</v>
      </c>
    </row>
    <row r="108" spans="1:11" x14ac:dyDescent="0.3">
      <c r="A108" s="69" t="s">
        <v>115</v>
      </c>
      <c r="B108" s="102">
        <v>4.2377646000000002</v>
      </c>
      <c r="C108" s="102">
        <v>0.20945685</v>
      </c>
      <c r="D108" s="102">
        <v>4.9430234000000003E-2</v>
      </c>
      <c r="E108" s="102"/>
      <c r="F108" s="102">
        <v>6.8013488999999996E-2</v>
      </c>
      <c r="G108" s="102">
        <v>3.3563515000000002E-3</v>
      </c>
      <c r="H108" s="102">
        <v>5.4927947999999999E-6</v>
      </c>
      <c r="I108" s="102">
        <v>4.9434466760821201E-2</v>
      </c>
      <c r="J108" s="83"/>
      <c r="K108" s="83">
        <v>0.22222530796481699</v>
      </c>
    </row>
    <row r="109" spans="1:11" x14ac:dyDescent="0.3">
      <c r="A109" s="69" t="s">
        <v>116</v>
      </c>
      <c r="B109" s="102">
        <v>4.0492594999999998</v>
      </c>
      <c r="C109" s="102">
        <v>0.19366385999999999</v>
      </c>
      <c r="D109" s="102">
        <v>4.7825090000000001E-2</v>
      </c>
      <c r="E109" s="102"/>
      <c r="F109" s="102">
        <v>7.0053470000000007E-2</v>
      </c>
      <c r="G109" s="102">
        <v>3.3504237000000002E-3</v>
      </c>
      <c r="H109" s="102">
        <v>6.2685729999999999E-6</v>
      </c>
      <c r="I109" s="102">
        <v>4.7817638639816702E-2</v>
      </c>
      <c r="J109" s="83">
        <v>-27.405541854501202</v>
      </c>
      <c r="K109" s="83">
        <v>0.26218663983881002</v>
      </c>
    </row>
    <row r="110" spans="1:11" x14ac:dyDescent="0.3">
      <c r="A110" s="69" t="s">
        <v>117</v>
      </c>
      <c r="B110" s="102">
        <v>3.9225284</v>
      </c>
      <c r="C110" s="102">
        <v>0.18799271000000001</v>
      </c>
      <c r="D110" s="102">
        <v>4.7930924999999999E-2</v>
      </c>
      <c r="E110" s="102"/>
      <c r="F110" s="102">
        <v>5.7126461000000003E-2</v>
      </c>
      <c r="G110" s="102">
        <v>2.7396396000000001E-3</v>
      </c>
      <c r="H110" s="102">
        <v>4.779947E-6</v>
      </c>
      <c r="I110" s="102">
        <v>4.7924040043517399E-2</v>
      </c>
      <c r="J110" s="83">
        <v>-25.253166892745099</v>
      </c>
      <c r="K110" s="83">
        <v>0.199480135466858</v>
      </c>
    </row>
    <row r="111" spans="1:11" x14ac:dyDescent="0.3">
      <c r="A111" s="69" t="s">
        <v>118</v>
      </c>
      <c r="B111" s="102">
        <v>4.1530753999999996</v>
      </c>
      <c r="C111" s="102">
        <v>0.20530576</v>
      </c>
      <c r="D111" s="102">
        <v>4.9430051000000003E-2</v>
      </c>
      <c r="E111" s="102"/>
      <c r="F111" s="102">
        <v>6.0614766E-2</v>
      </c>
      <c r="G111" s="102">
        <v>2.9947766E-3</v>
      </c>
      <c r="H111" s="102">
        <v>5.6106453999999996E-6</v>
      </c>
      <c r="I111" s="102">
        <v>4.9434369377231099E-2</v>
      </c>
      <c r="J111" s="83"/>
      <c r="K111" s="83">
        <v>0.22699370784667899</v>
      </c>
    </row>
    <row r="112" spans="1:11" x14ac:dyDescent="0.3">
      <c r="A112" s="69" t="s">
        <v>119</v>
      </c>
      <c r="B112" s="102">
        <v>2.8696320000000001E-2</v>
      </c>
      <c r="C112" s="102">
        <v>1.3980214000000001E-3</v>
      </c>
      <c r="D112" s="102">
        <v>4.8705068999999997E-2</v>
      </c>
      <c r="E112" s="102"/>
      <c r="F112" s="102">
        <v>1.5180694E-4</v>
      </c>
      <c r="G112" s="102">
        <v>1.2487581E-5</v>
      </c>
      <c r="H112" s="102">
        <v>3.0371639E-4</v>
      </c>
      <c r="I112" s="102"/>
      <c r="J112" s="83"/>
      <c r="K112" s="83"/>
    </row>
    <row r="113" spans="1:11" x14ac:dyDescent="0.3">
      <c r="A113" s="69" t="s">
        <v>120</v>
      </c>
      <c r="B113" s="102">
        <v>4.0608085999999997</v>
      </c>
      <c r="C113" s="102">
        <v>0.19959388</v>
      </c>
      <c r="D113" s="102">
        <v>4.9153898000000001E-2</v>
      </c>
      <c r="E113" s="102"/>
      <c r="F113" s="102">
        <v>6.5386651000000004E-2</v>
      </c>
      <c r="G113" s="102">
        <v>3.2115961999999998E-3</v>
      </c>
      <c r="H113" s="102">
        <v>5.0304521999999998E-6</v>
      </c>
      <c r="I113" s="102">
        <v>4.9157092291159298E-2</v>
      </c>
      <c r="J113" s="83">
        <v>-0.264366363072781</v>
      </c>
      <c r="K113" s="83">
        <v>0.20466841977570399</v>
      </c>
    </row>
    <row r="114" spans="1:11" x14ac:dyDescent="0.3">
      <c r="A114" s="69" t="s">
        <v>121</v>
      </c>
      <c r="B114" s="102">
        <v>4.1942392999999996</v>
      </c>
      <c r="C114" s="102">
        <v>0.20729538</v>
      </c>
      <c r="D114" s="102">
        <v>4.9424972999999997E-2</v>
      </c>
      <c r="E114" s="102"/>
      <c r="F114" s="102">
        <v>7.0076096000000004E-2</v>
      </c>
      <c r="G114" s="102">
        <v>3.4620072000000001E-3</v>
      </c>
      <c r="H114" s="102">
        <v>5.9433215E-6</v>
      </c>
      <c r="I114" s="102">
        <v>4.9429932400407703E-2</v>
      </c>
      <c r="J114" s="83"/>
      <c r="K114" s="83">
        <v>0.24047459550848899</v>
      </c>
    </row>
    <row r="115" spans="1:11" x14ac:dyDescent="0.3">
      <c r="A115" s="69" t="s">
        <v>122</v>
      </c>
      <c r="B115" s="102">
        <v>3.8480411999999999</v>
      </c>
      <c r="C115" s="102">
        <v>0.18446786000000001</v>
      </c>
      <c r="D115" s="102">
        <v>4.793886E-2</v>
      </c>
      <c r="E115" s="102"/>
      <c r="F115" s="102">
        <v>5.7966445999999998E-2</v>
      </c>
      <c r="G115" s="102">
        <v>2.7768958E-3</v>
      </c>
      <c r="H115" s="102">
        <v>5.6400621999999997E-6</v>
      </c>
      <c r="I115" s="102">
        <v>4.7933103154430501E-2</v>
      </c>
      <c r="J115" s="83">
        <v>-25.010482005582301</v>
      </c>
      <c r="K115" s="83">
        <v>0.23533056818077899</v>
      </c>
    </row>
    <row r="116" spans="1:11" x14ac:dyDescent="0.3">
      <c r="A116" s="69" t="s">
        <v>123</v>
      </c>
      <c r="B116" s="102">
        <v>3.9910508</v>
      </c>
      <c r="C116" s="102">
        <v>0.1915499</v>
      </c>
      <c r="D116" s="102">
        <v>4.7994571E-2</v>
      </c>
      <c r="E116" s="102"/>
      <c r="F116" s="102">
        <v>6.1664927000000001E-2</v>
      </c>
      <c r="G116" s="102">
        <v>2.9580168999999998E-3</v>
      </c>
      <c r="H116" s="102">
        <v>4.4102714000000004E-6</v>
      </c>
      <c r="I116" s="102">
        <v>4.7989425403342702E-2</v>
      </c>
      <c r="J116" s="83">
        <v>-23.871079571650899</v>
      </c>
      <c r="K116" s="83">
        <v>0.18380180062305199</v>
      </c>
    </row>
    <row r="117" spans="1:11" x14ac:dyDescent="0.3">
      <c r="A117" s="69" t="s">
        <v>124</v>
      </c>
      <c r="B117" s="102">
        <v>4.1589973000000002</v>
      </c>
      <c r="C117" s="102">
        <v>0.20557739999999999</v>
      </c>
      <c r="D117" s="102">
        <v>4.9427830999999998E-2</v>
      </c>
      <c r="E117" s="102"/>
      <c r="F117" s="102">
        <v>6.8343327999999995E-2</v>
      </c>
      <c r="G117" s="102">
        <v>3.3765586000000002E-3</v>
      </c>
      <c r="H117" s="102">
        <v>5.3841108E-6</v>
      </c>
      <c r="I117" s="102">
        <v>4.9432852573424398E-2</v>
      </c>
      <c r="J117" s="83"/>
      <c r="K117" s="83">
        <v>0.21783532690138799</v>
      </c>
    </row>
    <row r="118" spans="1:11" x14ac:dyDescent="0.3">
      <c r="A118" s="69" t="s">
        <v>125</v>
      </c>
      <c r="B118" s="102">
        <v>3.9394171</v>
      </c>
      <c r="C118" s="102">
        <v>0.19005282000000001</v>
      </c>
      <c r="D118" s="102">
        <v>4.8244539000000003E-2</v>
      </c>
      <c r="E118" s="102"/>
      <c r="F118" s="102">
        <v>5.6774713999999997E-2</v>
      </c>
      <c r="G118" s="102">
        <v>2.7400978999999998E-3</v>
      </c>
      <c r="H118" s="102">
        <v>5.1531795999999998E-6</v>
      </c>
      <c r="I118" s="102">
        <v>4.8241159695520598E-2</v>
      </c>
      <c r="J118" s="83">
        <v>-18.906750992208799</v>
      </c>
      <c r="K118" s="83">
        <v>0.213642442782257</v>
      </c>
    </row>
    <row r="119" spans="1:11" x14ac:dyDescent="0.3">
      <c r="A119" s="69" t="s">
        <v>126</v>
      </c>
      <c r="B119" s="102">
        <v>3.5882369000000001</v>
      </c>
      <c r="C119" s="102">
        <v>0.17043293000000001</v>
      </c>
      <c r="D119" s="102">
        <v>4.7495480999999999E-2</v>
      </c>
      <c r="E119" s="102"/>
      <c r="F119" s="102">
        <v>4.7533552999999999E-2</v>
      </c>
      <c r="G119" s="102">
        <v>2.2595430000000001E-3</v>
      </c>
      <c r="H119" s="102">
        <v>5.3844933999999996E-6</v>
      </c>
      <c r="I119" s="102">
        <v>4.7485729538108798E-2</v>
      </c>
      <c r="J119" s="83">
        <v>-34.187139199124097</v>
      </c>
      <c r="K119" s="83">
        <v>0.226783644365357</v>
      </c>
    </row>
    <row r="120" spans="1:11" x14ac:dyDescent="0.3">
      <c r="A120" s="69" t="s">
        <v>127</v>
      </c>
      <c r="B120" s="102">
        <v>4.0953448999999997</v>
      </c>
      <c r="C120" s="102">
        <v>0.2024475</v>
      </c>
      <c r="D120" s="102">
        <v>4.9437757999999998E-2</v>
      </c>
      <c r="E120" s="102"/>
      <c r="F120" s="102">
        <v>6.7482848999999998E-2</v>
      </c>
      <c r="G120" s="102">
        <v>3.3360883000000002E-3</v>
      </c>
      <c r="H120" s="102">
        <v>5.1805266999999997E-6</v>
      </c>
      <c r="I120" s="102">
        <v>4.9442928222504103E-2</v>
      </c>
      <c r="J120" s="83"/>
      <c r="K120" s="83">
        <v>0.209555820670106</v>
      </c>
    </row>
    <row r="121" spans="1:11" x14ac:dyDescent="0.3">
      <c r="A121" s="69" t="s">
        <v>128</v>
      </c>
      <c r="B121" s="102">
        <v>3.8995137</v>
      </c>
      <c r="C121" s="102">
        <v>0.18639789000000001</v>
      </c>
      <c r="D121" s="102">
        <v>4.7803271000000001E-2</v>
      </c>
      <c r="E121" s="102"/>
      <c r="F121" s="102">
        <v>5.3335058999999997E-2</v>
      </c>
      <c r="G121" s="102">
        <v>2.5491738999999999E-3</v>
      </c>
      <c r="H121" s="102">
        <v>4.6227102000000004E-6</v>
      </c>
      <c r="I121" s="102">
        <v>4.7796585516950103E-2</v>
      </c>
      <c r="J121" s="83">
        <v>-28.0710635134302</v>
      </c>
      <c r="K121" s="83">
        <v>0.193432654236803</v>
      </c>
    </row>
    <row r="122" spans="1:11" x14ac:dyDescent="0.3">
      <c r="A122" s="69" t="s">
        <v>129</v>
      </c>
      <c r="B122" s="102">
        <v>3.9094142000000001</v>
      </c>
      <c r="C122" s="102">
        <v>0.18869235000000001</v>
      </c>
      <c r="D122" s="102">
        <v>4.8269447E-2</v>
      </c>
      <c r="E122" s="102"/>
      <c r="F122" s="102">
        <v>6.5272109999999994E-2</v>
      </c>
      <c r="G122" s="102">
        <v>3.1500334000000001E-3</v>
      </c>
      <c r="H122" s="102">
        <v>5.7258589000000001E-6</v>
      </c>
      <c r="I122" s="102">
        <v>4.8266225753648799E-2</v>
      </c>
      <c r="J122" s="83">
        <v>-18.573149852414002</v>
      </c>
      <c r="K122" s="83">
        <v>0.237261514054355</v>
      </c>
    </row>
    <row r="123" spans="1:11" x14ac:dyDescent="0.3">
      <c r="A123" s="69" t="s">
        <v>130</v>
      </c>
      <c r="B123" s="102">
        <v>4.0333535999999999</v>
      </c>
      <c r="C123" s="102">
        <v>0.19941719999999999</v>
      </c>
      <c r="D123" s="102">
        <v>4.9445115999999997E-2</v>
      </c>
      <c r="E123" s="102"/>
      <c r="F123" s="102">
        <v>6.9724069E-2</v>
      </c>
      <c r="G123" s="102">
        <v>3.4436445000000002E-3</v>
      </c>
      <c r="H123" s="102">
        <v>5.9009631000000003E-6</v>
      </c>
      <c r="I123" s="102">
        <v>4.9450418982013702E-2</v>
      </c>
      <c r="J123" s="83"/>
      <c r="K123" s="83">
        <v>0.23866180394331199</v>
      </c>
    </row>
    <row r="124" spans="1:11" x14ac:dyDescent="0.3">
      <c r="A124" s="69" t="s">
        <v>131</v>
      </c>
      <c r="B124" s="102">
        <v>3.7336597999999999</v>
      </c>
      <c r="C124" s="102">
        <v>0.17753916</v>
      </c>
      <c r="D124" s="102">
        <v>4.7549375999999997E-2</v>
      </c>
      <c r="E124" s="102"/>
      <c r="F124" s="102">
        <v>6.4017775999999998E-2</v>
      </c>
      <c r="G124" s="102">
        <v>3.0434701E-3</v>
      </c>
      <c r="H124" s="102">
        <v>4.7855101999999999E-6</v>
      </c>
      <c r="I124" s="102">
        <v>4.75404247279217E-2</v>
      </c>
      <c r="J124" s="83">
        <v>-33.371529977467503</v>
      </c>
      <c r="K124" s="83">
        <v>0.20132383029339501</v>
      </c>
    </row>
    <row r="125" spans="1:11" x14ac:dyDescent="0.3">
      <c r="A125" s="69" t="s">
        <v>132</v>
      </c>
      <c r="B125" s="102">
        <v>3.6560613000000002</v>
      </c>
      <c r="C125" s="102">
        <v>0.17643666</v>
      </c>
      <c r="D125" s="102">
        <v>4.8264649E-2</v>
      </c>
      <c r="E125" s="102"/>
      <c r="F125" s="102">
        <v>5.5890947000000003E-2</v>
      </c>
      <c r="G125" s="102">
        <v>2.6951772000000001E-3</v>
      </c>
      <c r="H125" s="102">
        <v>4.5274664000000004E-6</v>
      </c>
      <c r="I125" s="102">
        <v>4.82611648087692E-2</v>
      </c>
      <c r="J125" s="83">
        <v>-18.797239504246502</v>
      </c>
      <c r="K125" s="83">
        <v>0.18762358587654099</v>
      </c>
    </row>
    <row r="126" spans="1:11" x14ac:dyDescent="0.3">
      <c r="A126" s="69" t="s">
        <v>133</v>
      </c>
      <c r="B126" s="102">
        <v>4.1699789000000003</v>
      </c>
      <c r="C126" s="102">
        <v>0.20618998999999999</v>
      </c>
      <c r="D126" s="102">
        <v>4.9450102000000003E-2</v>
      </c>
      <c r="E126" s="102"/>
      <c r="F126" s="102">
        <v>6.2512707000000001E-2</v>
      </c>
      <c r="G126" s="102">
        <v>3.0902904E-3</v>
      </c>
      <c r="H126" s="102">
        <v>5.1296427000000003E-6</v>
      </c>
      <c r="I126" s="102">
        <v>4.9455264580665702E-2</v>
      </c>
      <c r="J126" s="83"/>
      <c r="K126" s="83">
        <v>0.207445769161062</v>
      </c>
    </row>
    <row r="127" spans="1:11" x14ac:dyDescent="0.3">
      <c r="A127" s="69" t="s">
        <v>134</v>
      </c>
      <c r="B127" s="102">
        <v>3.8218054000000001</v>
      </c>
      <c r="C127" s="102">
        <v>0.18790336999999999</v>
      </c>
      <c r="D127" s="102">
        <v>4.9174570000000001E-2</v>
      </c>
      <c r="E127" s="102"/>
      <c r="F127" s="102">
        <v>7.1340946000000002E-2</v>
      </c>
      <c r="G127" s="102">
        <v>3.5037643E-3</v>
      </c>
      <c r="H127" s="102">
        <v>5.0587924000000001E-6</v>
      </c>
      <c r="I127" s="102">
        <v>4.9178121954518601E-2</v>
      </c>
      <c r="J127" s="83">
        <v>-0.17282689807449</v>
      </c>
      <c r="K127" s="83">
        <v>0.20573345215087799</v>
      </c>
    </row>
    <row r="128" spans="1:11" x14ac:dyDescent="0.3">
      <c r="A128" s="69" t="s">
        <v>135</v>
      </c>
      <c r="B128" s="102">
        <v>4.1077738999999998</v>
      </c>
      <c r="C128" s="102">
        <v>0.20189900999999999</v>
      </c>
      <c r="D128" s="102">
        <v>4.9154241000000001E-2</v>
      </c>
      <c r="E128" s="102"/>
      <c r="F128" s="102">
        <v>6.3647594000000002E-2</v>
      </c>
      <c r="G128" s="102">
        <v>3.125423E-3</v>
      </c>
      <c r="H128" s="102">
        <v>4.2407045999999996E-6</v>
      </c>
      <c r="I128" s="102">
        <v>4.9157400926035801E-2</v>
      </c>
      <c r="J128" s="83">
        <v>-0.59186741978964297</v>
      </c>
      <c r="K128" s="83">
        <v>0.172535753319454</v>
      </c>
    </row>
    <row r="129" spans="1:11" x14ac:dyDescent="0.3">
      <c r="A129" s="69" t="s">
        <v>136</v>
      </c>
      <c r="B129" s="102">
        <v>4.1113678</v>
      </c>
      <c r="C129" s="102">
        <v>0.20323540000000001</v>
      </c>
      <c r="D129" s="102">
        <v>4.9437083E-2</v>
      </c>
      <c r="E129" s="102"/>
      <c r="F129" s="102">
        <v>6.3353364999999995E-2</v>
      </c>
      <c r="G129" s="102">
        <v>3.1266674000000002E-3</v>
      </c>
      <c r="H129" s="102">
        <v>6.5948213999999996E-6</v>
      </c>
      <c r="I129" s="102">
        <v>4.94422281869423E-2</v>
      </c>
      <c r="J129" s="83"/>
      <c r="K129" s="83">
        <v>0.26676877810056698</v>
      </c>
    </row>
    <row r="130" spans="1:11" x14ac:dyDescent="0.3">
      <c r="A130" s="69" t="s">
        <v>137</v>
      </c>
      <c r="B130" s="102">
        <v>2.7896354000000002E-2</v>
      </c>
      <c r="C130" s="102">
        <v>1.3407788E-3</v>
      </c>
      <c r="D130" s="102">
        <v>4.8251474000000003E-2</v>
      </c>
      <c r="E130" s="102"/>
      <c r="F130" s="102">
        <v>1.5688116E-4</v>
      </c>
      <c r="G130" s="102">
        <v>1.3919037E-5</v>
      </c>
      <c r="H130" s="102">
        <v>3.8049930000000001E-4</v>
      </c>
      <c r="I130" s="102"/>
      <c r="J130" s="83"/>
      <c r="K130" s="83"/>
    </row>
    <row r="131" spans="1:11" x14ac:dyDescent="0.3">
      <c r="A131" s="69" t="s">
        <v>138</v>
      </c>
      <c r="B131" s="102">
        <v>3.9273913</v>
      </c>
      <c r="C131" s="102">
        <v>0.19301972000000001</v>
      </c>
      <c r="D131" s="102">
        <v>4.9150929000000003E-2</v>
      </c>
      <c r="E131" s="102"/>
      <c r="F131" s="102">
        <v>7.1192005000000003E-2</v>
      </c>
      <c r="G131" s="102">
        <v>3.4975805999999999E-3</v>
      </c>
      <c r="H131" s="102">
        <v>4.7218784000000001E-6</v>
      </c>
      <c r="I131" s="102">
        <v>4.9154210749739601E-2</v>
      </c>
      <c r="J131" s="83">
        <v>-0.49267428018714898</v>
      </c>
      <c r="K131" s="83">
        <v>0.19212508259122099</v>
      </c>
    </row>
    <row r="132" spans="1:11" x14ac:dyDescent="0.3">
      <c r="A132" s="69" t="s">
        <v>139</v>
      </c>
      <c r="B132" s="102">
        <v>4.1928687</v>
      </c>
      <c r="C132" s="102">
        <v>0.20727301000000001</v>
      </c>
      <c r="D132" s="102">
        <v>4.9433957000000001E-2</v>
      </c>
      <c r="E132" s="102"/>
      <c r="F132" s="102">
        <v>6.4261024999999999E-2</v>
      </c>
      <c r="G132" s="102">
        <v>3.1735874E-3</v>
      </c>
      <c r="H132" s="102">
        <v>5.0743786000000004E-6</v>
      </c>
      <c r="I132" s="102">
        <v>4.9438979943668901E-2</v>
      </c>
      <c r="J132" s="83"/>
      <c r="K132" s="83">
        <v>0.205278450557911</v>
      </c>
    </row>
    <row r="133" spans="1:11" x14ac:dyDescent="0.3">
      <c r="I133" s="69" t="s">
        <v>140</v>
      </c>
      <c r="J133" s="83">
        <f>AVERAGE(J5,J41,J59,J77,J95,J113,J127:J131)</f>
        <v>-0.46904106749053098</v>
      </c>
    </row>
    <row r="134" spans="1:11" x14ac:dyDescent="0.3">
      <c r="I134" s="69" t="s">
        <v>141</v>
      </c>
      <c r="J134" s="83">
        <f>2*STDEV(J5,J41,J59,J77,J95,J113,J127:J131)</f>
        <v>0.33155164330710801</v>
      </c>
    </row>
  </sheetData>
  <phoneticPr fontId="3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5"/>
  <sheetViews>
    <sheetView zoomScale="85" zoomScaleNormal="85" workbookViewId="0">
      <pane ySplit="2" topLeftCell="A3" activePane="bottomLeft" state="frozen"/>
      <selection pane="bottomLeft" activeCell="H6" sqref="H6"/>
    </sheetView>
  </sheetViews>
  <sheetFormatPr defaultColWidth="8.6640625" defaultRowHeight="14" x14ac:dyDescent="0.3"/>
  <cols>
    <col min="1" max="1" width="19.08203125" style="69" customWidth="1"/>
    <col min="2" max="2" width="9.58203125" style="69" customWidth="1"/>
    <col min="3" max="3" width="6.75" style="69" customWidth="1"/>
    <col min="4" max="4" width="16.83203125" style="69" customWidth="1"/>
    <col min="5" max="5" width="5.75" style="69" customWidth="1"/>
    <col min="6" max="6" width="7.75" style="69" customWidth="1"/>
    <col min="7" max="7" width="6.5" style="69" customWidth="1"/>
    <col min="8" max="8" width="8.6640625" style="69" customWidth="1"/>
    <col min="9" max="9" width="5.1640625" style="69" customWidth="1"/>
    <col min="10" max="16384" width="8.6640625" style="70"/>
  </cols>
  <sheetData>
    <row r="1" spans="1:9" ht="16.5" x14ac:dyDescent="0.3">
      <c r="B1" s="71"/>
      <c r="C1" s="72" t="s">
        <v>1</v>
      </c>
      <c r="D1" s="72" t="s">
        <v>1</v>
      </c>
      <c r="E1" s="69" t="s">
        <v>2</v>
      </c>
      <c r="F1" s="69" t="s">
        <v>2</v>
      </c>
      <c r="G1" s="69" t="s">
        <v>142</v>
      </c>
      <c r="H1" s="69" t="s">
        <v>143</v>
      </c>
      <c r="I1" s="69" t="s">
        <v>5</v>
      </c>
    </row>
    <row r="2" spans="1:9" ht="16" x14ac:dyDescent="0.3">
      <c r="B2" s="71"/>
      <c r="C2" s="73" t="s">
        <v>6</v>
      </c>
      <c r="D2" s="73" t="s">
        <v>8</v>
      </c>
      <c r="E2" s="73" t="s">
        <v>6</v>
      </c>
      <c r="F2" s="73" t="s">
        <v>8</v>
      </c>
      <c r="G2" s="69" t="s">
        <v>9</v>
      </c>
      <c r="H2" s="69" t="s">
        <v>9</v>
      </c>
      <c r="I2" s="69" t="s">
        <v>9</v>
      </c>
    </row>
    <row r="3" spans="1:9" x14ac:dyDescent="0.3">
      <c r="A3" s="74" t="s">
        <v>144</v>
      </c>
      <c r="B3" s="71"/>
      <c r="C3" s="73"/>
      <c r="D3" s="73"/>
      <c r="E3" s="73"/>
      <c r="F3" s="73"/>
    </row>
    <row r="4" spans="1:9" s="68" customFormat="1" x14ac:dyDescent="0.3">
      <c r="A4" s="75" t="s">
        <v>145</v>
      </c>
      <c r="B4" s="76" t="s">
        <v>146</v>
      </c>
      <c r="C4" s="77">
        <v>12.263118</v>
      </c>
      <c r="D4" s="78">
        <v>4.7666213999999998E-2</v>
      </c>
      <c r="E4" s="77">
        <v>0.15395226000000001</v>
      </c>
      <c r="F4" s="78">
        <v>1.4931165000000001E-6</v>
      </c>
      <c r="G4" s="79"/>
      <c r="H4" s="80">
        <v>17.487217327928199</v>
      </c>
      <c r="I4" s="95">
        <f t="shared" ref="I4:I21" si="0">2000*F4/D4</f>
        <v>6.2648839700170003E-2</v>
      </c>
    </row>
    <row r="5" spans="1:9" x14ac:dyDescent="0.3">
      <c r="B5" s="71" t="s">
        <v>147</v>
      </c>
      <c r="C5" s="81">
        <v>11.909208</v>
      </c>
      <c r="D5" s="72">
        <v>4.5389670999999999E-2</v>
      </c>
      <c r="E5" s="81">
        <v>0.15450502999999999</v>
      </c>
      <c r="F5" s="72">
        <v>1.4623660000000001E-6</v>
      </c>
      <c r="G5" s="82">
        <f>(D5/AVERAGE(D4,D8)-1)*1000</f>
        <v>-47.394242863655698</v>
      </c>
      <c r="H5" s="83">
        <f>((G5/1000+1)*(17/1000+1)-1)*1000</f>
        <v>-31.199944992337901</v>
      </c>
      <c r="I5" s="96">
        <f t="shared" si="0"/>
        <v>6.4436069607113899E-2</v>
      </c>
    </row>
    <row r="6" spans="1:9" x14ac:dyDescent="0.3">
      <c r="B6" s="71" t="s">
        <v>148</v>
      </c>
      <c r="C6" s="81">
        <v>11.321552000000001</v>
      </c>
      <c r="D6" s="72">
        <v>4.5519679E-2</v>
      </c>
      <c r="E6" s="81">
        <v>0.17066368000000001</v>
      </c>
      <c r="F6" s="72">
        <v>2.0625386999999999E-6</v>
      </c>
      <c r="G6" s="82">
        <f>(D6/AVERAGE(D4,D8)-1)*1000</f>
        <v>-44.6657285002495</v>
      </c>
      <c r="H6" s="83">
        <f t="shared" ref="H6:H7" si="1">((G6/1000+1)*(17/1000+1)-1)*1000</f>
        <v>-28.4250458847538</v>
      </c>
      <c r="I6" s="96">
        <f t="shared" si="0"/>
        <v>9.0621847311357306E-2</v>
      </c>
    </row>
    <row r="7" spans="1:9" x14ac:dyDescent="0.3">
      <c r="B7" s="71" t="s">
        <v>149</v>
      </c>
      <c r="C7" s="81">
        <v>11.878494</v>
      </c>
      <c r="D7" s="72">
        <v>4.5973861999999997E-2</v>
      </c>
      <c r="E7" s="81">
        <v>0.16183139999999999</v>
      </c>
      <c r="F7" s="72">
        <v>1.9618022999999999E-6</v>
      </c>
      <c r="G7" s="82">
        <f>(D7/AVERAGE(D4,D8)-1)*1000</f>
        <v>-35.133662480351397</v>
      </c>
      <c r="H7" s="83">
        <f t="shared" si="1"/>
        <v>-18.730934742517501</v>
      </c>
      <c r="I7" s="96">
        <f t="shared" si="0"/>
        <v>8.5344246258885106E-2</v>
      </c>
    </row>
    <row r="8" spans="1:9" s="68" customFormat="1" x14ac:dyDescent="0.3">
      <c r="A8" s="79"/>
      <c r="B8" s="76" t="s">
        <v>150</v>
      </c>
      <c r="C8" s="77">
        <v>11.715434999999999</v>
      </c>
      <c r="D8" s="78">
        <v>4.7629601000000001E-2</v>
      </c>
      <c r="E8" s="77">
        <v>0.13884571000000001</v>
      </c>
      <c r="F8" s="78">
        <v>1.9253196999999999E-6</v>
      </c>
      <c r="G8" s="80"/>
      <c r="H8" s="80">
        <v>16.910749733214502</v>
      </c>
      <c r="I8" s="95">
        <f t="shared" si="0"/>
        <v>8.0845510337153606E-2</v>
      </c>
    </row>
    <row r="9" spans="1:9" x14ac:dyDescent="0.3">
      <c r="B9" s="71" t="s">
        <v>151</v>
      </c>
      <c r="C9" s="81">
        <v>11.490945999999999</v>
      </c>
      <c r="D9" s="72">
        <v>4.5935312999999998E-2</v>
      </c>
      <c r="E9" s="81">
        <v>0.16519977999999999</v>
      </c>
      <c r="F9" s="72">
        <v>6.4933705999999996E-6</v>
      </c>
      <c r="G9" s="82">
        <f>(D9/AVERAGE(D8,D12)-1)*1000</f>
        <v>-35.365504523293303</v>
      </c>
      <c r="H9" s="83">
        <f>((G9/1000+1)*(17/1000+1)-1)*1000</f>
        <v>-18.9667181001895</v>
      </c>
      <c r="I9" s="96">
        <f t="shared" si="0"/>
        <v>0.282718030026268</v>
      </c>
    </row>
    <row r="10" spans="1:9" x14ac:dyDescent="0.3">
      <c r="B10" s="71" t="s">
        <v>152</v>
      </c>
      <c r="C10" s="81">
        <v>11.197017000000001</v>
      </c>
      <c r="D10" s="72">
        <v>4.5697952999999999E-2</v>
      </c>
      <c r="E10" s="81">
        <v>0.16454373999999999</v>
      </c>
      <c r="F10" s="72">
        <v>2.0178897000000001E-6</v>
      </c>
      <c r="G10" s="82">
        <f>(D10/AVERAGE(D8,D12)-1)*1000</f>
        <v>-40.350027951845</v>
      </c>
      <c r="H10" s="83">
        <f t="shared" ref="H10:H11" si="2">((G10/1000+1)*(17/1000+1)-1)*1000</f>
        <v>-24.0359784270264</v>
      </c>
      <c r="I10" s="96">
        <f t="shared" si="0"/>
        <v>8.8314227116475005E-2</v>
      </c>
    </row>
    <row r="11" spans="1:9" x14ac:dyDescent="0.3">
      <c r="B11" s="71" t="s">
        <v>153</v>
      </c>
      <c r="C11" s="81">
        <v>11.078065</v>
      </c>
      <c r="D11" s="72">
        <v>4.5798936999999998E-2</v>
      </c>
      <c r="E11" s="81">
        <v>0.12163663</v>
      </c>
      <c r="F11" s="72">
        <v>2.6519238999999998E-6</v>
      </c>
      <c r="G11" s="82">
        <f>(D11/AVERAGE(D8,D12)-1)*1000</f>
        <v>-38.229379511042602</v>
      </c>
      <c r="H11" s="83">
        <f t="shared" si="2"/>
        <v>-21.8792789627303</v>
      </c>
      <c r="I11" s="96">
        <f t="shared" si="0"/>
        <v>0.115807224958081</v>
      </c>
    </row>
    <row r="12" spans="1:9" s="68" customFormat="1" x14ac:dyDescent="0.3">
      <c r="A12" s="79"/>
      <c r="B12" s="76" t="s">
        <v>154</v>
      </c>
      <c r="C12" s="77">
        <v>11.301068000000001</v>
      </c>
      <c r="D12" s="78">
        <v>4.7609193000000001E-2</v>
      </c>
      <c r="E12" s="77">
        <v>0.13750589999999999</v>
      </c>
      <c r="F12" s="78">
        <v>1.9070713E-6</v>
      </c>
      <c r="G12" s="80"/>
      <c r="H12" s="80">
        <v>17.0317461156245</v>
      </c>
      <c r="I12" s="95">
        <f t="shared" si="0"/>
        <v>8.0113573863770396E-2</v>
      </c>
    </row>
    <row r="13" spans="1:9" x14ac:dyDescent="0.3">
      <c r="B13" s="71" t="s">
        <v>155</v>
      </c>
      <c r="C13" s="81">
        <v>11.272798999999999</v>
      </c>
      <c r="D13" s="72">
        <v>4.5358378999999997E-2</v>
      </c>
      <c r="E13" s="81">
        <v>0.15801919</v>
      </c>
      <c r="F13" s="72">
        <v>2.0465001000000002E-6</v>
      </c>
      <c r="G13" s="82">
        <f>(D13/AVERAGE(D12,D16:D17)-1)*1000</f>
        <v>-46.850966523667502</v>
      </c>
      <c r="H13" s="83">
        <f>((G13/1000+1)*(17/1000+1)-1)*1000</f>
        <v>-30.64743295457</v>
      </c>
      <c r="I13" s="96">
        <f t="shared" si="0"/>
        <v>9.02369152125123E-2</v>
      </c>
    </row>
    <row r="14" spans="1:9" x14ac:dyDescent="0.3">
      <c r="B14" s="71" t="s">
        <v>156</v>
      </c>
      <c r="C14" s="81">
        <v>10.882357000000001</v>
      </c>
      <c r="D14" s="72">
        <v>4.5637049999999998E-2</v>
      </c>
      <c r="E14" s="81">
        <v>0.13093852</v>
      </c>
      <c r="F14" s="72">
        <v>2.7787458999999998E-6</v>
      </c>
      <c r="G14" s="82">
        <f>(D14/AVERAGE(D12,D16:D17)-1)*1000</f>
        <v>-40.995047503548101</v>
      </c>
      <c r="H14" s="83">
        <f t="shared" ref="H14:H15" si="3">((G14/1000+1)*(17/1000+1)-1)*1000</f>
        <v>-24.691963311108498</v>
      </c>
      <c r="I14" s="96">
        <f t="shared" si="0"/>
        <v>0.121775877275153</v>
      </c>
    </row>
    <row r="15" spans="1:9" x14ac:dyDescent="0.3">
      <c r="B15" s="71" t="s">
        <v>157</v>
      </c>
      <c r="C15" s="81">
        <v>11.298829</v>
      </c>
      <c r="D15" s="72">
        <v>4.5620486000000002E-2</v>
      </c>
      <c r="E15" s="81">
        <v>0.16147053</v>
      </c>
      <c r="F15" s="72">
        <v>1.4477294000000001E-6</v>
      </c>
      <c r="G15" s="82">
        <f>(D15/AVERAGE(D12,D16:D17)-1)*1000</f>
        <v>-41.343119038258401</v>
      </c>
      <c r="H15" s="83">
        <f t="shared" si="3"/>
        <v>-25.0459520619088</v>
      </c>
      <c r="I15" s="96">
        <f t="shared" si="0"/>
        <v>6.3468390056169097E-2</v>
      </c>
    </row>
    <row r="16" spans="1:9" s="68" customFormat="1" x14ac:dyDescent="0.3">
      <c r="A16" s="79"/>
      <c r="B16" s="76" t="s">
        <v>158</v>
      </c>
      <c r="C16" s="77">
        <v>11.253793999999999</v>
      </c>
      <c r="D16" s="78">
        <v>4.7572888000000001E-2</v>
      </c>
      <c r="E16" s="77">
        <v>0.13283607</v>
      </c>
      <c r="F16" s="78">
        <v>2.9389234000000001E-6</v>
      </c>
      <c r="G16" s="80"/>
      <c r="H16" s="80">
        <v>16.521524283003799</v>
      </c>
      <c r="I16" s="95">
        <f t="shared" si="0"/>
        <v>0.123554550650782</v>
      </c>
    </row>
    <row r="17" spans="1:9" s="68" customFormat="1" x14ac:dyDescent="0.3">
      <c r="A17" s="79"/>
      <c r="B17" s="76" t="s">
        <v>159</v>
      </c>
      <c r="C17" s="77">
        <v>10.768371999999999</v>
      </c>
      <c r="D17" s="78">
        <v>4.7581676000000003E-2</v>
      </c>
      <c r="E17" s="77">
        <v>0.14694752999999999</v>
      </c>
      <c r="F17" s="78">
        <v>2.6196030000000002E-6</v>
      </c>
      <c r="G17" s="80"/>
      <c r="H17" s="80">
        <v>17.117904447029201</v>
      </c>
      <c r="I17" s="95">
        <f t="shared" si="0"/>
        <v>0.110109740564834</v>
      </c>
    </row>
    <row r="18" spans="1:9" x14ac:dyDescent="0.3">
      <c r="B18" s="71" t="s">
        <v>160</v>
      </c>
      <c r="C18" s="81">
        <v>11.005425000000001</v>
      </c>
      <c r="D18" s="72">
        <v>4.5562479000000003E-2</v>
      </c>
      <c r="E18" s="81">
        <v>0.15671393</v>
      </c>
      <c r="F18" s="72">
        <v>2.3003249999999999E-6</v>
      </c>
      <c r="G18" s="82">
        <f>(D18/AVERAGE(D16:D17,D21)-1)*1000</f>
        <v>-42.261855143092397</v>
      </c>
      <c r="H18" s="83">
        <f>((G18/1000+1)*(17/1000+1)-1)*1000</f>
        <v>-25.9803066805251</v>
      </c>
      <c r="I18" s="96">
        <f t="shared" si="0"/>
        <v>0.10097453213641</v>
      </c>
    </row>
    <row r="19" spans="1:9" x14ac:dyDescent="0.3">
      <c r="B19" s="71" t="s">
        <v>161</v>
      </c>
      <c r="C19" s="81">
        <v>10.605727</v>
      </c>
      <c r="D19" s="72">
        <v>4.5700079999999997E-2</v>
      </c>
      <c r="E19" s="81">
        <v>0.10066362</v>
      </c>
      <c r="F19" s="72">
        <v>2.0282297000000001E-6</v>
      </c>
      <c r="G19" s="82">
        <f>(D19/AVERAGE(D16:D17,D21)-1)*1000</f>
        <v>-39.369437316782999</v>
      </c>
      <c r="H19" s="83">
        <f t="shared" ref="H19:H20" si="4">((G19/1000+1)*(17/1000+1)-1)*1000</f>
        <v>-23.038717751168399</v>
      </c>
      <c r="I19" s="96">
        <f t="shared" si="0"/>
        <v>8.8762632363006799E-2</v>
      </c>
    </row>
    <row r="20" spans="1:9" x14ac:dyDescent="0.3">
      <c r="B20" s="71" t="s">
        <v>162</v>
      </c>
      <c r="C20" s="81">
        <v>10.420145</v>
      </c>
      <c r="D20" s="72">
        <v>4.5677023999999997E-2</v>
      </c>
      <c r="E20" s="81">
        <v>0.15163621999999999</v>
      </c>
      <c r="F20" s="72">
        <v>2.0930696000000002E-6</v>
      </c>
      <c r="G20" s="82">
        <f>(D20/AVERAGE(D16:D17,D21)-1)*1000</f>
        <v>-39.854081944390302</v>
      </c>
      <c r="H20" s="83">
        <f t="shared" si="4"/>
        <v>-23.531601337445</v>
      </c>
      <c r="I20" s="96">
        <f t="shared" si="0"/>
        <v>9.1646496058937696E-2</v>
      </c>
    </row>
    <row r="21" spans="1:9" s="68" customFormat="1" x14ac:dyDescent="0.3">
      <c r="A21" s="79"/>
      <c r="B21" s="76" t="s">
        <v>163</v>
      </c>
      <c r="C21" s="77">
        <v>10.454478999999999</v>
      </c>
      <c r="D21" s="78">
        <v>4.7564442999999998E-2</v>
      </c>
      <c r="E21" s="77">
        <v>0.13389923000000001</v>
      </c>
      <c r="F21" s="78">
        <v>1.5289666000000001E-6</v>
      </c>
      <c r="G21" s="79"/>
      <c r="H21" s="80">
        <v>16.693575364545399</v>
      </c>
      <c r="I21" s="95">
        <f t="shared" si="0"/>
        <v>6.4290318715600203E-2</v>
      </c>
    </row>
    <row r="22" spans="1:9" x14ac:dyDescent="0.3">
      <c r="H22" s="83"/>
    </row>
    <row r="23" spans="1:9" x14ac:dyDescent="0.3">
      <c r="B23" s="71" t="s">
        <v>164</v>
      </c>
      <c r="C23" s="81">
        <v>8.4397719000000002</v>
      </c>
      <c r="D23" s="72">
        <v>4.7480831000000001E-2</v>
      </c>
      <c r="E23" s="81">
        <v>0.14827354000000001</v>
      </c>
      <c r="F23" s="72">
        <v>2.1745887999999999E-6</v>
      </c>
      <c r="G23" s="82">
        <v>-1.1891909357527599</v>
      </c>
      <c r="H23" s="83">
        <v>15.790592818339301</v>
      </c>
      <c r="I23" s="96">
        <v>9.1598599021992702E-2</v>
      </c>
    </row>
    <row r="24" spans="1:9" x14ac:dyDescent="0.3">
      <c r="B24" s="71" t="s">
        <v>165</v>
      </c>
      <c r="C24" s="81">
        <v>8.5896120000000007</v>
      </c>
      <c r="D24" s="72">
        <v>4.7486726999999999E-2</v>
      </c>
      <c r="E24" s="81">
        <v>0.15012639</v>
      </c>
      <c r="F24" s="72">
        <v>2.2293119999999999E-6</v>
      </c>
      <c r="G24" s="82">
        <v>-1.0651621770682</v>
      </c>
      <c r="H24" s="83">
        <v>15.916730065921501</v>
      </c>
      <c r="I24" s="96">
        <v>9.3892004812207802E-2</v>
      </c>
    </row>
    <row r="25" spans="1:9" x14ac:dyDescent="0.3">
      <c r="B25" s="71" t="s">
        <v>166</v>
      </c>
      <c r="C25" s="81">
        <v>8.5374233999999998</v>
      </c>
      <c r="D25" s="72">
        <v>4.7484564999999999E-2</v>
      </c>
      <c r="E25" s="81">
        <v>0.1390805</v>
      </c>
      <c r="F25" s="72">
        <v>2.3265770999999998E-6</v>
      </c>
      <c r="G25" s="82">
        <v>-1.1106421933972901</v>
      </c>
      <c r="H25" s="83">
        <v>15.8704768893148</v>
      </c>
      <c r="I25" s="96">
        <v>9.7992983614780899E-2</v>
      </c>
    </row>
    <row r="26" spans="1:9" x14ac:dyDescent="0.3">
      <c r="G26" s="73" t="s">
        <v>140</v>
      </c>
      <c r="H26" s="84">
        <f>AVERAGE(H23:H25)</f>
        <v>15.859266591191901</v>
      </c>
      <c r="I26" s="84">
        <f>2*STDEV(H23:H25)</f>
        <v>0.12762295083424799</v>
      </c>
    </row>
    <row r="29" spans="1:9" ht="16.5" x14ac:dyDescent="0.3">
      <c r="A29" s="74" t="s">
        <v>167</v>
      </c>
      <c r="C29" s="72" t="s">
        <v>1</v>
      </c>
      <c r="D29" s="72" t="s">
        <v>1</v>
      </c>
      <c r="E29" s="69" t="s">
        <v>2</v>
      </c>
      <c r="F29" s="69" t="s">
        <v>2</v>
      </c>
      <c r="G29" s="85" t="s">
        <v>142</v>
      </c>
      <c r="H29" s="85" t="s">
        <v>143</v>
      </c>
      <c r="I29" s="92" t="s">
        <v>5</v>
      </c>
    </row>
    <row r="30" spans="1:9" ht="16" x14ac:dyDescent="0.3">
      <c r="B30" s="86"/>
      <c r="C30" s="87" t="s">
        <v>6</v>
      </c>
      <c r="D30" s="87" t="s">
        <v>8</v>
      </c>
      <c r="E30" s="87" t="s">
        <v>6</v>
      </c>
      <c r="F30" s="87" t="s">
        <v>8</v>
      </c>
      <c r="G30" s="69" t="s">
        <v>9</v>
      </c>
      <c r="H30" s="69" t="s">
        <v>9</v>
      </c>
      <c r="I30" s="69" t="s">
        <v>9</v>
      </c>
    </row>
    <row r="31" spans="1:9" x14ac:dyDescent="0.3">
      <c r="B31" s="88" t="s">
        <v>168</v>
      </c>
      <c r="C31" s="89">
        <v>14.449297</v>
      </c>
      <c r="D31" s="90">
        <v>4.7357436000000003E-2</v>
      </c>
      <c r="E31" s="89">
        <v>0.20140938</v>
      </c>
      <c r="F31" s="91">
        <v>1.7688119000000001E-6</v>
      </c>
      <c r="G31" s="85"/>
      <c r="H31" s="92"/>
      <c r="I31" s="92"/>
    </row>
    <row r="32" spans="1:9" x14ac:dyDescent="0.3">
      <c r="B32" s="88" t="s">
        <v>163</v>
      </c>
      <c r="C32" s="89">
        <v>15.051501999999999</v>
      </c>
      <c r="D32" s="90">
        <v>4.7364549999999998E-2</v>
      </c>
      <c r="E32" s="89">
        <v>0.21285757</v>
      </c>
      <c r="F32" s="91">
        <v>2.4123946999999998E-6</v>
      </c>
      <c r="G32" s="93">
        <f>(D32/AVERAGE(D33,D31)-1)*1000</f>
        <v>0.25531936461176102</v>
      </c>
      <c r="H32" s="94">
        <f>((G32/1000+1)*(16.9/1000+1)-1)*1000</f>
        <v>17.159634261873599</v>
      </c>
      <c r="I32" s="97">
        <f t="shared" ref="I32:I36" si="5">F32/D32*1000*2</f>
        <v>0.10186498974444</v>
      </c>
    </row>
    <row r="33" spans="2:9" x14ac:dyDescent="0.3">
      <c r="B33" s="88" t="s">
        <v>169</v>
      </c>
      <c r="C33" s="89">
        <v>14.930356</v>
      </c>
      <c r="D33" s="90">
        <v>4.7347484000000002E-2</v>
      </c>
      <c r="E33" s="89">
        <v>0.20990181999999999</v>
      </c>
      <c r="F33" s="91">
        <v>2.0321571E-6</v>
      </c>
      <c r="G33" s="85"/>
      <c r="H33" s="92"/>
      <c r="I33" s="92"/>
    </row>
    <row r="34" spans="2:9" x14ac:dyDescent="0.3">
      <c r="B34" s="88" t="s">
        <v>170</v>
      </c>
      <c r="C34" s="89">
        <v>14.948232000000001</v>
      </c>
      <c r="D34" s="90">
        <v>4.7370408000000003E-2</v>
      </c>
      <c r="E34" s="89">
        <v>0.20866077999999999</v>
      </c>
      <c r="F34" s="91">
        <v>4.7032877000000002E-6</v>
      </c>
      <c r="G34" s="93">
        <f>(D34/AVERAGE(D35,D33)-1)*1000</f>
        <v>0.51182592891607603</v>
      </c>
      <c r="H34" s="94">
        <f>((G34/1000+1)*(16.9/1000+1)-1)*1000</f>
        <v>17.420475787114601</v>
      </c>
      <c r="I34" s="97">
        <f t="shared" si="5"/>
        <v>0.198574928888094</v>
      </c>
    </row>
    <row r="35" spans="2:9" x14ac:dyDescent="0.3">
      <c r="B35" s="88" t="s">
        <v>171</v>
      </c>
      <c r="C35" s="89">
        <v>14.730416999999999</v>
      </c>
      <c r="D35" s="90">
        <v>4.7344865999999999E-2</v>
      </c>
      <c r="E35" s="89">
        <v>0.20893924</v>
      </c>
      <c r="F35" s="91">
        <v>4.3402408000000002E-6</v>
      </c>
      <c r="G35" s="85"/>
      <c r="H35" s="92"/>
      <c r="I35" s="92"/>
    </row>
    <row r="36" spans="2:9" x14ac:dyDescent="0.3">
      <c r="B36" s="88" t="s">
        <v>172</v>
      </c>
      <c r="C36" s="89">
        <v>14.904145</v>
      </c>
      <c r="D36" s="90">
        <v>4.7345168E-2</v>
      </c>
      <c r="E36" s="89">
        <v>0.22087571</v>
      </c>
      <c r="F36" s="91">
        <v>2.9963104E-6</v>
      </c>
      <c r="G36" s="93">
        <f>(D36/AVERAGE(D37,D35)-1)*1000</f>
        <v>9.5446514733588103E-2</v>
      </c>
      <c r="H36" s="94">
        <f>((G36/1000+1)*(16.9/1000+1)-1)*1000</f>
        <v>16.997059560832401</v>
      </c>
      <c r="I36" s="97">
        <f t="shared" si="5"/>
        <v>0.12657301796880299</v>
      </c>
    </row>
    <row r="37" spans="2:9" x14ac:dyDescent="0.3">
      <c r="B37" s="88" t="s">
        <v>173</v>
      </c>
      <c r="C37" s="89">
        <v>14.901306999999999</v>
      </c>
      <c r="D37" s="90">
        <v>4.7336432999999997E-2</v>
      </c>
      <c r="E37" s="89">
        <v>0.21313894999999999</v>
      </c>
      <c r="F37" s="91">
        <v>3.5809216999999998E-6</v>
      </c>
      <c r="G37" s="85"/>
      <c r="H37" s="92"/>
      <c r="I37" s="92"/>
    </row>
    <row r="38" spans="2:9" x14ac:dyDescent="0.3">
      <c r="B38" s="86" t="s">
        <v>174</v>
      </c>
      <c r="C38" s="89">
        <v>11.628309</v>
      </c>
      <c r="D38" s="90">
        <v>4.5145096000000003E-2</v>
      </c>
      <c r="E38" s="89">
        <v>0.16870963999999999</v>
      </c>
      <c r="F38" s="91">
        <v>2.7537394000000002E-6</v>
      </c>
      <c r="G38" s="93">
        <f>(D38/AVERAGE(D41,D37)-1)*1000</f>
        <v>-46.116387181686797</v>
      </c>
      <c r="H38" s="94">
        <f>((G38/1000+1)*(16.9/1000+1)-1)*1000</f>
        <v>-29.995754125057399</v>
      </c>
      <c r="I38" s="97">
        <f t="shared" ref="I38:I44" si="6">F38/D38*1000*2</f>
        <v>0.121995062320833</v>
      </c>
    </row>
    <row r="39" spans="2:9" x14ac:dyDescent="0.3">
      <c r="B39" s="86" t="s">
        <v>175</v>
      </c>
      <c r="C39" s="89">
        <v>13.469891000000001</v>
      </c>
      <c r="D39" s="90">
        <v>4.5406745999999998E-2</v>
      </c>
      <c r="E39" s="89">
        <v>0.17945220000000001</v>
      </c>
      <c r="F39" s="91">
        <v>5.5851147999999996E-6</v>
      </c>
      <c r="G39" s="93">
        <f>(D39/AVERAGE(D41,D37)-1)*1000</f>
        <v>-40.5879096856169</v>
      </c>
      <c r="H39" s="94">
        <f t="shared" ref="H39:H40" si="7">((G39/1000+1)*(16.9/1000+1)-1)*1000</f>
        <v>-24.3738453593039</v>
      </c>
      <c r="I39" s="97">
        <f t="shared" si="6"/>
        <v>0.246003745787025</v>
      </c>
    </row>
    <row r="40" spans="2:9" x14ac:dyDescent="0.3">
      <c r="B40" s="86" t="s">
        <v>176</v>
      </c>
      <c r="C40" s="89">
        <v>13.425383</v>
      </c>
      <c r="D40" s="90">
        <v>4.5601031E-2</v>
      </c>
      <c r="E40" s="89">
        <v>0.15636427</v>
      </c>
      <c r="F40" s="91">
        <v>2.0485477000000002E-6</v>
      </c>
      <c r="G40" s="93">
        <f>(D40/AVERAGE(D41,D37)-1)*1000</f>
        <v>-36.482806493092802</v>
      </c>
      <c r="H40" s="94">
        <f t="shared" si="7"/>
        <v>-20.1993659228261</v>
      </c>
      <c r="I40" s="97">
        <f t="shared" si="6"/>
        <v>8.9846551934319202E-2</v>
      </c>
    </row>
    <row r="41" spans="2:9" x14ac:dyDescent="0.3">
      <c r="B41" s="88" t="s">
        <v>177</v>
      </c>
      <c r="C41" s="89">
        <v>14.785406</v>
      </c>
      <c r="D41" s="90">
        <v>4.7318921999999999E-2</v>
      </c>
      <c r="E41" s="89">
        <v>0.20822993000000001</v>
      </c>
      <c r="F41" s="91">
        <v>2.1726729999999999E-6</v>
      </c>
      <c r="G41" s="85"/>
      <c r="H41" s="92"/>
      <c r="I41" s="92"/>
    </row>
    <row r="42" spans="2:9" x14ac:dyDescent="0.3">
      <c r="B42" s="86" t="s">
        <v>178</v>
      </c>
      <c r="C42" s="89">
        <v>14.653795000000001</v>
      </c>
      <c r="D42" s="90">
        <v>4.5593698000000002E-2</v>
      </c>
      <c r="E42" s="89">
        <v>0.16726289999999999</v>
      </c>
      <c r="F42" s="91">
        <v>3.113419E-6</v>
      </c>
      <c r="G42" s="93">
        <f>(D42/AVERAGE(D45,D41)-1)*1000</f>
        <v>-36.284150522151101</v>
      </c>
      <c r="H42" s="94">
        <f t="shared" ref="H42:H78" si="8">((G42/1000+1)*(16.9/1000+1)-1)*1000</f>
        <v>-19.997352665975502</v>
      </c>
      <c r="I42" s="97">
        <f t="shared" si="6"/>
        <v>0.136572339449193</v>
      </c>
    </row>
    <row r="43" spans="2:9" x14ac:dyDescent="0.3">
      <c r="B43" s="86" t="s">
        <v>179</v>
      </c>
      <c r="C43" s="89">
        <v>14.460588</v>
      </c>
      <c r="D43" s="90">
        <v>4.5267241999999999E-2</v>
      </c>
      <c r="E43" s="89">
        <v>0.19733112999999999</v>
      </c>
      <c r="F43" s="91">
        <v>3.9032851000000001E-6</v>
      </c>
      <c r="G43" s="93">
        <f>(D43/AVERAGE(D45,D41)-1)*1000</f>
        <v>-43.184464275098598</v>
      </c>
      <c r="H43" s="94">
        <f t="shared" si="8"/>
        <v>-27.0142817213478</v>
      </c>
      <c r="I43" s="97">
        <f t="shared" si="6"/>
        <v>0.17245517630608001</v>
      </c>
    </row>
    <row r="44" spans="2:9" x14ac:dyDescent="0.3">
      <c r="B44" s="86" t="s">
        <v>180</v>
      </c>
      <c r="C44" s="89">
        <v>14.84168</v>
      </c>
      <c r="D44" s="90">
        <v>4.5181918000000001E-2</v>
      </c>
      <c r="E44" s="89">
        <v>0.22367079000000001</v>
      </c>
      <c r="F44" s="91">
        <v>2.6435335000000002E-6</v>
      </c>
      <c r="G44" s="93">
        <f>(D44/AVERAGE(D45,D41)-1)*1000</f>
        <v>-44.987961134266499</v>
      </c>
      <c r="H44" s="94">
        <f t="shared" si="8"/>
        <v>-28.848257677435701</v>
      </c>
      <c r="I44" s="97">
        <f t="shared" si="6"/>
        <v>0.117017320955697</v>
      </c>
    </row>
    <row r="45" spans="2:9" x14ac:dyDescent="0.3">
      <c r="B45" s="88" t="s">
        <v>181</v>
      </c>
      <c r="C45" s="89">
        <v>14.622585000000001</v>
      </c>
      <c r="D45" s="90">
        <v>4.7301703E-2</v>
      </c>
      <c r="E45" s="89">
        <v>0.21808119000000001</v>
      </c>
      <c r="F45" s="91">
        <v>1.8932099000000001E-6</v>
      </c>
      <c r="G45" s="85"/>
      <c r="H45" s="92"/>
      <c r="I45" s="92"/>
    </row>
    <row r="46" spans="2:9" x14ac:dyDescent="0.3">
      <c r="B46" s="86" t="s">
        <v>182</v>
      </c>
      <c r="C46" s="89">
        <v>14.659383999999999</v>
      </c>
      <c r="D46" s="90">
        <v>4.5139316999999998E-2</v>
      </c>
      <c r="E46" s="89">
        <v>0.19038020999999999</v>
      </c>
      <c r="F46" s="91">
        <v>5.909242E-6</v>
      </c>
      <c r="G46" s="93">
        <f>(D46/AVERAGE(D49,D45)-1)*1000</f>
        <v>-45.651387879403302</v>
      </c>
      <c r="H46" s="94">
        <f t="shared" ref="H46" si="9">((G46/1000+1)*(16.9/1000+1)-1)*1000</f>
        <v>-29.522896334565299</v>
      </c>
      <c r="I46" s="97">
        <f t="shared" ref="I46:I48" si="10">F46/D46*1000*2</f>
        <v>0.26182239310355498</v>
      </c>
    </row>
    <row r="47" spans="2:9" x14ac:dyDescent="0.3">
      <c r="B47" s="86" t="s">
        <v>183</v>
      </c>
      <c r="C47" s="89">
        <v>14.643796999999999</v>
      </c>
      <c r="D47" s="90">
        <v>4.5310903999999999E-2</v>
      </c>
      <c r="E47" s="89">
        <v>0.18825807999999999</v>
      </c>
      <c r="F47" s="91">
        <v>2.3070015E-6</v>
      </c>
      <c r="G47" s="93">
        <f>(D47/AVERAGE(D49,D45)-1)*1000</f>
        <v>-42.023645454591303</v>
      </c>
      <c r="H47" s="94">
        <f t="shared" si="8"/>
        <v>-25.833845062774</v>
      </c>
      <c r="I47" s="97">
        <f t="shared" si="10"/>
        <v>0.101829859761792</v>
      </c>
    </row>
    <row r="48" spans="2:9" x14ac:dyDescent="0.3">
      <c r="B48" s="86" t="s">
        <v>184</v>
      </c>
      <c r="C48" s="89">
        <v>14.636944</v>
      </c>
      <c r="D48" s="90">
        <v>4.5114991E-2</v>
      </c>
      <c r="E48" s="89">
        <v>0.19732311</v>
      </c>
      <c r="F48" s="91">
        <v>2.7406308999999999E-6</v>
      </c>
      <c r="G48" s="93">
        <f>(D48/AVERAGE(D49,D45)-1)*1000</f>
        <v>-46.165695269974599</v>
      </c>
      <c r="H48" s="94">
        <f t="shared" si="8"/>
        <v>-30.045895520037199</v>
      </c>
      <c r="I48" s="97">
        <f t="shared" si="10"/>
        <v>0.121495353950087</v>
      </c>
    </row>
    <row r="49" spans="2:9" x14ac:dyDescent="0.3">
      <c r="B49" s="88" t="s">
        <v>185</v>
      </c>
      <c r="C49" s="89">
        <v>14.957719000000001</v>
      </c>
      <c r="D49" s="90">
        <v>4.7295420999999997E-2</v>
      </c>
      <c r="E49" s="89">
        <v>0.20543058</v>
      </c>
      <c r="F49" s="91">
        <v>2.5677360000000001E-6</v>
      </c>
      <c r="G49" s="85"/>
      <c r="H49" s="92"/>
      <c r="I49" s="92"/>
    </row>
    <row r="50" spans="2:9" x14ac:dyDescent="0.3">
      <c r="B50" s="88" t="s">
        <v>186</v>
      </c>
      <c r="C50" s="89">
        <v>15.179023000000001</v>
      </c>
      <c r="D50" s="90">
        <v>4.7266622000000001E-2</v>
      </c>
      <c r="E50" s="89">
        <v>0.22874844999999999</v>
      </c>
      <c r="F50" s="91">
        <v>1.8595578E-6</v>
      </c>
      <c r="G50" s="93">
        <f>(D50/AVERAGE(D51,D49)-1)*1000</f>
        <v>-0.54395693239750498</v>
      </c>
      <c r="H50" s="94">
        <f t="shared" ref="H50" si="11">((G50/1000+1)*(16.9/1000+1)-1)*1000</f>
        <v>16.346850195444901</v>
      </c>
      <c r="I50" s="97">
        <f>F50/D50*1000*2</f>
        <v>7.8683761238533198E-2</v>
      </c>
    </row>
    <row r="51" spans="2:9" x14ac:dyDescent="0.3">
      <c r="B51" s="88" t="s">
        <v>187</v>
      </c>
      <c r="C51" s="89">
        <v>14.904901000000001</v>
      </c>
      <c r="D51" s="90">
        <v>4.7289273E-2</v>
      </c>
      <c r="E51" s="89">
        <v>0.22240567</v>
      </c>
      <c r="F51" s="91">
        <v>3.3869613000000002E-6</v>
      </c>
      <c r="G51" s="85"/>
      <c r="H51" s="94"/>
      <c r="I51" s="92"/>
    </row>
    <row r="52" spans="2:9" x14ac:dyDescent="0.3">
      <c r="B52" s="86" t="s">
        <v>188</v>
      </c>
      <c r="C52" s="89">
        <v>14.462289999999999</v>
      </c>
      <c r="D52" s="90">
        <v>4.5682599999999997E-2</v>
      </c>
      <c r="E52" s="89">
        <v>0.1664379</v>
      </c>
      <c r="F52" s="91">
        <v>1.4559591E-6</v>
      </c>
      <c r="G52" s="93">
        <f>(D52/AVERAGE(D55,D51)-1)*1000</f>
        <v>-33.7191052282827</v>
      </c>
      <c r="H52" s="94">
        <f t="shared" si="8"/>
        <v>-17.3889581066408</v>
      </c>
      <c r="I52" s="97">
        <f t="shared" ref="I52:I54" si="12">F52/D52*1000*2</f>
        <v>6.3742392070503903E-2</v>
      </c>
    </row>
    <row r="53" spans="2:9" x14ac:dyDescent="0.3">
      <c r="B53" s="86" t="s">
        <v>189</v>
      </c>
      <c r="C53" s="89">
        <v>13.675355</v>
      </c>
      <c r="D53" s="90">
        <v>4.5583949999999998E-2</v>
      </c>
      <c r="E53" s="89">
        <v>0.13029594</v>
      </c>
      <c r="F53" s="91">
        <v>3.9126630000000003E-6</v>
      </c>
      <c r="G53" s="93">
        <f>(D53/AVERAGE(D55,D51)-1)*1000</f>
        <v>-35.805755512400303</v>
      </c>
      <c r="H53" s="94">
        <f t="shared" si="8"/>
        <v>-19.51087278056</v>
      </c>
      <c r="I53" s="97">
        <f t="shared" si="12"/>
        <v>0.17166844909227899</v>
      </c>
    </row>
    <row r="54" spans="2:9" x14ac:dyDescent="0.3">
      <c r="B54" s="86" t="s">
        <v>190</v>
      </c>
      <c r="C54" s="89">
        <v>14.589767999999999</v>
      </c>
      <c r="D54" s="90">
        <v>4.4943016000000002E-2</v>
      </c>
      <c r="E54" s="89">
        <v>0.19299171000000001</v>
      </c>
      <c r="F54" s="91">
        <v>3.2213678999999998E-6</v>
      </c>
      <c r="G54" s="93">
        <f>(D54/AVERAGE(D55,D51)-1)*1000</f>
        <v>-49.362827110987503</v>
      </c>
      <c r="H54" s="94">
        <f t="shared" si="8"/>
        <v>-33.297058889163203</v>
      </c>
      <c r="I54" s="97">
        <f t="shared" si="12"/>
        <v>0.143353436716397</v>
      </c>
    </row>
    <row r="55" spans="2:9" x14ac:dyDescent="0.3">
      <c r="B55" s="88" t="s">
        <v>191</v>
      </c>
      <c r="C55" s="89">
        <v>14.747301</v>
      </c>
      <c r="D55" s="90">
        <v>4.7264185E-2</v>
      </c>
      <c r="E55" s="89">
        <v>0.20574307</v>
      </c>
      <c r="F55" s="91">
        <v>2.7587053000000001E-6</v>
      </c>
      <c r="G55" s="85"/>
      <c r="H55" s="94"/>
      <c r="I55" s="92"/>
    </row>
    <row r="56" spans="2:9" x14ac:dyDescent="0.3">
      <c r="B56" s="86" t="s">
        <v>192</v>
      </c>
      <c r="C56" s="89">
        <v>14.274794</v>
      </c>
      <c r="D56" s="90">
        <v>4.5607386999999999E-2</v>
      </c>
      <c r="E56" s="89">
        <v>0.20768513999999999</v>
      </c>
      <c r="F56" s="91">
        <v>1.9288862000000002E-6</v>
      </c>
      <c r="G56" s="93">
        <f>(D56/AVERAGE(D59,D55)-1)*1000</f>
        <v>-34.848167479880097</v>
      </c>
      <c r="H56" s="94">
        <f t="shared" si="8"/>
        <v>-18.5371015102901</v>
      </c>
      <c r="I56" s="97">
        <f>F56/D56*1000*2</f>
        <v>8.4586569276595497E-2</v>
      </c>
    </row>
    <row r="57" spans="2:9" x14ac:dyDescent="0.3">
      <c r="B57" s="86" t="s">
        <v>193</v>
      </c>
      <c r="C57" s="89">
        <v>14.489779</v>
      </c>
      <c r="D57" s="90">
        <v>4.5304587E-2</v>
      </c>
      <c r="E57" s="89">
        <v>0.19460052999999999</v>
      </c>
      <c r="F57" s="91">
        <v>2.1987743999999999E-6</v>
      </c>
      <c r="G57" s="93">
        <f>(D57/AVERAGE(D59,D55)-1)*1000</f>
        <v>-41.256076244464403</v>
      </c>
      <c r="H57" s="94">
        <f t="shared" si="8"/>
        <v>-25.053303932995899</v>
      </c>
      <c r="I57" s="97">
        <f>F57/D57*1000*2</f>
        <v>9.7066303683554206E-2</v>
      </c>
    </row>
    <row r="58" spans="2:9" x14ac:dyDescent="0.3">
      <c r="B58" s="86" t="s">
        <v>194</v>
      </c>
      <c r="C58" s="89">
        <v>14.504937999999999</v>
      </c>
      <c r="D58" s="90">
        <v>4.5410006000000003E-2</v>
      </c>
      <c r="E58" s="89">
        <v>0.20576423999999999</v>
      </c>
      <c r="F58" s="91">
        <v>5.6193960999999998E-6</v>
      </c>
      <c r="G58" s="93">
        <f>(D58/AVERAGE(D59,D55)-1)*1000</f>
        <v>-39.025180161063801</v>
      </c>
      <c r="H58" s="94">
        <f t="shared" si="8"/>
        <v>-22.7847057057858</v>
      </c>
      <c r="I58" s="97">
        <f>F58/D58*1000*2</f>
        <v>0.24749594175345399</v>
      </c>
    </row>
    <row r="59" spans="2:9" x14ac:dyDescent="0.3">
      <c r="B59" s="88" t="s">
        <v>195</v>
      </c>
      <c r="C59" s="89">
        <v>15.030217</v>
      </c>
      <c r="D59" s="90">
        <v>4.7244027000000001E-2</v>
      </c>
      <c r="E59" s="89">
        <v>0.20962164999999999</v>
      </c>
      <c r="F59" s="91">
        <v>2.4951588999999998E-6</v>
      </c>
      <c r="G59" s="85"/>
      <c r="H59" s="94"/>
      <c r="I59" s="92"/>
    </row>
    <row r="60" spans="2:9" x14ac:dyDescent="0.3">
      <c r="B60" s="86" t="s">
        <v>196</v>
      </c>
      <c r="C60" s="89">
        <v>14.605387</v>
      </c>
      <c r="D60" s="90">
        <v>4.5527628000000001E-2</v>
      </c>
      <c r="E60" s="89">
        <v>0.20644457999999999</v>
      </c>
      <c r="F60" s="91">
        <v>2.0759805000000001E-6</v>
      </c>
      <c r="G60" s="93">
        <f>(D60/AVERAGE(D63,D59)-1)*1000</f>
        <v>-36.168971536489501</v>
      </c>
      <c r="H60" s="94">
        <f t="shared" si="8"/>
        <v>-19.8802271554562</v>
      </c>
      <c r="I60" s="97">
        <f t="shared" ref="I60:I64" si="13">F60/D60*1000*2</f>
        <v>9.1196514784385396E-2</v>
      </c>
    </row>
    <row r="61" spans="2:9" x14ac:dyDescent="0.3">
      <c r="B61" s="86" t="s">
        <v>197</v>
      </c>
      <c r="C61" s="89">
        <v>14.688722</v>
      </c>
      <c r="D61" s="90">
        <v>4.4884518999999998E-2</v>
      </c>
      <c r="E61" s="89">
        <v>0.20495529000000001</v>
      </c>
      <c r="F61" s="91">
        <v>3.3396059E-6</v>
      </c>
      <c r="G61" s="93">
        <f>(D61/AVERAGE(D63,D59)-1)*1000</f>
        <v>-49.783746478951699</v>
      </c>
      <c r="H61" s="94">
        <f t="shared" si="8"/>
        <v>-33.725091794446101</v>
      </c>
      <c r="I61" s="97">
        <f t="shared" si="13"/>
        <v>0.148808808667416</v>
      </c>
    </row>
    <row r="62" spans="2:9" x14ac:dyDescent="0.3">
      <c r="B62" s="86" t="s">
        <v>198</v>
      </c>
      <c r="C62" s="89">
        <v>14.692265000000001</v>
      </c>
      <c r="D62" s="90">
        <v>4.5535262E-2</v>
      </c>
      <c r="E62" s="89">
        <v>0.18194494999999999</v>
      </c>
      <c r="F62" s="91">
        <v>2.7799612999999999E-6</v>
      </c>
      <c r="G62" s="93">
        <f>(D62/AVERAGE(D63,D59)-1)*1000</f>
        <v>-36.007357887931001</v>
      </c>
      <c r="H62" s="94">
        <f t="shared" si="8"/>
        <v>-19.7158822362371</v>
      </c>
      <c r="I62" s="97">
        <f t="shared" si="13"/>
        <v>0.122101473798482</v>
      </c>
    </row>
    <row r="63" spans="2:9" x14ac:dyDescent="0.3">
      <c r="B63" s="88" t="s">
        <v>199</v>
      </c>
      <c r="C63" s="89">
        <v>14.881121</v>
      </c>
      <c r="D63" s="90">
        <v>4.7228192000000002E-2</v>
      </c>
      <c r="E63" s="89">
        <v>0.22252412999999999</v>
      </c>
      <c r="F63" s="91">
        <v>1.9284246999999998E-6</v>
      </c>
      <c r="G63" s="85"/>
      <c r="H63" s="94"/>
      <c r="I63" s="92"/>
    </row>
    <row r="64" spans="2:9" x14ac:dyDescent="0.3">
      <c r="B64" s="88" t="s">
        <v>200</v>
      </c>
      <c r="C64" s="89">
        <v>14.85519</v>
      </c>
      <c r="D64" s="90">
        <v>4.7230952999999999E-2</v>
      </c>
      <c r="E64" s="89">
        <v>0.20045741</v>
      </c>
      <c r="F64" s="91">
        <v>2.0017387E-6</v>
      </c>
      <c r="G64" s="93">
        <f>(D64/AVERAGE(D65,D63)-1)*1000</f>
        <v>0.14303048467834101</v>
      </c>
      <c r="H64" s="94">
        <f t="shared" si="8"/>
        <v>17.045447699869399</v>
      </c>
      <c r="I64" s="97">
        <f t="shared" si="13"/>
        <v>8.4763849672904096E-2</v>
      </c>
    </row>
    <row r="65" spans="2:9" x14ac:dyDescent="0.3">
      <c r="B65" s="88" t="s">
        <v>201</v>
      </c>
      <c r="C65" s="89">
        <v>14.972200000000001</v>
      </c>
      <c r="D65" s="90">
        <v>4.7220205000000001E-2</v>
      </c>
      <c r="E65" s="89">
        <v>0.20290378000000001</v>
      </c>
      <c r="F65" s="91">
        <v>2.8012024000000002E-6</v>
      </c>
      <c r="G65" s="85"/>
      <c r="H65" s="92"/>
      <c r="I65" s="92"/>
    </row>
    <row r="66" spans="2:9" x14ac:dyDescent="0.3">
      <c r="B66" s="86" t="s">
        <v>202</v>
      </c>
      <c r="C66" s="89">
        <v>14.945306</v>
      </c>
      <c r="D66" s="90">
        <v>4.5243305999999997E-2</v>
      </c>
      <c r="E66" s="89">
        <v>0.16615411999999999</v>
      </c>
      <c r="F66" s="91">
        <v>3.3331668999999999E-6</v>
      </c>
      <c r="G66" s="93">
        <f>(D66/AVERAGE(D69,D65)-1)*1000</f>
        <v>-41.686645514073803</v>
      </c>
      <c r="H66" s="94">
        <f t="shared" ref="H66" si="14">((G66/1000+1)*(16.9/1000+1)-1)*1000</f>
        <v>-25.491149823261701</v>
      </c>
      <c r="I66" s="97">
        <f t="shared" ref="I66:I68" si="15">F66/D66*1000*2</f>
        <v>0.147344091079463</v>
      </c>
    </row>
    <row r="67" spans="2:9" x14ac:dyDescent="0.3">
      <c r="B67" s="86" t="s">
        <v>203</v>
      </c>
      <c r="C67" s="89">
        <v>14.483447999999999</v>
      </c>
      <c r="D67" s="90">
        <v>4.4874095000000003E-2</v>
      </c>
      <c r="E67" s="89">
        <v>0.17830541</v>
      </c>
      <c r="F67" s="91">
        <v>5.4956313999999999E-6</v>
      </c>
      <c r="G67" s="93">
        <f>(D67/AVERAGE(D69,D65)-1)*1000</f>
        <v>-49.507025216721999</v>
      </c>
      <c r="H67" s="94">
        <f t="shared" si="8"/>
        <v>-33.4436939428847</v>
      </c>
      <c r="I67" s="97">
        <f t="shared" si="15"/>
        <v>0.24493558700181001</v>
      </c>
    </row>
    <row r="68" spans="2:9" x14ac:dyDescent="0.3">
      <c r="B68" s="86" t="s">
        <v>204</v>
      </c>
      <c r="C68" s="89">
        <v>14.52807</v>
      </c>
      <c r="D68" s="90">
        <v>4.4839297E-2</v>
      </c>
      <c r="E68" s="89">
        <v>0.18305505999999999</v>
      </c>
      <c r="F68" s="91">
        <v>2.3305243E-6</v>
      </c>
      <c r="G68" s="93">
        <f>(D68/AVERAGE(D69,D65)-1)*1000</f>
        <v>-50.244093107149702</v>
      </c>
      <c r="H68" s="94">
        <f t="shared" si="8"/>
        <v>-34.193218280660702</v>
      </c>
      <c r="I68" s="97">
        <f t="shared" si="15"/>
        <v>0.10395008200061701</v>
      </c>
    </row>
    <row r="69" spans="2:9" x14ac:dyDescent="0.3">
      <c r="B69" s="88" t="s">
        <v>205</v>
      </c>
      <c r="C69" s="89">
        <v>14.883272</v>
      </c>
      <c r="D69" s="90">
        <v>4.7202576000000003E-2</v>
      </c>
      <c r="E69" s="89">
        <v>0.20036256999999999</v>
      </c>
      <c r="F69" s="91">
        <v>2.1197819E-6</v>
      </c>
      <c r="G69" s="85"/>
      <c r="H69" s="92"/>
      <c r="I69" s="92"/>
    </row>
    <row r="70" spans="2:9" x14ac:dyDescent="0.3">
      <c r="B70" s="86" t="s">
        <v>206</v>
      </c>
      <c r="C70" s="89">
        <v>14.818997</v>
      </c>
      <c r="D70" s="90">
        <v>4.5222540999999998E-2</v>
      </c>
      <c r="E70" s="89">
        <v>0.22737895999999999</v>
      </c>
      <c r="F70" s="91">
        <v>2.3577612E-6</v>
      </c>
      <c r="G70" s="93">
        <f>(D70/AVERAGE(D73,D69)-1)*1000</f>
        <v>-41.7109892811797</v>
      </c>
      <c r="H70" s="94">
        <f t="shared" ref="H70" si="16">((G70/1000+1)*(16.9/1000+1)-1)*1000</f>
        <v>-25.515905000031601</v>
      </c>
      <c r="I70" s="97">
        <f t="shared" ref="I70:I72" si="17">F70/D70*1000*2</f>
        <v>0.104273716065623</v>
      </c>
    </row>
    <row r="71" spans="2:9" x14ac:dyDescent="0.3">
      <c r="B71" s="86" t="s">
        <v>207</v>
      </c>
      <c r="C71" s="89">
        <v>14.530184</v>
      </c>
      <c r="D71" s="90">
        <v>4.5220129999999997E-2</v>
      </c>
      <c r="E71" s="89">
        <v>0.20714176000000001</v>
      </c>
      <c r="F71" s="91">
        <v>2.4502776000000001E-6</v>
      </c>
      <c r="G71" s="93">
        <f>(D71/AVERAGE(D73,D69)-1)*1000</f>
        <v>-41.762079616967</v>
      </c>
      <c r="H71" s="94">
        <f t="shared" si="8"/>
        <v>-25.567858762493799</v>
      </c>
      <c r="I71" s="97">
        <f t="shared" si="17"/>
        <v>0.10837109933120501</v>
      </c>
    </row>
    <row r="72" spans="2:9" x14ac:dyDescent="0.3">
      <c r="B72" s="86" t="s">
        <v>208</v>
      </c>
      <c r="C72" s="89">
        <v>14.516273999999999</v>
      </c>
      <c r="D72" s="90">
        <v>4.4893915999999999E-2</v>
      </c>
      <c r="E72" s="89">
        <v>0.21271880000000001</v>
      </c>
      <c r="F72" s="91">
        <v>3.7897783000000002E-6</v>
      </c>
      <c r="G72" s="93">
        <f>(D72/AVERAGE(D73,D69)-1)*1000</f>
        <v>-48.674722834928403</v>
      </c>
      <c r="H72" s="94">
        <f t="shared" si="8"/>
        <v>-32.597325650838698</v>
      </c>
      <c r="I72" s="97">
        <f t="shared" si="17"/>
        <v>0.168832600836158</v>
      </c>
    </row>
    <row r="73" spans="2:9" x14ac:dyDescent="0.3">
      <c r="B73" s="88" t="s">
        <v>209</v>
      </c>
      <c r="C73" s="89">
        <v>14.646019000000001</v>
      </c>
      <c r="D73" s="90">
        <v>4.7179265999999997E-2</v>
      </c>
      <c r="E73" s="89">
        <v>0.19898062</v>
      </c>
      <c r="F73" s="91">
        <v>2.4519217000000001E-6</v>
      </c>
      <c r="G73" s="85"/>
      <c r="H73" s="92"/>
      <c r="I73" s="92"/>
    </row>
    <row r="74" spans="2:9" x14ac:dyDescent="0.3">
      <c r="B74" s="86" t="s">
        <v>210</v>
      </c>
      <c r="C74" s="89">
        <v>14.643435</v>
      </c>
      <c r="D74" s="90">
        <v>4.4714032000000001E-2</v>
      </c>
      <c r="E74" s="89">
        <v>0.16085969999999999</v>
      </c>
      <c r="F74" s="91">
        <v>1.6682003E-6</v>
      </c>
      <c r="G74" s="93">
        <f>(D74/AVERAGE(D77,D73)-1)*1000</f>
        <v>-52.053873677078698</v>
      </c>
      <c r="H74" s="94">
        <f t="shared" ref="H74" si="18">((G74/1000+1)*(16.9/1000+1)-1)*1000</f>
        <v>-36.0335841422215</v>
      </c>
      <c r="I74" s="97">
        <f t="shared" ref="I74:I76" si="19">F74/D74*1000*2</f>
        <v>7.4616411242001204E-2</v>
      </c>
    </row>
    <row r="75" spans="2:9" x14ac:dyDescent="0.3">
      <c r="B75" s="86" t="s">
        <v>211</v>
      </c>
      <c r="C75" s="89">
        <v>14.032247</v>
      </c>
      <c r="D75" s="90">
        <v>4.5452865000000002E-2</v>
      </c>
      <c r="E75" s="89">
        <v>0.18533711999999999</v>
      </c>
      <c r="F75" s="91">
        <v>1.9716153999999999E-6</v>
      </c>
      <c r="G75" s="93">
        <f>(D75/AVERAGE(D77,D73)-1)*1000</f>
        <v>-36.390471182990503</v>
      </c>
      <c r="H75" s="94">
        <f t="shared" si="8"/>
        <v>-20.105470145983201</v>
      </c>
      <c r="I75" s="97">
        <f t="shared" si="19"/>
        <v>8.6754284905912998E-2</v>
      </c>
    </row>
    <row r="76" spans="2:9" x14ac:dyDescent="0.3">
      <c r="B76" s="86" t="s">
        <v>212</v>
      </c>
      <c r="C76" s="89">
        <v>14.292533000000001</v>
      </c>
      <c r="D76" s="90">
        <v>4.5505737999999997E-2</v>
      </c>
      <c r="E76" s="89">
        <v>0.18364952000000001</v>
      </c>
      <c r="F76" s="91">
        <v>4.0674699000000001E-6</v>
      </c>
      <c r="G76" s="93">
        <f>(D76/AVERAGE(D77,D73)-1)*1000</f>
        <v>-35.269553357081399</v>
      </c>
      <c r="H76" s="94">
        <f t="shared" si="8"/>
        <v>-18.9656088088161</v>
      </c>
      <c r="I76" s="97">
        <f t="shared" si="19"/>
        <v>0.178767341384509</v>
      </c>
    </row>
    <row r="77" spans="2:9" x14ac:dyDescent="0.3">
      <c r="B77" s="88" t="s">
        <v>213</v>
      </c>
      <c r="C77" s="89">
        <v>14.848857000000001</v>
      </c>
      <c r="D77" s="90">
        <v>4.7159496000000002E-2</v>
      </c>
      <c r="E77" s="89">
        <v>0.20791831</v>
      </c>
      <c r="F77" s="91">
        <v>2.4857741000000001E-6</v>
      </c>
      <c r="G77" s="85"/>
      <c r="H77" s="92"/>
      <c r="I77" s="92"/>
    </row>
    <row r="78" spans="2:9" x14ac:dyDescent="0.3">
      <c r="B78" s="88" t="s">
        <v>214</v>
      </c>
      <c r="C78" s="89">
        <v>14.788375</v>
      </c>
      <c r="D78" s="90">
        <v>4.7172362000000002E-2</v>
      </c>
      <c r="E78" s="89">
        <v>0.20225503</v>
      </c>
      <c r="F78" s="91">
        <v>5.9880237000000001E-6</v>
      </c>
      <c r="G78" s="93">
        <f>(D78/AVERAGE(D79,D77)-1)*1000</f>
        <v>0.36793543812496698</v>
      </c>
      <c r="H78" s="94">
        <f t="shared" si="8"/>
        <v>17.274153547029101</v>
      </c>
      <c r="I78" s="97">
        <f>F78/D78*1000*2</f>
        <v>0.25387847655370699</v>
      </c>
    </row>
    <row r="79" spans="2:9" x14ac:dyDescent="0.3">
      <c r="B79" s="88" t="s">
        <v>215</v>
      </c>
      <c r="C79" s="89">
        <v>14.772760999999999</v>
      </c>
      <c r="D79" s="90">
        <v>4.7150527999999997E-2</v>
      </c>
      <c r="E79" s="89">
        <v>0.19972380000000001</v>
      </c>
      <c r="F79" s="91">
        <v>3.0983020000000001E-6</v>
      </c>
      <c r="G79" s="85"/>
      <c r="H79" s="92"/>
      <c r="I79" s="92"/>
    </row>
    <row r="80" spans="2:9" x14ac:dyDescent="0.3">
      <c r="B80" s="86"/>
      <c r="C80" s="89"/>
      <c r="D80" s="90"/>
      <c r="E80" s="89"/>
      <c r="F80" s="91"/>
      <c r="G80" s="85"/>
      <c r="H80" s="92"/>
      <c r="I80" s="92"/>
    </row>
    <row r="81" spans="2:9" x14ac:dyDescent="0.3">
      <c r="B81" s="88" t="s">
        <v>216</v>
      </c>
      <c r="C81" s="89">
        <v>14.364725</v>
      </c>
      <c r="D81" s="90">
        <v>4.7014906000000002E-2</v>
      </c>
      <c r="E81" s="89">
        <v>0.20439647999999999</v>
      </c>
      <c r="F81" s="91">
        <v>1.9948320999999999E-6</v>
      </c>
      <c r="G81" s="85"/>
      <c r="H81" s="85"/>
      <c r="I81" s="92"/>
    </row>
    <row r="82" spans="2:9" x14ac:dyDescent="0.3">
      <c r="B82" s="86" t="s">
        <v>217</v>
      </c>
      <c r="C82" s="89">
        <v>14.474109</v>
      </c>
      <c r="D82" s="90">
        <v>4.7016225000000002E-2</v>
      </c>
      <c r="E82" s="89">
        <v>0.19605330000000001</v>
      </c>
      <c r="F82" s="91">
        <v>2.2872686000000001E-6</v>
      </c>
      <c r="G82" s="93">
        <f>(D82/AVERAGE(D83,D81)-1)*1000</f>
        <v>1.65796578488475E-2</v>
      </c>
      <c r="H82" s="94">
        <f t="shared" ref="H82" si="20">((G82/1000+1)*(16.9/1000+1)-1)*1000</f>
        <v>16.916859854066299</v>
      </c>
      <c r="I82" s="97">
        <f t="shared" ref="I82:I86" si="21">F82/D82*1000*2</f>
        <v>9.7296990560173602E-2</v>
      </c>
    </row>
    <row r="83" spans="2:9" x14ac:dyDescent="0.3">
      <c r="B83" s="88" t="s">
        <v>218</v>
      </c>
      <c r="C83" s="89">
        <v>14.693111</v>
      </c>
      <c r="D83" s="90">
        <v>4.7015985000000003E-2</v>
      </c>
      <c r="E83" s="89">
        <v>0.21344666000000001</v>
      </c>
      <c r="F83" s="91">
        <v>1.9785005999999998E-6</v>
      </c>
      <c r="G83" s="85"/>
      <c r="H83" s="92"/>
      <c r="I83" s="92"/>
    </row>
    <row r="84" spans="2:9" x14ac:dyDescent="0.3">
      <c r="B84" s="88" t="s">
        <v>219</v>
      </c>
      <c r="C84" s="89">
        <v>14.191418000000001</v>
      </c>
      <c r="D84" s="90">
        <v>4.4749070000000002E-2</v>
      </c>
      <c r="E84" s="89">
        <v>0.19367266999999999</v>
      </c>
      <c r="F84" s="91">
        <v>3.7398426000000001E-6</v>
      </c>
      <c r="G84" s="93">
        <f>(D84/AVERAGE(D87,D83)-1)*1000</f>
        <v>-48.014528685173502</v>
      </c>
      <c r="H84" s="94">
        <f t="shared" ref="H84:H129" si="22">((G84/1000+1)*(16.9/1000+1)-1)*1000</f>
        <v>-31.925974219953002</v>
      </c>
      <c r="I84" s="97">
        <f t="shared" si="21"/>
        <v>0.16714727702721</v>
      </c>
    </row>
    <row r="85" spans="2:9" x14ac:dyDescent="0.3">
      <c r="B85" s="88" t="s">
        <v>220</v>
      </c>
      <c r="C85" s="89">
        <v>13.947573</v>
      </c>
      <c r="D85" s="90">
        <v>4.5012779000000003E-2</v>
      </c>
      <c r="E85" s="89">
        <v>0.20777343000000001</v>
      </c>
      <c r="F85" s="91">
        <v>2.7892498000000001E-6</v>
      </c>
      <c r="G85" s="93">
        <f>(D85/AVERAGE(D87,D83)-1)*1000</f>
        <v>-42.404420214651999</v>
      </c>
      <c r="H85" s="94">
        <f t="shared" si="22"/>
        <v>-26.221054916279702</v>
      </c>
      <c r="I85" s="97">
        <f t="shared" si="21"/>
        <v>0.123931463996035</v>
      </c>
    </row>
    <row r="86" spans="2:9" x14ac:dyDescent="0.3">
      <c r="B86" s="86" t="s">
        <v>221</v>
      </c>
      <c r="C86" s="89">
        <v>13.795788</v>
      </c>
      <c r="D86" s="90">
        <v>4.5299540999999999E-2</v>
      </c>
      <c r="E86" s="89">
        <v>0.19336518</v>
      </c>
      <c r="F86" s="91">
        <v>2.0668281000000001E-6</v>
      </c>
      <c r="G86" s="93">
        <f>(D86/AVERAGE(D87,D83)-1)*1000</f>
        <v>-36.303885438729601</v>
      </c>
      <c r="H86" s="94">
        <f t="shared" si="22"/>
        <v>-20.017421102644299</v>
      </c>
      <c r="I86" s="97">
        <f t="shared" si="21"/>
        <v>9.1251613344161694E-2</v>
      </c>
    </row>
    <row r="87" spans="2:9" x14ac:dyDescent="0.3">
      <c r="B87" s="88" t="s">
        <v>222</v>
      </c>
      <c r="C87" s="89">
        <v>14.359024</v>
      </c>
      <c r="D87" s="90">
        <v>4.6996100999999998E-2</v>
      </c>
      <c r="E87" s="89">
        <v>0.19916788999999999</v>
      </c>
      <c r="F87" s="91">
        <v>2.2958574999999999E-6</v>
      </c>
      <c r="G87" s="85"/>
      <c r="H87" s="92"/>
      <c r="I87" s="92"/>
    </row>
    <row r="88" spans="2:9" x14ac:dyDescent="0.3">
      <c r="B88" s="86" t="s">
        <v>223</v>
      </c>
      <c r="C88" s="89">
        <v>14.461242</v>
      </c>
      <c r="D88" s="90">
        <v>4.5252311000000003E-2</v>
      </c>
      <c r="E88" s="89">
        <v>0.19934362999999999</v>
      </c>
      <c r="F88" s="91">
        <v>1.4911861999999999E-6</v>
      </c>
      <c r="G88" s="93">
        <f>(D88/AVERAGE(D91,D87)-1)*1000</f>
        <v>-36.886696560035098</v>
      </c>
      <c r="H88" s="94">
        <f t="shared" si="22"/>
        <v>-20.610081731899701</v>
      </c>
      <c r="I88" s="97">
        <f t="shared" ref="I88:I90" si="23">F88/D88*1000*2</f>
        <v>6.5905416410666898E-2</v>
      </c>
    </row>
    <row r="89" spans="2:9" x14ac:dyDescent="0.3">
      <c r="B89" s="86" t="s">
        <v>224</v>
      </c>
      <c r="C89" s="89">
        <v>14.415696000000001</v>
      </c>
      <c r="D89" s="90">
        <v>4.4961940999999998E-2</v>
      </c>
      <c r="E89" s="89">
        <v>0.19479273999999999</v>
      </c>
      <c r="F89" s="91">
        <v>2.7657844E-6</v>
      </c>
      <c r="G89" s="93">
        <f>(D89/AVERAGE(D91,D87)-1)*1000</f>
        <v>-43.0666949676272</v>
      </c>
      <c r="H89" s="94">
        <f t="shared" si="22"/>
        <v>-26.894522112580098</v>
      </c>
      <c r="I89" s="97">
        <f t="shared" si="23"/>
        <v>0.12302780255861299</v>
      </c>
    </row>
    <row r="90" spans="2:9" x14ac:dyDescent="0.3">
      <c r="B90" s="86" t="s">
        <v>225</v>
      </c>
      <c r="C90" s="89">
        <v>14.008827</v>
      </c>
      <c r="D90" s="90">
        <v>4.5286512000000001E-2</v>
      </c>
      <c r="E90" s="89">
        <v>0.21101737000000001</v>
      </c>
      <c r="F90" s="91">
        <v>1.7888614000000001E-6</v>
      </c>
      <c r="G90" s="93">
        <f>(D90/AVERAGE(D91,D87)-1)*1000</f>
        <v>-36.158790352306703</v>
      </c>
      <c r="H90" s="94">
        <f t="shared" si="22"/>
        <v>-19.8698739092608</v>
      </c>
      <c r="I90" s="97">
        <f t="shared" si="23"/>
        <v>7.9001950956169895E-2</v>
      </c>
    </row>
    <row r="91" spans="2:9" x14ac:dyDescent="0.3">
      <c r="B91" s="88" t="s">
        <v>226</v>
      </c>
      <c r="C91" s="89">
        <v>14.364794</v>
      </c>
      <c r="D91" s="90">
        <v>4.6974796999999999E-2</v>
      </c>
      <c r="E91" s="89">
        <v>0.20152643000000001</v>
      </c>
      <c r="F91" s="91">
        <v>2.4258907000000001E-6</v>
      </c>
      <c r="G91" s="85"/>
      <c r="H91" s="92"/>
      <c r="I91" s="92"/>
    </row>
    <row r="92" spans="2:9" x14ac:dyDescent="0.3">
      <c r="B92" s="86" t="s">
        <v>227</v>
      </c>
      <c r="C92" s="89">
        <v>14.282306999999999</v>
      </c>
      <c r="D92" s="90">
        <v>4.4969145000000002E-2</v>
      </c>
      <c r="E92" s="89">
        <v>0.19301599</v>
      </c>
      <c r="F92" s="91">
        <v>1.3738138E-6</v>
      </c>
      <c r="G92" s="93">
        <f>(D92/AVERAGE(D95,D91)-1)*1000</f>
        <v>-42.518460667456303</v>
      </c>
      <c r="H92" s="94">
        <f t="shared" si="22"/>
        <v>-26.337022652736401</v>
      </c>
      <c r="I92" s="97">
        <f t="shared" ref="I92:I94" si="24">F92/D92*1000*2</f>
        <v>6.11002855402299E-2</v>
      </c>
    </row>
    <row r="93" spans="2:9" x14ac:dyDescent="0.3">
      <c r="B93" s="86" t="s">
        <v>228</v>
      </c>
      <c r="C93" s="89">
        <v>13.999886</v>
      </c>
      <c r="D93" s="90">
        <v>4.4884983000000003E-2</v>
      </c>
      <c r="E93" s="89">
        <v>0.16081387</v>
      </c>
      <c r="F93" s="91">
        <v>2.3906744000000001E-6</v>
      </c>
      <c r="G93" s="93">
        <f>(D93/AVERAGE(D95,D91)-1)*1000</f>
        <v>-44.3104351716037</v>
      </c>
      <c r="H93" s="94">
        <f t="shared" si="22"/>
        <v>-28.159281526003902</v>
      </c>
      <c r="I93" s="97">
        <f t="shared" si="24"/>
        <v>0.10652446498643001</v>
      </c>
    </row>
    <row r="94" spans="2:9" x14ac:dyDescent="0.3">
      <c r="B94" s="86" t="s">
        <v>229</v>
      </c>
      <c r="C94" s="89">
        <v>13.902592</v>
      </c>
      <c r="D94" s="90">
        <v>4.5242582000000003E-2</v>
      </c>
      <c r="E94" s="89">
        <v>0.18814534999999999</v>
      </c>
      <c r="F94" s="91">
        <v>2.0787668000000002E-6</v>
      </c>
      <c r="G94" s="93">
        <f>(D94/AVERAGE(D95,D91)-1)*1000</f>
        <v>-36.69644916</v>
      </c>
      <c r="H94" s="94">
        <f t="shared" si="22"/>
        <v>-20.416619150804099</v>
      </c>
      <c r="I94" s="97">
        <f t="shared" si="24"/>
        <v>9.1894260146337406E-2</v>
      </c>
    </row>
    <row r="95" spans="2:9" x14ac:dyDescent="0.3">
      <c r="B95" s="88" t="s">
        <v>230</v>
      </c>
      <c r="C95" s="89">
        <v>14.543556000000001</v>
      </c>
      <c r="D95" s="90">
        <v>4.6957342999999999E-2</v>
      </c>
      <c r="E95" s="89">
        <v>0.19776600999999999</v>
      </c>
      <c r="F95" s="91">
        <v>3.3951213000000001E-6</v>
      </c>
      <c r="G95" s="85"/>
      <c r="H95" s="92"/>
      <c r="I95" s="92"/>
    </row>
    <row r="96" spans="2:9" x14ac:dyDescent="0.3">
      <c r="B96" s="86" t="s">
        <v>231</v>
      </c>
      <c r="C96" s="89">
        <v>14.506333</v>
      </c>
      <c r="D96" s="90">
        <v>4.6951777E-2</v>
      </c>
      <c r="E96" s="89">
        <v>0.21299793</v>
      </c>
      <c r="F96" s="91">
        <v>2.1708686999999998E-6</v>
      </c>
      <c r="G96" s="93">
        <f>(D96/AVERAGE(D97,D95)-1)*1000</f>
        <v>5.7399647923617198E-3</v>
      </c>
      <c r="H96" s="94">
        <f t="shared" si="22"/>
        <v>16.905836970197299</v>
      </c>
      <c r="I96" s="97">
        <f t="shared" ref="I96:I100" si="25">F96/D96*1000*2</f>
        <v>9.2472270005882803E-2</v>
      </c>
    </row>
    <row r="97" spans="2:9" x14ac:dyDescent="0.3">
      <c r="B97" s="88" t="s">
        <v>232</v>
      </c>
      <c r="C97" s="89">
        <v>14.245848000000001</v>
      </c>
      <c r="D97" s="90">
        <v>4.6945672000000001E-2</v>
      </c>
      <c r="E97" s="89">
        <v>0.20786075000000001</v>
      </c>
      <c r="F97" s="91">
        <v>1.8276113999999999E-6</v>
      </c>
      <c r="G97" s="85"/>
      <c r="H97" s="92"/>
      <c r="I97" s="92"/>
    </row>
    <row r="98" spans="2:9" x14ac:dyDescent="0.3">
      <c r="B98" s="86" t="s">
        <v>233</v>
      </c>
      <c r="C98" s="89">
        <v>14.091715000000001</v>
      </c>
      <c r="D98" s="90">
        <v>4.4911734000000002E-2</v>
      </c>
      <c r="E98" s="89">
        <v>0.17993337000000001</v>
      </c>
      <c r="F98" s="91">
        <v>3.1399314000000002E-6</v>
      </c>
      <c r="G98" s="93">
        <f>(D98/AVERAGE(D101,D97)-1)*1000</f>
        <v>-43.215433841109601</v>
      </c>
      <c r="H98" s="94">
        <f t="shared" si="22"/>
        <v>-27.0457746730244</v>
      </c>
      <c r="I98" s="97">
        <f t="shared" si="25"/>
        <v>0.139826772219483</v>
      </c>
    </row>
    <row r="99" spans="2:9" x14ac:dyDescent="0.3">
      <c r="B99" s="86" t="s">
        <v>234</v>
      </c>
      <c r="C99" s="89">
        <v>13.908384</v>
      </c>
      <c r="D99" s="90">
        <v>4.4968077000000002E-2</v>
      </c>
      <c r="E99" s="89">
        <v>0.18139622999999999</v>
      </c>
      <c r="F99" s="91">
        <v>1.7681601E-6</v>
      </c>
      <c r="G99" s="93">
        <f>(D99/AVERAGE(D101,D97)-1)*1000</f>
        <v>-42.015121405809403</v>
      </c>
      <c r="H99" s="94">
        <f t="shared" si="22"/>
        <v>-25.825176957567699</v>
      </c>
      <c r="I99" s="97">
        <f t="shared" si="25"/>
        <v>7.8640681032457804E-2</v>
      </c>
    </row>
    <row r="100" spans="2:9" x14ac:dyDescent="0.3">
      <c r="B100" s="86" t="s">
        <v>235</v>
      </c>
      <c r="C100" s="89">
        <v>13.862132000000001</v>
      </c>
      <c r="D100" s="90">
        <v>4.5210032999999997E-2</v>
      </c>
      <c r="E100" s="89">
        <v>0.18756924999999999</v>
      </c>
      <c r="F100" s="91">
        <v>3.0866855999999999E-6</v>
      </c>
      <c r="G100" s="93">
        <f>(D100/AVERAGE(D101,D97)-1)*1000</f>
        <v>-36.860571673003697</v>
      </c>
      <c r="H100" s="94">
        <f t="shared" si="22"/>
        <v>-20.5835153342776</v>
      </c>
      <c r="I100" s="97">
        <f t="shared" si="25"/>
        <v>0.13654869926770499</v>
      </c>
    </row>
    <row r="101" spans="2:9" x14ac:dyDescent="0.3">
      <c r="B101" s="88" t="s">
        <v>236</v>
      </c>
      <c r="C101" s="89">
        <v>14.231844000000001</v>
      </c>
      <c r="D101" s="90">
        <v>4.6934885000000003E-2</v>
      </c>
      <c r="E101" s="89">
        <v>0.18496090000000001</v>
      </c>
      <c r="F101" s="91">
        <v>4.1525566E-6</v>
      </c>
      <c r="G101" s="85"/>
      <c r="H101" s="92"/>
      <c r="I101" s="92"/>
    </row>
    <row r="102" spans="2:9" x14ac:dyDescent="0.3">
      <c r="B102" s="86" t="s">
        <v>237</v>
      </c>
      <c r="C102" s="89">
        <v>13.831595999999999</v>
      </c>
      <c r="D102" s="90">
        <v>4.4820552999999999E-2</v>
      </c>
      <c r="E102" s="89">
        <v>0.18304196</v>
      </c>
      <c r="F102" s="91">
        <v>2.4601077999999999E-6</v>
      </c>
      <c r="G102" s="93">
        <f>(D102/AVERAGE(D105,D101)-1)*1000</f>
        <v>-44.863234712097501</v>
      </c>
      <c r="H102" s="94">
        <f t="shared" si="22"/>
        <v>-28.721423378732101</v>
      </c>
      <c r="I102" s="97">
        <f t="shared" ref="I102:I104" si="26">F102/D102*1000*2</f>
        <v>0.109775878936612</v>
      </c>
    </row>
    <row r="103" spans="2:9" x14ac:dyDescent="0.3">
      <c r="B103" s="86" t="s">
        <v>238</v>
      </c>
      <c r="C103" s="89">
        <v>13.974999</v>
      </c>
      <c r="D103" s="90">
        <v>4.4768319000000001E-2</v>
      </c>
      <c r="E103" s="89">
        <v>0.19881451</v>
      </c>
      <c r="F103" s="91">
        <v>2.4211058999999998E-6</v>
      </c>
      <c r="G103" s="93">
        <f>(D103/AVERAGE(D105,D101)-1)*1000</f>
        <v>-45.976353816139998</v>
      </c>
      <c r="H103" s="94">
        <f t="shared" si="22"/>
        <v>-29.8533541956328</v>
      </c>
      <c r="I103" s="97">
        <f t="shared" si="26"/>
        <v>0.10816157291945699</v>
      </c>
    </row>
    <row r="104" spans="2:9" x14ac:dyDescent="0.3">
      <c r="B104" s="86" t="s">
        <v>239</v>
      </c>
      <c r="C104" s="89">
        <v>13.620721</v>
      </c>
      <c r="D104" s="90">
        <v>4.4792204000000002E-2</v>
      </c>
      <c r="E104" s="89">
        <v>0.11284110999999999</v>
      </c>
      <c r="F104" s="91">
        <v>3.2672492999999999E-6</v>
      </c>
      <c r="G104" s="93">
        <f>(D104/AVERAGE(D105,D101)-1)*1000</f>
        <v>-45.467358720990298</v>
      </c>
      <c r="H104" s="94">
        <f t="shared" si="22"/>
        <v>-29.3357570833751</v>
      </c>
      <c r="I104" s="97">
        <f t="shared" si="26"/>
        <v>0.14588473029815599</v>
      </c>
    </row>
    <row r="105" spans="2:9" x14ac:dyDescent="0.3">
      <c r="B105" s="88" t="s">
        <v>240</v>
      </c>
      <c r="C105" s="89">
        <v>13.976660000000001</v>
      </c>
      <c r="D105" s="90">
        <v>4.6916707000000002E-2</v>
      </c>
      <c r="E105" s="89">
        <v>0.18405100999999999</v>
      </c>
      <c r="F105" s="91">
        <v>3.0780680000000002E-6</v>
      </c>
      <c r="G105" s="85"/>
      <c r="H105" s="92"/>
      <c r="I105" s="92"/>
    </row>
    <row r="106" spans="2:9" x14ac:dyDescent="0.3">
      <c r="B106" s="86" t="s">
        <v>241</v>
      </c>
      <c r="C106" s="89">
        <v>14.041152</v>
      </c>
      <c r="D106" s="90">
        <v>4.4952831999999998E-2</v>
      </c>
      <c r="E106" s="89">
        <v>0.18569821</v>
      </c>
      <c r="F106" s="91">
        <v>2.5279725999999999E-6</v>
      </c>
      <c r="G106" s="93">
        <f>(D106/AVERAGE(D109,D105)-1)*1000</f>
        <v>-41.445999456100303</v>
      </c>
      <c r="H106" s="94">
        <f t="shared" si="22"/>
        <v>-25.246436846908399</v>
      </c>
      <c r="I106" s="97">
        <f t="shared" ref="I106:I108" si="27">F106/D106*1000*2</f>
        <v>0.112472228668485</v>
      </c>
    </row>
    <row r="107" spans="2:9" x14ac:dyDescent="0.3">
      <c r="B107" s="86" t="s">
        <v>242</v>
      </c>
      <c r="C107" s="89">
        <v>14.216848000000001</v>
      </c>
      <c r="D107" s="90">
        <v>4.5173273999999999E-2</v>
      </c>
      <c r="E107" s="89">
        <v>0.18668354000000001</v>
      </c>
      <c r="F107" s="91">
        <v>2.8516907999999998E-6</v>
      </c>
      <c r="G107" s="93">
        <f>(D107/AVERAGE(D109,D105)-1)*1000</f>
        <v>-36.745393252070699</v>
      </c>
      <c r="H107" s="94">
        <f t="shared" si="22"/>
        <v>-20.4663903980308</v>
      </c>
      <c r="I107" s="97">
        <f t="shared" si="27"/>
        <v>0.126255661699438</v>
      </c>
    </row>
    <row r="108" spans="2:9" x14ac:dyDescent="0.3">
      <c r="B108" s="86" t="s">
        <v>243</v>
      </c>
      <c r="C108" s="89">
        <v>14.089124999999999</v>
      </c>
      <c r="D108" s="90">
        <v>4.5256508000000001E-2</v>
      </c>
      <c r="E108" s="89">
        <v>0.15359007</v>
      </c>
      <c r="F108" s="91">
        <v>2.2425414E-6</v>
      </c>
      <c r="G108" s="93">
        <f>(D108/AVERAGE(D109,D105)-1)*1000</f>
        <v>-34.970548817769597</v>
      </c>
      <c r="H108" s="94">
        <f t="shared" si="22"/>
        <v>-18.661551092789999</v>
      </c>
      <c r="I108" s="97">
        <f t="shared" si="27"/>
        <v>9.9103598536590606E-2</v>
      </c>
    </row>
    <row r="109" spans="2:9" x14ac:dyDescent="0.3">
      <c r="B109" s="88" t="s">
        <v>244</v>
      </c>
      <c r="C109" s="89">
        <v>14.493271</v>
      </c>
      <c r="D109" s="90">
        <v>4.6876302000000002E-2</v>
      </c>
      <c r="E109" s="89">
        <v>0.19681593999999999</v>
      </c>
      <c r="F109" s="91">
        <v>3.7571708000000002E-6</v>
      </c>
      <c r="G109" s="85"/>
      <c r="H109" s="92"/>
      <c r="I109" s="92"/>
    </row>
    <row r="110" spans="2:9" x14ac:dyDescent="0.3">
      <c r="B110" s="86" t="s">
        <v>245</v>
      </c>
      <c r="C110" s="89">
        <v>14.581462999999999</v>
      </c>
      <c r="D110" s="90">
        <v>4.6870568000000001E-2</v>
      </c>
      <c r="E110" s="89">
        <v>0.22578474000000001</v>
      </c>
      <c r="F110" s="91">
        <v>2.6475447E-6</v>
      </c>
      <c r="G110" s="93">
        <f>(D110/AVERAGE(D111,D109)-1)*1000</f>
        <v>8.4697847231307605E-2</v>
      </c>
      <c r="H110" s="94">
        <f t="shared" si="22"/>
        <v>16.9861292408495</v>
      </c>
      <c r="I110" s="97">
        <f t="shared" ref="I110:I114" si="28">F110/D110*1000*2</f>
        <v>0.112972588682945</v>
      </c>
    </row>
    <row r="111" spans="2:9" x14ac:dyDescent="0.3">
      <c r="B111" s="88" t="s">
        <v>246</v>
      </c>
      <c r="C111" s="89">
        <v>14.477582999999999</v>
      </c>
      <c r="D111" s="90">
        <v>4.6856895000000003E-2</v>
      </c>
      <c r="E111" s="89">
        <v>0.20575014999999999</v>
      </c>
      <c r="F111" s="91">
        <v>2.3829078999999999E-6</v>
      </c>
      <c r="G111" s="85"/>
      <c r="H111" s="92"/>
      <c r="I111" s="92"/>
    </row>
    <row r="112" spans="2:9" x14ac:dyDescent="0.3">
      <c r="B112" s="86" t="s">
        <v>247</v>
      </c>
      <c r="C112" s="89">
        <v>14.817170000000001</v>
      </c>
      <c r="D112" s="90">
        <v>4.4840825000000001E-2</v>
      </c>
      <c r="E112" s="89">
        <v>0.18766026</v>
      </c>
      <c r="F112" s="91">
        <v>3.5642344999999999E-6</v>
      </c>
      <c r="G112" s="93">
        <f>(D112/AVERAGE(D115,D111)-1)*1000</f>
        <v>-42.760095405005401</v>
      </c>
      <c r="H112" s="94">
        <f t="shared" si="22"/>
        <v>-26.582741017349999</v>
      </c>
      <c r="I112" s="97">
        <f t="shared" si="28"/>
        <v>0.158972744145541</v>
      </c>
    </row>
    <row r="113" spans="2:9" x14ac:dyDescent="0.3">
      <c r="B113" s="86" t="s">
        <v>248</v>
      </c>
      <c r="C113" s="89">
        <v>14.552796000000001</v>
      </c>
      <c r="D113" s="90">
        <v>4.4853837000000001E-2</v>
      </c>
      <c r="E113" s="89">
        <v>0.17219322000000001</v>
      </c>
      <c r="F113" s="91">
        <v>3.4239297000000001E-6</v>
      </c>
      <c r="G113" s="93">
        <f>(D113/AVERAGE(D115,D111)-1)*1000</f>
        <v>-42.482321620990597</v>
      </c>
      <c r="H113" s="94">
        <f t="shared" si="22"/>
        <v>-26.300272856385501</v>
      </c>
      <c r="I113" s="97">
        <f t="shared" si="28"/>
        <v>0.15267053741689901</v>
      </c>
    </row>
    <row r="114" spans="2:9" x14ac:dyDescent="0.3">
      <c r="B114" s="86" t="s">
        <v>249</v>
      </c>
      <c r="C114" s="89">
        <v>14.693906999999999</v>
      </c>
      <c r="D114" s="90">
        <v>4.4792344999999997E-2</v>
      </c>
      <c r="E114" s="89">
        <v>0.18908195999999999</v>
      </c>
      <c r="F114" s="91">
        <v>2.2136444999999999E-6</v>
      </c>
      <c r="G114" s="93">
        <f>(D114/AVERAGE(D115,D111)-1)*1000</f>
        <v>-43.7950226298003</v>
      </c>
      <c r="H114" s="94">
        <f t="shared" si="22"/>
        <v>-27.635158512244001</v>
      </c>
      <c r="I114" s="97">
        <f t="shared" si="28"/>
        <v>9.8840304074278795E-2</v>
      </c>
    </row>
    <row r="115" spans="2:9" x14ac:dyDescent="0.3">
      <c r="B115" s="88" t="s">
        <v>250</v>
      </c>
      <c r="C115" s="89">
        <v>15.066846999999999</v>
      </c>
      <c r="D115" s="90">
        <v>4.6830851999999999E-2</v>
      </c>
      <c r="E115" s="89">
        <v>0.21085770000000001</v>
      </c>
      <c r="F115" s="91">
        <v>3.0195214000000002E-6</v>
      </c>
      <c r="G115" s="85"/>
      <c r="H115" s="92"/>
      <c r="I115" s="92"/>
    </row>
    <row r="116" spans="2:9" x14ac:dyDescent="0.3">
      <c r="B116" s="86" t="s">
        <v>251</v>
      </c>
      <c r="C116" s="89">
        <v>15.052809</v>
      </c>
      <c r="D116" s="90">
        <v>4.4918021000000002E-2</v>
      </c>
      <c r="E116" s="89">
        <v>0.19212858999999999</v>
      </c>
      <c r="F116" s="91">
        <v>2.2844058E-6</v>
      </c>
      <c r="G116" s="93">
        <f>(D116/AVERAGE(D119,D115)-1)*1000</f>
        <v>-40.881658201626003</v>
      </c>
      <c r="H116" s="94">
        <f t="shared" si="22"/>
        <v>-24.672558225233601</v>
      </c>
      <c r="I116" s="97">
        <f t="shared" ref="I116:I118" si="29">F116/D116*1000*2</f>
        <v>0.10171444552287801</v>
      </c>
    </row>
    <row r="117" spans="2:9" x14ac:dyDescent="0.3">
      <c r="B117" s="86" t="s">
        <v>252</v>
      </c>
      <c r="C117" s="89">
        <v>15.126868</v>
      </c>
      <c r="D117" s="90">
        <v>4.4883949999999999E-2</v>
      </c>
      <c r="E117" s="89">
        <v>0.1790032</v>
      </c>
      <c r="F117" s="91">
        <v>2.4512905E-6</v>
      </c>
      <c r="G117" s="93">
        <f>(D117/AVERAGE(D119,D115)-1)*1000</f>
        <v>-41.609164006554799</v>
      </c>
      <c r="H117" s="94">
        <f t="shared" si="22"/>
        <v>-25.4123588782656</v>
      </c>
      <c r="I117" s="97">
        <f t="shared" si="29"/>
        <v>0.109227931142424</v>
      </c>
    </row>
    <row r="118" spans="2:9" x14ac:dyDescent="0.3">
      <c r="B118" s="86" t="s">
        <v>253</v>
      </c>
      <c r="C118" s="89">
        <v>14.914384999999999</v>
      </c>
      <c r="D118" s="90">
        <v>4.5161247000000002E-2</v>
      </c>
      <c r="E118" s="89">
        <v>0.18542269</v>
      </c>
      <c r="F118" s="91">
        <v>2.2024427000000002E-6</v>
      </c>
      <c r="G118" s="93">
        <f>(D118/AVERAGE(D119,D115)-1)*1000</f>
        <v>-35.688140931525297</v>
      </c>
      <c r="H118" s="94">
        <f t="shared" si="22"/>
        <v>-19.3912705132682</v>
      </c>
      <c r="I118" s="97">
        <f t="shared" si="29"/>
        <v>9.7536841708556005E-2</v>
      </c>
    </row>
    <row r="119" spans="2:9" x14ac:dyDescent="0.3">
      <c r="B119" s="88" t="s">
        <v>254</v>
      </c>
      <c r="C119" s="89">
        <v>15.280395</v>
      </c>
      <c r="D119" s="90">
        <v>4.6834380000000002E-2</v>
      </c>
      <c r="E119" s="89">
        <v>0.20476560999999999</v>
      </c>
      <c r="F119" s="91">
        <v>1.7375058E-6</v>
      </c>
      <c r="G119" s="85"/>
      <c r="H119" s="92"/>
      <c r="I119" s="92"/>
    </row>
    <row r="120" spans="2:9" x14ac:dyDescent="0.3">
      <c r="B120" s="86" t="s">
        <v>255</v>
      </c>
      <c r="C120" s="89">
        <v>15.334839000000001</v>
      </c>
      <c r="D120" s="90">
        <v>4.6822645000000003E-2</v>
      </c>
      <c r="E120" s="89">
        <v>0.20090148999999999</v>
      </c>
      <c r="F120" s="91">
        <v>2.6887460000000002E-6</v>
      </c>
      <c r="G120" s="93">
        <f>(D120/AVERAGE(D121,D119)-1)*1000</f>
        <v>-0.27041563299146099</v>
      </c>
      <c r="H120" s="94">
        <f t="shared" si="22"/>
        <v>16.6250143428108</v>
      </c>
      <c r="I120" s="97">
        <f t="shared" ref="I120" si="30">F120/D120*1000*2</f>
        <v>0.114848103946285</v>
      </c>
    </row>
    <row r="121" spans="2:9" x14ac:dyDescent="0.3">
      <c r="B121" s="88" t="s">
        <v>256</v>
      </c>
      <c r="C121" s="89">
        <v>15.264326000000001</v>
      </c>
      <c r="D121" s="90">
        <v>4.6836240000000001E-2</v>
      </c>
      <c r="E121" s="89">
        <v>0.20498247999999999</v>
      </c>
      <c r="F121" s="91">
        <v>1.7942298999999999E-6</v>
      </c>
      <c r="G121" s="93"/>
      <c r="H121" s="98"/>
      <c r="I121" s="97"/>
    </row>
    <row r="122" spans="2:9" x14ac:dyDescent="0.3">
      <c r="B122" s="86" t="s">
        <v>257</v>
      </c>
      <c r="C122" s="89">
        <v>14.487473</v>
      </c>
      <c r="D122" s="90">
        <v>4.4387530000000001E-2</v>
      </c>
      <c r="E122" s="89">
        <v>0.14348150000000001</v>
      </c>
      <c r="F122" s="91">
        <v>2.38971E-6</v>
      </c>
      <c r="G122" s="93">
        <f>(D122/AVERAGE(D125,D121)-1)*1000</f>
        <v>-52.239387332937</v>
      </c>
      <c r="H122" s="94">
        <f t="shared" si="22"/>
        <v>-36.222232978863701</v>
      </c>
      <c r="I122" s="97">
        <f t="shared" ref="I122:I124" si="31">F122/D122*1000*2</f>
        <v>0.10767483570273</v>
      </c>
    </row>
    <row r="123" spans="2:9" x14ac:dyDescent="0.3">
      <c r="B123" s="86" t="s">
        <v>258</v>
      </c>
      <c r="C123" s="89">
        <v>15.133527000000001</v>
      </c>
      <c r="D123" s="90">
        <v>4.4722578999999998E-2</v>
      </c>
      <c r="E123" s="89">
        <v>0.20558025999999999</v>
      </c>
      <c r="F123" s="91">
        <v>2.7038411999999998E-6</v>
      </c>
      <c r="G123" s="93">
        <f>(D123/AVERAGE(D125,D121)-1)*1000</f>
        <v>-45.085435637190699</v>
      </c>
      <c r="H123" s="94">
        <f t="shared" si="22"/>
        <v>-28.947379499459199</v>
      </c>
      <c r="I123" s="97">
        <f t="shared" si="31"/>
        <v>0.120916157362034</v>
      </c>
    </row>
    <row r="124" spans="2:9" x14ac:dyDescent="0.3">
      <c r="B124" s="86" t="s">
        <v>259</v>
      </c>
      <c r="C124" s="89">
        <v>15.021469</v>
      </c>
      <c r="D124" s="90">
        <v>4.5228795000000002E-2</v>
      </c>
      <c r="E124" s="89">
        <v>0.20963939000000001</v>
      </c>
      <c r="F124" s="91">
        <v>2.8557572E-6</v>
      </c>
      <c r="G124" s="93">
        <f>(D124/AVERAGE(D125,D121)-1)*1000</f>
        <v>-34.276733591776903</v>
      </c>
      <c r="H124" s="94">
        <f t="shared" si="22"/>
        <v>-17.9560103894779</v>
      </c>
      <c r="I124" s="97">
        <f t="shared" si="31"/>
        <v>0.12628049011697101</v>
      </c>
    </row>
    <row r="125" spans="2:9" x14ac:dyDescent="0.3">
      <c r="B125" s="88" t="s">
        <v>260</v>
      </c>
      <c r="C125" s="89">
        <v>15.074263999999999</v>
      </c>
      <c r="D125" s="90">
        <v>4.6831991000000003E-2</v>
      </c>
      <c r="E125" s="89">
        <v>0.20984388000000001</v>
      </c>
      <c r="F125" s="91">
        <v>1.9284984E-6</v>
      </c>
      <c r="G125" s="85"/>
      <c r="H125" s="92"/>
      <c r="I125" s="92"/>
    </row>
    <row r="126" spans="2:9" x14ac:dyDescent="0.3">
      <c r="B126" s="86" t="s">
        <v>261</v>
      </c>
      <c r="C126" s="89">
        <v>15.088248</v>
      </c>
      <c r="D126" s="90">
        <v>4.4538005999999998E-2</v>
      </c>
      <c r="E126" s="89">
        <v>0.16189459</v>
      </c>
      <c r="F126" s="91">
        <v>2.4555465000000002E-6</v>
      </c>
      <c r="G126" s="93">
        <f>(D126/AVERAGE(D128,D125)-1)*1000</f>
        <v>-49.0444812490624</v>
      </c>
      <c r="H126" s="94">
        <f t="shared" si="22"/>
        <v>-32.973332982171598</v>
      </c>
      <c r="I126" s="97">
        <f t="shared" ref="I126:I129" si="32">F126/D126*1000*2</f>
        <v>0.110267464600907</v>
      </c>
    </row>
    <row r="127" spans="2:9" x14ac:dyDescent="0.3">
      <c r="B127" s="86" t="s">
        <v>262</v>
      </c>
      <c r="C127" s="89">
        <v>14.572012000000001</v>
      </c>
      <c r="D127" s="90">
        <v>4.5203843E-2</v>
      </c>
      <c r="E127" s="89">
        <v>0.14352138</v>
      </c>
      <c r="F127" s="91">
        <v>1.613772E-6</v>
      </c>
      <c r="G127" s="93">
        <f>(D127/AVERAGE(D128,D125)-1)*1000</f>
        <v>-34.827828403432697</v>
      </c>
      <c r="H127" s="94">
        <f t="shared" si="22"/>
        <v>-18.5164187034508</v>
      </c>
      <c r="I127" s="97">
        <f t="shared" si="32"/>
        <v>7.13997701478611E-2</v>
      </c>
    </row>
    <row r="128" spans="2:9" x14ac:dyDescent="0.3">
      <c r="B128" s="88" t="s">
        <v>263</v>
      </c>
      <c r="C128" s="89">
        <v>15.036752999999999</v>
      </c>
      <c r="D128" s="90">
        <v>4.6838018000000002E-2</v>
      </c>
      <c r="E128" s="89">
        <v>0.21266354000000001</v>
      </c>
      <c r="F128" s="91">
        <v>2.6969612E-6</v>
      </c>
      <c r="G128" s="93"/>
      <c r="H128" s="98"/>
      <c r="I128" s="92"/>
    </row>
    <row r="129" spans="2:9" x14ac:dyDescent="0.3">
      <c r="B129" s="86" t="s">
        <v>264</v>
      </c>
      <c r="C129" s="89">
        <v>15.487087000000001</v>
      </c>
      <c r="D129" s="90">
        <v>4.6838012999999998E-2</v>
      </c>
      <c r="E129" s="89">
        <v>0.21169223000000001</v>
      </c>
      <c r="F129" s="91">
        <v>3.4747404999999999E-6</v>
      </c>
      <c r="G129" s="93">
        <f>(D129/AVERAGE(D130,D128)-1)*1000</f>
        <v>5.4659447833227397E-2</v>
      </c>
      <c r="H129" s="94">
        <f t="shared" si="22"/>
        <v>16.9555831925015</v>
      </c>
      <c r="I129" s="97">
        <f t="shared" si="32"/>
        <v>0.14837266901138599</v>
      </c>
    </row>
    <row r="130" spans="2:9" x14ac:dyDescent="0.3">
      <c r="B130" s="88" t="s">
        <v>265</v>
      </c>
      <c r="C130" s="89">
        <v>15.136298999999999</v>
      </c>
      <c r="D130" s="90">
        <v>4.6832888000000003E-2</v>
      </c>
      <c r="E130" s="89">
        <v>0.20228387</v>
      </c>
      <c r="F130" s="91">
        <v>2.5584369999999999E-6</v>
      </c>
      <c r="G130" s="85"/>
      <c r="H130" s="92"/>
      <c r="I130" s="92"/>
    </row>
    <row r="131" spans="2:9" x14ac:dyDescent="0.3">
      <c r="B131" s="88"/>
      <c r="C131" s="89"/>
      <c r="D131" s="90"/>
      <c r="E131" s="89"/>
      <c r="F131" s="91"/>
      <c r="G131" s="85"/>
      <c r="H131" s="92"/>
      <c r="I131" s="92"/>
    </row>
    <row r="132" spans="2:9" x14ac:dyDescent="0.3">
      <c r="B132" s="86" t="s">
        <v>266</v>
      </c>
      <c r="C132" s="89">
        <v>14.405925</v>
      </c>
      <c r="D132" s="90">
        <v>4.6978041999999998E-2</v>
      </c>
      <c r="E132" s="89">
        <v>0.19439624</v>
      </c>
      <c r="F132" s="91">
        <v>2.5267400000000001E-6</v>
      </c>
      <c r="G132" s="93">
        <v>-0.88029560033187104</v>
      </c>
      <c r="H132" s="94">
        <v>16.0048274040225</v>
      </c>
      <c r="I132" s="97">
        <v>0.107571107369694</v>
      </c>
    </row>
    <row r="133" spans="2:9" x14ac:dyDescent="0.3">
      <c r="B133" s="86" t="s">
        <v>267</v>
      </c>
      <c r="C133" s="89">
        <v>14.404693999999999</v>
      </c>
      <c r="D133" s="90">
        <v>4.6987363999999997E-2</v>
      </c>
      <c r="E133" s="89">
        <v>0.18965402000000001</v>
      </c>
      <c r="F133" s="91">
        <v>3.0536804000000001E-6</v>
      </c>
      <c r="G133" s="93">
        <v>-0.72218301305959598</v>
      </c>
      <c r="H133" s="94">
        <v>16.1656120940197</v>
      </c>
      <c r="I133" s="97">
        <v>0.129978791744947</v>
      </c>
    </row>
    <row r="134" spans="2:9" x14ac:dyDescent="0.3">
      <c r="B134" s="86" t="s">
        <v>268</v>
      </c>
      <c r="C134" s="89">
        <v>14.634945999999999</v>
      </c>
      <c r="D134" s="90">
        <v>4.6980144000000001E-2</v>
      </c>
      <c r="E134" s="89">
        <v>0.20221897999999999</v>
      </c>
      <c r="F134" s="91">
        <v>2.3020554999999999E-6</v>
      </c>
      <c r="G134" s="93">
        <v>-0.84320875816734597</v>
      </c>
      <c r="H134" s="94">
        <v>16.042541013819601</v>
      </c>
      <c r="I134" s="97">
        <v>9.8001210894543E-2</v>
      </c>
    </row>
    <row r="135" spans="2:9" x14ac:dyDescent="0.3">
      <c r="C135" s="89"/>
      <c r="D135" s="91"/>
      <c r="E135" s="89"/>
      <c r="F135" s="99" t="s">
        <v>269</v>
      </c>
      <c r="G135" s="100" t="s">
        <v>140</v>
      </c>
      <c r="H135" s="101">
        <f>AVERAGE(H132,H133,H134)</f>
        <v>16.0709935039539</v>
      </c>
      <c r="I135" s="100">
        <f>2*STDEV(H132,H133,H134)</f>
        <v>0.168167622097738</v>
      </c>
    </row>
  </sheetData>
  <phoneticPr fontId="34" type="noConversion"/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8"/>
  <sheetViews>
    <sheetView zoomScale="70" zoomScaleNormal="70" workbookViewId="0">
      <pane ySplit="4" topLeftCell="A104" activePane="bottomLeft" state="frozen"/>
      <selection pane="bottomLeft" activeCell="N86" sqref="N86"/>
    </sheetView>
  </sheetViews>
  <sheetFormatPr defaultColWidth="9" defaultRowHeight="14" x14ac:dyDescent="0.3"/>
  <cols>
    <col min="1" max="1" width="20.33203125" customWidth="1"/>
    <col min="15" max="15" width="16.33203125" customWidth="1"/>
  </cols>
  <sheetData>
    <row r="1" spans="1:27" s="27" customFormat="1" ht="13" x14ac:dyDescent="0.3">
      <c r="D1" s="32"/>
      <c r="E1" s="33"/>
      <c r="F1" s="32"/>
      <c r="J1" s="33"/>
      <c r="R1" s="27" t="s">
        <v>270</v>
      </c>
    </row>
    <row r="2" spans="1:27" s="27" customFormat="1" ht="13" x14ac:dyDescent="0.3">
      <c r="A2" s="34"/>
      <c r="D2" s="32"/>
      <c r="F2" s="32"/>
      <c r="J2" s="33"/>
    </row>
    <row r="3" spans="1:27" s="28" customFormat="1" ht="15" x14ac:dyDescent="0.3">
      <c r="A3" s="28" t="s">
        <v>271</v>
      </c>
      <c r="D3" s="28" t="s">
        <v>272</v>
      </c>
      <c r="E3" s="28" t="s">
        <v>273</v>
      </c>
      <c r="F3" s="28" t="s">
        <v>274</v>
      </c>
      <c r="G3" s="28" t="s">
        <v>275</v>
      </c>
      <c r="H3" s="28" t="s">
        <v>274</v>
      </c>
      <c r="J3" s="54" t="s">
        <v>276</v>
      </c>
      <c r="K3" s="54" t="s">
        <v>277</v>
      </c>
      <c r="L3" s="28" t="s">
        <v>5</v>
      </c>
      <c r="M3" s="28" t="s">
        <v>141</v>
      </c>
      <c r="T3" s="63"/>
      <c r="U3" s="63"/>
      <c r="AA3" s="63"/>
    </row>
    <row r="4" spans="1:27" s="29" customFormat="1" ht="13" x14ac:dyDescent="0.3">
      <c r="A4" s="35"/>
      <c r="D4" s="36"/>
      <c r="E4" s="29" t="s">
        <v>278</v>
      </c>
      <c r="G4" s="29" t="s">
        <v>279</v>
      </c>
      <c r="J4" s="36" t="s">
        <v>9</v>
      </c>
      <c r="K4" s="36" t="s">
        <v>9</v>
      </c>
      <c r="L4" s="36" t="s">
        <v>9</v>
      </c>
      <c r="M4" s="36" t="s">
        <v>9</v>
      </c>
      <c r="T4" s="64"/>
      <c r="U4" s="64"/>
      <c r="W4" s="65"/>
      <c r="AA4" s="64"/>
    </row>
    <row r="5" spans="1:27" s="30" customFormat="1" ht="13" x14ac:dyDescent="0.3">
      <c r="A5" s="37" t="s">
        <v>280</v>
      </c>
      <c r="D5" s="38"/>
      <c r="J5" s="55"/>
      <c r="T5" s="66"/>
      <c r="U5" s="66"/>
      <c r="W5" s="55"/>
      <c r="AA5" s="66"/>
    </row>
    <row r="6" spans="1:27" s="31" customFormat="1" ht="12.5" x14ac:dyDescent="0.3">
      <c r="A6" s="31" t="s">
        <v>281</v>
      </c>
      <c r="C6" s="39"/>
      <c r="D6" s="40">
        <v>1.7029169797897299</v>
      </c>
      <c r="E6" s="41">
        <v>1676803000</v>
      </c>
      <c r="F6" s="42">
        <v>2.629809E-2</v>
      </c>
      <c r="G6" s="42">
        <v>4.487969E-2</v>
      </c>
      <c r="H6" s="42">
        <v>1.5884130000000001E-3</v>
      </c>
      <c r="J6" s="56">
        <f t="shared" ref="J6:J15" si="0">1000*(G6*22.6436-1)</f>
        <v>16.237748483999901</v>
      </c>
      <c r="K6" s="56"/>
      <c r="L6" s="56"/>
      <c r="M6" s="57"/>
      <c r="N6" s="57"/>
      <c r="O6" s="57"/>
      <c r="Q6" s="40"/>
    </row>
    <row r="7" spans="1:27" s="31" customFormat="1" ht="12.5" x14ac:dyDescent="0.3">
      <c r="A7" s="31" t="s">
        <v>282</v>
      </c>
      <c r="C7" s="39"/>
      <c r="D7" s="40">
        <v>1.70254194736481</v>
      </c>
      <c r="E7" s="41">
        <v>1678826000</v>
      </c>
      <c r="F7" s="42">
        <v>2.2866930000000001E-2</v>
      </c>
      <c r="G7" s="42">
        <v>4.4885040000000001E-2</v>
      </c>
      <c r="H7" s="42">
        <v>1.585749E-3</v>
      </c>
      <c r="J7" s="56">
        <f t="shared" si="0"/>
        <v>16.3588917440001</v>
      </c>
      <c r="K7" s="56"/>
      <c r="L7" s="56"/>
      <c r="M7" s="57"/>
      <c r="N7" s="57"/>
      <c r="O7" s="57"/>
      <c r="Q7" s="40"/>
      <c r="T7" s="57"/>
      <c r="U7" s="57"/>
      <c r="V7" s="57"/>
      <c r="W7" s="57"/>
    </row>
    <row r="8" spans="1:27" s="31" customFormat="1" ht="12.5" x14ac:dyDescent="0.3">
      <c r="A8" s="31" t="s">
        <v>283</v>
      </c>
      <c r="C8" s="39"/>
      <c r="D8" s="40">
        <v>1.70220398902893</v>
      </c>
      <c r="E8" s="41">
        <v>1660785000</v>
      </c>
      <c r="F8" s="42">
        <v>2.6116460000000001E-2</v>
      </c>
      <c r="G8" s="42">
        <v>4.4630839999999998E-2</v>
      </c>
      <c r="H8" s="42">
        <v>1.480868E-3</v>
      </c>
      <c r="J8" s="56">
        <f t="shared" si="0"/>
        <v>10.602888623999901</v>
      </c>
      <c r="K8" s="56">
        <f>J8-J$18</f>
        <v>-0.45494641866673102</v>
      </c>
      <c r="L8" s="56">
        <f>20*H8</f>
        <v>2.9617359999999999E-2</v>
      </c>
      <c r="M8" s="53">
        <f>J$17</f>
        <v>0.13430221847558299</v>
      </c>
      <c r="N8" s="57"/>
      <c r="O8" s="57"/>
      <c r="Q8" s="40"/>
      <c r="T8" s="57"/>
      <c r="U8" s="57"/>
      <c r="V8" s="57"/>
      <c r="W8" s="57"/>
    </row>
    <row r="9" spans="1:27" s="31" customFormat="1" ht="12.5" x14ac:dyDescent="0.3">
      <c r="A9" s="31" t="s">
        <v>284</v>
      </c>
      <c r="C9" s="39"/>
      <c r="D9" s="40">
        <v>1.7018280029296899</v>
      </c>
      <c r="E9" s="41">
        <v>1658954000</v>
      </c>
      <c r="F9" s="42">
        <v>2.8726370000000001E-2</v>
      </c>
      <c r="G9" s="42">
        <v>4.4629429999999998E-2</v>
      </c>
      <c r="H9" s="42">
        <v>1.3341239999999999E-3</v>
      </c>
      <c r="J9" s="56">
        <f t="shared" si="0"/>
        <v>10.5709611479998</v>
      </c>
      <c r="K9" s="56">
        <f>J9-J$18</f>
        <v>-0.486873894666846</v>
      </c>
      <c r="L9" s="56">
        <f>20*H9</f>
        <v>2.6682480000000001E-2</v>
      </c>
      <c r="M9" s="53">
        <f>J$17</f>
        <v>0.13430221847558299</v>
      </c>
      <c r="N9" s="57"/>
      <c r="O9" s="57"/>
      <c r="Q9" s="40"/>
      <c r="T9" s="57"/>
      <c r="U9" s="57"/>
      <c r="V9" s="57"/>
      <c r="W9" s="57"/>
    </row>
    <row r="10" spans="1:27" s="31" customFormat="1" ht="12.5" x14ac:dyDescent="0.3">
      <c r="A10" s="31" t="s">
        <v>285</v>
      </c>
      <c r="C10" s="39"/>
      <c r="D10" s="40">
        <v>1.6995379924774201</v>
      </c>
      <c r="E10" s="41">
        <v>1674501000</v>
      </c>
      <c r="F10" s="42">
        <v>3.8355350000000003E-2</v>
      </c>
      <c r="G10" s="42">
        <v>4.488876E-2</v>
      </c>
      <c r="H10" s="42">
        <v>1.921262E-3</v>
      </c>
      <c r="J10" s="56">
        <f t="shared" si="0"/>
        <v>16.443125936000101</v>
      </c>
      <c r="K10" s="56"/>
      <c r="L10" s="56"/>
      <c r="M10" s="57"/>
      <c r="N10" s="57"/>
      <c r="O10" s="57"/>
      <c r="Q10" s="40"/>
      <c r="T10" s="57"/>
      <c r="U10" s="57"/>
      <c r="V10" s="57"/>
      <c r="W10" s="57"/>
    </row>
    <row r="11" spans="1:27" s="31" customFormat="1" ht="12.5" x14ac:dyDescent="0.3">
      <c r="A11" s="31" t="s">
        <v>286</v>
      </c>
      <c r="C11" s="39"/>
      <c r="D11" s="40">
        <v>1.6973969936370801</v>
      </c>
      <c r="E11" s="41">
        <v>1671357000</v>
      </c>
      <c r="F11" s="42">
        <v>2.691882E-2</v>
      </c>
      <c r="G11" s="42">
        <v>4.488603E-2</v>
      </c>
      <c r="H11" s="42">
        <v>1.4771560000000001E-3</v>
      </c>
      <c r="J11" s="56">
        <f t="shared" si="0"/>
        <v>16.381308908000001</v>
      </c>
      <c r="K11" s="56"/>
      <c r="L11" s="56"/>
      <c r="M11" s="57"/>
      <c r="N11" s="57"/>
      <c r="O11" s="57"/>
      <c r="Q11" s="40"/>
      <c r="T11" s="57"/>
      <c r="U11" s="57"/>
      <c r="V11" s="57"/>
      <c r="W11" s="57"/>
    </row>
    <row r="12" spans="1:27" s="31" customFormat="1" ht="12.5" x14ac:dyDescent="0.3">
      <c r="A12" s="31" t="s">
        <v>287</v>
      </c>
      <c r="C12" s="39"/>
      <c r="D12" s="40">
        <v>1.6999880075454701</v>
      </c>
      <c r="E12" s="41">
        <v>1657333000</v>
      </c>
      <c r="F12" s="42">
        <v>1.8491069999999998E-2</v>
      </c>
      <c r="G12" s="42">
        <v>4.463313E-2</v>
      </c>
      <c r="H12" s="42">
        <v>1.420122E-3</v>
      </c>
      <c r="J12" s="56">
        <f t="shared" si="0"/>
        <v>10.654742467999901</v>
      </c>
      <c r="K12" s="56">
        <f>J12-J$18</f>
        <v>-0.40309257466676002</v>
      </c>
      <c r="L12" s="56">
        <f>20*H12</f>
        <v>2.8402440000000001E-2</v>
      </c>
      <c r="M12" s="53">
        <f>J$17</f>
        <v>0.13430221847558299</v>
      </c>
      <c r="N12" s="57"/>
      <c r="O12" s="57"/>
      <c r="Q12" s="40"/>
      <c r="T12" s="57"/>
      <c r="U12" s="57"/>
      <c r="V12" s="57"/>
      <c r="W12" s="57"/>
    </row>
    <row r="13" spans="1:27" s="31" customFormat="1" ht="12.5" x14ac:dyDescent="0.3">
      <c r="A13" s="31" t="s">
        <v>288</v>
      </c>
      <c r="C13" s="39"/>
      <c r="D13" s="40">
        <v>1.7003639936447099</v>
      </c>
      <c r="E13" s="41">
        <v>1661475000</v>
      </c>
      <c r="F13" s="42">
        <v>1.302538E-2</v>
      </c>
      <c r="G13" s="42">
        <v>4.463864E-2</v>
      </c>
      <c r="H13" s="42">
        <v>1.332986E-3</v>
      </c>
      <c r="J13" s="56">
        <f t="shared" si="0"/>
        <v>10.7795087039999</v>
      </c>
      <c r="K13" s="56">
        <f>J13-J$18</f>
        <v>-0.27832633866676398</v>
      </c>
      <c r="L13" s="56">
        <f>20*H13</f>
        <v>2.6659720000000001E-2</v>
      </c>
      <c r="M13" s="53">
        <f>J$17</f>
        <v>0.13430221847558299</v>
      </c>
      <c r="N13" s="57"/>
      <c r="O13" s="57"/>
      <c r="Q13" s="40"/>
      <c r="T13" s="57"/>
      <c r="U13" s="57"/>
      <c r="V13" s="57"/>
      <c r="W13" s="57"/>
    </row>
    <row r="14" spans="1:27" s="31" customFormat="1" ht="12.5" x14ac:dyDescent="0.3">
      <c r="A14" s="31" t="s">
        <v>289</v>
      </c>
      <c r="C14" s="39"/>
      <c r="D14" s="40">
        <v>1.6958580017089799</v>
      </c>
      <c r="E14" s="41">
        <v>1671203000</v>
      </c>
      <c r="F14" s="42">
        <v>1.470631E-2</v>
      </c>
      <c r="G14" s="42">
        <v>4.4885710000000002E-2</v>
      </c>
      <c r="H14" s="42">
        <v>1.40267E-3</v>
      </c>
      <c r="J14" s="56">
        <f t="shared" si="0"/>
        <v>16.374062956000099</v>
      </c>
      <c r="K14" s="56"/>
      <c r="L14" s="56"/>
      <c r="M14" s="57"/>
      <c r="N14" s="57"/>
      <c r="O14" s="57"/>
      <c r="Q14" s="40"/>
      <c r="T14" s="57"/>
      <c r="U14" s="57"/>
      <c r="V14" s="57"/>
      <c r="W14" s="57"/>
    </row>
    <row r="15" spans="1:27" s="31" customFormat="1" ht="12.5" x14ac:dyDescent="0.3">
      <c r="A15" s="31" t="s">
        <v>290</v>
      </c>
      <c r="C15" s="39"/>
      <c r="D15" s="40">
        <v>1.69788610935211</v>
      </c>
      <c r="E15" s="41">
        <v>1676813000</v>
      </c>
      <c r="F15" s="42">
        <v>3.0171670000000001E-2</v>
      </c>
      <c r="G15" s="42">
        <v>4.4884729999999998E-2</v>
      </c>
      <c r="H15" s="42">
        <v>1.828348E-3</v>
      </c>
      <c r="J15" s="56">
        <f t="shared" si="0"/>
        <v>16.351872227999799</v>
      </c>
      <c r="K15" s="56"/>
      <c r="L15" s="56"/>
      <c r="M15" s="57"/>
      <c r="N15" s="57"/>
      <c r="O15" s="57"/>
      <c r="Q15" s="40"/>
      <c r="T15" s="57"/>
      <c r="U15" s="57"/>
      <c r="V15" s="57"/>
      <c r="W15" s="57"/>
    </row>
    <row r="16" spans="1:27" s="31" customFormat="1" ht="13" x14ac:dyDescent="0.3">
      <c r="C16" s="39"/>
      <c r="D16" s="40"/>
      <c r="E16" s="41"/>
      <c r="F16" s="42"/>
      <c r="G16" s="42"/>
      <c r="H16" s="42"/>
      <c r="I16" s="31" t="s">
        <v>291</v>
      </c>
      <c r="J16" s="56">
        <f>AVERAGE(J6:J7,J10:J11,J14:J15)</f>
        <v>16.3578350426667</v>
      </c>
      <c r="M16" s="17" t="s">
        <v>291</v>
      </c>
      <c r="N16" s="58">
        <f>AVERAGE(K8:K39)</f>
        <v>-0.741477275088951</v>
      </c>
      <c r="O16" s="57"/>
      <c r="Q16" s="40"/>
      <c r="T16" s="57"/>
      <c r="U16" s="57"/>
      <c r="V16" s="57"/>
      <c r="W16" s="57"/>
    </row>
    <row r="17" spans="1:23" s="31" customFormat="1" ht="13" x14ac:dyDescent="0.3">
      <c r="C17" s="39"/>
      <c r="D17" s="40"/>
      <c r="E17" s="41"/>
      <c r="F17" s="42"/>
      <c r="G17" s="42"/>
      <c r="H17" s="42"/>
      <c r="I17" s="31" t="s">
        <v>141</v>
      </c>
      <c r="J17" s="56">
        <f>2*STDEV(J6:J7,J10:J11,J14:J15)</f>
        <v>0.13430221847558299</v>
      </c>
      <c r="M17" s="17" t="s">
        <v>141</v>
      </c>
      <c r="N17" s="58">
        <f>2*STDEV(K8:K39)</f>
        <v>0.65770511856125102</v>
      </c>
      <c r="O17" s="57"/>
      <c r="Q17" s="40"/>
      <c r="T17" s="57"/>
      <c r="U17" s="57"/>
      <c r="V17" s="57"/>
      <c r="W17" s="57"/>
    </row>
    <row r="18" spans="1:23" s="31" customFormat="1" ht="13" x14ac:dyDescent="0.3">
      <c r="C18" s="39"/>
      <c r="D18" s="40"/>
      <c r="E18" s="41"/>
      <c r="F18" s="42"/>
      <c r="G18" s="42"/>
      <c r="H18" s="42"/>
      <c r="I18" s="31" t="s">
        <v>292</v>
      </c>
      <c r="J18" s="56">
        <f>J16-5.3</f>
        <v>11.057835042666699</v>
      </c>
      <c r="M18" s="17" t="s">
        <v>5</v>
      </c>
      <c r="N18" s="59">
        <f>N17/(12^0.5)</f>
        <v>0.189863113624367</v>
      </c>
      <c r="O18" s="57"/>
      <c r="Q18" s="40"/>
      <c r="T18" s="57"/>
      <c r="U18" s="57"/>
      <c r="V18" s="57"/>
      <c r="W18" s="57"/>
    </row>
    <row r="19" spans="1:23" s="31" customFormat="1" ht="12.5" x14ac:dyDescent="0.3">
      <c r="C19" s="39"/>
      <c r="E19" s="41"/>
      <c r="F19" s="42"/>
      <c r="G19" s="42"/>
      <c r="H19" s="42"/>
      <c r="M19" s="56"/>
      <c r="N19" s="57"/>
      <c r="O19" s="57"/>
      <c r="Q19" s="40"/>
    </row>
    <row r="20" spans="1:23" s="31" customFormat="1" ht="12.5" x14ac:dyDescent="0.3">
      <c r="C20" s="39"/>
      <c r="E20" s="41"/>
      <c r="F20" s="42"/>
      <c r="G20" s="42"/>
      <c r="H20" s="42"/>
      <c r="J20" s="56"/>
      <c r="K20" s="60"/>
      <c r="L20" s="60"/>
      <c r="M20" s="57"/>
      <c r="N20" s="57"/>
      <c r="O20" s="57"/>
      <c r="Q20" s="40"/>
    </row>
    <row r="21" spans="1:23" s="31" customFormat="1" ht="13" x14ac:dyDescent="0.3">
      <c r="A21" s="37" t="s">
        <v>293</v>
      </c>
      <c r="C21" s="39"/>
      <c r="E21" s="41"/>
      <c r="F21" s="42"/>
      <c r="G21" s="42"/>
      <c r="H21" s="42"/>
      <c r="J21" s="56"/>
      <c r="M21" s="56"/>
      <c r="N21" s="57"/>
      <c r="O21" s="57"/>
      <c r="Q21" s="40"/>
    </row>
    <row r="22" spans="1:23" s="31" customFormat="1" ht="15" x14ac:dyDescent="0.3">
      <c r="A22" s="43" t="s">
        <v>271</v>
      </c>
      <c r="B22" s="43"/>
      <c r="C22" s="44"/>
      <c r="D22" s="43" t="s">
        <v>272</v>
      </c>
      <c r="E22" s="43" t="s">
        <v>273</v>
      </c>
      <c r="F22" s="43" t="s">
        <v>274</v>
      </c>
      <c r="G22" s="43" t="s">
        <v>275</v>
      </c>
      <c r="H22" s="43" t="s">
        <v>274</v>
      </c>
      <c r="I22" s="43"/>
      <c r="J22" s="54" t="s">
        <v>276</v>
      </c>
      <c r="K22" s="54" t="s">
        <v>277</v>
      </c>
      <c r="L22" s="43" t="s">
        <v>5</v>
      </c>
      <c r="M22" s="43" t="s">
        <v>141</v>
      </c>
      <c r="N22" s="43"/>
      <c r="O22" s="43"/>
      <c r="Q22" s="40"/>
    </row>
    <row r="23" spans="1:23" s="31" customFormat="1" ht="13" x14ac:dyDescent="0.3">
      <c r="A23" s="45"/>
      <c r="B23" s="45"/>
      <c r="C23" s="46"/>
      <c r="D23" s="45"/>
      <c r="E23" s="45" t="s">
        <v>278</v>
      </c>
      <c r="F23" s="45"/>
      <c r="G23" s="45" t="s">
        <v>279</v>
      </c>
      <c r="H23" s="45"/>
      <c r="I23" s="45"/>
      <c r="J23" s="36" t="s">
        <v>9</v>
      </c>
      <c r="K23" s="36" t="s">
        <v>9</v>
      </c>
      <c r="L23" s="36" t="s">
        <v>9</v>
      </c>
      <c r="M23" s="36" t="s">
        <v>9</v>
      </c>
      <c r="N23" s="45"/>
      <c r="O23" s="45"/>
      <c r="Q23" s="40"/>
    </row>
    <row r="24" spans="1:23" s="31" customFormat="1" ht="12.5" x14ac:dyDescent="0.3">
      <c r="A24" s="47" t="s">
        <v>294</v>
      </c>
      <c r="B24" s="47"/>
      <c r="C24" s="48"/>
      <c r="D24" s="49">
        <v>1.7866189479827901</v>
      </c>
      <c r="E24" s="50">
        <v>1748943000</v>
      </c>
      <c r="F24" s="51">
        <v>1.6525149999999999E-2</v>
      </c>
      <c r="G24" s="51">
        <v>4.4758470000000002E-2</v>
      </c>
      <c r="H24" s="51">
        <v>2.5342899999999998E-3</v>
      </c>
      <c r="J24" s="56">
        <f t="shared" ref="J24:J41" si="1">1000*(G24*22.6436-1)</f>
        <v>13.492891291999999</v>
      </c>
      <c r="K24" s="56"/>
      <c r="L24" s="56"/>
      <c r="M24" s="57"/>
      <c r="N24" s="57"/>
      <c r="O24" s="57"/>
      <c r="Q24" s="40"/>
    </row>
    <row r="25" spans="1:23" s="31" customFormat="1" ht="12.5" x14ac:dyDescent="0.3">
      <c r="A25" s="47" t="s">
        <v>295</v>
      </c>
      <c r="B25" s="47"/>
      <c r="C25" s="48"/>
      <c r="D25" s="49">
        <v>1.78541707992554</v>
      </c>
      <c r="E25" s="50">
        <v>1748606000</v>
      </c>
      <c r="F25" s="51">
        <v>1.65522E-2</v>
      </c>
      <c r="G25" s="51">
        <v>4.4765989999999999E-2</v>
      </c>
      <c r="H25" s="51">
        <v>3.6884299999999999E-3</v>
      </c>
      <c r="J25" s="56">
        <f t="shared" si="1"/>
        <v>13.663171163999801</v>
      </c>
      <c r="K25" s="56"/>
      <c r="L25" s="56"/>
      <c r="M25" s="57"/>
      <c r="N25" s="57"/>
      <c r="O25" s="57"/>
      <c r="Q25" s="40"/>
    </row>
    <row r="26" spans="1:23" s="31" customFormat="1" ht="12.5" x14ac:dyDescent="0.3">
      <c r="A26" s="47" t="s">
        <v>296</v>
      </c>
      <c r="B26" s="47"/>
      <c r="C26" s="48"/>
      <c r="D26" s="49">
        <v>1.78365194797516</v>
      </c>
      <c r="E26" s="50">
        <v>1724265000</v>
      </c>
      <c r="F26" s="51">
        <v>1.4794760000000001E-2</v>
      </c>
      <c r="G26" s="51">
        <v>4.4502130000000001E-2</v>
      </c>
      <c r="H26" s="51">
        <v>3.6508420000000001E-3</v>
      </c>
      <c r="J26" s="56">
        <f t="shared" si="1"/>
        <v>7.6884308680000801</v>
      </c>
      <c r="K26" s="56">
        <f>J26-J$44</f>
        <v>-0.56996835879989205</v>
      </c>
      <c r="L26" s="56">
        <f>20*H26</f>
        <v>7.301684E-2</v>
      </c>
      <c r="M26" s="53">
        <f>J$43</f>
        <v>0.21264182942774101</v>
      </c>
      <c r="N26" s="57"/>
      <c r="O26" s="57"/>
      <c r="Q26" s="40"/>
    </row>
    <row r="27" spans="1:23" s="31" customFormat="1" ht="12.5" x14ac:dyDescent="0.3">
      <c r="A27" s="47" t="s">
        <v>297</v>
      </c>
      <c r="B27" s="47"/>
      <c r="C27" s="48"/>
      <c r="D27" s="49">
        <v>1.78106093406677</v>
      </c>
      <c r="E27" s="50">
        <v>1673721000</v>
      </c>
      <c r="F27" s="51">
        <v>9.4081310000000001E-2</v>
      </c>
      <c r="G27" s="51">
        <v>4.4497879999999997E-2</v>
      </c>
      <c r="H27" s="51">
        <v>4.3187970000000001E-3</v>
      </c>
      <c r="J27" s="56">
        <f t="shared" si="1"/>
        <v>7.5921955679998403</v>
      </c>
      <c r="K27" s="56">
        <f>J27-J$44</f>
        <v>-0.66620365880013899</v>
      </c>
      <c r="L27" s="56">
        <f>20*H27</f>
        <v>8.6375939999999998E-2</v>
      </c>
      <c r="M27" s="53">
        <f>J$43</f>
        <v>0.21264182942774101</v>
      </c>
      <c r="N27" s="57"/>
      <c r="O27" s="57"/>
      <c r="Q27" s="40"/>
    </row>
    <row r="28" spans="1:23" s="31" customFormat="1" ht="12.5" x14ac:dyDescent="0.3">
      <c r="A28" s="47" t="s">
        <v>298</v>
      </c>
      <c r="B28" s="47"/>
      <c r="C28" s="48"/>
      <c r="D28" s="49">
        <v>1.7744899988174401</v>
      </c>
      <c r="E28" s="50">
        <v>1744180000</v>
      </c>
      <c r="F28" s="51">
        <v>1.5700760000000001E-2</v>
      </c>
      <c r="G28" s="51">
        <v>4.4757970000000001E-2</v>
      </c>
      <c r="H28" s="51">
        <v>2.7340400000000001E-3</v>
      </c>
      <c r="J28" s="56">
        <f t="shared" si="1"/>
        <v>13.4815694920001</v>
      </c>
      <c r="K28" s="56"/>
      <c r="L28" s="56"/>
      <c r="M28" s="57"/>
      <c r="N28" s="57"/>
      <c r="O28" s="57"/>
      <c r="Q28" s="40"/>
    </row>
    <row r="29" spans="1:23" s="31" customFormat="1" ht="12.5" x14ac:dyDescent="0.3">
      <c r="A29" s="47" t="s">
        <v>299</v>
      </c>
      <c r="B29" s="47"/>
      <c r="C29" s="48"/>
      <c r="D29" s="49">
        <v>1.7741140127182</v>
      </c>
      <c r="E29" s="50">
        <v>1743866000</v>
      </c>
      <c r="F29" s="51">
        <v>1.7191560000000002E-2</v>
      </c>
      <c r="G29" s="51">
        <v>4.4767429999999997E-2</v>
      </c>
      <c r="H29" s="51">
        <v>3.3474619999999998E-3</v>
      </c>
      <c r="J29" s="56">
        <f t="shared" si="1"/>
        <v>13.695777947999799</v>
      </c>
      <c r="K29" s="56"/>
      <c r="L29" s="56"/>
      <c r="M29" s="57"/>
      <c r="N29" s="57"/>
      <c r="O29" s="57"/>
      <c r="Q29" s="40"/>
    </row>
    <row r="30" spans="1:23" s="31" customFormat="1" ht="12.5" x14ac:dyDescent="0.3">
      <c r="A30" s="47" t="s">
        <v>300</v>
      </c>
      <c r="B30" s="47"/>
      <c r="C30" s="48"/>
      <c r="D30" s="49">
        <v>1.77572906017303</v>
      </c>
      <c r="E30" s="50">
        <v>1730996000</v>
      </c>
      <c r="F30" s="51">
        <v>2.1954769999999998E-2</v>
      </c>
      <c r="G30" s="51">
        <v>4.4480760000000001E-2</v>
      </c>
      <c r="H30" s="51">
        <v>4.2832319999999997E-3</v>
      </c>
      <c r="J30" s="56">
        <f t="shared" si="1"/>
        <v>7.2045371359998898</v>
      </c>
      <c r="K30" s="56">
        <f>J30-J$44</f>
        <v>-1.05386209080009</v>
      </c>
      <c r="L30" s="56">
        <f>20*H30</f>
        <v>8.566464E-2</v>
      </c>
      <c r="M30" s="53">
        <f>J$43</f>
        <v>0.21264182942774101</v>
      </c>
      <c r="N30" s="57"/>
      <c r="O30" s="57"/>
      <c r="Q30" s="40"/>
    </row>
    <row r="31" spans="1:23" s="31" customFormat="1" ht="12.5" x14ac:dyDescent="0.3">
      <c r="A31" s="47" t="s">
        <v>301</v>
      </c>
      <c r="B31" s="47"/>
      <c r="C31" s="48"/>
      <c r="D31" s="49">
        <v>1.77366399765015</v>
      </c>
      <c r="E31" s="50">
        <v>1721894000</v>
      </c>
      <c r="F31" s="51">
        <v>1.9064660000000001E-2</v>
      </c>
      <c r="G31" s="51">
        <v>4.4495710000000001E-2</v>
      </c>
      <c r="H31" s="51">
        <v>4.7503179999999999E-3</v>
      </c>
      <c r="J31" s="56">
        <f t="shared" si="1"/>
        <v>7.5430589559999399</v>
      </c>
      <c r="K31" s="56">
        <f>J31-J$44</f>
        <v>-0.71534027080004003</v>
      </c>
      <c r="L31" s="56">
        <f>20*H31</f>
        <v>9.5006359999999998E-2</v>
      </c>
      <c r="M31" s="53">
        <f>J$43</f>
        <v>0.21264182942774101</v>
      </c>
      <c r="N31" s="57"/>
      <c r="O31" s="57"/>
      <c r="Q31" s="40"/>
    </row>
    <row r="32" spans="1:23" s="31" customFormat="1" ht="12.5" x14ac:dyDescent="0.3">
      <c r="A32" s="47" t="s">
        <v>302</v>
      </c>
      <c r="B32" s="47"/>
      <c r="C32" s="48"/>
      <c r="D32" s="49">
        <v>1.7690070867538501</v>
      </c>
      <c r="E32" s="50">
        <v>1740260000</v>
      </c>
      <c r="F32" s="51">
        <v>1.4559529999999999E-2</v>
      </c>
      <c r="G32" s="51">
        <v>4.4762820000000002E-2</v>
      </c>
      <c r="H32" s="51">
        <v>2.9431380000000001E-3</v>
      </c>
      <c r="J32" s="56">
        <f t="shared" si="1"/>
        <v>13.591390951999999</v>
      </c>
      <c r="K32" s="56"/>
      <c r="L32" s="56"/>
      <c r="M32" s="57"/>
      <c r="N32" s="57"/>
      <c r="O32" s="57"/>
      <c r="Q32" s="40"/>
    </row>
    <row r="33" spans="1:23" s="31" customFormat="1" ht="12.5" x14ac:dyDescent="0.3">
      <c r="A33" s="47" t="s">
        <v>303</v>
      </c>
      <c r="B33" s="47"/>
      <c r="C33" s="48"/>
      <c r="D33" s="49">
        <v>1.7671300172805799</v>
      </c>
      <c r="E33" s="50">
        <v>1737415000</v>
      </c>
      <c r="F33" s="51">
        <v>9.0801270000000003E-3</v>
      </c>
      <c r="G33" s="51">
        <v>4.4764499999999999E-2</v>
      </c>
      <c r="H33" s="51">
        <v>4.2724979999999996E-3</v>
      </c>
      <c r="J33" s="56">
        <f t="shared" si="1"/>
        <v>13.629432199999901</v>
      </c>
      <c r="K33" s="56"/>
      <c r="L33" s="56"/>
      <c r="M33" s="57"/>
      <c r="N33" s="57"/>
      <c r="O33" s="57"/>
      <c r="Q33" s="40"/>
    </row>
    <row r="34" spans="1:23" s="31" customFormat="1" ht="12.5" x14ac:dyDescent="0.3">
      <c r="A34" s="47" t="s">
        <v>304</v>
      </c>
      <c r="B34" s="47"/>
      <c r="C34" s="48"/>
      <c r="D34" s="49">
        <v>1.76750504970551</v>
      </c>
      <c r="E34" s="50">
        <v>1715423000</v>
      </c>
      <c r="F34" s="51">
        <v>4.0146750000000002E-2</v>
      </c>
      <c r="G34" s="51">
        <v>4.4465749999999998E-2</v>
      </c>
      <c r="H34" s="51">
        <v>3.209759E-3</v>
      </c>
      <c r="J34" s="56">
        <f t="shared" si="1"/>
        <v>6.8646566999999203</v>
      </c>
      <c r="K34" s="56">
        <f>J34-J$44</f>
        <v>-1.3937425268000601</v>
      </c>
      <c r="L34" s="56">
        <f>20*H34</f>
        <v>6.4195180000000004E-2</v>
      </c>
      <c r="M34" s="53">
        <f>J$43</f>
        <v>0.21264182942774101</v>
      </c>
      <c r="N34" s="57"/>
      <c r="O34" s="57"/>
      <c r="Q34" s="40"/>
    </row>
    <row r="35" spans="1:23" s="31" customFormat="1" ht="12.5" x14ac:dyDescent="0.3">
      <c r="A35" s="47" t="s">
        <v>305</v>
      </c>
      <c r="B35" s="47"/>
      <c r="C35" s="48"/>
      <c r="D35" s="49">
        <v>1.7676930427551301</v>
      </c>
      <c r="E35" s="50">
        <v>1691752000</v>
      </c>
      <c r="F35" s="51">
        <v>2.7833070000000001E-2</v>
      </c>
      <c r="G35" s="51">
        <v>4.4483389999999998E-2</v>
      </c>
      <c r="H35" s="51">
        <v>2.411088E-3</v>
      </c>
      <c r="J35" s="56">
        <f t="shared" si="1"/>
        <v>7.2640898039999504</v>
      </c>
      <c r="K35" s="56">
        <f>J35-J$44</f>
        <v>-0.99430942280002599</v>
      </c>
      <c r="L35" s="56">
        <f>20*H35</f>
        <v>4.8221760000000002E-2</v>
      </c>
      <c r="M35" s="53">
        <f>J$43</f>
        <v>0.21264182942774101</v>
      </c>
      <c r="N35" s="57"/>
      <c r="O35" s="57"/>
      <c r="Q35" s="40"/>
    </row>
    <row r="36" spans="1:23" s="31" customFormat="1" x14ac:dyDescent="0.3">
      <c r="A36" s="47" t="s">
        <v>306</v>
      </c>
      <c r="B36" s="47"/>
      <c r="C36" s="48"/>
      <c r="D36" s="52">
        <v>1.7614220380783101</v>
      </c>
      <c r="E36" s="50">
        <v>1734468000</v>
      </c>
      <c r="F36" s="51">
        <v>1.237918E-2</v>
      </c>
      <c r="G36" s="51">
        <v>4.4753439999999998E-2</v>
      </c>
      <c r="H36" s="51">
        <v>3.7626589999999998E-3</v>
      </c>
      <c r="J36" s="56">
        <f t="shared" si="1"/>
        <v>13.3789939839999</v>
      </c>
      <c r="K36" s="56"/>
      <c r="L36" s="56"/>
      <c r="M36" s="57"/>
      <c r="N36" s="57"/>
      <c r="O36" s="57"/>
      <c r="Q36" s="40"/>
    </row>
    <row r="37" spans="1:23" s="31" customFormat="1" x14ac:dyDescent="0.3">
      <c r="A37" s="47" t="s">
        <v>307</v>
      </c>
      <c r="B37" s="47"/>
      <c r="C37" s="48"/>
      <c r="D37" s="52">
        <v>1.7598819732666</v>
      </c>
      <c r="E37" s="50">
        <v>1731482000</v>
      </c>
      <c r="F37" s="51">
        <v>1.7443790000000001E-2</v>
      </c>
      <c r="G37" s="51">
        <v>4.475784E-2</v>
      </c>
      <c r="H37" s="51">
        <v>3.9537110000000004E-3</v>
      </c>
      <c r="J37" s="56">
        <f t="shared" si="1"/>
        <v>13.478625824000099</v>
      </c>
      <c r="K37" s="56"/>
      <c r="L37" s="56"/>
      <c r="M37" s="57"/>
      <c r="N37" s="57"/>
      <c r="O37" s="57"/>
      <c r="Q37" s="40"/>
      <c r="T37" s="57"/>
      <c r="U37" s="57"/>
      <c r="V37" s="57"/>
      <c r="W37" s="57"/>
    </row>
    <row r="38" spans="1:23" s="31" customFormat="1" x14ac:dyDescent="0.3">
      <c r="A38" s="47" t="s">
        <v>308</v>
      </c>
      <c r="B38" s="47"/>
      <c r="C38" s="48"/>
      <c r="D38" s="52">
        <v>1.75943207740784</v>
      </c>
      <c r="E38" s="50">
        <v>1715996000</v>
      </c>
      <c r="F38" s="51">
        <v>1.8707930000000001E-2</v>
      </c>
      <c r="G38" s="51">
        <v>4.4482389999999997E-2</v>
      </c>
      <c r="H38" s="51">
        <v>5.044616E-3</v>
      </c>
      <c r="J38" s="56">
        <f t="shared" si="1"/>
        <v>7.2414462039998</v>
      </c>
      <c r="K38" s="56">
        <f>J38-J$44</f>
        <v>-1.01695302280018</v>
      </c>
      <c r="L38" s="56">
        <f>20*H38</f>
        <v>0.10089231999999999</v>
      </c>
      <c r="M38" s="53">
        <f>J$43</f>
        <v>0.21264182942774101</v>
      </c>
      <c r="N38" s="57"/>
      <c r="O38" s="57"/>
      <c r="Q38" s="40"/>
      <c r="T38" s="57"/>
      <c r="U38" s="57"/>
      <c r="V38" s="57"/>
      <c r="W38" s="57"/>
    </row>
    <row r="39" spans="1:23" s="31" customFormat="1" x14ac:dyDescent="0.3">
      <c r="A39" s="47" t="s">
        <v>309</v>
      </c>
      <c r="B39" s="47"/>
      <c r="C39" s="48"/>
      <c r="D39" s="52">
        <v>1.7590559720993</v>
      </c>
      <c r="E39" s="50">
        <v>1713959000</v>
      </c>
      <c r="F39" s="51">
        <v>2.3308570000000001E-2</v>
      </c>
      <c r="G39" s="51">
        <v>4.4489140000000003E-2</v>
      </c>
      <c r="H39" s="51">
        <v>2.9429389999999999E-3</v>
      </c>
      <c r="J39" s="56">
        <f t="shared" si="1"/>
        <v>7.3942905040000904</v>
      </c>
      <c r="K39" s="56">
        <f>J39-J$44</f>
        <v>-0.86410872279988704</v>
      </c>
      <c r="L39" s="56">
        <f>20*H39</f>
        <v>5.8858779999999999E-2</v>
      </c>
      <c r="M39" s="53">
        <f>J$43</f>
        <v>0.21264182942774101</v>
      </c>
      <c r="N39" s="57"/>
      <c r="O39" s="57"/>
      <c r="Q39" s="40"/>
      <c r="T39" s="57"/>
      <c r="U39" s="57"/>
      <c r="V39" s="57"/>
      <c r="W39" s="57"/>
    </row>
    <row r="40" spans="1:23" s="31" customFormat="1" x14ac:dyDescent="0.3">
      <c r="A40" s="47" t="s">
        <v>310</v>
      </c>
      <c r="B40" s="47"/>
      <c r="C40" s="48"/>
      <c r="D40" s="52">
        <v>1.7528599500656099</v>
      </c>
      <c r="E40" s="50">
        <v>1727280000</v>
      </c>
      <c r="F40" s="51">
        <v>1.472335E-2</v>
      </c>
      <c r="G40" s="51">
        <v>4.4766470000000003E-2</v>
      </c>
      <c r="H40" s="51">
        <v>2.6779070000000002E-3</v>
      </c>
      <c r="J40" s="56">
        <f t="shared" si="1"/>
        <v>13.6740400920001</v>
      </c>
      <c r="K40" s="56"/>
      <c r="L40" s="56"/>
      <c r="M40" s="57"/>
      <c r="N40" s="57"/>
      <c r="O40" s="57"/>
      <c r="Q40" s="40"/>
      <c r="T40" s="57"/>
      <c r="U40" s="57"/>
      <c r="V40" s="57"/>
      <c r="W40" s="57"/>
    </row>
    <row r="41" spans="1:23" s="31" customFormat="1" x14ac:dyDescent="0.3">
      <c r="A41" s="47" t="s">
        <v>311</v>
      </c>
      <c r="B41" s="47"/>
      <c r="C41" s="48"/>
      <c r="D41" s="52">
        <v>1.7498189210891699</v>
      </c>
      <c r="E41" s="50">
        <v>1725956000</v>
      </c>
      <c r="F41" s="51">
        <v>1.707473E-2</v>
      </c>
      <c r="G41" s="51">
        <v>4.4758699999999998E-2</v>
      </c>
      <c r="H41" s="51">
        <v>4.7781960000000002E-3</v>
      </c>
      <c r="J41" s="56">
        <f t="shared" si="1"/>
        <v>13.49809932</v>
      </c>
      <c r="K41" s="56"/>
      <c r="L41" s="56"/>
      <c r="M41" s="57"/>
      <c r="N41" s="57"/>
      <c r="O41" s="57"/>
      <c r="Q41" s="40"/>
      <c r="T41" s="57"/>
      <c r="U41" s="57"/>
      <c r="V41" s="57"/>
      <c r="W41" s="57"/>
    </row>
    <row r="42" spans="1:23" s="31" customFormat="1" ht="12.5" x14ac:dyDescent="0.3">
      <c r="C42" s="39"/>
      <c r="D42" s="53"/>
      <c r="I42" s="31" t="s">
        <v>291</v>
      </c>
      <c r="J42" s="56">
        <f>AVERAGE(J24:J25,J28:J29,J32:J33,J36:J37,J40:J41)</f>
        <v>13.558399226800001</v>
      </c>
      <c r="M42" s="57"/>
      <c r="N42" s="57"/>
      <c r="O42" s="57"/>
      <c r="Q42" s="40"/>
      <c r="T42" s="57"/>
      <c r="U42" s="57"/>
      <c r="V42" s="57"/>
      <c r="W42" s="57"/>
    </row>
    <row r="43" spans="1:23" s="31" customFormat="1" ht="12.5" x14ac:dyDescent="0.3">
      <c r="C43" s="39"/>
      <c r="D43" s="53"/>
      <c r="I43" s="31" t="s">
        <v>141</v>
      </c>
      <c r="J43" s="56">
        <f>2*STDEV(J24:J25,J28:J29,J32:J33,J36:J37,J40:J41)</f>
        <v>0.21264182942774101</v>
      </c>
      <c r="M43" s="57"/>
      <c r="N43" s="57"/>
      <c r="O43" s="57"/>
      <c r="Q43" s="40"/>
      <c r="T43" s="57"/>
      <c r="U43" s="57"/>
      <c r="V43" s="57"/>
      <c r="W43" s="57"/>
    </row>
    <row r="44" spans="1:23" s="31" customFormat="1" ht="12.5" x14ac:dyDescent="0.3">
      <c r="C44" s="39"/>
      <c r="D44" s="53"/>
      <c r="I44" s="31" t="s">
        <v>292</v>
      </c>
      <c r="J44" s="56">
        <f>J42-5.3</f>
        <v>8.2583992267999804</v>
      </c>
      <c r="M44" s="57"/>
      <c r="N44" s="57"/>
      <c r="O44" s="57"/>
      <c r="Q44" s="40"/>
      <c r="T44" s="57"/>
      <c r="U44" s="57"/>
      <c r="V44" s="57"/>
      <c r="W44" s="57"/>
    </row>
    <row r="47" spans="1:23" x14ac:dyDescent="0.3">
      <c r="A47" s="37" t="s">
        <v>312</v>
      </c>
    </row>
    <row r="48" spans="1:23" ht="15" x14ac:dyDescent="0.3">
      <c r="A48" s="43" t="s">
        <v>271</v>
      </c>
      <c r="B48" s="43"/>
      <c r="C48" s="44"/>
      <c r="D48" s="43" t="s">
        <v>272</v>
      </c>
      <c r="E48" s="43" t="s">
        <v>273</v>
      </c>
      <c r="F48" s="43" t="s">
        <v>274</v>
      </c>
      <c r="G48" s="43" t="s">
        <v>275</v>
      </c>
      <c r="H48" s="43" t="s">
        <v>274</v>
      </c>
      <c r="I48" s="43"/>
      <c r="J48" s="54" t="s">
        <v>276</v>
      </c>
      <c r="K48" s="54" t="s">
        <v>277</v>
      </c>
      <c r="L48" s="43" t="s">
        <v>5</v>
      </c>
      <c r="M48" s="43" t="s">
        <v>141</v>
      </c>
      <c r="N48" s="43"/>
      <c r="O48" s="43"/>
    </row>
    <row r="49" spans="1:25" x14ac:dyDescent="0.3">
      <c r="A49" s="45"/>
      <c r="B49" s="45"/>
      <c r="C49" s="46"/>
      <c r="D49" s="45"/>
      <c r="E49" s="45" t="s">
        <v>278</v>
      </c>
      <c r="F49" s="45"/>
      <c r="G49" s="45" t="s">
        <v>279</v>
      </c>
      <c r="H49" s="45"/>
      <c r="I49" s="45"/>
      <c r="J49" s="36" t="s">
        <v>9</v>
      </c>
      <c r="K49" s="36" t="s">
        <v>9</v>
      </c>
      <c r="L49" s="36" t="s">
        <v>9</v>
      </c>
      <c r="M49" s="36" t="s">
        <v>9</v>
      </c>
      <c r="N49" s="45"/>
      <c r="O49" s="45"/>
    </row>
    <row r="50" spans="1:25" s="31" customFormat="1" x14ac:dyDescent="0.3">
      <c r="A50" s="47" t="s">
        <v>313</v>
      </c>
      <c r="B50" s="47"/>
      <c r="C50" s="48"/>
      <c r="D50" s="52">
        <v>1.7528229951858501</v>
      </c>
      <c r="E50" s="50">
        <v>1692314000</v>
      </c>
      <c r="F50" s="51">
        <v>4.5978419999999999E-2</v>
      </c>
      <c r="G50" s="51">
        <v>4.3223600000000001E-2</v>
      </c>
      <c r="H50" s="51">
        <v>6.4193490000000004E-3</v>
      </c>
      <c r="I50" s="51"/>
      <c r="J50" s="56">
        <f t="shared" ref="J50:J81" si="2">1000*(G50*22.6436-1)</f>
        <v>-21.262091040000001</v>
      </c>
      <c r="L50" s="56">
        <f t="shared" ref="L50:L81" si="3">20*H50</f>
        <v>0.12838698000000001</v>
      </c>
      <c r="M50" s="56"/>
      <c r="N50" s="38" t="s">
        <v>291</v>
      </c>
      <c r="O50" s="61">
        <f>AVERAGE(J53,J64,J75,J86,J97,J108,J119,J128)</f>
        <v>21.950913147600001</v>
      </c>
      <c r="Q50" s="57"/>
      <c r="S50" s="40"/>
      <c r="V50" s="57"/>
      <c r="W50" s="57"/>
      <c r="X50" s="57"/>
      <c r="Y50" s="57"/>
    </row>
    <row r="51" spans="1:25" s="31" customFormat="1" x14ac:dyDescent="0.3">
      <c r="A51" s="47" t="s">
        <v>314</v>
      </c>
      <c r="B51" s="47"/>
      <c r="C51" s="48"/>
      <c r="D51" s="52">
        <v>1.7521839141845701</v>
      </c>
      <c r="E51" s="50">
        <v>1698289000</v>
      </c>
      <c r="F51" s="51">
        <v>1.6272209999999999E-2</v>
      </c>
      <c r="G51" s="51">
        <v>4.3174869999999997E-2</v>
      </c>
      <c r="H51" s="51">
        <v>4.1173959999999997E-3</v>
      </c>
      <c r="I51" s="51"/>
      <c r="J51" s="56">
        <f t="shared" si="2"/>
        <v>-22.365513668000101</v>
      </c>
      <c r="L51" s="56">
        <f t="shared" si="3"/>
        <v>8.2347920000000005E-2</v>
      </c>
      <c r="M51" s="56"/>
      <c r="N51" s="38" t="s">
        <v>141</v>
      </c>
      <c r="O51" s="61">
        <f>2*STDEV(J53,J64,J75,J86,J97,J108,J119,J128)</f>
        <v>0.28911951975363398</v>
      </c>
      <c r="Q51" s="57"/>
      <c r="S51" s="40"/>
      <c r="V51" s="57"/>
      <c r="W51" s="57"/>
      <c r="X51" s="57"/>
      <c r="Y51" s="57"/>
    </row>
    <row r="52" spans="1:25" s="31" customFormat="1" x14ac:dyDescent="0.3">
      <c r="A52" s="47" t="s">
        <v>315</v>
      </c>
      <c r="B52" s="47"/>
      <c r="C52" s="48"/>
      <c r="D52" s="52">
        <v>1.74613904953003</v>
      </c>
      <c r="E52" s="50">
        <v>1693763000</v>
      </c>
      <c r="F52" s="51">
        <v>1.1148949999999999E-2</v>
      </c>
      <c r="G52" s="51">
        <v>4.3203890000000002E-2</v>
      </c>
      <c r="H52" s="51">
        <v>4.04471E-3</v>
      </c>
      <c r="I52" s="51"/>
      <c r="J52" s="56">
        <f t="shared" si="2"/>
        <v>-21.708396396000001</v>
      </c>
      <c r="L52" s="56">
        <f t="shared" si="3"/>
        <v>8.0894199999999999E-2</v>
      </c>
      <c r="M52" s="56"/>
      <c r="N52" s="38" t="s">
        <v>292</v>
      </c>
      <c r="O52" s="61">
        <f>O50-16.04</f>
        <v>5.9109131475999899</v>
      </c>
      <c r="Q52" s="57"/>
      <c r="S52" s="40"/>
      <c r="V52" s="57"/>
      <c r="W52" s="57"/>
      <c r="X52" s="57"/>
      <c r="Y52" s="57"/>
    </row>
    <row r="53" spans="1:25" s="31" customFormat="1" x14ac:dyDescent="0.3">
      <c r="A53" s="47" t="s">
        <v>316</v>
      </c>
      <c r="B53" s="47"/>
      <c r="C53" s="48"/>
      <c r="D53" s="52">
        <v>1.74197006225586</v>
      </c>
      <c r="E53" s="50">
        <v>1693260000</v>
      </c>
      <c r="F53" s="51">
        <v>1.3185219999999999E-2</v>
      </c>
      <c r="G53" s="51">
        <v>4.5125150000000003E-2</v>
      </c>
      <c r="H53" s="51">
        <v>3.9023999999999999E-3</v>
      </c>
      <c r="I53" s="51"/>
      <c r="J53" s="56">
        <f t="shared" si="2"/>
        <v>21.795846540000099</v>
      </c>
      <c r="L53" s="56">
        <f t="shared" si="3"/>
        <v>7.8048000000000006E-2</v>
      </c>
      <c r="M53" s="56"/>
      <c r="N53" s="57"/>
      <c r="O53" s="62">
        <f>O50+O51</f>
        <v>22.240032667353599</v>
      </c>
      <c r="Q53" s="57"/>
      <c r="S53" s="40"/>
      <c r="V53" s="57"/>
      <c r="W53" s="57"/>
      <c r="X53" s="57"/>
      <c r="Y53" s="57"/>
    </row>
    <row r="54" spans="1:25" s="31" customFormat="1" x14ac:dyDescent="0.3">
      <c r="A54" s="47" t="s">
        <v>317</v>
      </c>
      <c r="B54" s="47"/>
      <c r="C54" s="48"/>
      <c r="D54" s="52">
        <v>1.7372020483017001</v>
      </c>
      <c r="E54" s="50">
        <v>1683374000</v>
      </c>
      <c r="F54" s="51">
        <v>1.273001E-2</v>
      </c>
      <c r="G54" s="51">
        <v>4.3131509999999998E-2</v>
      </c>
      <c r="H54" s="51">
        <v>3.7643720000000002E-3</v>
      </c>
      <c r="I54" s="51"/>
      <c r="J54" s="56">
        <f t="shared" si="2"/>
        <v>-23.347340164000101</v>
      </c>
      <c r="K54" s="56">
        <f t="shared" ref="K54:K63" si="4">J54-O$52</f>
        <v>-29.2582533116001</v>
      </c>
      <c r="L54" s="56">
        <f t="shared" si="3"/>
        <v>7.5287439999999997E-2</v>
      </c>
      <c r="M54" s="56">
        <f t="shared" ref="M54:M63" si="5">O$51</f>
        <v>0.28911951975363398</v>
      </c>
      <c r="N54" s="57"/>
      <c r="O54" s="62">
        <f>O50-O51</f>
        <v>21.6617936278464</v>
      </c>
      <c r="Q54" s="57"/>
      <c r="S54" s="40"/>
      <c r="V54" s="57"/>
      <c r="W54" s="57"/>
      <c r="X54" s="57"/>
      <c r="Y54" s="57"/>
    </row>
    <row r="55" spans="1:25" s="31" customFormat="1" x14ac:dyDescent="0.3">
      <c r="A55" s="47" t="s">
        <v>318</v>
      </c>
      <c r="B55" s="47"/>
      <c r="C55" s="48"/>
      <c r="D55" s="52">
        <v>1.73322105407715</v>
      </c>
      <c r="E55" s="50">
        <v>1681370000</v>
      </c>
      <c r="F55" s="51">
        <v>1.386678E-2</v>
      </c>
      <c r="G55" s="51">
        <v>4.3368459999999998E-2</v>
      </c>
      <c r="H55" s="51">
        <v>2.1794420000000002E-3</v>
      </c>
      <c r="I55" s="51"/>
      <c r="J55" s="56">
        <f t="shared" si="2"/>
        <v>-17.981939143999998</v>
      </c>
      <c r="K55" s="56">
        <f t="shared" si="4"/>
        <v>-23.892852291600001</v>
      </c>
      <c r="L55" s="56">
        <f t="shared" si="3"/>
        <v>4.3588839999999997E-2</v>
      </c>
      <c r="M55" s="56">
        <f t="shared" si="5"/>
        <v>0.28911951975363398</v>
      </c>
      <c r="N55" s="57"/>
      <c r="O55" s="57"/>
      <c r="Q55" s="57"/>
      <c r="S55" s="40"/>
      <c r="V55" s="57"/>
      <c r="W55" s="57"/>
      <c r="X55" s="57"/>
      <c r="Y55" s="57"/>
    </row>
    <row r="56" spans="1:25" s="31" customFormat="1" x14ac:dyDescent="0.3">
      <c r="A56" s="47" t="s">
        <v>319</v>
      </c>
      <c r="B56" s="47"/>
      <c r="C56" s="48"/>
      <c r="D56" s="52">
        <v>1.72965395450592</v>
      </c>
      <c r="E56" s="50">
        <v>1677731000</v>
      </c>
      <c r="F56" s="51">
        <v>1.096601E-2</v>
      </c>
      <c r="G56" s="51">
        <v>4.3580460000000001E-2</v>
      </c>
      <c r="H56" s="51">
        <v>5.491068E-3</v>
      </c>
      <c r="I56" s="51"/>
      <c r="J56" s="56">
        <f t="shared" si="2"/>
        <v>-13.181495944</v>
      </c>
      <c r="K56" s="56">
        <f t="shared" si="4"/>
        <v>-19.0924090916</v>
      </c>
      <c r="L56" s="56">
        <f t="shared" si="3"/>
        <v>0.10982136000000001</v>
      </c>
      <c r="M56" s="56">
        <f t="shared" si="5"/>
        <v>0.28911951975363398</v>
      </c>
      <c r="N56" s="57"/>
      <c r="O56" s="57"/>
      <c r="Q56" s="57"/>
      <c r="S56" s="40"/>
      <c r="V56" s="57"/>
      <c r="W56" s="57"/>
      <c r="X56" s="57"/>
      <c r="Y56" s="57"/>
    </row>
    <row r="57" spans="1:25" s="31" customFormat="1" x14ac:dyDescent="0.3">
      <c r="A57" s="47" t="s">
        <v>320</v>
      </c>
      <c r="B57" s="47"/>
      <c r="C57" s="48"/>
      <c r="D57" s="52">
        <v>1.72582399845123</v>
      </c>
      <c r="E57" s="50">
        <v>1676263000</v>
      </c>
      <c r="F57" s="51">
        <v>1.2838820000000001E-2</v>
      </c>
      <c r="G57" s="51">
        <v>4.3553380000000003E-2</v>
      </c>
      <c r="H57" s="51">
        <v>3.9297710000000003E-3</v>
      </c>
      <c r="I57" s="51"/>
      <c r="J57" s="56">
        <f t="shared" si="2"/>
        <v>-13.794684631999999</v>
      </c>
      <c r="K57" s="56">
        <f t="shared" si="4"/>
        <v>-19.705597779599898</v>
      </c>
      <c r="L57" s="56">
        <f t="shared" si="3"/>
        <v>7.8595419999999999E-2</v>
      </c>
      <c r="M57" s="56">
        <f t="shared" si="5"/>
        <v>0.28911951975363398</v>
      </c>
      <c r="N57" s="57"/>
      <c r="O57" s="57"/>
      <c r="Q57" s="57"/>
      <c r="S57" s="40"/>
      <c r="V57" s="57"/>
      <c r="W57" s="57"/>
      <c r="X57" s="57"/>
      <c r="Y57" s="57"/>
    </row>
    <row r="58" spans="1:25" s="31" customFormat="1" x14ac:dyDescent="0.3">
      <c r="A58" s="47" t="s">
        <v>321</v>
      </c>
      <c r="B58" s="47"/>
      <c r="C58" s="48"/>
      <c r="D58" s="52">
        <v>1.7234199047088601</v>
      </c>
      <c r="E58" s="50">
        <v>1678921000</v>
      </c>
      <c r="F58" s="51">
        <v>2.2060369999999999E-2</v>
      </c>
      <c r="G58" s="51">
        <v>4.324617E-2</v>
      </c>
      <c r="H58" s="51">
        <v>4.7065989999999997E-3</v>
      </c>
      <c r="I58" s="51"/>
      <c r="J58" s="56">
        <f t="shared" si="2"/>
        <v>-20.751024988000001</v>
      </c>
      <c r="K58" s="56">
        <f t="shared" si="4"/>
        <v>-26.6619381356</v>
      </c>
      <c r="L58" s="56">
        <f t="shared" si="3"/>
        <v>9.4131980000000004E-2</v>
      </c>
      <c r="M58" s="56">
        <f t="shared" si="5"/>
        <v>0.28911951975363398</v>
      </c>
      <c r="N58" s="57"/>
      <c r="O58" s="57"/>
      <c r="Q58" s="57"/>
      <c r="S58" s="40"/>
      <c r="V58" s="57"/>
      <c r="W58" s="57"/>
      <c r="X58" s="57"/>
      <c r="Y58" s="57"/>
    </row>
    <row r="59" spans="1:25" s="31" customFormat="1" x14ac:dyDescent="0.3">
      <c r="A59" s="47" t="s">
        <v>322</v>
      </c>
      <c r="B59" s="47"/>
      <c r="C59" s="48"/>
      <c r="D59" s="52">
        <v>1.71786296367645</v>
      </c>
      <c r="E59" s="50">
        <v>1678989000</v>
      </c>
      <c r="F59" s="51">
        <v>1.6223069999999999E-2</v>
      </c>
      <c r="G59" s="51">
        <v>4.3190649999999997E-2</v>
      </c>
      <c r="H59" s="51">
        <v>4.7291549999999996E-3</v>
      </c>
      <c r="I59" s="51"/>
      <c r="J59" s="56">
        <f t="shared" si="2"/>
        <v>-22.0081976600001</v>
      </c>
      <c r="K59" s="56">
        <f t="shared" si="4"/>
        <v>-27.919110807599999</v>
      </c>
      <c r="L59" s="56">
        <f t="shared" si="3"/>
        <v>9.4583100000000003E-2</v>
      </c>
      <c r="M59" s="56">
        <f t="shared" si="5"/>
        <v>0.28911951975363398</v>
      </c>
      <c r="N59" s="57"/>
      <c r="O59" s="57"/>
      <c r="Q59" s="57"/>
      <c r="S59" s="40"/>
      <c r="V59" s="57"/>
      <c r="W59" s="57"/>
      <c r="X59" s="57"/>
      <c r="Y59" s="57"/>
    </row>
    <row r="60" spans="1:25" s="31" customFormat="1" x14ac:dyDescent="0.3">
      <c r="A60" s="47" t="s">
        <v>323</v>
      </c>
      <c r="B60" s="47"/>
      <c r="C60" s="48"/>
      <c r="D60" s="52">
        <v>1.71301889419556</v>
      </c>
      <c r="E60" s="50">
        <v>1675076000</v>
      </c>
      <c r="F60" s="51">
        <v>1.6714719999999999E-2</v>
      </c>
      <c r="G60" s="51">
        <v>4.3133289999999998E-2</v>
      </c>
      <c r="H60" s="51">
        <v>3.1341479999999998E-3</v>
      </c>
      <c r="I60" s="51"/>
      <c r="J60" s="56">
        <f t="shared" si="2"/>
        <v>-23.307034556000001</v>
      </c>
      <c r="K60" s="56">
        <f t="shared" si="4"/>
        <v>-29.2179477036</v>
      </c>
      <c r="L60" s="56">
        <f t="shared" si="3"/>
        <v>6.2682959999999996E-2</v>
      </c>
      <c r="M60" s="56">
        <f t="shared" si="5"/>
        <v>0.28911951975363398</v>
      </c>
      <c r="N60" s="57"/>
      <c r="O60" s="57"/>
      <c r="Q60" s="57"/>
      <c r="S60" s="40"/>
      <c r="V60" s="57"/>
      <c r="W60" s="57"/>
      <c r="X60" s="57"/>
      <c r="Y60" s="57"/>
    </row>
    <row r="61" spans="1:25" s="31" customFormat="1" x14ac:dyDescent="0.3">
      <c r="A61" s="47" t="s">
        <v>324</v>
      </c>
      <c r="B61" s="47"/>
      <c r="C61" s="48"/>
      <c r="D61" s="52">
        <v>1.70993900299072</v>
      </c>
      <c r="E61" s="50">
        <v>1676788000</v>
      </c>
      <c r="F61" s="51">
        <v>2.3909659999999999E-2</v>
      </c>
      <c r="G61" s="51">
        <v>4.3023789999999999E-2</v>
      </c>
      <c r="H61" s="51">
        <v>4.1299910000000004E-3</v>
      </c>
      <c r="I61" s="51"/>
      <c r="J61" s="56">
        <f t="shared" si="2"/>
        <v>-25.786508756000099</v>
      </c>
      <c r="K61" s="56">
        <f t="shared" si="4"/>
        <v>-31.697421903600102</v>
      </c>
      <c r="L61" s="56">
        <f t="shared" si="3"/>
        <v>8.2599820000000004E-2</v>
      </c>
      <c r="M61" s="56">
        <f t="shared" si="5"/>
        <v>0.28911951975363398</v>
      </c>
      <c r="N61" s="57"/>
      <c r="O61" s="57"/>
      <c r="Q61" s="57"/>
      <c r="S61" s="40"/>
      <c r="V61" s="57"/>
      <c r="W61" s="57"/>
      <c r="X61" s="57"/>
      <c r="Y61" s="57"/>
    </row>
    <row r="62" spans="1:25" s="31" customFormat="1" x14ac:dyDescent="0.3">
      <c r="A62" s="47" t="s">
        <v>325</v>
      </c>
      <c r="B62" s="47"/>
      <c r="C62" s="48"/>
      <c r="D62" s="52">
        <v>1.70806205272675</v>
      </c>
      <c r="E62" s="50">
        <v>1667480000</v>
      </c>
      <c r="F62" s="51">
        <v>1.8370580000000001E-2</v>
      </c>
      <c r="G62" s="51">
        <v>4.329885E-2</v>
      </c>
      <c r="H62" s="51">
        <v>5.0016669999999996E-3</v>
      </c>
      <c r="I62" s="51"/>
      <c r="J62" s="56">
        <f t="shared" si="2"/>
        <v>-19.558160139999998</v>
      </c>
      <c r="K62" s="56">
        <f t="shared" si="4"/>
        <v>-25.469073287600001</v>
      </c>
      <c r="L62" s="56">
        <f t="shared" si="3"/>
        <v>0.10003334</v>
      </c>
      <c r="M62" s="56">
        <f t="shared" si="5"/>
        <v>0.28911951975363398</v>
      </c>
      <c r="N62" s="57"/>
      <c r="O62" s="57"/>
      <c r="Q62" s="57"/>
      <c r="S62" s="40"/>
      <c r="V62" s="57"/>
      <c r="W62" s="57"/>
      <c r="X62" s="57"/>
      <c r="Y62" s="57"/>
    </row>
    <row r="63" spans="1:25" s="31" customFormat="1" x14ac:dyDescent="0.3">
      <c r="A63" s="47" t="s">
        <v>326</v>
      </c>
      <c r="B63" s="47"/>
      <c r="C63" s="48"/>
      <c r="D63" s="52">
        <v>1.70704793930054</v>
      </c>
      <c r="E63" s="50">
        <v>1675315000</v>
      </c>
      <c r="F63" s="51">
        <v>2.0410330000000001E-2</v>
      </c>
      <c r="G63" s="51">
        <v>4.3166980000000001E-2</v>
      </c>
      <c r="H63" s="51">
        <v>5.0904280000000001E-3</v>
      </c>
      <c r="I63" s="51"/>
      <c r="J63" s="56">
        <f t="shared" si="2"/>
        <v>-22.5441716720001</v>
      </c>
      <c r="K63" s="56">
        <f t="shared" si="4"/>
        <v>-28.455084819600099</v>
      </c>
      <c r="L63" s="56">
        <f t="shared" si="3"/>
        <v>0.10180856000000001</v>
      </c>
      <c r="M63" s="56">
        <f t="shared" si="5"/>
        <v>0.28911951975363398</v>
      </c>
      <c r="N63" s="57"/>
      <c r="O63" s="57"/>
      <c r="Q63" s="57"/>
      <c r="S63" s="40"/>
      <c r="V63" s="57"/>
      <c r="W63" s="57"/>
      <c r="X63" s="57"/>
      <c r="Y63" s="57"/>
    </row>
    <row r="64" spans="1:25" s="31" customFormat="1" x14ac:dyDescent="0.3">
      <c r="A64" s="47" t="s">
        <v>327</v>
      </c>
      <c r="B64" s="47"/>
      <c r="C64" s="48"/>
      <c r="D64" s="52">
        <v>1.7017530202865601</v>
      </c>
      <c r="E64" s="50">
        <v>1660566000</v>
      </c>
      <c r="F64" s="51">
        <v>1.6051300000000001E-2</v>
      </c>
      <c r="G64" s="51">
        <v>4.512791E-2</v>
      </c>
      <c r="H64" s="51">
        <v>4.3552349999999998E-3</v>
      </c>
      <c r="I64" s="51"/>
      <c r="J64" s="56">
        <f t="shared" si="2"/>
        <v>21.858342875999998</v>
      </c>
      <c r="K64" s="56"/>
      <c r="L64" s="56">
        <f t="shared" si="3"/>
        <v>8.7104699999999993E-2</v>
      </c>
      <c r="M64" s="56"/>
      <c r="N64" s="57"/>
      <c r="O64" s="57"/>
      <c r="Q64" s="57"/>
      <c r="S64" s="40"/>
      <c r="V64" s="57"/>
      <c r="W64" s="57"/>
      <c r="X64" s="57"/>
      <c r="Y64" s="57"/>
    </row>
    <row r="65" spans="1:25" s="31" customFormat="1" x14ac:dyDescent="0.3">
      <c r="A65" s="47" t="s">
        <v>328</v>
      </c>
      <c r="B65" s="47"/>
      <c r="C65" s="48"/>
      <c r="D65" s="52">
        <v>1.69863700866699</v>
      </c>
      <c r="E65" s="50">
        <v>1664796000</v>
      </c>
      <c r="F65" s="51">
        <v>1.490257E-2</v>
      </c>
      <c r="G65" s="51">
        <v>4.3696659999999998E-2</v>
      </c>
      <c r="H65" s="51">
        <v>5.0119020000000004E-3</v>
      </c>
      <c r="I65" s="51"/>
      <c r="J65" s="56">
        <f t="shared" si="2"/>
        <v>-10.5503096240001</v>
      </c>
      <c r="K65" s="56">
        <f t="shared" ref="K65:K74" si="6">J65-O$52</f>
        <v>-16.461222771599999</v>
      </c>
      <c r="L65" s="56">
        <f t="shared" si="3"/>
        <v>0.10023804</v>
      </c>
      <c r="M65" s="56">
        <f t="shared" ref="M65:M74" si="7">O$51</f>
        <v>0.28911951975363398</v>
      </c>
      <c r="N65" s="57"/>
      <c r="O65" s="57"/>
      <c r="Q65" s="57"/>
      <c r="S65" s="40"/>
      <c r="V65" s="57"/>
      <c r="W65" s="57"/>
      <c r="X65" s="57"/>
      <c r="Y65" s="57"/>
    </row>
    <row r="66" spans="1:25" s="31" customFormat="1" x14ac:dyDescent="0.3">
      <c r="A66" s="47" t="s">
        <v>329</v>
      </c>
      <c r="B66" s="47"/>
      <c r="C66" s="48"/>
      <c r="D66" s="52">
        <v>1.70043897628784</v>
      </c>
      <c r="E66" s="50">
        <v>1666885000</v>
      </c>
      <c r="F66" s="51">
        <v>2.1256509999999999E-2</v>
      </c>
      <c r="G66" s="51">
        <v>4.3125219999999999E-2</v>
      </c>
      <c r="H66" s="51">
        <v>5.1847309999999997E-3</v>
      </c>
      <c r="I66" s="51"/>
      <c r="J66" s="56">
        <f t="shared" si="2"/>
        <v>-23.489768408000099</v>
      </c>
      <c r="K66" s="56">
        <f t="shared" si="6"/>
        <v>-29.400681555600102</v>
      </c>
      <c r="L66" s="56">
        <f t="shared" si="3"/>
        <v>0.10369462</v>
      </c>
      <c r="M66" s="56">
        <f t="shared" si="7"/>
        <v>0.28911951975363398</v>
      </c>
      <c r="N66" s="57"/>
      <c r="O66" s="57"/>
      <c r="Q66" s="57"/>
      <c r="S66" s="40"/>
      <c r="V66" s="57"/>
      <c r="W66" s="57"/>
      <c r="X66" s="57"/>
      <c r="Y66" s="57"/>
    </row>
    <row r="67" spans="1:25" s="31" customFormat="1" x14ac:dyDescent="0.3">
      <c r="A67" s="47" t="s">
        <v>330</v>
      </c>
      <c r="B67" s="47"/>
      <c r="C67" s="48"/>
      <c r="D67" s="52">
        <v>1.6971349716186499</v>
      </c>
      <c r="E67" s="50">
        <v>1662502000</v>
      </c>
      <c r="F67" s="51">
        <v>1.3633859999999999E-2</v>
      </c>
      <c r="G67" s="51">
        <v>4.3566059999999997E-2</v>
      </c>
      <c r="H67" s="51">
        <v>3.6855910000000002E-3</v>
      </c>
      <c r="I67" s="51"/>
      <c r="J67" s="56">
        <f t="shared" si="2"/>
        <v>-13.5075637840001</v>
      </c>
      <c r="K67" s="56">
        <f t="shared" si="6"/>
        <v>-19.4184769316001</v>
      </c>
      <c r="L67" s="56">
        <f t="shared" si="3"/>
        <v>7.3711819999999997E-2</v>
      </c>
      <c r="M67" s="56">
        <f t="shared" si="7"/>
        <v>0.28911951975363398</v>
      </c>
      <c r="N67" s="57"/>
      <c r="O67" s="57"/>
      <c r="Q67" s="57"/>
      <c r="S67" s="40"/>
      <c r="V67" s="57"/>
      <c r="W67" s="57"/>
      <c r="X67" s="57"/>
      <c r="Y67" s="57"/>
    </row>
    <row r="68" spans="1:25" s="31" customFormat="1" x14ac:dyDescent="0.3">
      <c r="A68" s="47" t="s">
        <v>331</v>
      </c>
      <c r="B68" s="47"/>
      <c r="C68" s="48"/>
      <c r="D68" s="52">
        <v>1.6904499530792201</v>
      </c>
      <c r="E68" s="50">
        <v>1663796000</v>
      </c>
      <c r="F68" s="51">
        <v>2.893008E-2</v>
      </c>
      <c r="G68" s="51">
        <v>4.2990689999999998E-2</v>
      </c>
      <c r="H68" s="51">
        <v>8.4721710000000006E-3</v>
      </c>
      <c r="I68" s="51"/>
      <c r="J68" s="56">
        <f t="shared" si="2"/>
        <v>-26.536011916000099</v>
      </c>
      <c r="K68" s="56">
        <f t="shared" si="6"/>
        <v>-32.446925063600098</v>
      </c>
      <c r="L68" s="56">
        <f t="shared" si="3"/>
        <v>0.16944342000000001</v>
      </c>
      <c r="M68" s="56">
        <f t="shared" si="7"/>
        <v>0.28911951975363398</v>
      </c>
      <c r="N68" s="57"/>
      <c r="O68" s="57"/>
      <c r="Q68" s="57"/>
      <c r="S68" s="40"/>
      <c r="V68" s="57"/>
      <c r="W68" s="57"/>
      <c r="X68" s="57"/>
      <c r="Y68" s="57"/>
    </row>
    <row r="69" spans="1:25" s="31" customFormat="1" x14ac:dyDescent="0.3">
      <c r="A69" s="47" t="s">
        <v>332</v>
      </c>
      <c r="B69" s="47"/>
      <c r="C69" s="48"/>
      <c r="D69" s="52">
        <v>1.6857939958572401</v>
      </c>
      <c r="E69" s="50">
        <v>1661702000</v>
      </c>
      <c r="F69" s="51">
        <v>2.035607E-2</v>
      </c>
      <c r="G69" s="51">
        <v>4.360721E-2</v>
      </c>
      <c r="H69" s="51">
        <v>6.4348950000000004E-3</v>
      </c>
      <c r="I69" s="51"/>
      <c r="J69" s="56">
        <f t="shared" si="2"/>
        <v>-12.575779644000001</v>
      </c>
      <c r="K69" s="56">
        <f t="shared" si="6"/>
        <v>-18.486692791599999</v>
      </c>
      <c r="L69" s="56">
        <f t="shared" si="3"/>
        <v>0.1286979</v>
      </c>
      <c r="M69" s="56">
        <f t="shared" si="7"/>
        <v>0.28911951975363398</v>
      </c>
      <c r="N69" s="57"/>
      <c r="O69" s="57"/>
      <c r="Q69" s="57"/>
      <c r="S69" s="40"/>
      <c r="V69" s="57"/>
      <c r="W69" s="57"/>
      <c r="X69" s="57"/>
      <c r="Y69" s="57"/>
    </row>
    <row r="70" spans="1:25" s="31" customFormat="1" x14ac:dyDescent="0.3">
      <c r="A70" s="47" t="s">
        <v>333</v>
      </c>
      <c r="B70" s="47"/>
      <c r="C70" s="48"/>
      <c r="D70" s="52">
        <v>1.6827520132064799</v>
      </c>
      <c r="E70" s="50">
        <v>1660469000</v>
      </c>
      <c r="F70" s="51">
        <v>2.0613699999999999E-2</v>
      </c>
      <c r="G70" s="51">
        <v>4.3352679999999998E-2</v>
      </c>
      <c r="H70" s="51">
        <v>4.9939190000000003E-3</v>
      </c>
      <c r="I70" s="51"/>
      <c r="J70" s="56">
        <f t="shared" si="2"/>
        <v>-18.339255152000099</v>
      </c>
      <c r="K70" s="56">
        <f t="shared" si="6"/>
        <v>-24.250168299600102</v>
      </c>
      <c r="L70" s="56">
        <f t="shared" si="3"/>
        <v>9.9878380000000003E-2</v>
      </c>
      <c r="M70" s="56">
        <f t="shared" si="7"/>
        <v>0.28911951975363398</v>
      </c>
      <c r="N70" s="57"/>
      <c r="O70" s="57"/>
      <c r="Q70" s="57"/>
      <c r="S70" s="40"/>
      <c r="V70" s="57"/>
      <c r="W70" s="57"/>
      <c r="X70" s="57"/>
      <c r="Y70" s="57"/>
    </row>
    <row r="71" spans="1:25" s="31" customFormat="1" x14ac:dyDescent="0.3">
      <c r="A71" s="47" t="s">
        <v>334</v>
      </c>
      <c r="B71" s="47"/>
      <c r="C71" s="48"/>
      <c r="D71" s="52">
        <v>1.6785089969635001</v>
      </c>
      <c r="E71" s="50">
        <v>1657617000</v>
      </c>
      <c r="F71" s="51">
        <v>1.8430720000000001E-2</v>
      </c>
      <c r="G71" s="51">
        <v>4.334619E-2</v>
      </c>
      <c r="H71" s="51">
        <v>4.5510919999999996E-3</v>
      </c>
      <c r="I71" s="51"/>
      <c r="J71" s="56">
        <f t="shared" si="2"/>
        <v>-18.486212116000001</v>
      </c>
      <c r="K71" s="56">
        <f t="shared" si="6"/>
        <v>-24.3971252636</v>
      </c>
      <c r="L71" s="56">
        <f t="shared" si="3"/>
        <v>9.1021840000000007E-2</v>
      </c>
      <c r="M71" s="56">
        <f t="shared" si="7"/>
        <v>0.28911951975363398</v>
      </c>
      <c r="N71" s="57"/>
      <c r="O71" s="57"/>
      <c r="Q71" s="57"/>
      <c r="S71" s="40"/>
      <c r="V71" s="57"/>
      <c r="W71" s="57"/>
      <c r="X71" s="57"/>
      <c r="Y71" s="57"/>
    </row>
    <row r="72" spans="1:25" s="31" customFormat="1" x14ac:dyDescent="0.3">
      <c r="A72" s="47" t="s">
        <v>335</v>
      </c>
      <c r="B72" s="47"/>
      <c r="C72" s="48"/>
      <c r="D72" s="52">
        <v>1.67670702934265</v>
      </c>
      <c r="E72" s="50">
        <v>1657085000</v>
      </c>
      <c r="F72" s="51">
        <v>2.070251E-2</v>
      </c>
      <c r="G72" s="51">
        <v>4.3583530000000002E-2</v>
      </c>
      <c r="H72" s="51">
        <v>2.2004139999999999E-3</v>
      </c>
      <c r="I72" s="51"/>
      <c r="J72" s="56">
        <f t="shared" si="2"/>
        <v>-13.111980092</v>
      </c>
      <c r="K72" s="56">
        <f t="shared" si="6"/>
        <v>-19.022893239599998</v>
      </c>
      <c r="L72" s="56">
        <f t="shared" si="3"/>
        <v>4.4008279999999997E-2</v>
      </c>
      <c r="M72" s="56">
        <f t="shared" si="7"/>
        <v>0.28911951975363398</v>
      </c>
      <c r="N72" s="57"/>
      <c r="O72" s="57"/>
      <c r="Q72" s="57"/>
      <c r="S72" s="40"/>
      <c r="V72" s="57"/>
      <c r="W72" s="57"/>
      <c r="X72" s="57"/>
      <c r="Y72" s="57"/>
    </row>
    <row r="73" spans="1:25" s="31" customFormat="1" x14ac:dyDescent="0.3">
      <c r="A73" s="47" t="s">
        <v>336</v>
      </c>
      <c r="B73" s="47"/>
      <c r="C73" s="48"/>
      <c r="D73" s="52">
        <v>1.67388999462128</v>
      </c>
      <c r="E73" s="50">
        <v>1655747000</v>
      </c>
      <c r="F73" s="51">
        <v>2.2824560000000001E-2</v>
      </c>
      <c r="G73" s="51">
        <v>4.3609759999999997E-2</v>
      </c>
      <c r="H73" s="51">
        <v>3.6462299999999999E-3</v>
      </c>
      <c r="I73" s="51"/>
      <c r="J73" s="56">
        <f t="shared" si="2"/>
        <v>-12.518038464000099</v>
      </c>
      <c r="K73" s="56">
        <f t="shared" si="6"/>
        <v>-18.428951611600102</v>
      </c>
      <c r="L73" s="56">
        <f t="shared" si="3"/>
        <v>7.2924600000000006E-2</v>
      </c>
      <c r="M73" s="56">
        <f t="shared" si="7"/>
        <v>0.28911951975363398</v>
      </c>
      <c r="N73" s="57"/>
      <c r="O73" s="57"/>
      <c r="Q73" s="57"/>
      <c r="S73" s="40"/>
      <c r="V73" s="57"/>
      <c r="W73" s="57"/>
      <c r="X73" s="57"/>
      <c r="Y73" s="57"/>
    </row>
    <row r="74" spans="1:25" s="31" customFormat="1" x14ac:dyDescent="0.3">
      <c r="A74" s="47" t="s">
        <v>337</v>
      </c>
      <c r="B74" s="47"/>
      <c r="C74" s="48"/>
      <c r="D74" s="52">
        <v>1.67103695869446</v>
      </c>
      <c r="E74" s="50">
        <v>1656480000</v>
      </c>
      <c r="F74" s="51">
        <v>1.106118E-2</v>
      </c>
      <c r="G74" s="51">
        <v>4.3669180000000002E-2</v>
      </c>
      <c r="H74" s="51">
        <v>3.8145280000000002E-3</v>
      </c>
      <c r="I74" s="51"/>
      <c r="J74" s="56">
        <f t="shared" si="2"/>
        <v>-11.1725557519999</v>
      </c>
      <c r="K74" s="56">
        <f t="shared" si="6"/>
        <v>-17.0834688995999</v>
      </c>
      <c r="L74" s="56">
        <f t="shared" si="3"/>
        <v>7.6290559999999993E-2</v>
      </c>
      <c r="M74" s="56">
        <f t="shared" si="7"/>
        <v>0.28911951975363398</v>
      </c>
      <c r="N74" s="57"/>
      <c r="O74" s="57"/>
      <c r="Q74" s="57"/>
      <c r="S74" s="40"/>
      <c r="V74" s="57"/>
      <c r="W74" s="57"/>
      <c r="X74" s="57"/>
      <c r="Y74" s="57"/>
    </row>
    <row r="75" spans="1:25" s="31" customFormat="1" x14ac:dyDescent="0.3">
      <c r="A75" s="47" t="s">
        <v>338</v>
      </c>
      <c r="B75" s="47"/>
      <c r="C75" s="48"/>
      <c r="D75" s="52">
        <v>1.66701900959015</v>
      </c>
      <c r="E75" s="50">
        <v>1633075000</v>
      </c>
      <c r="F75" s="51">
        <v>1.626667E-2</v>
      </c>
      <c r="G75" s="51">
        <v>4.5131909999999997E-2</v>
      </c>
      <c r="H75" s="51">
        <v>4.8298780000000001E-3</v>
      </c>
      <c r="I75" s="51"/>
      <c r="J75" s="56">
        <f t="shared" si="2"/>
        <v>21.9489172759999</v>
      </c>
      <c r="K75" s="56"/>
      <c r="L75" s="56">
        <f t="shared" si="3"/>
        <v>9.6597559999999999E-2</v>
      </c>
      <c r="M75" s="56"/>
      <c r="N75" s="57"/>
      <c r="O75" s="57"/>
      <c r="Q75" s="57"/>
      <c r="S75" s="40"/>
      <c r="V75" s="57"/>
      <c r="W75" s="57"/>
      <c r="X75" s="57"/>
      <c r="Y75" s="57"/>
    </row>
    <row r="76" spans="1:25" s="31" customFormat="1" x14ac:dyDescent="0.3">
      <c r="A76" s="47" t="s">
        <v>339</v>
      </c>
      <c r="B76" s="47"/>
      <c r="C76" s="48"/>
      <c r="D76" s="52">
        <v>1.6652910709381099</v>
      </c>
      <c r="E76" s="50">
        <v>1642512000</v>
      </c>
      <c r="F76" s="51">
        <v>2.727365E-2</v>
      </c>
      <c r="G76" s="51">
        <v>4.2933930000000002E-2</v>
      </c>
      <c r="H76" s="51">
        <v>4.9440279999999996E-3</v>
      </c>
      <c r="I76" s="51"/>
      <c r="J76" s="56">
        <f t="shared" si="2"/>
        <v>-27.821262652000001</v>
      </c>
      <c r="K76" s="56">
        <f t="shared" ref="K76:K85" si="8">J76-O$52</f>
        <v>-33.7321757996</v>
      </c>
      <c r="L76" s="56">
        <f t="shared" si="3"/>
        <v>9.8880560000000006E-2</v>
      </c>
      <c r="M76" s="56">
        <f t="shared" ref="M76:M85" si="9">O$51</f>
        <v>0.28911951975363398</v>
      </c>
      <c r="N76" s="57"/>
      <c r="O76" s="57"/>
      <c r="Q76" s="57"/>
      <c r="S76" s="40"/>
      <c r="V76" s="57"/>
      <c r="W76" s="57"/>
      <c r="X76" s="57"/>
      <c r="Y76" s="57"/>
    </row>
    <row r="77" spans="1:25" s="31" customFormat="1" x14ac:dyDescent="0.3">
      <c r="A77" s="47" t="s">
        <v>340</v>
      </c>
      <c r="B77" s="47"/>
      <c r="C77" s="48"/>
      <c r="D77" s="52">
        <v>1.65774309635162</v>
      </c>
      <c r="E77" s="50">
        <v>1636092000</v>
      </c>
      <c r="F77" s="51">
        <v>2.9855710000000001E-2</v>
      </c>
      <c r="G77" s="51">
        <v>4.3583459999999997E-2</v>
      </c>
      <c r="H77" s="51">
        <v>6.6326889999999998E-3</v>
      </c>
      <c r="I77" s="51"/>
      <c r="J77" s="56">
        <f t="shared" si="2"/>
        <v>-13.1135651440001</v>
      </c>
      <c r="K77" s="56">
        <f t="shared" si="8"/>
        <v>-19.024478291600101</v>
      </c>
      <c r="L77" s="56">
        <f t="shared" si="3"/>
        <v>0.13265378</v>
      </c>
      <c r="M77" s="56">
        <f t="shared" si="9"/>
        <v>0.28911951975363398</v>
      </c>
      <c r="N77" s="57"/>
      <c r="O77" s="57"/>
      <c r="Q77" s="57"/>
      <c r="S77" s="40"/>
      <c r="V77" s="57"/>
      <c r="W77" s="57"/>
      <c r="X77" s="57"/>
      <c r="Y77" s="57"/>
    </row>
    <row r="78" spans="1:25" s="31" customFormat="1" x14ac:dyDescent="0.3">
      <c r="A78" s="47" t="s">
        <v>341</v>
      </c>
      <c r="B78" s="47"/>
      <c r="C78" s="48"/>
      <c r="D78" s="52">
        <v>1.65421402454376</v>
      </c>
      <c r="E78" s="50">
        <v>1634910000</v>
      </c>
      <c r="F78" s="51">
        <v>1.873261E-2</v>
      </c>
      <c r="G78" s="51">
        <v>4.329446E-2</v>
      </c>
      <c r="H78" s="51">
        <v>4.7190979999999997E-3</v>
      </c>
      <c r="I78" s="51"/>
      <c r="J78" s="56">
        <f t="shared" si="2"/>
        <v>-19.657565544000001</v>
      </c>
      <c r="K78" s="56">
        <f t="shared" si="8"/>
        <v>-25.568478691599999</v>
      </c>
      <c r="L78" s="56">
        <f t="shared" si="3"/>
        <v>9.4381960000000001E-2</v>
      </c>
      <c r="M78" s="56">
        <f t="shared" si="9"/>
        <v>0.28911951975363398</v>
      </c>
      <c r="N78" s="57"/>
      <c r="O78" s="57"/>
      <c r="Q78" s="57"/>
      <c r="S78" s="40"/>
      <c r="V78" s="57"/>
      <c r="W78" s="57"/>
      <c r="X78" s="57"/>
      <c r="Y78" s="57"/>
    </row>
    <row r="79" spans="1:25" s="31" customFormat="1" x14ac:dyDescent="0.3">
      <c r="A79" s="47" t="s">
        <v>342</v>
      </c>
      <c r="B79" s="47"/>
      <c r="C79" s="48"/>
      <c r="D79" s="52">
        <v>1.6523360013961801</v>
      </c>
      <c r="E79" s="50">
        <v>1622352000</v>
      </c>
      <c r="F79" s="51">
        <v>6.2814729999999999E-2</v>
      </c>
      <c r="G79" s="51">
        <v>4.2942460000000002E-2</v>
      </c>
      <c r="H79" s="51">
        <v>4.5610169999999997E-3</v>
      </c>
      <c r="I79" s="51"/>
      <c r="J79" s="56">
        <f t="shared" si="2"/>
        <v>-27.628112743999999</v>
      </c>
      <c r="K79" s="56">
        <f t="shared" si="8"/>
        <v>-33.539025891599998</v>
      </c>
      <c r="L79" s="56">
        <f t="shared" si="3"/>
        <v>9.1220339999999997E-2</v>
      </c>
      <c r="M79" s="56">
        <f t="shared" si="9"/>
        <v>0.28911951975363398</v>
      </c>
      <c r="N79" s="57"/>
      <c r="O79" s="57"/>
      <c r="Q79" s="57"/>
      <c r="S79" s="40"/>
      <c r="V79" s="57"/>
      <c r="W79" s="57"/>
      <c r="X79" s="57"/>
      <c r="Y79" s="57"/>
    </row>
    <row r="80" spans="1:25" s="31" customFormat="1" x14ac:dyDescent="0.3">
      <c r="A80" s="47" t="s">
        <v>343</v>
      </c>
      <c r="B80" s="47"/>
      <c r="C80" s="48"/>
      <c r="D80" s="52">
        <v>1.6531620025634799</v>
      </c>
      <c r="E80" s="50">
        <v>1626252000</v>
      </c>
      <c r="F80" s="51">
        <v>2.4058059999999999E-2</v>
      </c>
      <c r="G80" s="51">
        <v>4.291702E-2</v>
      </c>
      <c r="H80" s="51">
        <v>4.202608E-3</v>
      </c>
      <c r="I80" s="51"/>
      <c r="J80" s="56">
        <f t="shared" si="2"/>
        <v>-28.204165927999998</v>
      </c>
      <c r="K80" s="56">
        <f t="shared" si="8"/>
        <v>-34.115079075600001</v>
      </c>
      <c r="L80" s="56">
        <f t="shared" si="3"/>
        <v>8.4052160000000001E-2</v>
      </c>
      <c r="M80" s="56">
        <f t="shared" si="9"/>
        <v>0.28911951975363398</v>
      </c>
      <c r="N80" s="57"/>
      <c r="O80" s="57"/>
      <c r="Q80" s="57"/>
      <c r="S80" s="40"/>
      <c r="V80" s="57"/>
      <c r="W80" s="57"/>
      <c r="X80" s="57"/>
      <c r="Y80" s="57"/>
    </row>
    <row r="81" spans="1:25" s="31" customFormat="1" x14ac:dyDescent="0.3">
      <c r="A81" s="47" t="s">
        <v>344</v>
      </c>
      <c r="B81" s="47"/>
      <c r="C81" s="48"/>
      <c r="D81" s="52">
        <v>1.64433801174164</v>
      </c>
      <c r="E81" s="50">
        <v>1620889000</v>
      </c>
      <c r="F81" s="51">
        <v>1.9289480000000001E-2</v>
      </c>
      <c r="G81" s="51">
        <v>4.331521E-2</v>
      </c>
      <c r="H81" s="51">
        <v>3.886357E-3</v>
      </c>
      <c r="I81" s="51"/>
      <c r="J81" s="56">
        <f t="shared" si="2"/>
        <v>-19.187710844000101</v>
      </c>
      <c r="K81" s="56">
        <f t="shared" si="8"/>
        <v>-25.0986239916</v>
      </c>
      <c r="L81" s="56">
        <f t="shared" si="3"/>
        <v>7.772714E-2</v>
      </c>
      <c r="M81" s="56">
        <f t="shared" si="9"/>
        <v>0.28911951975363398</v>
      </c>
      <c r="N81" s="57"/>
      <c r="O81" s="57"/>
      <c r="Q81" s="57"/>
      <c r="S81" s="40"/>
      <c r="V81" s="57"/>
      <c r="W81" s="57"/>
      <c r="X81" s="57"/>
      <c r="Y81" s="57"/>
    </row>
    <row r="82" spans="1:25" s="31" customFormat="1" x14ac:dyDescent="0.3">
      <c r="A82" s="47" t="s">
        <v>345</v>
      </c>
      <c r="B82" s="47"/>
      <c r="C82" s="48"/>
      <c r="D82" s="52">
        <v>1.6426100730896001</v>
      </c>
      <c r="E82" s="50">
        <v>1617896000</v>
      </c>
      <c r="F82" s="51">
        <v>1.9462920000000002E-2</v>
      </c>
      <c r="G82" s="51">
        <v>4.3285610000000002E-2</v>
      </c>
      <c r="H82" s="51">
        <v>2.68973E-3</v>
      </c>
      <c r="I82" s="51"/>
      <c r="J82" s="56">
        <f t="shared" ref="J82:J113" si="10">1000*(G82*22.6436-1)</f>
        <v>-19.857961404000001</v>
      </c>
      <c r="K82" s="56">
        <f t="shared" si="8"/>
        <v>-25.7688745516</v>
      </c>
      <c r="L82" s="56">
        <f t="shared" ref="L82:L113" si="11">20*H82</f>
        <v>5.3794599999999998E-2</v>
      </c>
      <c r="M82" s="56">
        <f t="shared" si="9"/>
        <v>0.28911951975363398</v>
      </c>
      <c r="N82" s="57"/>
      <c r="O82" s="57"/>
      <c r="Q82" s="57"/>
      <c r="S82" s="40"/>
      <c r="V82" s="57"/>
      <c r="W82" s="57"/>
      <c r="X82" s="57"/>
      <c r="Y82" s="57"/>
    </row>
    <row r="83" spans="1:25" s="31" customFormat="1" x14ac:dyDescent="0.3">
      <c r="A83" s="47" t="s">
        <v>346</v>
      </c>
      <c r="B83" s="47"/>
      <c r="C83" s="48"/>
      <c r="D83" s="52">
        <v>1.63708996772766</v>
      </c>
      <c r="E83" s="50">
        <v>1609780000</v>
      </c>
      <c r="F83" s="51">
        <v>1.5721510000000001E-2</v>
      </c>
      <c r="G83" s="51">
        <v>4.2960270000000002E-2</v>
      </c>
      <c r="H83" s="51">
        <v>7.9411589999999997E-3</v>
      </c>
      <c r="I83" s="51"/>
      <c r="J83" s="56">
        <f t="shared" si="10"/>
        <v>-27.224830227999998</v>
      </c>
      <c r="K83" s="56">
        <f t="shared" si="8"/>
        <v>-33.135743375600001</v>
      </c>
      <c r="L83" s="56">
        <f t="shared" si="11"/>
        <v>0.15882318000000001</v>
      </c>
      <c r="M83" s="56">
        <f t="shared" si="9"/>
        <v>0.28911951975363398</v>
      </c>
      <c r="N83" s="57"/>
      <c r="O83" s="57"/>
      <c r="Q83" s="57"/>
      <c r="S83" s="40"/>
      <c r="V83" s="57"/>
      <c r="W83" s="57"/>
      <c r="X83" s="57"/>
      <c r="Y83" s="57"/>
    </row>
    <row r="84" spans="1:25" s="31" customFormat="1" x14ac:dyDescent="0.3">
      <c r="A84" s="47" t="s">
        <v>347</v>
      </c>
      <c r="B84" s="47"/>
      <c r="C84" s="48"/>
      <c r="D84" s="52">
        <v>1.63205909729004</v>
      </c>
      <c r="E84" s="50">
        <v>1608292000</v>
      </c>
      <c r="F84" s="51">
        <v>2.708406E-2</v>
      </c>
      <c r="G84" s="51">
        <v>4.2841669999999998E-2</v>
      </c>
      <c r="H84" s="51">
        <v>8.9669610000000007E-3</v>
      </c>
      <c r="I84" s="51"/>
      <c r="J84" s="56">
        <f t="shared" si="10"/>
        <v>-29.910361188000099</v>
      </c>
      <c r="K84" s="56">
        <f t="shared" si="8"/>
        <v>-35.821274335600002</v>
      </c>
      <c r="L84" s="56">
        <f t="shared" si="11"/>
        <v>0.17933921999999999</v>
      </c>
      <c r="M84" s="56">
        <f t="shared" si="9"/>
        <v>0.28911951975363398</v>
      </c>
      <c r="N84" s="57"/>
      <c r="O84" s="57"/>
      <c r="Q84" s="57"/>
      <c r="S84" s="40"/>
      <c r="V84" s="57"/>
      <c r="W84" s="57"/>
      <c r="X84" s="57"/>
      <c r="Y84" s="57"/>
    </row>
    <row r="85" spans="1:25" s="31" customFormat="1" x14ac:dyDescent="0.3">
      <c r="A85" s="47" t="s">
        <v>348</v>
      </c>
      <c r="B85" s="47"/>
      <c r="C85" s="48"/>
      <c r="D85" s="52">
        <v>1.62965500354767</v>
      </c>
      <c r="E85" s="50">
        <v>1600656000</v>
      </c>
      <c r="F85" s="51">
        <v>3.3013340000000002E-2</v>
      </c>
      <c r="G85" s="51">
        <v>4.3563629999999999E-2</v>
      </c>
      <c r="H85" s="51">
        <v>3.5725459999999998E-3</v>
      </c>
      <c r="I85" s="51"/>
      <c r="J85" s="56">
        <f t="shared" si="10"/>
        <v>-13.562587732000001</v>
      </c>
      <c r="K85" s="56">
        <f t="shared" si="8"/>
        <v>-19.4735008796</v>
      </c>
      <c r="L85" s="56">
        <f t="shared" si="11"/>
        <v>7.1450920000000001E-2</v>
      </c>
      <c r="M85" s="56">
        <f t="shared" si="9"/>
        <v>0.28911951975363398</v>
      </c>
      <c r="N85" s="57"/>
      <c r="O85" s="57"/>
      <c r="Q85" s="57"/>
      <c r="S85" s="40"/>
      <c r="V85" s="57"/>
      <c r="W85" s="57"/>
      <c r="X85" s="57"/>
      <c r="Y85" s="57"/>
    </row>
    <row r="86" spans="1:25" s="31" customFormat="1" x14ac:dyDescent="0.3">
      <c r="A86" s="47" t="s">
        <v>349</v>
      </c>
      <c r="B86" s="47"/>
      <c r="C86" s="48"/>
      <c r="D86" s="52">
        <v>1.6252239942550699</v>
      </c>
      <c r="E86" s="50">
        <v>1592711000</v>
      </c>
      <c r="F86" s="51">
        <v>1.9323360000000001E-2</v>
      </c>
      <c r="G86" s="51">
        <v>4.5104779999999997E-2</v>
      </c>
      <c r="H86" s="51">
        <v>4.9721310000000003E-3</v>
      </c>
      <c r="I86" s="51"/>
      <c r="J86" s="67"/>
      <c r="K86" s="56"/>
      <c r="L86" s="56"/>
      <c r="M86" s="56"/>
      <c r="N86" s="38" t="s">
        <v>350</v>
      </c>
      <c r="O86" s="57"/>
      <c r="Q86" s="57"/>
      <c r="S86" s="40"/>
      <c r="V86" s="57"/>
      <c r="W86" s="57"/>
      <c r="X86" s="57"/>
      <c r="Y86" s="57"/>
    </row>
    <row r="87" spans="1:25" s="31" customFormat="1" x14ac:dyDescent="0.3">
      <c r="A87" s="47" t="s">
        <v>351</v>
      </c>
      <c r="B87" s="47"/>
      <c r="C87" s="48"/>
      <c r="D87" s="52">
        <v>1.62094306945801</v>
      </c>
      <c r="E87" s="50">
        <v>1587601000</v>
      </c>
      <c r="F87" s="51">
        <v>2.184846E-2</v>
      </c>
      <c r="G87" s="51">
        <v>4.3241300000000003E-2</v>
      </c>
      <c r="H87" s="51">
        <v>5.1867240000000002E-3</v>
      </c>
      <c r="I87" s="51"/>
      <c r="J87" s="56">
        <f t="shared" si="10"/>
        <v>-20.861299319999901</v>
      </c>
      <c r="K87" s="56">
        <f t="shared" ref="K87:K96" si="12">J87-O$52</f>
        <v>-26.7722124675999</v>
      </c>
      <c r="L87" s="56">
        <f t="shared" si="11"/>
        <v>0.10373448</v>
      </c>
      <c r="M87" s="56">
        <f t="shared" ref="M87:M96" si="13">O$51</f>
        <v>0.28911951975363398</v>
      </c>
      <c r="N87" s="57"/>
      <c r="O87" s="57"/>
      <c r="Q87" s="57"/>
      <c r="S87" s="40"/>
      <c r="V87" s="57"/>
      <c r="W87" s="57"/>
      <c r="X87" s="57"/>
      <c r="Y87" s="57"/>
    </row>
    <row r="88" spans="1:25" s="31" customFormat="1" x14ac:dyDescent="0.3">
      <c r="A88" s="47" t="s">
        <v>352</v>
      </c>
      <c r="B88" s="47"/>
      <c r="C88" s="48"/>
      <c r="D88" s="52">
        <v>1.6174889802932699</v>
      </c>
      <c r="E88" s="50">
        <v>1581357000</v>
      </c>
      <c r="F88" s="51">
        <v>2.5446179999999999E-2</v>
      </c>
      <c r="G88" s="51">
        <v>4.3586439999999997E-2</v>
      </c>
      <c r="H88" s="51">
        <v>6.5622170000000004E-3</v>
      </c>
      <c r="I88" s="51"/>
      <c r="J88" s="56">
        <f t="shared" si="10"/>
        <v>-13.0460872160001</v>
      </c>
      <c r="K88" s="56">
        <f t="shared" si="12"/>
        <v>-18.957000363600098</v>
      </c>
      <c r="L88" s="56">
        <f t="shared" si="11"/>
        <v>0.13124433999999999</v>
      </c>
      <c r="M88" s="56">
        <f t="shared" si="13"/>
        <v>0.28911951975363398</v>
      </c>
      <c r="N88" s="57"/>
      <c r="O88" s="57"/>
      <c r="Q88" s="57"/>
      <c r="S88" s="40"/>
      <c r="V88" s="57"/>
      <c r="W88" s="57"/>
      <c r="X88" s="57"/>
      <c r="Y88" s="57"/>
    </row>
    <row r="89" spans="1:25" s="31" customFormat="1" x14ac:dyDescent="0.3">
      <c r="A89" s="47" t="s">
        <v>353</v>
      </c>
      <c r="B89" s="47"/>
      <c r="C89" s="48"/>
      <c r="D89" s="52">
        <v>1.61234402656555</v>
      </c>
      <c r="E89" s="50">
        <v>1571998000</v>
      </c>
      <c r="F89" s="51">
        <v>3.0131450000000001E-2</v>
      </c>
      <c r="G89" s="51">
        <v>4.3293320000000003E-2</v>
      </c>
      <c r="H89" s="51">
        <v>3.6455480000000002E-3</v>
      </c>
      <c r="I89" s="51"/>
      <c r="J89" s="56">
        <f t="shared" si="10"/>
        <v>-19.683379248000001</v>
      </c>
      <c r="K89" s="56">
        <f t="shared" si="12"/>
        <v>-25.5942923956</v>
      </c>
      <c r="L89" s="56">
        <f t="shared" si="11"/>
        <v>7.2910959999999997E-2</v>
      </c>
      <c r="M89" s="56">
        <f t="shared" si="13"/>
        <v>0.28911951975363398</v>
      </c>
      <c r="N89" s="57"/>
      <c r="O89" s="57"/>
      <c r="Q89" s="57"/>
      <c r="S89" s="40"/>
      <c r="V89" s="57"/>
      <c r="W89" s="57"/>
      <c r="X89" s="57"/>
      <c r="Y89" s="57"/>
    </row>
    <row r="90" spans="1:25" s="31" customFormat="1" x14ac:dyDescent="0.3">
      <c r="A90" s="47" t="s">
        <v>354</v>
      </c>
      <c r="B90" s="47"/>
      <c r="C90" s="48"/>
      <c r="D90" s="52">
        <v>1.6077249050140401</v>
      </c>
      <c r="E90" s="50">
        <v>1567694000</v>
      </c>
      <c r="F90" s="51">
        <v>2.0605189999999999E-2</v>
      </c>
      <c r="G90" s="51">
        <v>4.3007240000000002E-2</v>
      </c>
      <c r="H90" s="51">
        <v>4.020956E-3</v>
      </c>
      <c r="I90" s="51"/>
      <c r="J90" s="56">
        <f t="shared" si="10"/>
        <v>-26.161260336000002</v>
      </c>
      <c r="K90" s="56">
        <f t="shared" si="12"/>
        <v>-32.072173483599997</v>
      </c>
      <c r="L90" s="56">
        <f t="shared" si="11"/>
        <v>8.0419119999999997E-2</v>
      </c>
      <c r="M90" s="56">
        <f t="shared" si="13"/>
        <v>0.28911951975363398</v>
      </c>
      <c r="N90" s="57"/>
      <c r="O90" s="57"/>
      <c r="Q90" s="57"/>
      <c r="S90" s="40"/>
      <c r="V90" s="57"/>
      <c r="W90" s="57"/>
      <c r="X90" s="57"/>
      <c r="Y90" s="57"/>
    </row>
    <row r="91" spans="1:25" s="31" customFormat="1" x14ac:dyDescent="0.3">
      <c r="A91" s="47" t="s">
        <v>355</v>
      </c>
      <c r="B91" s="47"/>
      <c r="C91" s="48"/>
      <c r="D91" s="52">
        <v>1.60686194896698</v>
      </c>
      <c r="E91" s="50">
        <v>1559144000</v>
      </c>
      <c r="F91" s="51">
        <v>3.1595560000000002E-2</v>
      </c>
      <c r="G91" s="51">
        <v>4.2906800000000002E-2</v>
      </c>
      <c r="H91" s="51">
        <v>5.4549940000000003E-3</v>
      </c>
      <c r="I91" s="51"/>
      <c r="J91" s="56">
        <f t="shared" si="10"/>
        <v>-28.435583520000002</v>
      </c>
      <c r="K91" s="56">
        <f t="shared" si="12"/>
        <v>-34.3464966676</v>
      </c>
      <c r="L91" s="56">
        <f t="shared" si="11"/>
        <v>0.10909988</v>
      </c>
      <c r="M91" s="56">
        <f t="shared" si="13"/>
        <v>0.28911951975363398</v>
      </c>
      <c r="N91" s="57"/>
      <c r="O91" s="57"/>
      <c r="Q91" s="57"/>
      <c r="S91" s="40"/>
      <c r="V91" s="57"/>
      <c r="W91" s="57"/>
      <c r="X91" s="57"/>
      <c r="Y91" s="57"/>
    </row>
    <row r="92" spans="1:25" s="31" customFormat="1" x14ac:dyDescent="0.3">
      <c r="A92" s="47" t="s">
        <v>356</v>
      </c>
      <c r="B92" s="47"/>
      <c r="C92" s="48"/>
      <c r="D92" s="52">
        <v>1.6016420125961299</v>
      </c>
      <c r="E92" s="50">
        <v>1552950000</v>
      </c>
      <c r="F92" s="51">
        <v>2.570091E-2</v>
      </c>
      <c r="G92" s="51">
        <v>4.3270179999999998E-2</v>
      </c>
      <c r="H92" s="51">
        <v>5.4320699999999998E-3</v>
      </c>
      <c r="I92" s="51"/>
      <c r="J92" s="56">
        <f t="shared" si="10"/>
        <v>-20.207352152000102</v>
      </c>
      <c r="K92" s="56">
        <f t="shared" si="12"/>
        <v>-26.1182652996001</v>
      </c>
      <c r="L92" s="56">
        <f t="shared" si="11"/>
        <v>0.1086414</v>
      </c>
      <c r="M92" s="56">
        <f t="shared" si="13"/>
        <v>0.28911951975363398</v>
      </c>
      <c r="N92" s="57"/>
      <c r="O92" s="57"/>
      <c r="Q92" s="57"/>
      <c r="S92" s="40"/>
      <c r="V92" s="57"/>
      <c r="W92" s="57"/>
      <c r="X92" s="57"/>
      <c r="Y92" s="57"/>
    </row>
    <row r="93" spans="1:25" s="31" customFormat="1" x14ac:dyDescent="0.3">
      <c r="A93" s="47" t="s">
        <v>357</v>
      </c>
      <c r="B93" s="47"/>
      <c r="C93" s="48"/>
      <c r="D93" s="52">
        <v>1.5972490310668901</v>
      </c>
      <c r="E93" s="50">
        <v>1556890000</v>
      </c>
      <c r="F93" s="51">
        <v>2.4832750000000001E-2</v>
      </c>
      <c r="G93" s="51">
        <v>4.3305650000000001E-2</v>
      </c>
      <c r="H93" s="51">
        <v>3.1978979999999998E-3</v>
      </c>
      <c r="I93" s="51"/>
      <c r="J93" s="56">
        <f t="shared" si="10"/>
        <v>-19.404183660000001</v>
      </c>
      <c r="K93" s="56">
        <f t="shared" si="12"/>
        <v>-25.3150968076</v>
      </c>
      <c r="L93" s="56">
        <f t="shared" si="11"/>
        <v>6.3957959999999994E-2</v>
      </c>
      <c r="M93" s="56">
        <f t="shared" si="13"/>
        <v>0.28911951975363398</v>
      </c>
      <c r="N93" s="57"/>
      <c r="O93" s="57"/>
      <c r="Q93" s="57"/>
      <c r="S93" s="40"/>
      <c r="V93" s="57"/>
      <c r="W93" s="57"/>
      <c r="X93" s="57"/>
      <c r="Y93" s="57"/>
    </row>
    <row r="94" spans="1:25" s="31" customFormat="1" x14ac:dyDescent="0.3">
      <c r="A94" s="47" t="s">
        <v>358</v>
      </c>
      <c r="B94" s="47"/>
      <c r="C94" s="48"/>
      <c r="D94" s="52">
        <v>1.59585905075073</v>
      </c>
      <c r="E94" s="50">
        <v>1560485000</v>
      </c>
      <c r="F94" s="51">
        <v>2.485236E-2</v>
      </c>
      <c r="G94" s="51">
        <v>4.3571909999999998E-2</v>
      </c>
      <c r="H94" s="51">
        <v>2.4405859999999998E-3</v>
      </c>
      <c r="I94" s="51"/>
      <c r="J94" s="56">
        <f t="shared" si="10"/>
        <v>-13.3750987240001</v>
      </c>
      <c r="K94" s="56">
        <f t="shared" si="12"/>
        <v>-19.286011871600099</v>
      </c>
      <c r="L94" s="56">
        <f t="shared" si="11"/>
        <v>4.8811720000000003E-2</v>
      </c>
      <c r="M94" s="56">
        <f t="shared" si="13"/>
        <v>0.28911951975363398</v>
      </c>
      <c r="N94" s="57"/>
      <c r="O94" s="57"/>
      <c r="Q94" s="57"/>
      <c r="S94" s="40"/>
      <c r="V94" s="57"/>
      <c r="W94" s="57"/>
      <c r="X94" s="57"/>
      <c r="Y94" s="57"/>
    </row>
    <row r="95" spans="1:25" s="31" customFormat="1" x14ac:dyDescent="0.3">
      <c r="A95" s="47" t="s">
        <v>359</v>
      </c>
      <c r="B95" s="47"/>
      <c r="C95" s="48"/>
      <c r="D95" s="52">
        <v>1.59248006343842</v>
      </c>
      <c r="E95" s="50">
        <v>1529625000</v>
      </c>
      <c r="F95" s="51">
        <v>1.9040519999999998E-2</v>
      </c>
      <c r="G95" s="51">
        <v>4.351526E-2</v>
      </c>
      <c r="H95" s="51">
        <v>6.263986E-3</v>
      </c>
      <c r="I95" s="51"/>
      <c r="J95" s="56">
        <f t="shared" si="10"/>
        <v>-14.657858664000001</v>
      </c>
      <c r="K95" s="56">
        <f t="shared" si="12"/>
        <v>-20.568771811600001</v>
      </c>
      <c r="L95" s="56">
        <f t="shared" si="11"/>
        <v>0.12527972000000001</v>
      </c>
      <c r="M95" s="56">
        <f t="shared" si="13"/>
        <v>0.28911951975363398</v>
      </c>
      <c r="N95" s="57"/>
      <c r="O95" s="57"/>
      <c r="Q95" s="57"/>
      <c r="S95" s="40"/>
      <c r="V95" s="57"/>
      <c r="W95" s="57"/>
      <c r="X95" s="57"/>
      <c r="Y95" s="57"/>
    </row>
    <row r="96" spans="1:25" s="31" customFormat="1" x14ac:dyDescent="0.3">
      <c r="A96" s="47" t="s">
        <v>360</v>
      </c>
      <c r="B96" s="47"/>
      <c r="C96" s="48"/>
      <c r="D96" s="52">
        <v>1.58924996852875</v>
      </c>
      <c r="E96" s="50">
        <v>1557795000</v>
      </c>
      <c r="F96" s="51">
        <v>3.1167029999999998E-2</v>
      </c>
      <c r="G96" s="51">
        <v>4.3272089999999999E-2</v>
      </c>
      <c r="H96" s="51">
        <v>4.3996979999999996E-3</v>
      </c>
      <c r="I96" s="51"/>
      <c r="J96" s="56">
        <f t="shared" si="10"/>
        <v>-20.164102876000001</v>
      </c>
      <c r="K96" s="56">
        <f t="shared" si="12"/>
        <v>-26.0750160236</v>
      </c>
      <c r="L96" s="56">
        <f t="shared" si="11"/>
        <v>8.7993959999999996E-2</v>
      </c>
      <c r="M96" s="56">
        <f t="shared" si="13"/>
        <v>0.28911951975363398</v>
      </c>
      <c r="N96" s="57"/>
      <c r="O96" s="57"/>
      <c r="Q96" s="57"/>
      <c r="S96" s="40"/>
      <c r="V96" s="57"/>
      <c r="W96" s="57"/>
      <c r="X96" s="57"/>
      <c r="Y96" s="57"/>
    </row>
    <row r="97" spans="1:25" s="31" customFormat="1" x14ac:dyDescent="0.3">
      <c r="A97" s="47" t="s">
        <v>361</v>
      </c>
      <c r="B97" s="47"/>
      <c r="C97" s="48"/>
      <c r="D97" s="52">
        <v>1.5842559337616</v>
      </c>
      <c r="E97" s="50">
        <v>1558867000</v>
      </c>
      <c r="F97" s="51">
        <v>1.0953839999999999E-2</v>
      </c>
      <c r="G97" s="51">
        <v>4.5141380000000002E-2</v>
      </c>
      <c r="H97" s="51">
        <v>3.8734419999999999E-3</v>
      </c>
      <c r="I97" s="51"/>
      <c r="J97" s="56">
        <f t="shared" si="10"/>
        <v>22.163352167999999</v>
      </c>
      <c r="K97" s="56"/>
      <c r="L97" s="56">
        <f t="shared" si="11"/>
        <v>7.7468839999999997E-2</v>
      </c>
      <c r="M97" s="56"/>
      <c r="N97" s="57"/>
      <c r="O97" s="57"/>
      <c r="Q97" s="57"/>
      <c r="S97" s="40"/>
      <c r="V97" s="57"/>
      <c r="W97" s="57"/>
      <c r="X97" s="57"/>
      <c r="Y97" s="57"/>
    </row>
    <row r="98" spans="1:25" s="31" customFormat="1" x14ac:dyDescent="0.3">
      <c r="A98" s="47" t="s">
        <v>362</v>
      </c>
      <c r="B98" s="47"/>
      <c r="C98" s="48"/>
      <c r="D98" s="52">
        <v>1.58147692680359</v>
      </c>
      <c r="E98" s="50">
        <v>1550879000</v>
      </c>
      <c r="F98" s="51">
        <v>2.3292779999999999E-2</v>
      </c>
      <c r="G98" s="51">
        <v>4.3246260000000002E-2</v>
      </c>
      <c r="H98" s="51">
        <v>4.5080989999999998E-3</v>
      </c>
      <c r="I98" s="51"/>
      <c r="J98" s="56">
        <f t="shared" si="10"/>
        <v>-20.748987064000001</v>
      </c>
      <c r="K98" s="56">
        <f t="shared" ref="K98:K107" si="14">J98-O$52</f>
        <v>-26.6599002116</v>
      </c>
      <c r="L98" s="56">
        <f t="shared" si="11"/>
        <v>9.0161980000000003E-2</v>
      </c>
      <c r="M98" s="56">
        <f t="shared" ref="M98:M107" si="15">O$51</f>
        <v>0.28911951975363398</v>
      </c>
      <c r="N98" s="57"/>
      <c r="O98" s="57"/>
      <c r="Q98" s="57"/>
      <c r="S98" s="40"/>
      <c r="V98" s="57"/>
      <c r="W98" s="57"/>
      <c r="X98" s="57"/>
      <c r="Y98" s="57"/>
    </row>
    <row r="99" spans="1:25" s="31" customFormat="1" x14ac:dyDescent="0.3">
      <c r="A99" s="47" t="s">
        <v>363</v>
      </c>
      <c r="B99" s="47"/>
      <c r="C99" s="48"/>
      <c r="D99" s="52">
        <v>1.5788109302520801</v>
      </c>
      <c r="E99" s="50">
        <v>1552995000</v>
      </c>
      <c r="F99" s="51">
        <v>2.551312E-2</v>
      </c>
      <c r="G99" s="51">
        <v>4.3573300000000002E-2</v>
      </c>
      <c r="H99" s="51">
        <v>3.7161020000000002E-3</v>
      </c>
      <c r="I99" s="51"/>
      <c r="J99" s="56">
        <f t="shared" si="10"/>
        <v>-13.343624119999999</v>
      </c>
      <c r="K99" s="56">
        <f t="shared" si="14"/>
        <v>-19.2545372676</v>
      </c>
      <c r="L99" s="56">
        <f t="shared" si="11"/>
        <v>7.4322040000000006E-2</v>
      </c>
      <c r="M99" s="56">
        <f t="shared" si="15"/>
        <v>0.28911951975363398</v>
      </c>
      <c r="N99" s="57"/>
      <c r="O99" s="57"/>
      <c r="Q99" s="57"/>
      <c r="S99" s="40"/>
      <c r="V99" s="57"/>
      <c r="W99" s="57"/>
      <c r="X99" s="57"/>
      <c r="Y99" s="57"/>
    </row>
    <row r="100" spans="1:25" s="31" customFormat="1" x14ac:dyDescent="0.3">
      <c r="A100" s="47" t="s">
        <v>364</v>
      </c>
      <c r="B100" s="47"/>
      <c r="C100" s="48"/>
      <c r="D100" s="52">
        <v>1.58988904953003</v>
      </c>
      <c r="E100" s="50">
        <v>1559115000</v>
      </c>
      <c r="F100" s="51">
        <v>5.7727599999999997E-2</v>
      </c>
      <c r="G100" s="51">
        <v>4.3282710000000002E-2</v>
      </c>
      <c r="H100" s="51">
        <v>7.9421730000000003E-3</v>
      </c>
      <c r="I100" s="51"/>
      <c r="J100" s="56">
        <f t="shared" si="10"/>
        <v>-19.923627843999999</v>
      </c>
      <c r="K100" s="56">
        <f t="shared" si="14"/>
        <v>-25.834540991600001</v>
      </c>
      <c r="L100" s="56">
        <f t="shared" si="11"/>
        <v>0.15884345999999999</v>
      </c>
      <c r="M100" s="56">
        <f t="shared" si="15"/>
        <v>0.28911951975363398</v>
      </c>
      <c r="N100" s="57"/>
      <c r="O100" s="57"/>
      <c r="Q100" s="57"/>
      <c r="S100" s="40"/>
      <c r="V100" s="57"/>
      <c r="W100" s="57"/>
      <c r="X100" s="57"/>
      <c r="Y100" s="57"/>
    </row>
    <row r="101" spans="1:25" s="31" customFormat="1" x14ac:dyDescent="0.3">
      <c r="A101" s="47" t="s">
        <v>365</v>
      </c>
      <c r="B101" s="47"/>
      <c r="C101" s="48"/>
      <c r="D101" s="52">
        <v>1.59003901481628</v>
      </c>
      <c r="E101" s="50">
        <v>1570464000</v>
      </c>
      <c r="F101" s="51">
        <v>2.0878609999999999E-2</v>
      </c>
      <c r="G101" s="51">
        <v>4.3181320000000002E-2</v>
      </c>
      <c r="H101" s="51">
        <v>4.4472610000000001E-3</v>
      </c>
      <c r="I101" s="51"/>
      <c r="J101" s="56">
        <f t="shared" si="10"/>
        <v>-22.219462448000002</v>
      </c>
      <c r="K101" s="56">
        <f t="shared" si="14"/>
        <v>-28.1303755956</v>
      </c>
      <c r="L101" s="56">
        <f t="shared" si="11"/>
        <v>8.8945220000000005E-2</v>
      </c>
      <c r="M101" s="56">
        <f t="shared" si="15"/>
        <v>0.28911951975363398</v>
      </c>
      <c r="N101" s="57"/>
      <c r="O101" s="57"/>
      <c r="Q101" s="57"/>
      <c r="S101" s="40"/>
      <c r="V101" s="57"/>
      <c r="W101" s="57"/>
      <c r="X101" s="57"/>
      <c r="Y101" s="57"/>
    </row>
    <row r="102" spans="1:25" s="31" customFormat="1" x14ac:dyDescent="0.3">
      <c r="A102" s="47" t="s">
        <v>366</v>
      </c>
      <c r="B102" s="47"/>
      <c r="C102" s="48"/>
      <c r="D102" s="52">
        <v>1.58147692680359</v>
      </c>
      <c r="E102" s="50">
        <v>1557709000</v>
      </c>
      <c r="F102" s="51">
        <v>2.470777E-2</v>
      </c>
      <c r="G102" s="51">
        <v>4.3350899999999998E-2</v>
      </c>
      <c r="H102" s="51">
        <v>4.6362510000000001E-3</v>
      </c>
      <c r="I102" s="51"/>
      <c r="J102" s="56">
        <f t="shared" si="10"/>
        <v>-18.3795607600001</v>
      </c>
      <c r="K102" s="56">
        <f t="shared" si="14"/>
        <v>-24.290473907600099</v>
      </c>
      <c r="L102" s="56">
        <f t="shared" si="11"/>
        <v>9.2725020000000005E-2</v>
      </c>
      <c r="M102" s="56">
        <f t="shared" si="15"/>
        <v>0.28911951975363398</v>
      </c>
      <c r="N102" s="57"/>
      <c r="O102" s="57"/>
      <c r="Q102" s="57"/>
      <c r="S102" s="40"/>
      <c r="V102" s="57"/>
      <c r="W102" s="57"/>
      <c r="X102" s="57"/>
      <c r="Y102" s="57"/>
    </row>
    <row r="103" spans="1:25" s="31" customFormat="1" x14ac:dyDescent="0.3">
      <c r="A103" s="47" t="s">
        <v>367</v>
      </c>
      <c r="B103" s="47"/>
      <c r="C103" s="48"/>
      <c r="D103" s="52">
        <v>1.57565701007843</v>
      </c>
      <c r="E103" s="50">
        <v>1553641000</v>
      </c>
      <c r="F103" s="51">
        <v>2.1407410000000002E-2</v>
      </c>
      <c r="G103" s="51">
        <v>4.3188249999999997E-2</v>
      </c>
      <c r="H103" s="51">
        <v>4.7053980000000004E-3</v>
      </c>
      <c r="I103" s="51"/>
      <c r="J103" s="56">
        <f t="shared" si="10"/>
        <v>-22.0625423</v>
      </c>
      <c r="K103" s="56">
        <f t="shared" si="14"/>
        <v>-27.973455447599999</v>
      </c>
      <c r="L103" s="56">
        <f t="shared" si="11"/>
        <v>9.4107960000000004E-2</v>
      </c>
      <c r="M103" s="56">
        <f t="shared" si="15"/>
        <v>0.28911951975363398</v>
      </c>
      <c r="N103" s="57"/>
      <c r="O103" s="57"/>
      <c r="Q103" s="57"/>
      <c r="S103" s="40"/>
      <c r="V103" s="57"/>
      <c r="W103" s="57"/>
      <c r="X103" s="57"/>
      <c r="Y103" s="57"/>
    </row>
    <row r="104" spans="1:25" s="31" customFormat="1" x14ac:dyDescent="0.3">
      <c r="A104" s="47" t="s">
        <v>368</v>
      </c>
      <c r="B104" s="47"/>
      <c r="C104" s="48"/>
      <c r="D104" s="52">
        <v>1.57145094871521</v>
      </c>
      <c r="E104" s="50">
        <v>1552924000</v>
      </c>
      <c r="F104" s="51">
        <v>3.253379E-2</v>
      </c>
      <c r="G104" s="51">
        <v>4.3596309999999999E-2</v>
      </c>
      <c r="H104" s="51">
        <v>3.7721389999999999E-3</v>
      </c>
      <c r="I104" s="51"/>
      <c r="J104" s="56">
        <f t="shared" si="10"/>
        <v>-12.8225948840001</v>
      </c>
      <c r="K104" s="56">
        <f t="shared" si="14"/>
        <v>-18.7335080316</v>
      </c>
      <c r="L104" s="56">
        <f t="shared" si="11"/>
        <v>7.5442780000000001E-2</v>
      </c>
      <c r="M104" s="56">
        <f t="shared" si="15"/>
        <v>0.28911951975363398</v>
      </c>
      <c r="N104" s="57"/>
      <c r="O104" s="57"/>
      <c r="Q104" s="57"/>
      <c r="S104" s="40"/>
      <c r="V104" s="57"/>
      <c r="W104" s="57"/>
      <c r="X104" s="57"/>
      <c r="Y104" s="57"/>
    </row>
    <row r="105" spans="1:25" s="31" customFormat="1" x14ac:dyDescent="0.3">
      <c r="A105" s="47" t="s">
        <v>369</v>
      </c>
      <c r="B105" s="47"/>
      <c r="C105" s="48"/>
      <c r="D105" s="52">
        <v>1.56581807136536</v>
      </c>
      <c r="E105" s="50">
        <v>1548013000</v>
      </c>
      <c r="F105" s="51">
        <v>2.7318539999999999E-2</v>
      </c>
      <c r="G105" s="51">
        <v>4.3271709999999998E-2</v>
      </c>
      <c r="H105" s="51">
        <v>4.2369909999999998E-3</v>
      </c>
      <c r="I105" s="51"/>
      <c r="J105" s="56">
        <f t="shared" si="10"/>
        <v>-20.1727074440001</v>
      </c>
      <c r="K105" s="56">
        <f t="shared" si="14"/>
        <v>-26.083620591600098</v>
      </c>
      <c r="L105" s="56">
        <f t="shared" si="11"/>
        <v>8.4739819999999993E-2</v>
      </c>
      <c r="M105" s="56">
        <f t="shared" si="15"/>
        <v>0.28911951975363398</v>
      </c>
      <c r="N105" s="57"/>
      <c r="O105" s="57"/>
      <c r="Q105" s="57"/>
      <c r="S105" s="40"/>
      <c r="V105" s="57"/>
      <c r="W105" s="57"/>
      <c r="X105" s="57"/>
      <c r="Y105" s="57"/>
    </row>
    <row r="106" spans="1:25" s="31" customFormat="1" x14ac:dyDescent="0.3">
      <c r="A106" s="47" t="s">
        <v>370</v>
      </c>
      <c r="B106" s="47"/>
      <c r="C106" s="48"/>
      <c r="D106" s="52">
        <v>1.55999803543091</v>
      </c>
      <c r="E106" s="50">
        <v>1552919000</v>
      </c>
      <c r="F106" s="51">
        <v>2.7058809999999999E-2</v>
      </c>
      <c r="G106" s="51">
        <v>4.3315439999999997E-2</v>
      </c>
      <c r="H106" s="51">
        <v>5.0487700000000002E-3</v>
      </c>
      <c r="I106" s="51"/>
      <c r="J106" s="56">
        <f t="shared" si="10"/>
        <v>-19.182502816000099</v>
      </c>
      <c r="K106" s="56">
        <f t="shared" si="14"/>
        <v>-25.093415963600101</v>
      </c>
      <c r="L106" s="56">
        <f t="shared" si="11"/>
        <v>0.10097540000000001</v>
      </c>
      <c r="M106" s="56">
        <f t="shared" si="15"/>
        <v>0.28911951975363398</v>
      </c>
      <c r="N106" s="57"/>
      <c r="O106" s="57"/>
      <c r="Q106" s="57"/>
      <c r="S106" s="40"/>
      <c r="V106" s="57"/>
      <c r="W106" s="57"/>
      <c r="X106" s="57"/>
      <c r="Y106" s="57"/>
    </row>
    <row r="107" spans="1:25" s="31" customFormat="1" x14ac:dyDescent="0.3">
      <c r="A107" s="47" t="s">
        <v>371</v>
      </c>
      <c r="B107" s="47"/>
      <c r="C107" s="48"/>
      <c r="D107" s="52">
        <v>1.55613005161285</v>
      </c>
      <c r="E107" s="50">
        <v>1548709000</v>
      </c>
      <c r="F107" s="51">
        <v>3.3391129999999998E-2</v>
      </c>
      <c r="G107" s="51">
        <v>4.3530399999999997E-2</v>
      </c>
      <c r="H107" s="51">
        <v>6.4917250000000003E-3</v>
      </c>
      <c r="I107" s="51"/>
      <c r="J107" s="56">
        <f t="shared" si="10"/>
        <v>-14.3150345600001</v>
      </c>
      <c r="K107" s="56">
        <f t="shared" si="14"/>
        <v>-20.2259477076</v>
      </c>
      <c r="L107" s="56">
        <f t="shared" si="11"/>
        <v>0.12983449999999999</v>
      </c>
      <c r="M107" s="56">
        <f t="shared" si="15"/>
        <v>0.28911951975363398</v>
      </c>
      <c r="N107" s="57"/>
      <c r="O107" s="57"/>
      <c r="Q107" s="57"/>
      <c r="S107" s="40"/>
      <c r="V107" s="57"/>
      <c r="W107" s="57"/>
      <c r="X107" s="57"/>
      <c r="Y107" s="57"/>
    </row>
    <row r="108" spans="1:25" s="31" customFormat="1" x14ac:dyDescent="0.3">
      <c r="A108" s="47" t="s">
        <v>372</v>
      </c>
      <c r="B108" s="47"/>
      <c r="C108" s="48"/>
      <c r="D108" s="52">
        <v>1.54801905155182</v>
      </c>
      <c r="E108" s="50">
        <v>1527003000</v>
      </c>
      <c r="F108" s="51">
        <v>1.7228279999999999E-2</v>
      </c>
      <c r="G108" s="51">
        <v>4.512671E-2</v>
      </c>
      <c r="H108" s="51">
        <v>5.273046E-3</v>
      </c>
      <c r="I108" s="51"/>
      <c r="J108" s="56">
        <f t="shared" si="10"/>
        <v>21.831170555999901</v>
      </c>
      <c r="K108" s="56"/>
      <c r="L108" s="56">
        <f t="shared" si="11"/>
        <v>0.10546092</v>
      </c>
      <c r="M108" s="56"/>
      <c r="N108" s="57"/>
      <c r="O108" s="57"/>
      <c r="Q108" s="57"/>
      <c r="S108" s="40"/>
      <c r="V108" s="57"/>
      <c r="W108" s="57"/>
      <c r="X108" s="57"/>
      <c r="Y108" s="57"/>
    </row>
    <row r="109" spans="1:25" s="31" customFormat="1" x14ac:dyDescent="0.3">
      <c r="A109" s="47" t="s">
        <v>373</v>
      </c>
      <c r="B109" s="47"/>
      <c r="C109" s="48"/>
      <c r="D109" s="52">
        <v>1.5463670492172199</v>
      </c>
      <c r="E109" s="50">
        <v>1540404000</v>
      </c>
      <c r="F109" s="51">
        <v>2.8220579999999999E-2</v>
      </c>
      <c r="G109" s="51">
        <v>4.3192899999999999E-2</v>
      </c>
      <c r="H109" s="51">
        <v>4.5654559999999999E-3</v>
      </c>
      <c r="I109" s="51"/>
      <c r="J109" s="56">
        <f t="shared" si="10"/>
        <v>-21.957249560000001</v>
      </c>
      <c r="K109" s="56">
        <f t="shared" ref="K109:K118" si="16">J109-O$52</f>
        <v>-27.8681627076</v>
      </c>
      <c r="L109" s="56">
        <f t="shared" si="11"/>
        <v>9.1309119999999994E-2</v>
      </c>
      <c r="M109" s="56">
        <f t="shared" ref="M109:M118" si="17">O$51</f>
        <v>0.28911951975363398</v>
      </c>
      <c r="N109" s="57"/>
      <c r="O109" s="57"/>
      <c r="Q109" s="57"/>
      <c r="S109" s="40"/>
      <c r="V109" s="57"/>
      <c r="W109" s="57"/>
      <c r="X109" s="57"/>
      <c r="Y109" s="57"/>
    </row>
    <row r="110" spans="1:25" s="31" customFormat="1" x14ac:dyDescent="0.3">
      <c r="A110" s="47" t="s">
        <v>374</v>
      </c>
      <c r="B110" s="47"/>
      <c r="C110" s="48"/>
      <c r="D110" s="52">
        <v>1.5421609878539999</v>
      </c>
      <c r="E110" s="50">
        <v>1534169000</v>
      </c>
      <c r="F110" s="51">
        <v>1.938635E-2</v>
      </c>
      <c r="G110" s="51">
        <v>4.3151179999999997E-2</v>
      </c>
      <c r="H110" s="51">
        <v>4.8667759999999997E-3</v>
      </c>
      <c r="I110" s="51"/>
      <c r="J110" s="56">
        <f t="shared" si="10"/>
        <v>-22.901940552000099</v>
      </c>
      <c r="K110" s="56">
        <f t="shared" si="16"/>
        <v>-28.812853699600101</v>
      </c>
      <c r="L110" s="56">
        <f t="shared" si="11"/>
        <v>9.7335519999999995E-2</v>
      </c>
      <c r="M110" s="56">
        <f t="shared" si="17"/>
        <v>0.28911951975363398</v>
      </c>
      <c r="N110" s="57"/>
      <c r="O110" s="57"/>
      <c r="Q110" s="57"/>
      <c r="S110" s="40"/>
      <c r="V110" s="57"/>
      <c r="W110" s="57"/>
      <c r="X110" s="57"/>
      <c r="Y110" s="57"/>
    </row>
    <row r="111" spans="1:25" s="31" customFormat="1" x14ac:dyDescent="0.3">
      <c r="A111" s="47" t="s">
        <v>375</v>
      </c>
      <c r="B111" s="47"/>
      <c r="C111" s="48"/>
      <c r="D111" s="52">
        <v>1.5387439727783201</v>
      </c>
      <c r="E111" s="50">
        <v>1528406000</v>
      </c>
      <c r="F111" s="51">
        <v>2.023293E-2</v>
      </c>
      <c r="G111" s="51">
        <v>4.3158259999999997E-2</v>
      </c>
      <c r="H111" s="51">
        <v>3.5730330000000002E-3</v>
      </c>
      <c r="I111" s="51"/>
      <c r="J111" s="56">
        <f t="shared" si="10"/>
        <v>-22.7416238640001</v>
      </c>
      <c r="K111" s="56">
        <f t="shared" si="16"/>
        <v>-28.652537011600099</v>
      </c>
      <c r="L111" s="56">
        <f t="shared" si="11"/>
        <v>7.1460659999999995E-2</v>
      </c>
      <c r="M111" s="56">
        <f t="shared" si="17"/>
        <v>0.28911951975363398</v>
      </c>
      <c r="N111" s="57"/>
      <c r="O111" s="57"/>
      <c r="Q111" s="57"/>
      <c r="S111" s="40"/>
      <c r="V111" s="57"/>
      <c r="W111" s="57"/>
      <c r="X111" s="57"/>
      <c r="Y111" s="57"/>
    </row>
    <row r="112" spans="1:25" s="31" customFormat="1" x14ac:dyDescent="0.3">
      <c r="A112" s="47" t="s">
        <v>376</v>
      </c>
      <c r="B112" s="47"/>
      <c r="C112" s="48"/>
      <c r="D112" s="52">
        <v>1.53235995769501</v>
      </c>
      <c r="E112" s="50">
        <v>1522800000</v>
      </c>
      <c r="F112" s="51">
        <v>2.6410329999999999E-2</v>
      </c>
      <c r="G112" s="51">
        <v>4.3337399999999998E-2</v>
      </c>
      <c r="H112" s="51">
        <v>4.1726510000000003E-3</v>
      </c>
      <c r="I112" s="51"/>
      <c r="J112" s="56">
        <f t="shared" si="10"/>
        <v>-18.68524936</v>
      </c>
      <c r="K112" s="56">
        <f t="shared" si="16"/>
        <v>-24.596162507599999</v>
      </c>
      <c r="L112" s="56">
        <f t="shared" si="11"/>
        <v>8.3453020000000003E-2</v>
      </c>
      <c r="M112" s="56">
        <f t="shared" si="17"/>
        <v>0.28911951975363398</v>
      </c>
      <c r="N112" s="57"/>
      <c r="O112" s="57"/>
      <c r="Q112" s="57"/>
      <c r="S112" s="40"/>
      <c r="V112" s="57"/>
      <c r="W112" s="57"/>
      <c r="X112" s="57"/>
      <c r="Y112" s="57"/>
    </row>
    <row r="113" spans="1:25" s="31" customFormat="1" x14ac:dyDescent="0.3">
      <c r="A113" s="47" t="s">
        <v>377</v>
      </c>
      <c r="B113" s="47"/>
      <c r="C113" s="48"/>
      <c r="D113" s="52">
        <v>1.5276290178298999</v>
      </c>
      <c r="E113" s="50">
        <v>1515353000</v>
      </c>
      <c r="F113" s="51">
        <v>2.4945519999999999E-2</v>
      </c>
      <c r="G113" s="51">
        <v>4.3533540000000003E-2</v>
      </c>
      <c r="H113" s="51">
        <v>3.4770199999999999E-3</v>
      </c>
      <c r="I113" s="51"/>
      <c r="J113" s="56">
        <f t="shared" si="10"/>
        <v>-14.243933655999999</v>
      </c>
      <c r="K113" s="56">
        <f t="shared" si="16"/>
        <v>-20.154846803600002</v>
      </c>
      <c r="L113" s="56">
        <f t="shared" si="11"/>
        <v>6.9540400000000002E-2</v>
      </c>
      <c r="M113" s="56">
        <f t="shared" si="17"/>
        <v>0.28911951975363398</v>
      </c>
      <c r="N113" s="57"/>
      <c r="O113" s="57"/>
      <c r="Q113" s="57"/>
      <c r="S113" s="40"/>
      <c r="V113" s="57"/>
      <c r="W113" s="57"/>
      <c r="X113" s="57"/>
      <c r="Y113" s="57"/>
    </row>
    <row r="114" spans="1:25" s="31" customFormat="1" x14ac:dyDescent="0.3">
      <c r="A114" s="47" t="s">
        <v>378</v>
      </c>
      <c r="B114" s="47"/>
      <c r="C114" s="48"/>
      <c r="D114" s="52">
        <v>1.52173292636871</v>
      </c>
      <c r="E114" s="50">
        <v>1501511000</v>
      </c>
      <c r="F114" s="51">
        <v>1.8543380000000002E-2</v>
      </c>
      <c r="G114" s="51">
        <v>4.362746E-2</v>
      </c>
      <c r="H114" s="51">
        <v>5.1682580000000002E-3</v>
      </c>
      <c r="I114" s="51"/>
      <c r="J114" s="56">
        <f t="shared" ref="J114:J128" si="18">1000*(G114*22.6436-1)</f>
        <v>-12.1172467440001</v>
      </c>
      <c r="K114" s="56">
        <f t="shared" si="16"/>
        <v>-18.028159891600001</v>
      </c>
      <c r="L114" s="56">
        <f t="shared" ref="L114:L128" si="19">20*H114</f>
        <v>0.10336516</v>
      </c>
      <c r="M114" s="56">
        <f t="shared" si="17"/>
        <v>0.28911951975363398</v>
      </c>
      <c r="N114" s="57"/>
      <c r="O114" s="57"/>
      <c r="Q114" s="57"/>
      <c r="S114" s="40"/>
      <c r="V114" s="57"/>
      <c r="W114" s="57"/>
      <c r="X114" s="57"/>
      <c r="Y114" s="57"/>
    </row>
    <row r="115" spans="1:25" s="31" customFormat="1" x14ac:dyDescent="0.3">
      <c r="A115" s="47" t="s">
        <v>379</v>
      </c>
      <c r="B115" s="47"/>
      <c r="C115" s="48"/>
      <c r="D115" s="52">
        <v>1.5161379575729399</v>
      </c>
      <c r="E115" s="50">
        <v>1501945000</v>
      </c>
      <c r="F115" s="51">
        <v>2.458728E-2</v>
      </c>
      <c r="G115" s="51">
        <v>4.3261000000000001E-2</v>
      </c>
      <c r="H115" s="51">
        <v>4.306664E-3</v>
      </c>
      <c r="I115" s="51"/>
      <c r="J115" s="56">
        <f t="shared" si="18"/>
        <v>-20.415220399999999</v>
      </c>
      <c r="K115" s="56">
        <f t="shared" si="16"/>
        <v>-26.326133547600001</v>
      </c>
      <c r="L115" s="56">
        <f t="shared" si="19"/>
        <v>8.6133280000000007E-2</v>
      </c>
      <c r="M115" s="56">
        <f t="shared" si="17"/>
        <v>0.28911951975363398</v>
      </c>
      <c r="N115" s="57"/>
      <c r="O115" s="57"/>
      <c r="Q115" s="57"/>
      <c r="S115" s="40"/>
      <c r="V115" s="57"/>
      <c r="W115" s="57"/>
      <c r="X115" s="57"/>
      <c r="Y115" s="57"/>
    </row>
    <row r="116" spans="1:25" s="31" customFormat="1" x14ac:dyDescent="0.3">
      <c r="A116" s="47" t="s">
        <v>380</v>
      </c>
      <c r="B116" s="47"/>
      <c r="C116" s="48"/>
      <c r="D116" s="52">
        <v>1.5129469633102399</v>
      </c>
      <c r="E116" s="50">
        <v>1502154000</v>
      </c>
      <c r="F116" s="51">
        <v>1.9187010000000001E-2</v>
      </c>
      <c r="G116" s="51">
        <v>4.3314720000000001E-2</v>
      </c>
      <c r="H116" s="51">
        <v>4.1205469999999996E-3</v>
      </c>
      <c r="I116" s="51"/>
      <c r="J116" s="56">
        <f t="shared" si="18"/>
        <v>-19.198806208000001</v>
      </c>
      <c r="K116" s="56">
        <f t="shared" si="16"/>
        <v>-25.109719355599999</v>
      </c>
      <c r="L116" s="56">
        <f t="shared" si="19"/>
        <v>8.2410940000000002E-2</v>
      </c>
      <c r="M116" s="56">
        <f t="shared" si="17"/>
        <v>0.28911951975363398</v>
      </c>
      <c r="N116" s="57"/>
      <c r="O116" s="57"/>
      <c r="Q116" s="57"/>
      <c r="S116" s="40"/>
      <c r="V116" s="57"/>
      <c r="W116" s="57"/>
      <c r="X116" s="57"/>
      <c r="Y116" s="57"/>
    </row>
    <row r="117" spans="1:25" s="31" customFormat="1" x14ac:dyDescent="0.3">
      <c r="A117" s="47" t="s">
        <v>381</v>
      </c>
      <c r="B117" s="47"/>
      <c r="C117" s="48"/>
      <c r="D117" s="52">
        <v>1.51058101654053</v>
      </c>
      <c r="E117" s="50">
        <v>1494580000</v>
      </c>
      <c r="F117" s="51">
        <v>2.1113300000000002E-2</v>
      </c>
      <c r="G117" s="51">
        <v>4.322753E-2</v>
      </c>
      <c r="H117" s="51">
        <v>3.4745209999999999E-3</v>
      </c>
      <c r="I117" s="51"/>
      <c r="J117" s="56">
        <f t="shared" si="18"/>
        <v>-21.173101691999999</v>
      </c>
      <c r="K117" s="56">
        <f t="shared" si="16"/>
        <v>-27.084014839599998</v>
      </c>
      <c r="L117" s="56">
        <f t="shared" si="19"/>
        <v>6.9490419999999997E-2</v>
      </c>
      <c r="M117" s="56">
        <f t="shared" si="17"/>
        <v>0.28911951975363398</v>
      </c>
      <c r="N117" s="57"/>
      <c r="O117" s="57"/>
      <c r="Q117" s="57"/>
      <c r="S117" s="40"/>
      <c r="V117" s="57"/>
      <c r="W117" s="57"/>
      <c r="X117" s="57"/>
      <c r="Y117" s="57"/>
    </row>
    <row r="118" spans="1:25" s="31" customFormat="1" x14ac:dyDescent="0.3">
      <c r="A118" s="47" t="s">
        <v>382</v>
      </c>
      <c r="B118" s="47"/>
      <c r="C118" s="48"/>
      <c r="D118" s="52">
        <v>1.50716400146484</v>
      </c>
      <c r="E118" s="50">
        <v>1489865000</v>
      </c>
      <c r="F118" s="51">
        <v>3.1924649999999999E-2</v>
      </c>
      <c r="G118" s="51">
        <v>4.3337939999999998E-2</v>
      </c>
      <c r="H118" s="51">
        <v>7.2172440000000003E-3</v>
      </c>
      <c r="I118" s="51"/>
      <c r="J118" s="56">
        <f t="shared" si="18"/>
        <v>-18.673021816000102</v>
      </c>
      <c r="K118" s="56">
        <f t="shared" si="16"/>
        <v>-24.583934963600001</v>
      </c>
      <c r="L118" s="56">
        <f t="shared" si="19"/>
        <v>0.14434488000000001</v>
      </c>
      <c r="M118" s="56">
        <f t="shared" si="17"/>
        <v>0.28911951975363398</v>
      </c>
      <c r="N118" s="57"/>
      <c r="O118" s="57"/>
      <c r="Q118" s="57"/>
      <c r="S118" s="40"/>
      <c r="V118" s="57"/>
      <c r="W118" s="57"/>
      <c r="X118" s="57"/>
      <c r="Y118" s="57"/>
    </row>
    <row r="119" spans="1:25" s="31" customFormat="1" x14ac:dyDescent="0.3">
      <c r="A119" s="47" t="s">
        <v>383</v>
      </c>
      <c r="B119" s="47"/>
      <c r="C119" s="48"/>
      <c r="D119" s="52">
        <v>1.50412201881409</v>
      </c>
      <c r="E119" s="50">
        <v>1483873000</v>
      </c>
      <c r="F119" s="51">
        <v>1.9352850000000001E-2</v>
      </c>
      <c r="G119" s="51">
        <v>4.5130940000000001E-2</v>
      </c>
      <c r="H119" s="51">
        <v>2.9974329999999999E-3</v>
      </c>
      <c r="I119" s="51"/>
      <c r="J119" s="56">
        <f t="shared" si="18"/>
        <v>21.926952984</v>
      </c>
      <c r="K119" s="56"/>
      <c r="L119" s="56">
        <f t="shared" si="19"/>
        <v>5.9948660000000001E-2</v>
      </c>
      <c r="M119" s="56"/>
      <c r="N119" s="57"/>
      <c r="O119" s="57"/>
      <c r="Q119" s="57"/>
      <c r="S119" s="40"/>
      <c r="V119" s="57"/>
      <c r="W119" s="57"/>
      <c r="X119" s="57"/>
      <c r="Y119" s="57"/>
    </row>
    <row r="120" spans="1:25" s="31" customFormat="1" x14ac:dyDescent="0.3">
      <c r="A120" s="47" t="s">
        <v>384</v>
      </c>
      <c r="B120" s="47"/>
      <c r="C120" s="48"/>
      <c r="D120" s="52">
        <v>1.5042349100112899</v>
      </c>
      <c r="E120" s="50">
        <v>1485737000</v>
      </c>
      <c r="F120" s="51">
        <v>3.239997E-2</v>
      </c>
      <c r="G120" s="51">
        <v>4.3311189999999999E-2</v>
      </c>
      <c r="H120" s="51">
        <v>3.0801240000000001E-3</v>
      </c>
      <c r="I120" s="51"/>
      <c r="J120" s="56">
        <f t="shared" si="18"/>
        <v>-19.278738116</v>
      </c>
      <c r="K120" s="56">
        <f t="shared" ref="K120:K127" si="20">J120-O$52</f>
        <v>-25.189651263599998</v>
      </c>
      <c r="L120" s="56">
        <f t="shared" si="19"/>
        <v>6.1602480000000001E-2</v>
      </c>
      <c r="M120" s="56">
        <f t="shared" ref="M120:M127" si="21">O$51</f>
        <v>0.28911951975363398</v>
      </c>
      <c r="N120" s="57"/>
      <c r="O120" s="57"/>
      <c r="Q120" s="57"/>
      <c r="S120" s="40"/>
      <c r="V120" s="57"/>
      <c r="W120" s="57"/>
      <c r="X120" s="57"/>
      <c r="Y120" s="57"/>
    </row>
    <row r="121" spans="1:25" s="31" customFormat="1" x14ac:dyDescent="0.3">
      <c r="A121" s="47" t="s">
        <v>385</v>
      </c>
      <c r="B121" s="47"/>
      <c r="C121" s="48"/>
      <c r="D121" s="52">
        <v>1.4983390569686901</v>
      </c>
      <c r="E121" s="50">
        <v>1478978000</v>
      </c>
      <c r="F121" s="51">
        <v>2.5448769999999999E-2</v>
      </c>
      <c r="G121" s="51">
        <v>4.3320640000000001E-2</v>
      </c>
      <c r="H121" s="51">
        <v>4.3380670000000001E-3</v>
      </c>
      <c r="I121" s="51"/>
      <c r="J121" s="56">
        <f t="shared" si="18"/>
        <v>-19.064756096</v>
      </c>
      <c r="K121" s="56">
        <f t="shared" si="20"/>
        <v>-24.975669243599999</v>
      </c>
      <c r="L121" s="56">
        <f t="shared" si="19"/>
        <v>8.6761340000000006E-2</v>
      </c>
      <c r="M121" s="56">
        <f t="shared" si="21"/>
        <v>0.28911951975363398</v>
      </c>
      <c r="N121" s="57"/>
      <c r="O121" s="57"/>
      <c r="Q121" s="57"/>
      <c r="S121" s="40"/>
      <c r="V121" s="57"/>
      <c r="W121" s="57"/>
      <c r="X121" s="57"/>
      <c r="Y121" s="57"/>
    </row>
    <row r="122" spans="1:25" s="31" customFormat="1" x14ac:dyDescent="0.3">
      <c r="A122" s="47" t="s">
        <v>386</v>
      </c>
      <c r="B122" s="47"/>
      <c r="C122" s="48"/>
      <c r="D122" s="52">
        <v>1.49233102798462</v>
      </c>
      <c r="E122" s="50">
        <v>1469887000</v>
      </c>
      <c r="F122" s="51">
        <v>3.4501690000000002E-2</v>
      </c>
      <c r="G122" s="51">
        <v>4.3601529999999999E-2</v>
      </c>
      <c r="H122" s="51">
        <v>5.0412649999999996E-3</v>
      </c>
      <c r="I122" s="51"/>
      <c r="J122" s="56">
        <f t="shared" si="18"/>
        <v>-12.7043952920001</v>
      </c>
      <c r="K122" s="56">
        <f t="shared" si="20"/>
        <v>-18.615308439600099</v>
      </c>
      <c r="L122" s="56">
        <f t="shared" si="19"/>
        <v>0.10082530000000001</v>
      </c>
      <c r="M122" s="56">
        <f t="shared" si="21"/>
        <v>0.28911951975363398</v>
      </c>
      <c r="N122" s="57"/>
      <c r="O122" s="57"/>
      <c r="Q122" s="57"/>
      <c r="S122" s="40"/>
      <c r="V122" s="57"/>
      <c r="W122" s="57"/>
      <c r="X122" s="57"/>
      <c r="Y122" s="57"/>
    </row>
    <row r="123" spans="1:25" s="31" customFormat="1" x14ac:dyDescent="0.3">
      <c r="A123" s="47" t="s">
        <v>387</v>
      </c>
      <c r="B123" s="47"/>
      <c r="C123" s="48"/>
      <c r="D123" s="52">
        <v>1.4919180870056199</v>
      </c>
      <c r="E123" s="50">
        <v>1465249000</v>
      </c>
      <c r="F123" s="51">
        <v>3.2557370000000002E-2</v>
      </c>
      <c r="G123" s="51">
        <v>4.2835730000000002E-2</v>
      </c>
      <c r="H123" s="51">
        <v>4.4369079999999998E-3</v>
      </c>
      <c r="I123" s="51"/>
      <c r="J123" s="56">
        <f t="shared" si="18"/>
        <v>-30.044864172</v>
      </c>
      <c r="K123" s="56">
        <f t="shared" si="20"/>
        <v>-35.955777319600003</v>
      </c>
      <c r="L123" s="56">
        <f t="shared" si="19"/>
        <v>8.8738159999999996E-2</v>
      </c>
      <c r="M123" s="56">
        <f t="shared" si="21"/>
        <v>0.28911951975363398</v>
      </c>
      <c r="N123" s="57"/>
      <c r="O123" s="57"/>
      <c r="Q123" s="57"/>
      <c r="S123" s="40"/>
      <c r="V123" s="57"/>
      <c r="W123" s="57"/>
      <c r="X123" s="57"/>
      <c r="Y123" s="57"/>
    </row>
    <row r="124" spans="1:25" s="31" customFormat="1" x14ac:dyDescent="0.3">
      <c r="A124" s="47" t="s">
        <v>388</v>
      </c>
      <c r="B124" s="47"/>
      <c r="C124" s="48"/>
      <c r="D124" s="52">
        <v>1.4865479469299301</v>
      </c>
      <c r="E124" s="50">
        <v>1463446000</v>
      </c>
      <c r="F124" s="51">
        <v>3.5384859999999997E-2</v>
      </c>
      <c r="G124" s="51">
        <v>4.3178460000000002E-2</v>
      </c>
      <c r="H124" s="51">
        <v>5.7451539999999997E-3</v>
      </c>
      <c r="I124" s="51"/>
      <c r="J124" s="56">
        <f t="shared" si="18"/>
        <v>-22.284223143999998</v>
      </c>
      <c r="K124" s="56">
        <f t="shared" si="20"/>
        <v>-28.195136291600001</v>
      </c>
      <c r="L124" s="56">
        <f t="shared" si="19"/>
        <v>0.11490308</v>
      </c>
      <c r="M124" s="56">
        <f t="shared" si="21"/>
        <v>0.28911951975363398</v>
      </c>
      <c r="N124" s="57"/>
      <c r="O124" s="57"/>
      <c r="Q124" s="57"/>
      <c r="S124" s="40"/>
      <c r="V124" s="57"/>
      <c r="W124" s="57"/>
      <c r="X124" s="57"/>
      <c r="Y124" s="57"/>
    </row>
    <row r="125" spans="1:25" s="31" customFormat="1" x14ac:dyDescent="0.3">
      <c r="A125" s="47" t="s">
        <v>389</v>
      </c>
      <c r="B125" s="47"/>
      <c r="C125" s="48"/>
      <c r="D125" s="52">
        <v>1.4827179908752399</v>
      </c>
      <c r="E125" s="50">
        <v>1453082000</v>
      </c>
      <c r="F125" s="51">
        <v>4.35018E-2</v>
      </c>
      <c r="G125" s="51">
        <v>4.3669180000000002E-2</v>
      </c>
      <c r="H125" s="51">
        <v>4.6907829999999996E-3</v>
      </c>
      <c r="I125" s="51"/>
      <c r="J125" s="56">
        <f t="shared" si="18"/>
        <v>-11.1725557519999</v>
      </c>
      <c r="K125" s="56">
        <f t="shared" si="20"/>
        <v>-17.0834688995999</v>
      </c>
      <c r="L125" s="56">
        <f t="shared" si="19"/>
        <v>9.3815659999999995E-2</v>
      </c>
      <c r="M125" s="56">
        <f t="shared" si="21"/>
        <v>0.28911951975363398</v>
      </c>
      <c r="N125" s="57"/>
      <c r="O125" s="57"/>
      <c r="Q125" s="57"/>
      <c r="S125" s="40"/>
      <c r="V125" s="57"/>
      <c r="W125" s="57"/>
      <c r="X125" s="57"/>
      <c r="Y125" s="57"/>
    </row>
    <row r="126" spans="1:25" s="31" customFormat="1" x14ac:dyDescent="0.3">
      <c r="A126" s="47" t="s">
        <v>390</v>
      </c>
      <c r="B126" s="47"/>
      <c r="C126" s="48"/>
      <c r="D126" s="52">
        <v>1.47967600822449</v>
      </c>
      <c r="E126" s="50">
        <v>1452268000</v>
      </c>
      <c r="F126" s="51">
        <v>2.9977230000000001E-2</v>
      </c>
      <c r="G126" s="51">
        <v>4.2973669999999999E-2</v>
      </c>
      <c r="H126" s="51">
        <v>5.1008249999999998E-3</v>
      </c>
      <c r="I126" s="51"/>
      <c r="J126" s="56">
        <f t="shared" si="18"/>
        <v>-26.9214059880001</v>
      </c>
      <c r="K126" s="56">
        <f t="shared" si="20"/>
        <v>-32.832319135600102</v>
      </c>
      <c r="L126" s="56">
        <f t="shared" si="19"/>
        <v>0.1020165</v>
      </c>
      <c r="M126" s="56">
        <f t="shared" si="21"/>
        <v>0.28911951975363398</v>
      </c>
      <c r="N126" s="57"/>
      <c r="O126" s="57"/>
      <c r="Q126" s="57"/>
      <c r="S126" s="40"/>
      <c r="V126" s="57"/>
      <c r="W126" s="57"/>
      <c r="X126" s="57"/>
      <c r="Y126" s="57"/>
    </row>
    <row r="127" spans="1:25" s="31" customFormat="1" x14ac:dyDescent="0.3">
      <c r="A127" s="47" t="s">
        <v>391</v>
      </c>
      <c r="B127" s="47"/>
      <c r="C127" s="48"/>
      <c r="D127" s="52">
        <v>1.4754329919815099</v>
      </c>
      <c r="E127" s="50">
        <v>1440899000</v>
      </c>
      <c r="F127" s="51">
        <v>3.9161769999999999E-2</v>
      </c>
      <c r="G127" s="51">
        <v>4.3615979999999999E-2</v>
      </c>
      <c r="H127" s="51">
        <v>6.7123629999999998E-3</v>
      </c>
      <c r="I127" s="51"/>
      <c r="J127" s="56">
        <f t="shared" si="18"/>
        <v>-12.377195272000099</v>
      </c>
      <c r="K127" s="56">
        <f t="shared" si="20"/>
        <v>-18.2881084196001</v>
      </c>
      <c r="L127" s="56">
        <f t="shared" si="19"/>
        <v>0.13424726000000001</v>
      </c>
      <c r="M127" s="56">
        <f t="shared" si="21"/>
        <v>0.28911951975363398</v>
      </c>
      <c r="N127" s="57"/>
      <c r="O127" s="57"/>
      <c r="Q127" s="57"/>
      <c r="S127" s="40"/>
      <c r="V127" s="57"/>
      <c r="W127" s="57"/>
      <c r="X127" s="57"/>
      <c r="Y127" s="57"/>
    </row>
    <row r="128" spans="1:25" s="31" customFormat="1" x14ac:dyDescent="0.3">
      <c r="A128" s="47" t="s">
        <v>392</v>
      </c>
      <c r="B128" s="47"/>
      <c r="C128" s="48"/>
      <c r="D128" s="52">
        <v>1.4712270498275799</v>
      </c>
      <c r="E128" s="50">
        <v>1454214000</v>
      </c>
      <c r="F128" s="51">
        <v>2.8384010000000001E-2</v>
      </c>
      <c r="G128" s="51">
        <v>4.5139986999999999E-2</v>
      </c>
      <c r="H128" s="51">
        <v>3.1445280000000002E-3</v>
      </c>
      <c r="I128" s="51"/>
      <c r="J128" s="56">
        <f t="shared" si="18"/>
        <v>22.1318096331999</v>
      </c>
      <c r="L128" s="56">
        <f t="shared" si="19"/>
        <v>6.2890559999999998E-2</v>
      </c>
      <c r="M128" s="56"/>
      <c r="N128" s="57"/>
      <c r="O128" s="57"/>
      <c r="Q128" s="57"/>
      <c r="S128" s="40"/>
      <c r="V128" s="57"/>
      <c r="W128" s="57"/>
      <c r="X128" s="57"/>
      <c r="Y128" s="57"/>
    </row>
  </sheetData>
  <phoneticPr fontId="3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89"/>
  <sheetViews>
    <sheetView zoomScale="40" zoomScaleNormal="40" workbookViewId="0">
      <pane ySplit="3" topLeftCell="A4" activePane="bottomLeft" state="frozen"/>
      <selection pane="bottomLeft" activeCell="Y24" sqref="Y24"/>
    </sheetView>
  </sheetViews>
  <sheetFormatPr defaultColWidth="9" defaultRowHeight="14" x14ac:dyDescent="0.3"/>
  <cols>
    <col min="1" max="1" width="9" style="2"/>
    <col min="2" max="2" width="9.58203125" style="2" customWidth="1"/>
    <col min="3" max="3" width="10.6640625" style="2" customWidth="1"/>
    <col min="4" max="4" width="7.25" style="2" customWidth="1"/>
    <col min="5" max="5" width="7.1640625" style="2" customWidth="1"/>
    <col min="6" max="6" width="8.9140625" style="2" customWidth="1"/>
    <col min="7" max="7" width="18.08203125" style="2" customWidth="1"/>
    <col min="8" max="8" width="6.1640625" style="2" customWidth="1"/>
    <col min="9" max="9" width="9.83203125" style="2" customWidth="1"/>
    <col min="10" max="10" width="10.6640625" style="2" customWidth="1"/>
    <col min="11" max="11" width="7.25" style="2" customWidth="1"/>
    <col min="12" max="12" width="7.1640625" style="2" customWidth="1"/>
    <col min="13" max="13" width="6.33203125" customWidth="1"/>
    <col min="14" max="14" width="13.5" style="2" customWidth="1"/>
    <col min="15" max="15" width="10.6640625" style="2" customWidth="1"/>
    <col min="16" max="16" width="7.25" style="2" customWidth="1"/>
    <col min="17" max="17" width="7.1640625" style="2" customWidth="1"/>
    <col min="18" max="18" width="8.9140625" style="2" customWidth="1"/>
    <col min="19" max="19" width="18.08203125" style="2" customWidth="1"/>
    <col min="20" max="20" width="13.9140625" style="2" customWidth="1"/>
    <col min="21" max="21" width="24.9140625" style="2" customWidth="1"/>
    <col min="22" max="22" width="27.08203125" style="2" customWidth="1"/>
    <col min="23" max="23" width="35.4140625" style="2" customWidth="1"/>
    <col min="24" max="16384" width="9" style="2"/>
  </cols>
  <sheetData>
    <row r="2" spans="2:23" x14ac:dyDescent="0.3">
      <c r="B2" s="104" t="s">
        <v>393</v>
      </c>
      <c r="C2" s="105"/>
      <c r="D2" s="105"/>
      <c r="E2" s="105"/>
      <c r="F2" s="105"/>
      <c r="G2" s="106"/>
      <c r="H2" s="3"/>
      <c r="I2" s="104" t="s">
        <v>394</v>
      </c>
      <c r="J2" s="105"/>
      <c r="K2" s="105"/>
      <c r="L2" s="106"/>
      <c r="N2" s="104" t="s">
        <v>395</v>
      </c>
      <c r="O2" s="105"/>
      <c r="P2" s="105"/>
      <c r="Q2" s="105"/>
      <c r="R2" s="105"/>
      <c r="S2" s="106"/>
    </row>
    <row r="3" spans="2:23" s="1" customFormat="1" ht="15" x14ac:dyDescent="0.3">
      <c r="B3" s="4" t="s">
        <v>396</v>
      </c>
      <c r="C3" s="5" t="s">
        <v>397</v>
      </c>
      <c r="D3" s="5" t="s">
        <v>398</v>
      </c>
      <c r="E3" s="5" t="s">
        <v>399</v>
      </c>
      <c r="F3" s="5" t="s">
        <v>400</v>
      </c>
      <c r="G3" s="6" t="s">
        <v>401</v>
      </c>
      <c r="I3" s="4" t="s">
        <v>396</v>
      </c>
      <c r="J3" s="5" t="s">
        <v>397</v>
      </c>
      <c r="K3" s="5" t="s">
        <v>398</v>
      </c>
      <c r="L3" s="10" t="s">
        <v>399</v>
      </c>
      <c r="N3" s="4" t="s">
        <v>396</v>
      </c>
      <c r="O3" s="5" t="s">
        <v>397</v>
      </c>
      <c r="P3" s="5" t="s">
        <v>398</v>
      </c>
      <c r="Q3" s="5" t="s">
        <v>399</v>
      </c>
      <c r="R3" s="5" t="s">
        <v>400</v>
      </c>
      <c r="S3" s="6" t="s">
        <v>401</v>
      </c>
    </row>
    <row r="4" spans="2:23" x14ac:dyDescent="0.3">
      <c r="B4" s="7" t="s">
        <v>12</v>
      </c>
      <c r="C4" s="8">
        <v>-0.65877751783890903</v>
      </c>
      <c r="D4" s="8">
        <v>0.33155164330710801</v>
      </c>
      <c r="E4" s="8">
        <v>0.21172223976323801</v>
      </c>
      <c r="F4" s="2">
        <v>1</v>
      </c>
      <c r="G4" s="9">
        <f>AVERAGE(C4)</f>
        <v>-0.65877751783890903</v>
      </c>
      <c r="H4" s="8"/>
      <c r="I4" s="7" t="s">
        <v>402</v>
      </c>
      <c r="J4" s="8">
        <v>15.790592818339301</v>
      </c>
      <c r="K4" s="8">
        <v>0.12762295083424799</v>
      </c>
      <c r="L4" s="9">
        <v>9.1598599021992702E-2</v>
      </c>
      <c r="N4" s="7" t="s">
        <v>283</v>
      </c>
      <c r="O4" s="8">
        <v>-0.45494641866673102</v>
      </c>
      <c r="P4" s="8">
        <v>0.13430221847558299</v>
      </c>
      <c r="Q4" s="8">
        <v>2.9617359999999999E-2</v>
      </c>
      <c r="R4" s="2">
        <v>1</v>
      </c>
      <c r="S4" s="9">
        <f>AVERAGE(O4)</f>
        <v>-0.45494641866673102</v>
      </c>
    </row>
    <row r="5" spans="2:23" x14ac:dyDescent="0.3">
      <c r="B5" s="7" t="s">
        <v>30</v>
      </c>
      <c r="C5" s="8">
        <v>-0.99621472566421798</v>
      </c>
      <c r="D5" s="8">
        <v>0.33155164330710801</v>
      </c>
      <c r="E5" s="8">
        <v>0.198141808889926</v>
      </c>
      <c r="F5" s="2">
        <v>2</v>
      </c>
      <c r="G5" s="9">
        <f>AVERAGE(C$4:C5)</f>
        <v>-0.82749612175156395</v>
      </c>
      <c r="H5" s="8"/>
      <c r="I5" s="7" t="s">
        <v>403</v>
      </c>
      <c r="J5" s="8">
        <v>15.916730065921501</v>
      </c>
      <c r="K5" s="8">
        <v>0.12762295083424799</v>
      </c>
      <c r="L5" s="9">
        <v>9.3892004812207802E-2</v>
      </c>
      <c r="N5" s="7" t="s">
        <v>284</v>
      </c>
      <c r="O5" s="8">
        <v>-0.486873894666846</v>
      </c>
      <c r="P5" s="8">
        <v>0.13430221847558299</v>
      </c>
      <c r="Q5" s="8">
        <v>2.6682480000000001E-2</v>
      </c>
      <c r="R5" s="2">
        <v>2</v>
      </c>
      <c r="S5" s="9">
        <f>AVERAGE(O$4:O5)</f>
        <v>-0.47091015666678798</v>
      </c>
    </row>
    <row r="6" spans="2:23" x14ac:dyDescent="0.3">
      <c r="B6" s="7" t="s">
        <v>48</v>
      </c>
      <c r="C6" s="8">
        <v>-0.50377058170977795</v>
      </c>
      <c r="D6" s="8">
        <v>0.33155164330710801</v>
      </c>
      <c r="E6" s="8">
        <v>0.177092135471039</v>
      </c>
      <c r="F6" s="2">
        <v>3</v>
      </c>
      <c r="G6" s="9">
        <f>AVERAGE(C$4:C6)</f>
        <v>-0.71958760840430203</v>
      </c>
      <c r="H6" s="8"/>
      <c r="I6" s="7" t="s">
        <v>404</v>
      </c>
      <c r="J6" s="8">
        <v>15.8704768893148</v>
      </c>
      <c r="K6" s="8">
        <v>0.12762295083424799</v>
      </c>
      <c r="L6" s="9">
        <v>9.7992983614780899E-2</v>
      </c>
      <c r="N6" s="7" t="s">
        <v>287</v>
      </c>
      <c r="O6" s="8">
        <v>-0.40309257466676002</v>
      </c>
      <c r="P6" s="8">
        <v>0.13430221847558299</v>
      </c>
      <c r="Q6" s="8">
        <v>2.8402440000000001E-2</v>
      </c>
      <c r="R6" s="2">
        <v>3</v>
      </c>
      <c r="S6" s="9">
        <f>AVERAGE(O$4:O6)</f>
        <v>-0.44830429600011201</v>
      </c>
    </row>
    <row r="7" spans="2:23" x14ac:dyDescent="0.3">
      <c r="B7" s="7" t="s">
        <v>66</v>
      </c>
      <c r="C7" s="8">
        <v>-0.36874158330088502</v>
      </c>
      <c r="D7" s="8">
        <v>0.33155164330710801</v>
      </c>
      <c r="E7" s="8">
        <v>0.2758946046713</v>
      </c>
      <c r="F7" s="2">
        <v>4</v>
      </c>
      <c r="G7" s="9">
        <f>AVERAGE(C$4:C7)</f>
        <v>-0.63187610212844703</v>
      </c>
      <c r="H7" s="8"/>
      <c r="I7" s="7"/>
      <c r="J7" s="8"/>
      <c r="K7" s="8"/>
      <c r="L7" s="9"/>
      <c r="N7" s="7" t="s">
        <v>288</v>
      </c>
      <c r="O7" s="8">
        <v>-0.27832633866676398</v>
      </c>
      <c r="P7" s="8">
        <v>0.13430221847558299</v>
      </c>
      <c r="Q7" s="8">
        <v>2.6659720000000001E-2</v>
      </c>
      <c r="R7" s="2">
        <v>4</v>
      </c>
      <c r="S7" s="9">
        <f>AVERAGE(O$4:O7)</f>
        <v>-0.40580980666677502</v>
      </c>
    </row>
    <row r="8" spans="2:23" x14ac:dyDescent="0.3">
      <c r="B8" s="7" t="s">
        <v>84</v>
      </c>
      <c r="C8" s="8">
        <v>-0.56420948289956296</v>
      </c>
      <c r="D8" s="8">
        <v>0.33155164330710801</v>
      </c>
      <c r="E8" s="8">
        <v>0.21841956422842099</v>
      </c>
      <c r="F8" s="2">
        <v>5</v>
      </c>
      <c r="G8" s="9">
        <f>AVERAGE(C$4:C8)</f>
        <v>-0.61834277828267104</v>
      </c>
      <c r="H8" s="8"/>
      <c r="I8" s="7" t="s">
        <v>266</v>
      </c>
      <c r="J8" s="8">
        <v>16.0048274040225</v>
      </c>
      <c r="K8" s="8">
        <v>0.168167622097738</v>
      </c>
      <c r="L8" s="9">
        <v>0.107571107369694</v>
      </c>
      <c r="N8" s="7" t="s">
        <v>296</v>
      </c>
      <c r="O8" s="8">
        <v>-0.56996835879989205</v>
      </c>
      <c r="P8" s="8">
        <v>0.21264182942774101</v>
      </c>
      <c r="Q8" s="8">
        <v>7.301684E-2</v>
      </c>
      <c r="R8" s="2">
        <v>5</v>
      </c>
      <c r="S8" s="9">
        <f>AVERAGE(O$4:O8)</f>
        <v>-0.43864151709339899</v>
      </c>
    </row>
    <row r="9" spans="2:23" x14ac:dyDescent="0.3">
      <c r="B9" s="7" t="s">
        <v>102</v>
      </c>
      <c r="C9" s="8">
        <v>-0.60413548054158395</v>
      </c>
      <c r="D9" s="8">
        <v>0.33155164330710801</v>
      </c>
      <c r="E9" s="8">
        <v>0.22324278453730501</v>
      </c>
      <c r="F9" s="2">
        <v>6</v>
      </c>
      <c r="G9" s="9">
        <f>AVERAGE(C$4:C9)</f>
        <v>-0.61597489532582295</v>
      </c>
      <c r="H9" s="8"/>
      <c r="I9" s="7" t="s">
        <v>267</v>
      </c>
      <c r="J9" s="8">
        <v>16.1656120940197</v>
      </c>
      <c r="K9" s="8">
        <v>0.168167622097738</v>
      </c>
      <c r="L9" s="9">
        <v>0.129978791744947</v>
      </c>
      <c r="N9" s="7" t="s">
        <v>297</v>
      </c>
      <c r="O9" s="8">
        <v>-0.66620365880013899</v>
      </c>
      <c r="P9" s="8">
        <v>0.21264182942774101</v>
      </c>
      <c r="Q9" s="8">
        <v>8.6375939999999998E-2</v>
      </c>
      <c r="R9" s="2">
        <v>6</v>
      </c>
      <c r="S9" s="9">
        <f>AVERAGE(O$4:O9)</f>
        <v>-0.47656854071118898</v>
      </c>
    </row>
    <row r="10" spans="2:23" x14ac:dyDescent="0.3">
      <c r="B10" s="7" t="s">
        <v>120</v>
      </c>
      <c r="C10" s="8">
        <v>-0.264366363072781</v>
      </c>
      <c r="D10" s="8">
        <v>0.33155164330710801</v>
      </c>
      <c r="E10" s="8">
        <v>0.20466841977570399</v>
      </c>
      <c r="F10" s="2">
        <v>7</v>
      </c>
      <c r="G10" s="9">
        <f>AVERAGE(C$4:C10)</f>
        <v>-0.56574510500396002</v>
      </c>
      <c r="H10" s="8"/>
      <c r="I10" s="7" t="s">
        <v>268</v>
      </c>
      <c r="J10" s="8">
        <v>16.042541013819601</v>
      </c>
      <c r="K10" s="8">
        <v>0.168167622097738</v>
      </c>
      <c r="L10" s="9">
        <v>9.8001210894543E-2</v>
      </c>
      <c r="N10" s="7" t="s">
        <v>300</v>
      </c>
      <c r="O10" s="8">
        <v>-1.05386209080009</v>
      </c>
      <c r="P10" s="8">
        <v>0.21264182942774101</v>
      </c>
      <c r="Q10" s="8">
        <v>8.566464E-2</v>
      </c>
      <c r="R10" s="2">
        <v>7</v>
      </c>
      <c r="S10" s="9">
        <f>AVERAGE(O$4:O10)</f>
        <v>-0.55903904786674596</v>
      </c>
    </row>
    <row r="11" spans="2:23" x14ac:dyDescent="0.3">
      <c r="B11" s="7" t="s">
        <v>134</v>
      </c>
      <c r="C11" s="8">
        <v>-0.17282689807449</v>
      </c>
      <c r="D11" s="8">
        <v>0.33155164330710801</v>
      </c>
      <c r="E11" s="8">
        <v>0.20573345215087799</v>
      </c>
      <c r="F11" s="2">
        <v>8</v>
      </c>
      <c r="G11" s="9">
        <f>AVERAGE(C$4:C11)</f>
        <v>-0.51663032913777596</v>
      </c>
      <c r="H11" s="8"/>
      <c r="I11" s="7"/>
      <c r="J11" s="8"/>
      <c r="K11" s="8"/>
      <c r="L11" s="9"/>
      <c r="N11" s="12" t="s">
        <v>301</v>
      </c>
      <c r="O11" s="8">
        <v>-0.71534027080004003</v>
      </c>
      <c r="P11" s="8">
        <v>0.21264182942774101</v>
      </c>
      <c r="Q11" s="8">
        <v>9.5006359999999998E-2</v>
      </c>
      <c r="R11" s="2">
        <v>8</v>
      </c>
      <c r="S11" s="9">
        <f>AVERAGE(O$4:O11)</f>
        <v>-0.57857670073340794</v>
      </c>
    </row>
    <row r="12" spans="2:23" x14ac:dyDescent="0.3">
      <c r="B12" s="7" t="s">
        <v>135</v>
      </c>
      <c r="C12" s="8">
        <v>-0.59186741978964297</v>
      </c>
      <c r="D12" s="8">
        <v>0.33155164330710801</v>
      </c>
      <c r="E12" s="8">
        <v>0.172535753319454</v>
      </c>
      <c r="F12" s="2">
        <v>9</v>
      </c>
      <c r="G12" s="9">
        <f>AVERAGE(C$4:C12)</f>
        <v>-0.52499000587687195</v>
      </c>
      <c r="H12" s="8"/>
      <c r="I12" s="7"/>
      <c r="J12" s="8"/>
      <c r="K12" s="8"/>
      <c r="L12" s="9"/>
      <c r="N12" s="13" t="s">
        <v>304</v>
      </c>
      <c r="O12" s="8">
        <v>-1.3937425268000601</v>
      </c>
      <c r="P12" s="8">
        <v>0.21264182942774101</v>
      </c>
      <c r="Q12" s="8">
        <v>6.4195180000000004E-2</v>
      </c>
      <c r="R12" s="2">
        <v>9</v>
      </c>
      <c r="S12" s="9">
        <f>AVERAGE(O$4:O12)</f>
        <v>-0.66915068140748002</v>
      </c>
    </row>
    <row r="13" spans="2:23" x14ac:dyDescent="0.3">
      <c r="B13" s="7" t="s">
        <v>138</v>
      </c>
      <c r="C13" s="8">
        <v>-0.49267428018714898</v>
      </c>
      <c r="D13" s="8">
        <v>0.33155164330710801</v>
      </c>
      <c r="E13" s="8">
        <v>0.19212508259122099</v>
      </c>
      <c r="F13" s="2">
        <v>10</v>
      </c>
      <c r="G13" s="9">
        <f>AVERAGE(C$4:C13)</f>
        <v>-0.52175843330789995</v>
      </c>
      <c r="H13" s="8"/>
      <c r="I13" s="7" t="s">
        <v>405</v>
      </c>
      <c r="J13" s="8">
        <f>AVERAGE(J4:J10)</f>
        <v>15.965130047572901</v>
      </c>
      <c r="K13" s="8"/>
      <c r="L13" s="9"/>
      <c r="N13" s="13" t="s">
        <v>305</v>
      </c>
      <c r="O13" s="8">
        <v>-0.99430942280002599</v>
      </c>
      <c r="P13" s="8">
        <v>0.21264182942774101</v>
      </c>
      <c r="Q13" s="8">
        <v>4.8221760000000002E-2</v>
      </c>
      <c r="R13" s="2">
        <v>10</v>
      </c>
      <c r="S13" s="9">
        <f>AVERAGE(O$4:O13)</f>
        <v>-0.70166655554673496</v>
      </c>
    </row>
    <row r="14" spans="2:23" x14ac:dyDescent="0.3">
      <c r="B14" s="7"/>
      <c r="C14" s="8"/>
      <c r="D14" s="8"/>
      <c r="E14" s="8"/>
      <c r="F14" s="1" t="s">
        <v>141</v>
      </c>
      <c r="G14" s="10">
        <f>2*STDEV(C4:C13)</f>
        <v>0.45703092219444802</v>
      </c>
      <c r="H14" s="11"/>
      <c r="I14" s="14" t="s">
        <v>141</v>
      </c>
      <c r="J14" s="11">
        <f>2*STDEV(J4:J10)</f>
        <v>0.26762124240420299</v>
      </c>
      <c r="K14" s="11"/>
      <c r="L14" s="10"/>
      <c r="N14" s="13" t="s">
        <v>308</v>
      </c>
      <c r="O14" s="8">
        <v>-1.01695302280018</v>
      </c>
      <c r="P14" s="8">
        <v>0.21264182942774101</v>
      </c>
      <c r="Q14" s="8">
        <v>0.10089231999999999</v>
      </c>
      <c r="R14" s="2">
        <v>11</v>
      </c>
      <c r="S14" s="9">
        <f>AVERAGE(O$4:O14)</f>
        <v>-0.73032896166068395</v>
      </c>
    </row>
    <row r="15" spans="2:23" x14ac:dyDescent="0.3">
      <c r="B15" s="7"/>
      <c r="C15" s="8"/>
      <c r="D15" s="8"/>
      <c r="E15" s="8"/>
      <c r="F15" s="1" t="s">
        <v>5</v>
      </c>
      <c r="G15" s="10">
        <f>G14/(F13^0.5)</f>
        <v>0.144525867526166</v>
      </c>
      <c r="H15" s="11"/>
      <c r="I15" s="14" t="s">
        <v>5</v>
      </c>
      <c r="J15" s="11">
        <f>J14/(6^0.5)</f>
        <v>0.109255914703331</v>
      </c>
      <c r="K15" s="11"/>
      <c r="L15" s="10"/>
      <c r="N15" s="13" t="s">
        <v>309</v>
      </c>
      <c r="O15" s="8">
        <v>-0.86410872279988704</v>
      </c>
      <c r="P15" s="8">
        <v>0.21264182942774101</v>
      </c>
      <c r="Q15" s="8">
        <v>5.8858779999999999E-2</v>
      </c>
      <c r="R15" s="2">
        <v>12</v>
      </c>
      <c r="S15" s="9">
        <f>AVERAGE(O$4:O15)</f>
        <v>-0.741477275088951</v>
      </c>
    </row>
    <row r="16" spans="2:23" ht="15" x14ac:dyDescent="0.3">
      <c r="B16" s="7"/>
      <c r="C16" s="8"/>
      <c r="D16" s="8"/>
      <c r="E16" s="8"/>
      <c r="F16" s="1"/>
      <c r="G16" s="10"/>
      <c r="H16" s="11"/>
      <c r="I16" s="7"/>
      <c r="J16" s="11">
        <v>16.04</v>
      </c>
      <c r="K16" s="11"/>
      <c r="L16" s="10"/>
      <c r="N16" s="13"/>
      <c r="O16" s="8"/>
      <c r="P16" s="8"/>
      <c r="Q16" s="8"/>
      <c r="R16" s="17" t="s">
        <v>141</v>
      </c>
      <c r="S16" s="18">
        <f>2*STDEV(O4:O15)</f>
        <v>0.65770511856125102</v>
      </c>
      <c r="U16" s="1" t="s">
        <v>406</v>
      </c>
      <c r="V16" s="1" t="s">
        <v>407</v>
      </c>
      <c r="W16" s="1" t="s">
        <v>408</v>
      </c>
    </row>
    <row r="17" spans="2:23" x14ac:dyDescent="0.3">
      <c r="B17" s="7"/>
      <c r="C17" s="8"/>
      <c r="D17" s="8"/>
      <c r="E17" s="8"/>
      <c r="F17" s="1"/>
      <c r="G17" s="10"/>
      <c r="H17" s="11"/>
      <c r="I17" s="7"/>
      <c r="J17" s="11"/>
      <c r="K17" s="11"/>
      <c r="L17" s="10"/>
      <c r="M17" s="15"/>
      <c r="N17" s="13"/>
      <c r="O17" s="8"/>
      <c r="P17" s="8"/>
      <c r="Q17" s="8"/>
      <c r="R17" s="17" t="s">
        <v>5</v>
      </c>
      <c r="S17" s="19">
        <f>S16/(12^0.5)</f>
        <v>0.189863113624367</v>
      </c>
    </row>
    <row r="18" spans="2:23" x14ac:dyDescent="0.3">
      <c r="B18" s="7" t="s">
        <v>14</v>
      </c>
      <c r="C18" s="8">
        <v>-27.9628076345012</v>
      </c>
      <c r="D18" s="8">
        <v>0.33155164330710801</v>
      </c>
      <c r="E18" s="8">
        <v>0.188106449309413</v>
      </c>
      <c r="F18" s="2">
        <v>1</v>
      </c>
      <c r="G18" s="9">
        <f>AVERAGE(C18)</f>
        <v>-27.9628076345012</v>
      </c>
      <c r="H18" s="8"/>
      <c r="I18" s="7" t="s">
        <v>14</v>
      </c>
      <c r="J18" s="8">
        <v>-29.995754125057399</v>
      </c>
      <c r="K18" s="8">
        <v>0.168167622097738</v>
      </c>
      <c r="L18" s="9">
        <v>0.121795420235734</v>
      </c>
      <c r="M18" s="16"/>
      <c r="N18" s="7" t="s">
        <v>317</v>
      </c>
      <c r="O18" s="8">
        <v>-29.2582533116001</v>
      </c>
      <c r="P18" s="8">
        <v>0.28911951975361</v>
      </c>
      <c r="Q18" s="8">
        <v>7.5287439999999997E-2</v>
      </c>
      <c r="R18" s="2">
        <v>1</v>
      </c>
      <c r="S18" s="9">
        <f>AVERAGE(O18)</f>
        <v>-29.2582533116001</v>
      </c>
      <c r="U18" s="20">
        <f t="shared" ref="U18:U27" si="0">C18-O18</f>
        <v>1.29544567709888</v>
      </c>
      <c r="V18" s="20">
        <f t="shared" ref="V18:V27" si="1">J18-O18</f>
        <v>-0.73750081345731999</v>
      </c>
      <c r="W18" s="20">
        <f>J18-C18</f>
        <v>-2.0329464905562</v>
      </c>
    </row>
    <row r="19" spans="2:23" x14ac:dyDescent="0.3">
      <c r="B19" s="7" t="s">
        <v>15</v>
      </c>
      <c r="C19" s="8">
        <v>-24.030723987642499</v>
      </c>
      <c r="D19" s="8">
        <v>0.33155164330710801</v>
      </c>
      <c r="E19" s="8">
        <v>0.175754944404865</v>
      </c>
      <c r="F19" s="2">
        <v>2</v>
      </c>
      <c r="G19" s="9">
        <f>AVERAGE(C$18:C19)</f>
        <v>-25.9967658110718</v>
      </c>
      <c r="H19" s="8"/>
      <c r="I19" s="7" t="s">
        <v>15</v>
      </c>
      <c r="J19" s="8">
        <v>-24.3738453593039</v>
      </c>
      <c r="K19" s="8">
        <v>0.168167622097738</v>
      </c>
      <c r="L19" s="9">
        <v>0.24580345115035199</v>
      </c>
      <c r="M19" s="16"/>
      <c r="N19" s="7" t="s">
        <v>318</v>
      </c>
      <c r="O19" s="8">
        <v>-23.892852291600001</v>
      </c>
      <c r="P19" s="8">
        <v>0.28911951975361</v>
      </c>
      <c r="Q19" s="8">
        <v>4.3588839999999997E-2</v>
      </c>
      <c r="R19" s="2">
        <v>2</v>
      </c>
      <c r="S19" s="9">
        <f>AVERAGE(O$18:O19)</f>
        <v>-26.5755528016001</v>
      </c>
      <c r="U19" s="20">
        <f t="shared" si="0"/>
        <v>-0.13787169604247401</v>
      </c>
      <c r="V19" s="20">
        <f t="shared" si="1"/>
        <v>-0.48099306770384598</v>
      </c>
      <c r="W19" s="20">
        <f t="shared" ref="W19:W50" si="2">J19-C19</f>
        <v>-0.3431213716614</v>
      </c>
    </row>
    <row r="20" spans="2:23" x14ac:dyDescent="0.3">
      <c r="B20" s="7" t="s">
        <v>17</v>
      </c>
      <c r="C20" s="8">
        <v>-19.4487626868899</v>
      </c>
      <c r="D20" s="8">
        <v>0.33155164330710801</v>
      </c>
      <c r="E20" s="8">
        <v>0.20421779565319001</v>
      </c>
      <c r="F20" s="2">
        <v>3</v>
      </c>
      <c r="G20" s="9">
        <f>AVERAGE(C$18:C20)</f>
        <v>-23.814098103011201</v>
      </c>
      <c r="H20" s="8"/>
      <c r="I20" s="7" t="s">
        <v>17</v>
      </c>
      <c r="J20" s="8">
        <v>-20.1993659228261</v>
      </c>
      <c r="K20" s="8">
        <v>0.168167622097738</v>
      </c>
      <c r="L20" s="9">
        <v>8.9773710877228699E-2</v>
      </c>
      <c r="M20" s="16"/>
      <c r="N20" s="13" t="s">
        <v>319</v>
      </c>
      <c r="O20" s="8">
        <v>-19.0924090916</v>
      </c>
      <c r="P20" s="8">
        <v>0.28911951975361</v>
      </c>
      <c r="Q20" s="8">
        <v>0.10982136000000001</v>
      </c>
      <c r="R20" s="2">
        <v>3</v>
      </c>
      <c r="S20" s="9">
        <f>AVERAGE(O$18:O20)</f>
        <v>-24.081171564933399</v>
      </c>
      <c r="U20" s="20">
        <f t="shared" si="0"/>
        <v>-0.35635359528993499</v>
      </c>
      <c r="V20" s="20">
        <f t="shared" si="1"/>
        <v>-1.10695683122615</v>
      </c>
      <c r="W20" s="20">
        <f t="shared" si="2"/>
        <v>-0.75060323593620004</v>
      </c>
    </row>
    <row r="21" spans="2:23" x14ac:dyDescent="0.3">
      <c r="B21" s="7" t="s">
        <v>18</v>
      </c>
      <c r="C21" s="8">
        <v>-19.316001250502101</v>
      </c>
      <c r="D21" s="8">
        <v>0.33155164330710801</v>
      </c>
      <c r="E21" s="8">
        <v>0.183788601532199</v>
      </c>
      <c r="F21" s="2">
        <v>4</v>
      </c>
      <c r="G21" s="9">
        <f>AVERAGE(C$18:C21)</f>
        <v>-22.689573889883899</v>
      </c>
      <c r="H21" s="8"/>
      <c r="I21" s="7" t="s">
        <v>18</v>
      </c>
      <c r="J21" s="8">
        <v>-19.997352665975502</v>
      </c>
      <c r="K21" s="8">
        <v>0.168167622097738</v>
      </c>
      <c r="L21" s="9">
        <v>0.136461598724613</v>
      </c>
      <c r="M21" s="16"/>
      <c r="N21" s="13" t="s">
        <v>320</v>
      </c>
      <c r="O21" s="8">
        <v>-19.705597779599898</v>
      </c>
      <c r="P21" s="8">
        <v>0.28911951975361</v>
      </c>
      <c r="Q21" s="8">
        <v>7.8595419999999999E-2</v>
      </c>
      <c r="R21" s="2">
        <v>4</v>
      </c>
      <c r="S21" s="9">
        <f>AVERAGE(O$18:O21)</f>
        <v>-22.987278118599999</v>
      </c>
      <c r="U21" s="20">
        <f t="shared" si="0"/>
        <v>0.38959652909783998</v>
      </c>
      <c r="V21" s="20">
        <f t="shared" si="1"/>
        <v>-0.29175488637552499</v>
      </c>
      <c r="W21" s="20">
        <f t="shared" si="2"/>
        <v>-0.68135141547340095</v>
      </c>
    </row>
    <row r="22" spans="2:23" x14ac:dyDescent="0.3">
      <c r="B22" s="7" t="s">
        <v>20</v>
      </c>
      <c r="C22" s="8">
        <v>-25.3345448030155</v>
      </c>
      <c r="D22" s="8">
        <v>0.33155164330710801</v>
      </c>
      <c r="E22" s="8">
        <v>0.19967175920576</v>
      </c>
      <c r="F22" s="2">
        <v>5</v>
      </c>
      <c r="G22" s="9">
        <f>AVERAGE(C$18:C22)</f>
        <v>-23.218568072510202</v>
      </c>
      <c r="H22" s="8"/>
      <c r="I22" s="7" t="s">
        <v>20</v>
      </c>
      <c r="J22" s="8">
        <v>-27.0142817213478</v>
      </c>
      <c r="K22" s="8">
        <v>0.168167622097738</v>
      </c>
      <c r="L22" s="9">
        <v>0.17231433206630001</v>
      </c>
      <c r="M22" s="16"/>
      <c r="N22" s="13" t="s">
        <v>321</v>
      </c>
      <c r="O22" s="8">
        <v>-26.6619381356</v>
      </c>
      <c r="P22" s="8">
        <v>0.28911951975361</v>
      </c>
      <c r="Q22" s="8">
        <v>9.4131980000000004E-2</v>
      </c>
      <c r="R22" s="2">
        <v>5</v>
      </c>
      <c r="S22" s="9">
        <f>AVERAGE(O$18:O22)</f>
        <v>-23.722210122</v>
      </c>
      <c r="U22" s="20">
        <f t="shared" si="0"/>
        <v>1.32739333258445</v>
      </c>
      <c r="V22" s="20">
        <f t="shared" si="1"/>
        <v>-0.35234358574783498</v>
      </c>
      <c r="W22" s="20">
        <f t="shared" si="2"/>
        <v>-1.6797369183323001</v>
      </c>
    </row>
    <row r="23" spans="2:23" x14ac:dyDescent="0.3">
      <c r="B23" s="7" t="s">
        <v>21</v>
      </c>
      <c r="C23" s="8">
        <v>-28.133244677190099</v>
      </c>
      <c r="D23" s="8">
        <v>0.33155164330710801</v>
      </c>
      <c r="E23" s="8">
        <v>0.18636816592776401</v>
      </c>
      <c r="F23" s="2">
        <v>6</v>
      </c>
      <c r="G23" s="9">
        <f>AVERAGE(C$18:C23)</f>
        <v>-24.037680839956899</v>
      </c>
      <c r="H23" s="8"/>
      <c r="I23" s="7" t="s">
        <v>21</v>
      </c>
      <c r="J23" s="8">
        <v>-28.848257677435701</v>
      </c>
      <c r="K23" s="8">
        <v>0.168167622097738</v>
      </c>
      <c r="L23" s="9">
        <v>0.11692157251529101</v>
      </c>
      <c r="M23" s="16"/>
      <c r="N23" s="13" t="s">
        <v>322</v>
      </c>
      <c r="O23" s="8">
        <v>-27.919110807599999</v>
      </c>
      <c r="P23" s="8">
        <v>0.28911951975361</v>
      </c>
      <c r="Q23" s="8">
        <v>9.4583100000000003E-2</v>
      </c>
      <c r="R23" s="2">
        <v>6</v>
      </c>
      <c r="S23" s="9">
        <f>AVERAGE(O$18:O23)</f>
        <v>-24.421693569599999</v>
      </c>
      <c r="U23" s="20">
        <f t="shared" si="0"/>
        <v>-0.21413386959005001</v>
      </c>
      <c r="V23" s="20">
        <f t="shared" si="1"/>
        <v>-0.92914686983565897</v>
      </c>
      <c r="W23" s="20">
        <f t="shared" si="2"/>
        <v>-0.71501300024560199</v>
      </c>
    </row>
    <row r="24" spans="2:23" x14ac:dyDescent="0.3">
      <c r="B24" s="7" t="s">
        <v>23</v>
      </c>
      <c r="C24" s="8">
        <v>-28.819449311297301</v>
      </c>
      <c r="D24" s="8">
        <v>0.33155164330710801</v>
      </c>
      <c r="E24" s="8">
        <v>0.16411053456191699</v>
      </c>
      <c r="F24" s="2">
        <v>7</v>
      </c>
      <c r="G24" s="9">
        <f>AVERAGE(C$18:C24)</f>
        <v>-24.720790621576899</v>
      </c>
      <c r="H24" s="8"/>
      <c r="I24" s="7" t="s">
        <v>23</v>
      </c>
      <c r="J24" s="8">
        <v>-29.522896334565299</v>
      </c>
      <c r="K24" s="8">
        <v>0.168167622097738</v>
      </c>
      <c r="L24" s="9">
        <v>0.26160795710725998</v>
      </c>
      <c r="M24" s="16"/>
      <c r="N24" s="13" t="s">
        <v>323</v>
      </c>
      <c r="O24" s="8">
        <v>-29.2179477036</v>
      </c>
      <c r="P24" s="8">
        <v>0.28911951975361</v>
      </c>
      <c r="Q24" s="8">
        <v>6.2682959999999996E-2</v>
      </c>
      <c r="R24" s="2">
        <v>7</v>
      </c>
      <c r="S24" s="9">
        <f>AVERAGE(O$18:O24)</f>
        <v>-25.106872731599999</v>
      </c>
      <c r="U24" s="20">
        <f t="shared" si="0"/>
        <v>0.398498392302713</v>
      </c>
      <c r="V24" s="20">
        <f t="shared" si="1"/>
        <v>-0.30494863096527097</v>
      </c>
      <c r="W24" s="20">
        <f t="shared" si="2"/>
        <v>-0.70344702326799802</v>
      </c>
    </row>
    <row r="25" spans="2:23" x14ac:dyDescent="0.3">
      <c r="B25" s="7" t="s">
        <v>24</v>
      </c>
      <c r="C25" s="8">
        <v>-31.643329515204002</v>
      </c>
      <c r="D25" s="8">
        <v>0.33155164330710801</v>
      </c>
      <c r="E25" s="8">
        <v>0.22096651469638701</v>
      </c>
      <c r="F25" s="2">
        <v>8</v>
      </c>
      <c r="G25" s="9">
        <f>AVERAGE(C$18:C25)</f>
        <v>-25.5861079832803</v>
      </c>
      <c r="H25" s="8"/>
      <c r="I25" s="7" t="s">
        <v>24</v>
      </c>
      <c r="J25" s="8">
        <v>-31.199944992337901</v>
      </c>
      <c r="K25" s="8">
        <v>0.12762295083424799</v>
      </c>
      <c r="L25" s="9">
        <v>6.4436069607113899E-2</v>
      </c>
      <c r="M25" s="16"/>
      <c r="N25" s="13" t="s">
        <v>324</v>
      </c>
      <c r="O25" s="8">
        <v>-31.697421903600102</v>
      </c>
      <c r="P25" s="8">
        <v>0.28911951975361</v>
      </c>
      <c r="Q25" s="8">
        <v>8.2599820000000004E-2</v>
      </c>
      <c r="R25" s="2">
        <v>8</v>
      </c>
      <c r="S25" s="9">
        <f>AVERAGE(O$18:O25)</f>
        <v>-25.930691378100001</v>
      </c>
      <c r="T25" s="20"/>
      <c r="U25" s="20">
        <f t="shared" si="0"/>
        <v>5.4092388396068003E-2</v>
      </c>
      <c r="V25" s="20">
        <f t="shared" si="1"/>
        <v>0.497476911262201</v>
      </c>
      <c r="W25" s="20">
        <f t="shared" si="2"/>
        <v>0.44338452286610103</v>
      </c>
    </row>
    <row r="26" spans="2:23" x14ac:dyDescent="0.3">
      <c r="B26" s="7" t="s">
        <v>26</v>
      </c>
      <c r="C26" s="8">
        <v>-26.1771418049332</v>
      </c>
      <c r="D26" s="8">
        <v>0.33155164330710801</v>
      </c>
      <c r="E26" s="8">
        <v>0.18280959094125801</v>
      </c>
      <c r="F26" s="2">
        <v>9</v>
      </c>
      <c r="G26" s="9">
        <f>AVERAGE(C$18:C26)</f>
        <v>-25.651778407908399</v>
      </c>
      <c r="H26" s="8"/>
      <c r="I26" s="7" t="s">
        <v>26</v>
      </c>
      <c r="J26" s="8">
        <v>-25.833845062774</v>
      </c>
      <c r="K26" s="8">
        <v>0.168167622097738</v>
      </c>
      <c r="L26" s="9">
        <v>0.101746775330564</v>
      </c>
      <c r="M26" s="16"/>
      <c r="N26" s="13" t="s">
        <v>325</v>
      </c>
      <c r="O26" s="8">
        <v>-25.469073287600001</v>
      </c>
      <c r="P26" s="8">
        <v>0.28911951975361</v>
      </c>
      <c r="Q26" s="8">
        <v>0.10003334</v>
      </c>
      <c r="R26" s="2">
        <v>9</v>
      </c>
      <c r="S26" s="9">
        <f>AVERAGE(O$18:O26)</f>
        <v>-25.879400479155599</v>
      </c>
      <c r="T26" s="20"/>
      <c r="U26" s="20">
        <f t="shared" si="0"/>
        <v>-0.70806851733320997</v>
      </c>
      <c r="V26" s="20">
        <f t="shared" si="1"/>
        <v>-0.36477177517398501</v>
      </c>
      <c r="W26" s="20">
        <f t="shared" si="2"/>
        <v>0.34329674215919997</v>
      </c>
    </row>
    <row r="27" spans="2:23" x14ac:dyDescent="0.3">
      <c r="B27" s="7" t="s">
        <v>27</v>
      </c>
      <c r="C27" s="8">
        <v>-28.9630893302927</v>
      </c>
      <c r="D27" s="8">
        <v>0.33155164330710801</v>
      </c>
      <c r="E27" s="8">
        <v>0.21185002365027999</v>
      </c>
      <c r="F27" s="2">
        <v>10</v>
      </c>
      <c r="G27" s="9">
        <f>AVERAGE(C$18:C27)</f>
        <v>-25.9829095001468</v>
      </c>
      <c r="H27" s="8"/>
      <c r="I27" s="7" t="s">
        <v>27</v>
      </c>
      <c r="J27" s="8">
        <v>-30.045895520037199</v>
      </c>
      <c r="K27" s="8">
        <v>0.168167622097738</v>
      </c>
      <c r="L27" s="9">
        <v>0.12139579404150699</v>
      </c>
      <c r="M27" s="16"/>
      <c r="N27" s="13" t="s">
        <v>326</v>
      </c>
      <c r="O27" s="8">
        <v>-28.455084819600099</v>
      </c>
      <c r="P27" s="8">
        <v>0.28911951975361</v>
      </c>
      <c r="Q27" s="8">
        <v>0.10180856000000001</v>
      </c>
      <c r="R27" s="2">
        <v>10</v>
      </c>
      <c r="S27" s="9">
        <f>AVERAGE(O$18:O27)</f>
        <v>-26.1369689132</v>
      </c>
      <c r="T27" s="20"/>
      <c r="U27" s="20">
        <f t="shared" si="0"/>
        <v>-0.50800451069264296</v>
      </c>
      <c r="V27" s="20">
        <f t="shared" si="1"/>
        <v>-1.5908107004371701</v>
      </c>
      <c r="W27" s="20">
        <f t="shared" si="2"/>
        <v>-1.0828061897445</v>
      </c>
    </row>
    <row r="28" spans="2:23" x14ac:dyDescent="0.3">
      <c r="B28" s="7" t="s">
        <v>32</v>
      </c>
      <c r="C28" s="8">
        <v>-20.348348526487001</v>
      </c>
      <c r="D28" s="8">
        <v>0.33155164330710801</v>
      </c>
      <c r="E28" s="8">
        <v>0.21878389503225601</v>
      </c>
      <c r="F28" s="2">
        <v>11</v>
      </c>
      <c r="G28" s="9">
        <f>AVERAGE(C$18:C28)</f>
        <v>-25.470676684359599</v>
      </c>
      <c r="H28" s="8"/>
      <c r="I28" s="7" t="s">
        <v>32</v>
      </c>
      <c r="J28" s="8">
        <v>-17.3889581066408</v>
      </c>
      <c r="K28" s="8">
        <v>0.168167622097738</v>
      </c>
      <c r="L28" s="9">
        <v>6.3690806568736394E-2</v>
      </c>
      <c r="M28" s="16"/>
      <c r="N28" s="13" t="s">
        <v>328</v>
      </c>
      <c r="O28" s="8">
        <v>-16.461222771599999</v>
      </c>
      <c r="P28" s="8">
        <v>0.28911951975361</v>
      </c>
      <c r="Q28" s="8">
        <v>0.10023804</v>
      </c>
      <c r="R28" s="2">
        <v>11</v>
      </c>
      <c r="S28" s="9">
        <f>AVERAGE(O$18:O27)</f>
        <v>-26.1369689132</v>
      </c>
      <c r="T28" s="20"/>
      <c r="U28" s="20">
        <f t="shared" ref="U28:U59" si="3">C28-O28</f>
        <v>-3.8871257548869602</v>
      </c>
      <c r="V28" s="20">
        <f t="shared" ref="V28:V59" si="4">J28-O28</f>
        <v>-0.92773533504071903</v>
      </c>
      <c r="W28" s="20">
        <f t="shared" si="2"/>
        <v>2.9593904198462</v>
      </c>
    </row>
    <row r="29" spans="2:23" x14ac:dyDescent="0.3">
      <c r="B29" s="7" t="s">
        <v>33</v>
      </c>
      <c r="C29" s="8">
        <v>-31.234497798145799</v>
      </c>
      <c r="D29" s="8">
        <v>0.33155164330710801</v>
      </c>
      <c r="E29" s="8">
        <v>0.169798933292649</v>
      </c>
      <c r="F29" s="2">
        <v>12</v>
      </c>
      <c r="G29" s="9">
        <f>AVERAGE(C$18:C29)</f>
        <v>-25.950995110508401</v>
      </c>
      <c r="H29" s="8"/>
      <c r="I29" s="7" t="s">
        <v>33</v>
      </c>
      <c r="J29" s="8">
        <v>-28.4250458847538</v>
      </c>
      <c r="K29" s="8">
        <v>0.12762295083424799</v>
      </c>
      <c r="L29" s="9">
        <v>9.0621847311357306E-2</v>
      </c>
      <c r="M29" s="16"/>
      <c r="N29" s="13" t="s">
        <v>329</v>
      </c>
      <c r="O29" s="8">
        <v>-29.400681555600102</v>
      </c>
      <c r="P29" s="8">
        <v>0.28911951975361</v>
      </c>
      <c r="Q29" s="8">
        <v>0.10369462</v>
      </c>
      <c r="R29" s="2">
        <v>12</v>
      </c>
      <c r="S29" s="9">
        <f>AVERAGE(O$18:O28)</f>
        <v>-25.257355627599999</v>
      </c>
      <c r="T29" s="20"/>
      <c r="U29" s="20">
        <f t="shared" si="3"/>
        <v>-1.8338162425457101</v>
      </c>
      <c r="V29" s="20">
        <f t="shared" si="4"/>
        <v>0.975635670846287</v>
      </c>
      <c r="W29" s="20">
        <f t="shared" si="2"/>
        <v>2.809451913392</v>
      </c>
    </row>
    <row r="30" spans="2:23" x14ac:dyDescent="0.3">
      <c r="B30" s="7" t="s">
        <v>35</v>
      </c>
      <c r="C30" s="8">
        <v>-19.887145380632202</v>
      </c>
      <c r="D30" s="8">
        <v>0.33155164330710801</v>
      </c>
      <c r="E30" s="8">
        <v>0.23506707255571799</v>
      </c>
      <c r="F30" s="2">
        <v>13</v>
      </c>
      <c r="G30" s="9">
        <f>AVERAGE(C$18:C30)</f>
        <v>-25.484545131287199</v>
      </c>
      <c r="H30" s="8"/>
      <c r="I30" s="7" t="s">
        <v>35</v>
      </c>
      <c r="J30" s="8">
        <v>-19.51087278056</v>
      </c>
      <c r="K30" s="8">
        <v>0.168167622097738</v>
      </c>
      <c r="L30" s="9">
        <v>0.17152922067602699</v>
      </c>
      <c r="M30" s="16"/>
      <c r="N30" s="13" t="s">
        <v>330</v>
      </c>
      <c r="O30" s="8">
        <v>-19.4184769316001</v>
      </c>
      <c r="P30" s="8">
        <v>0.28911951975361</v>
      </c>
      <c r="Q30" s="8">
        <v>7.3711819999999997E-2</v>
      </c>
      <c r="R30" s="2">
        <v>13</v>
      </c>
      <c r="S30" s="9">
        <f>AVERAGE(O$18:O29)</f>
        <v>-25.6026327882667</v>
      </c>
      <c r="T30" s="20"/>
      <c r="U30" s="20">
        <f t="shared" si="3"/>
        <v>-0.46866844903212601</v>
      </c>
      <c r="V30" s="20">
        <f t="shared" si="4"/>
        <v>-9.2395848959888796E-2</v>
      </c>
      <c r="W30" s="20">
        <f t="shared" si="2"/>
        <v>0.37627260007220198</v>
      </c>
    </row>
    <row r="31" spans="2:23" x14ac:dyDescent="0.3">
      <c r="B31" s="7" t="s">
        <v>36</v>
      </c>
      <c r="C31" s="8">
        <v>-32.767464061708502</v>
      </c>
      <c r="D31" s="8">
        <v>0.33155164330710801</v>
      </c>
      <c r="E31" s="8">
        <v>0.23723130842267501</v>
      </c>
      <c r="F31" s="2">
        <v>14</v>
      </c>
      <c r="G31" s="9">
        <f>AVERAGE(C$18:C31)</f>
        <v>-26.004753626317299</v>
      </c>
      <c r="H31" s="8"/>
      <c r="I31" s="7" t="s">
        <v>36</v>
      </c>
      <c r="J31" s="8">
        <v>-33.297058889163203</v>
      </c>
      <c r="K31" s="8">
        <v>0.168167622097738</v>
      </c>
      <c r="L31" s="9">
        <v>0.14323551596780201</v>
      </c>
      <c r="M31" s="16"/>
      <c r="N31" s="13" t="s">
        <v>331</v>
      </c>
      <c r="O31" s="8">
        <v>-32.446925063600098</v>
      </c>
      <c r="P31" s="8">
        <v>0.28911951975361</v>
      </c>
      <c r="Q31" s="8">
        <v>0.16944342000000001</v>
      </c>
      <c r="R31" s="2">
        <v>14</v>
      </c>
      <c r="S31" s="9">
        <f>AVERAGE(O$18:O30)</f>
        <v>-25.126928491600001</v>
      </c>
      <c r="T31" s="20"/>
      <c r="U31" s="20">
        <f t="shared" si="3"/>
        <v>-0.320538998108439</v>
      </c>
      <c r="V31" s="20">
        <f t="shared" si="4"/>
        <v>-0.85013382556316897</v>
      </c>
      <c r="W31" s="20">
        <f t="shared" si="2"/>
        <v>-0.52959482745470199</v>
      </c>
    </row>
    <row r="32" spans="2:23" x14ac:dyDescent="0.3">
      <c r="B32" s="7" t="s">
        <v>38</v>
      </c>
      <c r="C32" s="8">
        <v>-18.434252716289599</v>
      </c>
      <c r="D32" s="8">
        <v>0.33155164330710801</v>
      </c>
      <c r="E32" s="8">
        <v>0.212660689727797</v>
      </c>
      <c r="F32" s="2">
        <v>15</v>
      </c>
      <c r="G32" s="9">
        <f>AVERAGE(C$18:C32)</f>
        <v>-25.500053565648798</v>
      </c>
      <c r="H32" s="8"/>
      <c r="I32" s="7" t="s">
        <v>38</v>
      </c>
      <c r="J32" s="8">
        <v>-18.5371015102901</v>
      </c>
      <c r="K32" s="8">
        <v>0.168167622097738</v>
      </c>
      <c r="L32" s="9">
        <v>8.4518002180640497E-2</v>
      </c>
      <c r="M32" s="16"/>
      <c r="N32" s="13" t="s">
        <v>332</v>
      </c>
      <c r="O32" s="8">
        <v>-18.486692791599999</v>
      </c>
      <c r="P32" s="8">
        <v>0.28911951975361</v>
      </c>
      <c r="Q32" s="8">
        <v>0.1286979</v>
      </c>
      <c r="R32" s="2">
        <v>15</v>
      </c>
      <c r="S32" s="9">
        <f>AVERAGE(O$18:O31)</f>
        <v>-25.649785389600002</v>
      </c>
      <c r="T32" s="20"/>
      <c r="U32" s="20">
        <f t="shared" si="3"/>
        <v>5.2440075310418201E-2</v>
      </c>
      <c r="V32" s="20">
        <f t="shared" si="4"/>
        <v>-5.0408718690071901E-2</v>
      </c>
      <c r="W32" s="20">
        <f t="shared" si="2"/>
        <v>-0.102848794000501</v>
      </c>
    </row>
    <row r="33" spans="2:23" x14ac:dyDescent="0.3">
      <c r="B33" s="7" t="s">
        <v>39</v>
      </c>
      <c r="C33" s="8">
        <v>-24.763894851179799</v>
      </c>
      <c r="D33" s="8">
        <v>0.33155164330710801</v>
      </c>
      <c r="E33" s="8">
        <v>0.156069904190274</v>
      </c>
      <c r="F33" s="2">
        <v>16</v>
      </c>
      <c r="G33" s="9">
        <f>AVERAGE(C$18:C33)</f>
        <v>-25.454043645994499</v>
      </c>
      <c r="H33" s="8"/>
      <c r="I33" s="7" t="s">
        <v>39</v>
      </c>
      <c r="J33" s="8">
        <v>-25.053303932995899</v>
      </c>
      <c r="K33" s="8">
        <v>0.168167622097738</v>
      </c>
      <c r="L33" s="9">
        <v>9.6987094871646196E-2</v>
      </c>
      <c r="M33" s="16"/>
      <c r="N33" s="13" t="s">
        <v>333</v>
      </c>
      <c r="O33" s="8">
        <v>-24.250168299600102</v>
      </c>
      <c r="P33" s="8">
        <v>0.28911951975361</v>
      </c>
      <c r="Q33" s="8">
        <v>9.9878380000000003E-2</v>
      </c>
      <c r="R33" s="2">
        <v>16</v>
      </c>
      <c r="S33" s="9">
        <f>AVERAGE(O$18:O32)</f>
        <v>-25.172245883066701</v>
      </c>
      <c r="T33" s="20"/>
      <c r="U33" s="20">
        <f t="shared" si="3"/>
        <v>-0.51372655157973302</v>
      </c>
      <c r="V33" s="20">
        <f t="shared" si="4"/>
        <v>-0.80313563339580796</v>
      </c>
      <c r="W33" s="20">
        <f t="shared" si="2"/>
        <v>-0.28940908181609998</v>
      </c>
    </row>
    <row r="34" spans="2:23" x14ac:dyDescent="0.3">
      <c r="B34" s="7" t="s">
        <v>41</v>
      </c>
      <c r="C34" s="8">
        <v>-25.802617143059098</v>
      </c>
      <c r="D34" s="8">
        <v>0.33155164330710801</v>
      </c>
      <c r="E34" s="8">
        <v>0.219034193397694</v>
      </c>
      <c r="F34" s="2">
        <v>17</v>
      </c>
      <c r="G34" s="9">
        <f>AVERAGE(C$18:C34)</f>
        <v>-25.4745479693512</v>
      </c>
      <c r="H34" s="8"/>
      <c r="I34" s="7" t="s">
        <v>41</v>
      </c>
      <c r="J34" s="8">
        <v>-22.7847057057858</v>
      </c>
      <c r="K34" s="8">
        <v>0.168167622097738</v>
      </c>
      <c r="L34" s="9">
        <v>0.247294446635275</v>
      </c>
      <c r="M34" s="16"/>
      <c r="N34" s="13" t="s">
        <v>334</v>
      </c>
      <c r="O34" s="8">
        <v>-24.3971252636</v>
      </c>
      <c r="P34" s="8">
        <v>0.28911951975361</v>
      </c>
      <c r="Q34" s="8">
        <v>9.1021840000000007E-2</v>
      </c>
      <c r="R34" s="2">
        <v>17</v>
      </c>
      <c r="S34" s="9">
        <f>AVERAGE(O$18:O33)</f>
        <v>-25.114616034099999</v>
      </c>
      <c r="T34" s="20"/>
      <c r="U34" s="20">
        <f t="shared" si="3"/>
        <v>-1.40549187945912</v>
      </c>
      <c r="V34" s="20">
        <f t="shared" si="4"/>
        <v>1.61241955781414</v>
      </c>
      <c r="W34" s="20">
        <f t="shared" si="2"/>
        <v>3.0179114372733</v>
      </c>
    </row>
    <row r="35" spans="2:23" x14ac:dyDescent="0.3">
      <c r="B35" s="7" t="s">
        <v>42</v>
      </c>
      <c r="C35" s="8">
        <v>-19.9807560266133</v>
      </c>
      <c r="D35" s="8">
        <v>0.33155164330710801</v>
      </c>
      <c r="E35" s="8">
        <v>0.193928138793309</v>
      </c>
      <c r="F35" s="2">
        <v>18</v>
      </c>
      <c r="G35" s="9">
        <f>AVERAGE(C$18:C35)</f>
        <v>-25.169337305865799</v>
      </c>
      <c r="H35" s="8"/>
      <c r="I35" s="7" t="s">
        <v>42</v>
      </c>
      <c r="J35" s="8">
        <v>-19.8802271554562</v>
      </c>
      <c r="K35" s="8">
        <v>0.168167622097738</v>
      </c>
      <c r="L35" s="9">
        <v>9.1122460168005806E-2</v>
      </c>
      <c r="M35" s="16"/>
      <c r="N35" s="13" t="s">
        <v>335</v>
      </c>
      <c r="O35" s="8">
        <v>-19.022893239599998</v>
      </c>
      <c r="P35" s="8">
        <v>0.28911951975361</v>
      </c>
      <c r="Q35" s="8">
        <v>4.4008279999999997E-2</v>
      </c>
      <c r="R35" s="2">
        <v>18</v>
      </c>
      <c r="S35" s="9">
        <f>AVERAGE(O$18:O34)</f>
        <v>-25.072410694658899</v>
      </c>
      <c r="T35" s="20"/>
      <c r="U35" s="20">
        <f t="shared" si="3"/>
        <v>-0.95786278701332594</v>
      </c>
      <c r="V35" s="20">
        <f t="shared" si="4"/>
        <v>-0.85733391585625895</v>
      </c>
      <c r="W35" s="20">
        <f t="shared" si="2"/>
        <v>0.10052887115709901</v>
      </c>
    </row>
    <row r="36" spans="2:23" x14ac:dyDescent="0.3">
      <c r="B36" s="7" t="s">
        <v>44</v>
      </c>
      <c r="C36" s="8">
        <v>-19.286619687330401</v>
      </c>
      <c r="D36" s="8">
        <v>0.33155164330710801</v>
      </c>
      <c r="E36" s="8">
        <v>0.22280127418790999</v>
      </c>
      <c r="F36" s="2">
        <v>19</v>
      </c>
      <c r="G36" s="9">
        <f>AVERAGE(C$18:C36)</f>
        <v>-24.8597205891007</v>
      </c>
      <c r="H36" s="8"/>
      <c r="I36" s="7" t="s">
        <v>44</v>
      </c>
      <c r="J36" s="8">
        <v>-18.730934742517501</v>
      </c>
      <c r="K36" s="8">
        <v>0.12762295083424799</v>
      </c>
      <c r="L36" s="9">
        <v>8.5344246258885106E-2</v>
      </c>
      <c r="M36" s="16"/>
      <c r="N36" s="13" t="s">
        <v>336</v>
      </c>
      <c r="O36" s="8">
        <v>-18.428951611600102</v>
      </c>
      <c r="P36" s="8">
        <v>0.28911951975361</v>
      </c>
      <c r="Q36" s="8">
        <v>7.2924600000000006E-2</v>
      </c>
      <c r="R36" s="2">
        <v>19</v>
      </c>
      <c r="S36" s="9">
        <f>AVERAGE(O$18:O35)</f>
        <v>-24.736326391599999</v>
      </c>
      <c r="T36" s="20"/>
      <c r="U36" s="20">
        <f t="shared" si="3"/>
        <v>-0.85766807573028803</v>
      </c>
      <c r="V36" s="20">
        <f t="shared" si="4"/>
        <v>-0.30198313091738899</v>
      </c>
      <c r="W36" s="20">
        <f t="shared" si="2"/>
        <v>0.55568494481289898</v>
      </c>
    </row>
    <row r="37" spans="2:23" x14ac:dyDescent="0.3">
      <c r="B37" s="7" t="s">
        <v>45</v>
      </c>
      <c r="C37" s="8">
        <v>-22.942350102962902</v>
      </c>
      <c r="D37" s="8">
        <v>0.33155164330710801</v>
      </c>
      <c r="E37" s="8">
        <v>0.21164484931923799</v>
      </c>
      <c r="F37" s="2">
        <v>20</v>
      </c>
      <c r="G37" s="9">
        <f>AVERAGE(C$18:C37)</f>
        <v>-24.763852064793902</v>
      </c>
      <c r="H37" s="8"/>
      <c r="I37" s="7" t="s">
        <v>45</v>
      </c>
      <c r="J37" s="8">
        <v>-18.9667181001895</v>
      </c>
      <c r="K37" s="8">
        <v>0.12762295083424799</v>
      </c>
      <c r="L37" s="9">
        <v>0.282718030026268</v>
      </c>
      <c r="M37" s="16"/>
      <c r="N37" s="13" t="s">
        <v>337</v>
      </c>
      <c r="O37" s="8">
        <v>-17.0834688995999</v>
      </c>
      <c r="P37" s="8">
        <v>0.28911951975361</v>
      </c>
      <c r="Q37" s="8">
        <v>7.6290559999999993E-2</v>
      </c>
      <c r="R37" s="2">
        <v>20</v>
      </c>
      <c r="S37" s="9">
        <f>AVERAGE(O$18:O36)</f>
        <v>-24.4043592979158</v>
      </c>
      <c r="T37" s="20"/>
      <c r="U37" s="20">
        <f t="shared" si="3"/>
        <v>-5.85888120336298</v>
      </c>
      <c r="V37" s="20">
        <f t="shared" si="4"/>
        <v>-1.88324920058958</v>
      </c>
      <c r="W37" s="20">
        <f t="shared" si="2"/>
        <v>3.9756320027733998</v>
      </c>
    </row>
    <row r="38" spans="2:23" x14ac:dyDescent="0.3">
      <c r="B38" s="7" t="s">
        <v>50</v>
      </c>
      <c r="C38" s="8">
        <v>-33.137046527931503</v>
      </c>
      <c r="D38" s="8">
        <v>0.33155164330710801</v>
      </c>
      <c r="E38" s="8">
        <v>0.20158699387378201</v>
      </c>
      <c r="F38" s="2">
        <v>21</v>
      </c>
      <c r="G38" s="9">
        <f>AVERAGE(C$18:C38)</f>
        <v>-25.162575610657601</v>
      </c>
      <c r="H38" s="8"/>
      <c r="I38" s="7" t="s">
        <v>50</v>
      </c>
      <c r="J38" s="8">
        <v>-33.725091794446101</v>
      </c>
      <c r="K38" s="8">
        <v>0.168167622097738</v>
      </c>
      <c r="L38" s="9">
        <v>0.148686240997327</v>
      </c>
      <c r="M38" s="16"/>
      <c r="N38" s="13" t="s">
        <v>339</v>
      </c>
      <c r="O38" s="8">
        <v>-33.7321757996</v>
      </c>
      <c r="P38" s="8">
        <v>0.28911951975361</v>
      </c>
      <c r="Q38" s="8">
        <v>9.8880560000000006E-2</v>
      </c>
      <c r="R38" s="2">
        <v>21</v>
      </c>
      <c r="S38" s="9">
        <f>AVERAGE(O$18:O37)</f>
        <v>-24.038314778</v>
      </c>
      <c r="T38" s="20"/>
      <c r="U38" s="20">
        <f t="shared" si="3"/>
        <v>0.59512927166851204</v>
      </c>
      <c r="V38" s="20">
        <f t="shared" si="4"/>
        <v>7.0840051539633499E-3</v>
      </c>
      <c r="W38" s="20">
        <f t="shared" si="2"/>
        <v>-0.58804526651459799</v>
      </c>
    </row>
    <row r="39" spans="2:23" x14ac:dyDescent="0.3">
      <c r="B39" s="7" t="s">
        <v>51</v>
      </c>
      <c r="C39" s="8">
        <v>-20.034202173576499</v>
      </c>
      <c r="D39" s="8">
        <v>0.33155164330710801</v>
      </c>
      <c r="E39" s="8">
        <v>0.206893913923335</v>
      </c>
      <c r="F39" s="2">
        <v>22</v>
      </c>
      <c r="G39" s="9">
        <f>AVERAGE(C$18:C39)</f>
        <v>-24.929467727153899</v>
      </c>
      <c r="H39" s="8"/>
      <c r="I39" s="7" t="s">
        <v>51</v>
      </c>
      <c r="J39" s="8">
        <v>-19.7158822362371</v>
      </c>
      <c r="K39" s="8">
        <v>0.168167622097738</v>
      </c>
      <c r="L39" s="9">
        <v>0.122002339932128</v>
      </c>
      <c r="M39" s="16"/>
      <c r="N39" s="13" t="s">
        <v>340</v>
      </c>
      <c r="O39" s="8">
        <v>-19.024478291600101</v>
      </c>
      <c r="P39" s="8">
        <v>0.28911951975361</v>
      </c>
      <c r="Q39" s="8">
        <v>0.13265378</v>
      </c>
      <c r="R39" s="2">
        <v>22</v>
      </c>
      <c r="S39" s="9">
        <f>AVERAGE(O$18:O37)</f>
        <v>-24.038314778</v>
      </c>
      <c r="T39" s="20"/>
      <c r="U39" s="20">
        <f t="shared" si="3"/>
        <v>-1.00972388197643</v>
      </c>
      <c r="V39" s="20">
        <f t="shared" si="4"/>
        <v>-0.69140394463703103</v>
      </c>
      <c r="W39" s="20">
        <f t="shared" si="2"/>
        <v>0.31831993733940001</v>
      </c>
    </row>
    <row r="40" spans="2:23" x14ac:dyDescent="0.3">
      <c r="B40" s="7" t="s">
        <v>53</v>
      </c>
      <c r="C40" s="8">
        <v>-25.301000066592302</v>
      </c>
      <c r="D40" s="8">
        <v>0.33155164330710801</v>
      </c>
      <c r="E40" s="8">
        <v>0.21175519350275901</v>
      </c>
      <c r="F40" s="2">
        <v>23</v>
      </c>
      <c r="G40" s="9">
        <f>AVERAGE(C$18:C40)</f>
        <v>-24.9456213071295</v>
      </c>
      <c r="H40" s="8"/>
      <c r="I40" s="7" t="s">
        <v>53</v>
      </c>
      <c r="J40" s="8">
        <v>-25.491149823261701</v>
      </c>
      <c r="K40" s="8">
        <v>0.168167622097738</v>
      </c>
      <c r="L40" s="9">
        <v>0.14722369146533601</v>
      </c>
      <c r="M40" s="16"/>
      <c r="N40" s="13" t="s">
        <v>341</v>
      </c>
      <c r="O40" s="8">
        <v>-25.568478691599999</v>
      </c>
      <c r="P40" s="8">
        <v>0.28911951975361</v>
      </c>
      <c r="Q40" s="8">
        <v>9.4381960000000001E-2</v>
      </c>
      <c r="R40" s="2">
        <v>23</v>
      </c>
      <c r="S40" s="9">
        <f>AVERAGE(O$18:O39)</f>
        <v>-24.251043165963701</v>
      </c>
      <c r="T40" s="20"/>
      <c r="U40" s="20">
        <f t="shared" si="3"/>
        <v>0.26747862500768699</v>
      </c>
      <c r="V40" s="20">
        <f t="shared" si="4"/>
        <v>7.7328868338259596E-2</v>
      </c>
      <c r="W40" s="20">
        <f t="shared" si="2"/>
        <v>-0.19014975666939901</v>
      </c>
    </row>
    <row r="41" spans="2:23" x14ac:dyDescent="0.3">
      <c r="B41" s="7" t="s">
        <v>54</v>
      </c>
      <c r="C41" s="8">
        <v>-32.786177768691203</v>
      </c>
      <c r="D41" s="8">
        <v>0.33155164330710801</v>
      </c>
      <c r="E41" s="8">
        <v>0.20757821029906001</v>
      </c>
      <c r="F41" s="2">
        <v>24</v>
      </c>
      <c r="G41" s="9">
        <f>AVERAGE(C$18:C41)</f>
        <v>-25.2723111596945</v>
      </c>
      <c r="H41" s="8"/>
      <c r="I41" s="7" t="s">
        <v>54</v>
      </c>
      <c r="J41" s="8">
        <v>-33.4436939428847</v>
      </c>
      <c r="K41" s="8">
        <v>0.168167622097738</v>
      </c>
      <c r="L41" s="9">
        <v>0.244733796849086</v>
      </c>
      <c r="M41" s="16"/>
      <c r="N41" s="13" t="s">
        <v>342</v>
      </c>
      <c r="O41" s="8">
        <v>-33.539025891599998</v>
      </c>
      <c r="P41" s="8">
        <v>0.28911951975361</v>
      </c>
      <c r="Q41" s="8">
        <v>9.1220339999999997E-2</v>
      </c>
      <c r="R41" s="2">
        <v>24</v>
      </c>
      <c r="S41" s="9">
        <f>AVERAGE(O$18:O39)</f>
        <v>-24.251043165963701</v>
      </c>
      <c r="T41" s="20"/>
      <c r="U41" s="20">
        <f t="shared" si="3"/>
        <v>0.75284812290879399</v>
      </c>
      <c r="V41" s="20">
        <f t="shared" si="4"/>
        <v>9.5331948715283901E-2</v>
      </c>
      <c r="W41" s="20">
        <f t="shared" si="2"/>
        <v>-0.65751617419349595</v>
      </c>
    </row>
    <row r="42" spans="2:23" x14ac:dyDescent="0.3">
      <c r="B42" s="7" t="s">
        <v>56</v>
      </c>
      <c r="C42" s="8">
        <v>-34.087967572813</v>
      </c>
      <c r="D42" s="8">
        <v>0.33155164330710801</v>
      </c>
      <c r="E42" s="8">
        <v>0.212117560584899</v>
      </c>
      <c r="F42" s="2">
        <v>25</v>
      </c>
      <c r="G42" s="9">
        <f>AVERAGE(C$18:C42)</f>
        <v>-25.6249374162193</v>
      </c>
      <c r="H42" s="8"/>
      <c r="I42" s="7" t="s">
        <v>56</v>
      </c>
      <c r="J42" s="8">
        <v>-34.193218280660702</v>
      </c>
      <c r="K42" s="8">
        <v>0.168167622097738</v>
      </c>
      <c r="L42" s="9">
        <v>0.10386437633212001</v>
      </c>
      <c r="M42" s="16"/>
      <c r="N42" s="13" t="s">
        <v>343</v>
      </c>
      <c r="O42" s="8">
        <v>-34.115079075600001</v>
      </c>
      <c r="P42" s="8">
        <v>0.28911951975361</v>
      </c>
      <c r="Q42" s="8">
        <v>8.4052160000000001E-2</v>
      </c>
      <c r="R42" s="2">
        <v>25</v>
      </c>
      <c r="S42" s="9">
        <f>AVERAGE(O$18:O40)</f>
        <v>-24.308322971426101</v>
      </c>
      <c r="T42" s="20"/>
      <c r="U42" s="20">
        <f t="shared" si="3"/>
        <v>2.7111502787001002E-2</v>
      </c>
      <c r="V42" s="20">
        <f t="shared" si="4"/>
        <v>-7.8139205060686806E-2</v>
      </c>
      <c r="W42" s="20">
        <f t="shared" si="2"/>
        <v>-0.105250707847702</v>
      </c>
    </row>
    <row r="43" spans="2:23" x14ac:dyDescent="0.3">
      <c r="B43" s="7" t="s">
        <v>57</v>
      </c>
      <c r="C43" s="8">
        <v>-24.4494907255127</v>
      </c>
      <c r="D43" s="8">
        <v>0.33155164330710801</v>
      </c>
      <c r="E43" s="8">
        <v>0.204319161730803</v>
      </c>
      <c r="F43" s="2">
        <v>26</v>
      </c>
      <c r="G43" s="9">
        <f>AVERAGE(C$18:C43)</f>
        <v>-25.579727928115201</v>
      </c>
      <c r="H43" s="8"/>
      <c r="I43" s="7" t="s">
        <v>57</v>
      </c>
      <c r="J43" s="8">
        <v>-25.515905000031601</v>
      </c>
      <c r="K43" s="8">
        <v>0.168167622097738</v>
      </c>
      <c r="L43" s="9">
        <v>0.104188471553434</v>
      </c>
      <c r="M43" s="16"/>
      <c r="N43" s="13" t="s">
        <v>344</v>
      </c>
      <c r="O43" s="8">
        <v>-25.0986239916</v>
      </c>
      <c r="P43" s="8">
        <v>0.28911951975361</v>
      </c>
      <c r="Q43" s="8">
        <v>7.772714E-2</v>
      </c>
      <c r="R43" s="2">
        <v>26</v>
      </c>
      <c r="S43" s="9">
        <f>AVERAGE(O$18:O41)</f>
        <v>-24.6929355931</v>
      </c>
      <c r="T43" s="20"/>
      <c r="U43" s="20">
        <f t="shared" si="3"/>
        <v>0.64913326608735</v>
      </c>
      <c r="V43" s="20">
        <f t="shared" si="4"/>
        <v>-0.41728100843159799</v>
      </c>
      <c r="W43" s="20">
        <f t="shared" si="2"/>
        <v>-1.0664142745189</v>
      </c>
    </row>
    <row r="44" spans="2:23" x14ac:dyDescent="0.3">
      <c r="B44" s="7" t="s">
        <v>59</v>
      </c>
      <c r="C44" s="8">
        <v>-25.237287829564899</v>
      </c>
      <c r="D44" s="8">
        <v>0.33155164330710801</v>
      </c>
      <c r="E44" s="8">
        <v>0.207331071035949</v>
      </c>
      <c r="F44" s="2">
        <v>27</v>
      </c>
      <c r="G44" s="9">
        <f>AVERAGE(C$18:C44)</f>
        <v>-25.567044961502202</v>
      </c>
      <c r="H44" s="8"/>
      <c r="I44" s="7" t="s">
        <v>59</v>
      </c>
      <c r="J44" s="8">
        <v>-25.567858762493799</v>
      </c>
      <c r="K44" s="8">
        <v>0.168167622097738</v>
      </c>
      <c r="L44" s="9">
        <v>0.108282500459044</v>
      </c>
      <c r="M44" s="16"/>
      <c r="N44" s="13" t="s">
        <v>345</v>
      </c>
      <c r="O44" s="8">
        <v>-25.7688745516</v>
      </c>
      <c r="P44" s="8">
        <v>0.28911951975361</v>
      </c>
      <c r="Q44" s="8">
        <v>5.3794599999999998E-2</v>
      </c>
      <c r="R44" s="2">
        <v>27</v>
      </c>
      <c r="S44" s="9">
        <f>AVERAGE(O$18:O42)</f>
        <v>-25.0698213324</v>
      </c>
      <c r="T44" s="20"/>
      <c r="U44" s="20">
        <f t="shared" si="3"/>
        <v>0.53158672203506896</v>
      </c>
      <c r="V44" s="20">
        <f t="shared" si="4"/>
        <v>0.20101578910617901</v>
      </c>
      <c r="W44" s="20">
        <f t="shared" si="2"/>
        <v>-0.3305709329289</v>
      </c>
    </row>
    <row r="45" spans="2:23" x14ac:dyDescent="0.3">
      <c r="B45" s="7" t="s">
        <v>60</v>
      </c>
      <c r="C45" s="8">
        <v>-31.656670158293998</v>
      </c>
      <c r="D45" s="8">
        <v>0.33155164330710801</v>
      </c>
      <c r="E45" s="8">
        <v>0.19813027240372499</v>
      </c>
      <c r="F45" s="2">
        <v>28</v>
      </c>
      <c r="G45" s="9">
        <f>AVERAGE(C$18:C45)</f>
        <v>-25.784531575673299</v>
      </c>
      <c r="H45" s="8"/>
      <c r="I45" s="7" t="s">
        <v>60</v>
      </c>
      <c r="J45" s="8">
        <v>-32.597325650838698</v>
      </c>
      <c r="K45" s="8">
        <v>0.168167622097738</v>
      </c>
      <c r="L45" s="9">
        <v>0.16869356947897499</v>
      </c>
      <c r="M45" s="16"/>
      <c r="N45" s="13" t="s">
        <v>346</v>
      </c>
      <c r="O45" s="8">
        <v>-33.135743375600001</v>
      </c>
      <c r="P45" s="8">
        <v>0.28911951975361</v>
      </c>
      <c r="Q45" s="8">
        <v>0.15882318000000001</v>
      </c>
      <c r="R45" s="2">
        <v>28</v>
      </c>
      <c r="S45" s="9">
        <f>AVERAGE(O$18:O43)</f>
        <v>-25.070929126984598</v>
      </c>
      <c r="T45" s="20"/>
      <c r="U45" s="20">
        <f t="shared" si="3"/>
        <v>1.4790732173060299</v>
      </c>
      <c r="V45" s="20">
        <f t="shared" si="4"/>
        <v>0.53841772476130201</v>
      </c>
      <c r="W45" s="20">
        <f t="shared" si="2"/>
        <v>-0.94065549254470004</v>
      </c>
    </row>
    <row r="46" spans="2:23" x14ac:dyDescent="0.3">
      <c r="B46" s="7" t="s">
        <v>62</v>
      </c>
      <c r="C46" s="8">
        <v>-32.8787062989202</v>
      </c>
      <c r="D46" s="8">
        <v>0.33155164330710801</v>
      </c>
      <c r="E46" s="8">
        <v>0.23709566733575299</v>
      </c>
      <c r="F46" s="2">
        <v>29</v>
      </c>
      <c r="G46" s="9">
        <f>AVERAGE(C$18:C46)</f>
        <v>-26.0291582902681</v>
      </c>
      <c r="H46" s="8"/>
      <c r="I46" s="7" t="s">
        <v>62</v>
      </c>
      <c r="J46" s="8">
        <v>-36.0335841422215</v>
      </c>
      <c r="K46" s="8">
        <v>0.168167622097738</v>
      </c>
      <c r="L46" s="9">
        <v>7.4554718648722998E-2</v>
      </c>
      <c r="M46" s="16"/>
      <c r="N46" s="13" t="s">
        <v>347</v>
      </c>
      <c r="O46" s="8">
        <v>-35.821274335600002</v>
      </c>
      <c r="P46" s="8">
        <v>0.28911951975361</v>
      </c>
      <c r="Q46" s="8">
        <v>0.17933921999999999</v>
      </c>
      <c r="R46" s="2">
        <v>29</v>
      </c>
      <c r="S46" s="9">
        <f>AVERAGE(O$18:O44)</f>
        <v>-25.096778957525999</v>
      </c>
      <c r="T46" s="20"/>
      <c r="U46" s="20">
        <f t="shared" si="3"/>
        <v>2.9425680366798401</v>
      </c>
      <c r="V46" s="20">
        <f t="shared" si="4"/>
        <v>-0.21230980662141999</v>
      </c>
      <c r="W46" s="20">
        <f t="shared" si="2"/>
        <v>-3.1548778433012998</v>
      </c>
    </row>
    <row r="47" spans="2:23" x14ac:dyDescent="0.3">
      <c r="B47" s="7" t="s">
        <v>63</v>
      </c>
      <c r="C47" s="8">
        <v>-18.951964745973399</v>
      </c>
      <c r="D47" s="8">
        <v>0.33155164330710801</v>
      </c>
      <c r="E47" s="8">
        <v>0.17451046660611999</v>
      </c>
      <c r="F47" s="2">
        <v>30</v>
      </c>
      <c r="G47" s="9">
        <f>AVERAGE(C$18:C47)</f>
        <v>-25.793251838791601</v>
      </c>
      <c r="H47" s="8"/>
      <c r="I47" s="7" t="s">
        <v>63</v>
      </c>
      <c r="J47" s="8">
        <v>-20.105470145983201</v>
      </c>
      <c r="K47" s="8">
        <v>0.168167622097738</v>
      </c>
      <c r="L47" s="9">
        <v>8.6683721747690401E-2</v>
      </c>
      <c r="M47" s="16"/>
      <c r="N47" s="13" t="s">
        <v>348</v>
      </c>
      <c r="O47" s="8">
        <v>-19.4735008796</v>
      </c>
      <c r="P47" s="8">
        <v>0.28911951975361</v>
      </c>
      <c r="Q47" s="8">
        <v>7.1450920000000001E-2</v>
      </c>
      <c r="R47" s="2">
        <v>30</v>
      </c>
      <c r="S47" s="9">
        <f>AVERAGE(O$18:O45)</f>
        <v>-25.383884829599999</v>
      </c>
      <c r="T47" s="20"/>
      <c r="U47" s="20">
        <f t="shared" si="3"/>
        <v>0.52153613362661799</v>
      </c>
      <c r="V47" s="20">
        <f t="shared" si="4"/>
        <v>-0.63196926638316597</v>
      </c>
      <c r="W47" s="20">
        <f t="shared" si="2"/>
        <v>-1.1535054000098</v>
      </c>
    </row>
    <row r="48" spans="2:23" x14ac:dyDescent="0.3">
      <c r="B48" s="7" t="s">
        <v>68</v>
      </c>
      <c r="C48" s="8">
        <v>-26.663886668385601</v>
      </c>
      <c r="D48" s="8">
        <v>0.33155164330710801</v>
      </c>
      <c r="E48" s="8">
        <v>0.16188750415497299</v>
      </c>
      <c r="F48" s="2">
        <v>31</v>
      </c>
      <c r="G48" s="9">
        <f>AVERAGE(C$18:C48)</f>
        <v>-25.821336833294598</v>
      </c>
      <c r="H48" s="8"/>
      <c r="I48" s="7" t="s">
        <v>68</v>
      </c>
      <c r="J48" s="8">
        <v>-24.0359784270264</v>
      </c>
      <c r="K48" s="8">
        <v>0.12762295083424799</v>
      </c>
      <c r="L48" s="9">
        <v>8.8314227116475005E-2</v>
      </c>
      <c r="M48" s="16"/>
      <c r="N48" s="13" t="s">
        <v>351</v>
      </c>
      <c r="O48" s="8">
        <v>-26.7722124675999</v>
      </c>
      <c r="P48" s="8">
        <v>0.28911951975361</v>
      </c>
      <c r="Q48" s="8">
        <v>0.10373448</v>
      </c>
      <c r="R48" s="2">
        <v>31</v>
      </c>
      <c r="S48" s="9">
        <f>AVERAGE(O$18:O46)</f>
        <v>-25.743794812565501</v>
      </c>
      <c r="T48" s="20"/>
      <c r="U48" s="20">
        <f t="shared" si="3"/>
        <v>0.10832579921430301</v>
      </c>
      <c r="V48" s="20">
        <f t="shared" si="4"/>
        <v>2.7362340405735002</v>
      </c>
      <c r="W48" s="20">
        <f t="shared" si="2"/>
        <v>2.6279082413591999</v>
      </c>
    </row>
    <row r="49" spans="2:23" x14ac:dyDescent="0.3">
      <c r="B49" s="7" t="s">
        <v>69</v>
      </c>
      <c r="C49" s="8">
        <v>-18.278537868986799</v>
      </c>
      <c r="D49" s="8">
        <v>0.33155164330710801</v>
      </c>
      <c r="E49" s="8">
        <v>0.168734939185258</v>
      </c>
      <c r="F49" s="2">
        <v>32</v>
      </c>
      <c r="G49" s="9">
        <f>AVERAGE(C$18:C49)</f>
        <v>-25.585624365659999</v>
      </c>
      <c r="H49" s="8"/>
      <c r="I49" s="7" t="s">
        <v>69</v>
      </c>
      <c r="J49" s="8">
        <v>-18.9656088088161</v>
      </c>
      <c r="K49" s="8">
        <v>0.168167622097738</v>
      </c>
      <c r="L49" s="9">
        <v>0.178622106558459</v>
      </c>
      <c r="M49" s="16"/>
      <c r="N49" s="13" t="s">
        <v>352</v>
      </c>
      <c r="O49" s="8">
        <v>-18.957000363600098</v>
      </c>
      <c r="P49" s="8">
        <v>0.28911951975361</v>
      </c>
      <c r="Q49" s="8">
        <v>0.13124433999999999</v>
      </c>
      <c r="R49" s="2">
        <v>32</v>
      </c>
      <c r="S49" s="9">
        <f>AVERAGE(O$18:O47)</f>
        <v>-25.534785014800001</v>
      </c>
      <c r="T49" s="20"/>
      <c r="U49" s="20">
        <f t="shared" si="3"/>
        <v>0.67846249461328201</v>
      </c>
      <c r="V49" s="20">
        <f t="shared" si="4"/>
        <v>-8.6084452160690699E-3</v>
      </c>
      <c r="W49" s="20">
        <f t="shared" si="2"/>
        <v>-0.68707093982930101</v>
      </c>
    </row>
    <row r="50" spans="2:23" x14ac:dyDescent="0.3">
      <c r="B50" s="7" t="s">
        <v>71</v>
      </c>
      <c r="C50" s="8">
        <v>-29.574845075456999</v>
      </c>
      <c r="D50" s="8">
        <v>0.33155164330710801</v>
      </c>
      <c r="E50" s="8">
        <v>0.231312185351881</v>
      </c>
      <c r="F50" s="2">
        <v>33</v>
      </c>
      <c r="G50" s="9">
        <f>AVERAGE(C$18:C50)</f>
        <v>-25.7065098417144</v>
      </c>
      <c r="H50" s="8"/>
      <c r="I50" s="7" t="s">
        <v>71</v>
      </c>
      <c r="J50" s="8">
        <v>-21.8792789627303</v>
      </c>
      <c r="K50" s="8">
        <v>0.12762295083424799</v>
      </c>
      <c r="L50" s="9">
        <v>0.115807224958081</v>
      </c>
      <c r="M50" s="16"/>
      <c r="N50" s="13" t="s">
        <v>353</v>
      </c>
      <c r="O50" s="8">
        <v>-25.5942923956</v>
      </c>
      <c r="P50" s="8">
        <v>0.28911951975361</v>
      </c>
      <c r="Q50" s="8">
        <v>7.2910959999999997E-2</v>
      </c>
      <c r="R50" s="2">
        <v>33</v>
      </c>
      <c r="S50" s="9">
        <f>AVERAGE(O$18:O47)</f>
        <v>-25.534785014800001</v>
      </c>
      <c r="T50" s="20"/>
      <c r="U50" s="20">
        <f t="shared" si="3"/>
        <v>-3.9805526798569999</v>
      </c>
      <c r="V50" s="20">
        <f t="shared" si="4"/>
        <v>3.7150134328697</v>
      </c>
      <c r="W50" s="20">
        <f t="shared" si="2"/>
        <v>7.6955661127267003</v>
      </c>
    </row>
    <row r="51" spans="2:23" x14ac:dyDescent="0.3">
      <c r="B51" s="7" t="s">
        <v>72</v>
      </c>
      <c r="C51" s="8">
        <v>-31.845147070905799</v>
      </c>
      <c r="D51" s="8">
        <v>0.33155164330710801</v>
      </c>
      <c r="E51" s="8">
        <v>0.19239111760468799</v>
      </c>
      <c r="F51" s="2">
        <v>34</v>
      </c>
      <c r="G51" s="9">
        <f>AVERAGE(C$18:C51)</f>
        <v>-25.887057995514201</v>
      </c>
      <c r="H51" s="8"/>
      <c r="I51" s="7" t="s">
        <v>72</v>
      </c>
      <c r="J51" s="8">
        <v>-31.925974219953002</v>
      </c>
      <c r="K51" s="8">
        <v>0.168167622097738</v>
      </c>
      <c r="L51" s="9">
        <v>0.16700918834807299</v>
      </c>
      <c r="M51" s="16"/>
      <c r="N51" s="13" t="s">
        <v>354</v>
      </c>
      <c r="O51" s="8">
        <v>-32.072173483599997</v>
      </c>
      <c r="P51" s="8">
        <v>0.28911951975361</v>
      </c>
      <c r="Q51" s="8">
        <v>8.0419119999999997E-2</v>
      </c>
      <c r="R51" s="2">
        <v>34</v>
      </c>
      <c r="S51" s="9">
        <f>AVERAGE(O$18:O50)</f>
        <v>-25.3747592627515</v>
      </c>
      <c r="T51" s="20"/>
      <c r="U51" s="20">
        <f t="shared" si="3"/>
        <v>0.22702641269415499</v>
      </c>
      <c r="V51" s="20">
        <f t="shared" si="4"/>
        <v>0.146199263646931</v>
      </c>
      <c r="W51" s="20">
        <f t="shared" ref="W51:W82" si="5">J51-C51</f>
        <v>-8.0827149047202299E-2</v>
      </c>
    </row>
    <row r="52" spans="2:23" x14ac:dyDescent="0.3">
      <c r="B52" s="7" t="s">
        <v>74</v>
      </c>
      <c r="C52" s="8">
        <v>-31.154343306203899</v>
      </c>
      <c r="D52" s="8">
        <v>0.33155164330710801</v>
      </c>
      <c r="E52" s="8">
        <v>0.21586928762431001</v>
      </c>
      <c r="F52" s="2">
        <v>35</v>
      </c>
      <c r="G52" s="9">
        <f>AVERAGE(C$18:C52)</f>
        <v>-26.037551861533899</v>
      </c>
      <c r="H52" s="8"/>
      <c r="I52" s="7" t="s">
        <v>74</v>
      </c>
      <c r="J52" s="8">
        <v>-30.64743295457</v>
      </c>
      <c r="K52" s="8">
        <v>0.12762295083424799</v>
      </c>
      <c r="L52" s="9">
        <v>9.02369152125123E-2</v>
      </c>
      <c r="M52" s="16"/>
      <c r="N52" s="13" t="s">
        <v>355</v>
      </c>
      <c r="O52" s="8">
        <v>-34.3464966676</v>
      </c>
      <c r="P52" s="8">
        <v>0.28911951975361</v>
      </c>
      <c r="Q52" s="8">
        <v>0.10909988</v>
      </c>
      <c r="R52" s="2">
        <v>35</v>
      </c>
      <c r="S52" s="9">
        <f>AVERAGE(O$18:O50)</f>
        <v>-25.3747592627515</v>
      </c>
      <c r="T52" s="20"/>
      <c r="U52" s="20">
        <f t="shared" si="3"/>
        <v>3.1921533613960702</v>
      </c>
      <c r="V52" s="20">
        <f t="shared" si="4"/>
        <v>3.6990637130299602</v>
      </c>
      <c r="W52" s="20">
        <f t="shared" si="5"/>
        <v>0.50691035163389797</v>
      </c>
    </row>
    <row r="53" spans="2:23" x14ac:dyDescent="0.3">
      <c r="B53" s="7" t="s">
        <v>75</v>
      </c>
      <c r="C53" s="8">
        <v>-30.0584317917031</v>
      </c>
      <c r="D53" s="8">
        <v>0.33155164330710801</v>
      </c>
      <c r="E53" s="8">
        <v>0.239317478960415</v>
      </c>
      <c r="F53" s="2">
        <v>36</v>
      </c>
      <c r="G53" s="9">
        <f>AVERAGE(C$18:C53)</f>
        <v>-26.149242970705298</v>
      </c>
      <c r="H53" s="8"/>
      <c r="I53" s="7" t="s">
        <v>75</v>
      </c>
      <c r="J53" s="8">
        <v>-24.691963311108498</v>
      </c>
      <c r="K53" s="8">
        <v>0.12762295083424799</v>
      </c>
      <c r="L53" s="9">
        <v>0.121775877275153</v>
      </c>
      <c r="M53" s="16"/>
      <c r="N53" s="13" t="s">
        <v>356</v>
      </c>
      <c r="O53" s="8">
        <v>-26.1182652996001</v>
      </c>
      <c r="P53" s="8">
        <v>0.28911951975361</v>
      </c>
      <c r="Q53" s="8">
        <v>0.1086414</v>
      </c>
      <c r="R53" s="2">
        <v>36</v>
      </c>
      <c r="S53" s="9">
        <f>AVERAGE(O$18:O50)</f>
        <v>-25.3747592627515</v>
      </c>
      <c r="T53" s="20"/>
      <c r="U53" s="20">
        <f t="shared" si="3"/>
        <v>-3.9401664921030202</v>
      </c>
      <c r="V53" s="20">
        <f t="shared" si="4"/>
        <v>1.42630198849158</v>
      </c>
      <c r="W53" s="20">
        <f t="shared" si="5"/>
        <v>5.3664684805945999</v>
      </c>
    </row>
    <row r="54" spans="2:23" x14ac:dyDescent="0.3">
      <c r="B54" s="7" t="s">
        <v>77</v>
      </c>
      <c r="C54" s="8">
        <v>-24.033163441271</v>
      </c>
      <c r="D54" s="8">
        <v>0.33155164330710801</v>
      </c>
      <c r="E54" s="8">
        <v>0.187396797377688</v>
      </c>
      <c r="F54" s="2">
        <v>37</v>
      </c>
      <c r="G54" s="9">
        <f>AVERAGE(C$18:C54)</f>
        <v>-26.0920516320719</v>
      </c>
      <c r="H54" s="8"/>
      <c r="I54" s="7" t="s">
        <v>77</v>
      </c>
      <c r="J54" s="8">
        <v>-26.221054916279702</v>
      </c>
      <c r="K54" s="8">
        <v>0.168167622097738</v>
      </c>
      <c r="L54" s="9">
        <v>0.12382967738865</v>
      </c>
      <c r="M54" s="16"/>
      <c r="N54" s="13" t="s">
        <v>357</v>
      </c>
      <c r="O54" s="8">
        <v>-25.3150968076</v>
      </c>
      <c r="P54" s="8">
        <v>0.28911951975361</v>
      </c>
      <c r="Q54" s="8">
        <v>6.3957959999999994E-2</v>
      </c>
      <c r="R54" s="2">
        <v>37</v>
      </c>
      <c r="S54" s="9">
        <f>AVERAGE(O$18:O51)</f>
        <v>-25.571742033953001</v>
      </c>
      <c r="T54" s="20"/>
      <c r="U54" s="20">
        <f t="shared" si="3"/>
        <v>1.2819333663289501</v>
      </c>
      <c r="V54" s="20">
        <f t="shared" si="4"/>
        <v>-0.90595810867973403</v>
      </c>
      <c r="W54" s="20">
        <f t="shared" si="5"/>
        <v>-2.1878914750087</v>
      </c>
    </row>
    <row r="55" spans="2:23" x14ac:dyDescent="0.3">
      <c r="B55" s="7" t="s">
        <v>78</v>
      </c>
      <c r="C55" s="8">
        <v>-18.628939418328201</v>
      </c>
      <c r="D55" s="8">
        <v>0.33155164330710801</v>
      </c>
      <c r="E55" s="8">
        <v>0.21852191924810099</v>
      </c>
      <c r="F55" s="2">
        <v>38</v>
      </c>
      <c r="G55" s="9">
        <f>AVERAGE(C$18:C55)</f>
        <v>-25.8956539422365</v>
      </c>
      <c r="H55" s="8"/>
      <c r="I55" s="7" t="s">
        <v>78</v>
      </c>
      <c r="J55" s="8">
        <v>-20.017421102644299</v>
      </c>
      <c r="K55" s="8">
        <v>0.168167622097738</v>
      </c>
      <c r="L55" s="9">
        <v>9.1177141193899205E-2</v>
      </c>
      <c r="M55" s="16"/>
      <c r="N55" s="13" t="s">
        <v>358</v>
      </c>
      <c r="O55" s="8">
        <v>-19.286011871600099</v>
      </c>
      <c r="P55" s="8">
        <v>0.28911951975361</v>
      </c>
      <c r="Q55" s="8">
        <v>4.8811720000000003E-2</v>
      </c>
      <c r="R55" s="2">
        <v>38</v>
      </c>
      <c r="S55" s="9">
        <f>AVERAGE(O$18:O52)</f>
        <v>-25.8224493092</v>
      </c>
      <c r="T55" s="20"/>
      <c r="U55" s="20">
        <f t="shared" si="3"/>
        <v>0.657072453271898</v>
      </c>
      <c r="V55" s="20">
        <f t="shared" si="4"/>
        <v>-0.731409231044164</v>
      </c>
      <c r="W55" s="20">
        <f t="shared" si="5"/>
        <v>-1.3884816843161001</v>
      </c>
    </row>
    <row r="56" spans="2:23" x14ac:dyDescent="0.3">
      <c r="B56" s="7" t="s">
        <v>80</v>
      </c>
      <c r="C56" s="8">
        <v>-19.773699087183701</v>
      </c>
      <c r="D56" s="8">
        <v>0.33155164330710801</v>
      </c>
      <c r="E56" s="8">
        <v>0.211434374002827</v>
      </c>
      <c r="F56" s="2">
        <v>39</v>
      </c>
      <c r="G56" s="9">
        <f>AVERAGE(C$18:C56)</f>
        <v>-25.738680740824901</v>
      </c>
      <c r="H56" s="8"/>
      <c r="I56" s="7" t="s">
        <v>80</v>
      </c>
      <c r="J56" s="8">
        <v>-20.610081731899701</v>
      </c>
      <c r="K56" s="8">
        <v>0.168167622097738</v>
      </c>
      <c r="L56" s="9">
        <v>6.5851573674856695E-2</v>
      </c>
      <c r="M56" s="16"/>
      <c r="N56" s="13" t="s">
        <v>359</v>
      </c>
      <c r="O56" s="8">
        <v>-20.568771811600001</v>
      </c>
      <c r="P56" s="8">
        <v>0.28911951975361</v>
      </c>
      <c r="Q56" s="8">
        <v>0.12527972000000001</v>
      </c>
      <c r="R56" s="2">
        <v>39</v>
      </c>
      <c r="S56" s="9">
        <f>AVERAGE(O$18:O53)</f>
        <v>-25.830666420044501</v>
      </c>
      <c r="T56" s="20"/>
      <c r="U56" s="20">
        <f t="shared" si="3"/>
        <v>0.79507272441633203</v>
      </c>
      <c r="V56" s="20">
        <f t="shared" si="4"/>
        <v>-4.1309920299678303E-2</v>
      </c>
      <c r="W56" s="20">
        <f t="shared" si="5"/>
        <v>-0.83638264471599999</v>
      </c>
    </row>
    <row r="57" spans="2:23" x14ac:dyDescent="0.3">
      <c r="B57" s="7" t="s">
        <v>81</v>
      </c>
      <c r="C57" s="8">
        <v>-25.398458326775799</v>
      </c>
      <c r="D57" s="8">
        <v>0.33155164330710801</v>
      </c>
      <c r="E57" s="8">
        <v>0.184754481773962</v>
      </c>
      <c r="F57" s="2">
        <v>40</v>
      </c>
      <c r="G57" s="9">
        <f>AVERAGE(C$18:C57)</f>
        <v>-25.730175180473701</v>
      </c>
      <c r="H57" s="8"/>
      <c r="I57" s="7" t="s">
        <v>81</v>
      </c>
      <c r="J57" s="8">
        <v>-26.894522112580098</v>
      </c>
      <c r="K57" s="8">
        <v>0.168167622097738</v>
      </c>
      <c r="L57" s="9">
        <v>0.12292664398479999</v>
      </c>
      <c r="M57" s="16"/>
      <c r="N57" s="13" t="s">
        <v>360</v>
      </c>
      <c r="O57" s="8">
        <v>-26.0750160236</v>
      </c>
      <c r="P57" s="8">
        <v>0.28911951975361</v>
      </c>
      <c r="Q57" s="8">
        <v>8.7993959999999996E-2</v>
      </c>
      <c r="R57" s="2">
        <v>40</v>
      </c>
      <c r="S57" s="9">
        <f>AVERAGE(O$18:O54)</f>
        <v>-25.8167321061946</v>
      </c>
      <c r="T57" s="20"/>
      <c r="U57" s="20">
        <f t="shared" si="3"/>
        <v>0.67655769682420097</v>
      </c>
      <c r="V57" s="20">
        <f t="shared" si="4"/>
        <v>-0.81950608898014499</v>
      </c>
      <c r="W57" s="20">
        <f t="shared" si="5"/>
        <v>-1.4960637858043</v>
      </c>
    </row>
    <row r="58" spans="2:23" x14ac:dyDescent="0.3">
      <c r="B58" s="7" t="s">
        <v>86</v>
      </c>
      <c r="C58" s="8">
        <v>-24.850292419153501</v>
      </c>
      <c r="D58" s="8">
        <v>0.33155164330710801</v>
      </c>
      <c r="E58" s="8">
        <v>0.22061101191992399</v>
      </c>
      <c r="F58" s="2">
        <v>41</v>
      </c>
      <c r="G58" s="9">
        <f>AVERAGE(C$18:C58)</f>
        <v>-25.708714625319502</v>
      </c>
      <c r="H58" s="8"/>
      <c r="I58" s="7" t="s">
        <v>86</v>
      </c>
      <c r="J58" s="8">
        <v>-25.0459520619088</v>
      </c>
      <c r="K58" s="8">
        <v>0.12762295083424799</v>
      </c>
      <c r="L58" s="9">
        <v>6.3468390056169097E-2</v>
      </c>
      <c r="M58" s="16"/>
      <c r="N58" s="13" t="s">
        <v>362</v>
      </c>
      <c r="O58" s="8">
        <v>-26.6599002116</v>
      </c>
      <c r="P58" s="8">
        <v>0.28911951975361</v>
      </c>
      <c r="Q58" s="8">
        <v>9.0161980000000003E-2</v>
      </c>
      <c r="R58" s="2">
        <v>41</v>
      </c>
      <c r="S58" s="9">
        <f>AVERAGE(O$18:O55)</f>
        <v>-25.644871047389501</v>
      </c>
      <c r="T58" s="20"/>
      <c r="U58" s="20">
        <f t="shared" si="3"/>
        <v>1.80960779244646</v>
      </c>
      <c r="V58" s="20">
        <f t="shared" si="4"/>
        <v>1.6139481496911601</v>
      </c>
      <c r="W58" s="20">
        <f t="shared" si="5"/>
        <v>-0.19565964275529901</v>
      </c>
    </row>
    <row r="59" spans="2:23" x14ac:dyDescent="0.3">
      <c r="B59" s="7" t="s">
        <v>87</v>
      </c>
      <c r="C59" s="8">
        <v>-19.1623170495666</v>
      </c>
      <c r="D59" s="8">
        <v>0.33155164330710801</v>
      </c>
      <c r="E59" s="8">
        <v>0.188954652626975</v>
      </c>
      <c r="F59" s="2">
        <v>42</v>
      </c>
      <c r="G59" s="9">
        <f>AVERAGE(C$18:C59)</f>
        <v>-25.552848016373002</v>
      </c>
      <c r="H59" s="8"/>
      <c r="I59" s="7" t="s">
        <v>87</v>
      </c>
      <c r="J59" s="8">
        <v>-19.8698739092608</v>
      </c>
      <c r="K59" s="8">
        <v>0.168167622097738</v>
      </c>
      <c r="L59" s="9">
        <v>7.8937457450340601E-2</v>
      </c>
      <c r="M59" s="16"/>
      <c r="N59" s="13" t="s">
        <v>363</v>
      </c>
      <c r="O59" s="8">
        <v>-19.2545372676</v>
      </c>
      <c r="P59" s="8">
        <v>0.28911951975361</v>
      </c>
      <c r="Q59" s="8">
        <v>7.4322040000000006E-2</v>
      </c>
      <c r="R59" s="2">
        <v>42</v>
      </c>
      <c r="S59" s="9">
        <f>AVERAGE(O$18:O56)</f>
        <v>-25.514714656728199</v>
      </c>
      <c r="T59" s="20"/>
      <c r="U59" s="20">
        <f t="shared" si="3"/>
        <v>9.2220218033396903E-2</v>
      </c>
      <c r="V59" s="20">
        <f t="shared" si="4"/>
        <v>-0.61533664166076496</v>
      </c>
      <c r="W59" s="20">
        <f t="shared" si="5"/>
        <v>-0.70755685969420101</v>
      </c>
    </row>
    <row r="60" spans="2:23" x14ac:dyDescent="0.3">
      <c r="B60" s="7" t="s">
        <v>89</v>
      </c>
      <c r="C60" s="8">
        <v>-25.119396846530599</v>
      </c>
      <c r="D60" s="8">
        <v>0.33155164330710801</v>
      </c>
      <c r="E60" s="8">
        <v>0.21336979766519501</v>
      </c>
      <c r="F60" s="2">
        <v>43</v>
      </c>
      <c r="G60" s="9">
        <f>AVERAGE(C$18:C60)</f>
        <v>-25.542767756609301</v>
      </c>
      <c r="H60" s="8"/>
      <c r="I60" s="7" t="s">
        <v>89</v>
      </c>
      <c r="J60" s="8">
        <v>-26.337022652736401</v>
      </c>
      <c r="K60" s="8">
        <v>0.168167622097738</v>
      </c>
      <c r="L60" s="9">
        <v>6.1050054387017598E-2</v>
      </c>
      <c r="M60" s="16"/>
      <c r="N60" s="13" t="s">
        <v>364</v>
      </c>
      <c r="O60" s="8">
        <v>-25.834540991600001</v>
      </c>
      <c r="P60" s="8">
        <v>0.28911951975361</v>
      </c>
      <c r="Q60" s="8">
        <v>0.15884345999999999</v>
      </c>
      <c r="R60" s="2">
        <v>43</v>
      </c>
      <c r="S60" s="9">
        <f>AVERAGE(O$18:O57)</f>
        <v>-25.528722190900002</v>
      </c>
      <c r="T60" s="20"/>
      <c r="U60" s="20">
        <f t="shared" ref="U60:U85" si="6">C60-O60</f>
        <v>0.71514414506942703</v>
      </c>
      <c r="V60" s="20">
        <f t="shared" ref="V60:V85" si="7">J60-O60</f>
        <v>-0.50248166113638204</v>
      </c>
      <c r="W60" s="20">
        <f t="shared" si="5"/>
        <v>-1.2176258062058001</v>
      </c>
    </row>
    <row r="61" spans="2:23" x14ac:dyDescent="0.3">
      <c r="B61" s="7" t="s">
        <v>90</v>
      </c>
      <c r="C61" s="8">
        <v>-31.034982759013499</v>
      </c>
      <c r="D61" s="8">
        <v>0.33155164330710801</v>
      </c>
      <c r="E61" s="8">
        <v>0.20969288576713799</v>
      </c>
      <c r="F61" s="2">
        <v>44</v>
      </c>
      <c r="G61" s="9">
        <f>AVERAGE(C$18:C61)</f>
        <v>-25.6675908248457</v>
      </c>
      <c r="H61" s="8"/>
      <c r="I61" s="7" t="s">
        <v>90</v>
      </c>
      <c r="J61" s="8">
        <v>-25.9803066805251</v>
      </c>
      <c r="K61" s="8">
        <v>0.12762295083424799</v>
      </c>
      <c r="L61" s="9">
        <v>0.10097453213641</v>
      </c>
      <c r="M61" s="16"/>
      <c r="N61" s="13" t="s">
        <v>365</v>
      </c>
      <c r="O61" s="8">
        <v>-28.1303755956</v>
      </c>
      <c r="P61" s="8">
        <v>0.28911951975361</v>
      </c>
      <c r="Q61" s="8">
        <v>8.8945220000000005E-2</v>
      </c>
      <c r="R61" s="2">
        <v>44</v>
      </c>
      <c r="S61" s="9">
        <f>AVERAGE(O$18:O57)</f>
        <v>-25.528722190900002</v>
      </c>
      <c r="T61" s="20"/>
      <c r="U61" s="20">
        <f t="shared" si="6"/>
        <v>-2.90460716341352</v>
      </c>
      <c r="V61" s="20">
        <f t="shared" si="7"/>
        <v>2.15006891507488</v>
      </c>
      <c r="W61" s="20">
        <f t="shared" si="5"/>
        <v>5.0546760784884004</v>
      </c>
    </row>
    <row r="62" spans="2:23" x14ac:dyDescent="0.3">
      <c r="B62" s="7" t="s">
        <v>92</v>
      </c>
      <c r="C62" s="8">
        <v>-28.774974204276301</v>
      </c>
      <c r="D62" s="8">
        <v>0.33155164330710801</v>
      </c>
      <c r="E62" s="8">
        <v>0.23168604986701599</v>
      </c>
      <c r="F62" s="2">
        <v>45</v>
      </c>
      <c r="G62" s="9">
        <f>AVERAGE(C$18:C62)</f>
        <v>-25.736643788833099</v>
      </c>
      <c r="H62" s="8"/>
      <c r="I62" s="7" t="s">
        <v>92</v>
      </c>
      <c r="J62" s="8">
        <v>-23.038717751168399</v>
      </c>
      <c r="K62" s="8">
        <v>0.12762295083424799</v>
      </c>
      <c r="L62" s="9">
        <v>8.8762632363006799E-2</v>
      </c>
      <c r="M62" s="16"/>
      <c r="N62" s="13" t="s">
        <v>366</v>
      </c>
      <c r="O62" s="8">
        <v>-24.290473907600099</v>
      </c>
      <c r="P62" s="8">
        <v>0.28911951975361</v>
      </c>
      <c r="Q62" s="8">
        <v>9.2725020000000005E-2</v>
      </c>
      <c r="R62" s="2">
        <v>45</v>
      </c>
      <c r="S62" s="9">
        <f>AVERAGE(O$18:O61)</f>
        <v>-25.477914584145498</v>
      </c>
      <c r="T62" s="20"/>
      <c r="U62" s="20">
        <f t="shared" si="6"/>
        <v>-4.4845002966761802</v>
      </c>
      <c r="V62" s="20">
        <f t="shared" si="7"/>
        <v>1.2517561564317199</v>
      </c>
      <c r="W62" s="20">
        <f t="shared" si="5"/>
        <v>5.7362564531078997</v>
      </c>
    </row>
    <row r="63" spans="2:23" x14ac:dyDescent="0.3">
      <c r="B63" s="7" t="s">
        <v>93</v>
      </c>
      <c r="C63" s="8">
        <v>-27.536354397279801</v>
      </c>
      <c r="D63" s="8">
        <v>0.33155164330710801</v>
      </c>
      <c r="E63" s="8">
        <v>0.189230786284975</v>
      </c>
      <c r="F63" s="2">
        <v>46</v>
      </c>
      <c r="G63" s="9">
        <f>AVERAGE(C$18:C63)</f>
        <v>-25.775767932495</v>
      </c>
      <c r="H63" s="8"/>
      <c r="I63" s="7" t="s">
        <v>93</v>
      </c>
      <c r="J63" s="8">
        <v>-28.159281526003902</v>
      </c>
      <c r="K63" s="8">
        <v>0.168167622097738</v>
      </c>
      <c r="L63" s="9">
        <v>0.106436726090208</v>
      </c>
      <c r="M63" s="16"/>
      <c r="N63" s="13" t="s">
        <v>367</v>
      </c>
      <c r="O63" s="8">
        <v>-27.973455447599999</v>
      </c>
      <c r="P63" s="8">
        <v>0.28911951975361</v>
      </c>
      <c r="Q63" s="8">
        <v>9.4107960000000004E-2</v>
      </c>
      <c r="R63" s="2">
        <v>46</v>
      </c>
      <c r="S63" s="9">
        <f>AVERAGE(O$18:O61)</f>
        <v>-25.477914584145498</v>
      </c>
      <c r="T63" s="20"/>
      <c r="U63" s="20">
        <f t="shared" si="6"/>
        <v>0.43710105032023</v>
      </c>
      <c r="V63" s="20">
        <f t="shared" si="7"/>
        <v>-0.18582607840385601</v>
      </c>
      <c r="W63" s="20">
        <f t="shared" si="5"/>
        <v>-0.62292712872410005</v>
      </c>
    </row>
    <row r="64" spans="2:23" x14ac:dyDescent="0.3">
      <c r="B64" s="7" t="s">
        <v>95</v>
      </c>
      <c r="C64" s="8">
        <v>-18.841337228708898</v>
      </c>
      <c r="D64" s="8">
        <v>0.33155164330710801</v>
      </c>
      <c r="E64" s="8">
        <v>0.22178624466389099</v>
      </c>
      <c r="F64" s="2">
        <v>47</v>
      </c>
      <c r="G64" s="9">
        <f>AVERAGE(C$18:C64)</f>
        <v>-25.628226853691</v>
      </c>
      <c r="H64" s="8"/>
      <c r="I64" s="7" t="s">
        <v>95</v>
      </c>
      <c r="J64" s="8">
        <v>-20.416619150804099</v>
      </c>
      <c r="K64" s="8">
        <v>0.168167622097738</v>
      </c>
      <c r="L64" s="9">
        <v>9.1819169178726096E-2</v>
      </c>
      <c r="M64" s="16"/>
      <c r="N64" s="13" t="s">
        <v>368</v>
      </c>
      <c r="O64" s="8">
        <v>-18.7335080316</v>
      </c>
      <c r="P64" s="8">
        <v>0.28911951975361</v>
      </c>
      <c r="Q64" s="8">
        <v>7.5442780000000001E-2</v>
      </c>
      <c r="R64" s="2">
        <v>47</v>
      </c>
      <c r="S64" s="9">
        <f>AVERAGE(O$18:O61)</f>
        <v>-25.477914584145498</v>
      </c>
      <c r="T64" s="20"/>
      <c r="U64" s="20">
        <f t="shared" si="6"/>
        <v>-0.107829197108849</v>
      </c>
      <c r="V64" s="20">
        <f t="shared" si="7"/>
        <v>-1.68311111920401</v>
      </c>
      <c r="W64" s="20">
        <f t="shared" si="5"/>
        <v>-1.5752819220951999</v>
      </c>
    </row>
    <row r="65" spans="2:23" x14ac:dyDescent="0.3">
      <c r="B65" s="7" t="s">
        <v>96</v>
      </c>
      <c r="C65" s="8">
        <v>-25.374347271419399</v>
      </c>
      <c r="D65" s="8">
        <v>0.33155164330710801</v>
      </c>
      <c r="E65" s="8">
        <v>0.20352631021731801</v>
      </c>
      <c r="F65" s="2">
        <v>48</v>
      </c>
      <c r="G65" s="9">
        <f>AVERAGE(C$18:C65)</f>
        <v>-25.622937695727</v>
      </c>
      <c r="H65" s="8"/>
      <c r="I65" s="7" t="s">
        <v>96</v>
      </c>
      <c r="J65" s="8">
        <v>-27.0457746730244</v>
      </c>
      <c r="K65" s="8">
        <v>0.168167622097738</v>
      </c>
      <c r="L65" s="9">
        <v>0.139711672413288</v>
      </c>
      <c r="M65" s="16"/>
      <c r="N65" s="13" t="s">
        <v>369</v>
      </c>
      <c r="O65" s="8">
        <v>-26.083620591600098</v>
      </c>
      <c r="P65" s="8">
        <v>0.28911951975361</v>
      </c>
      <c r="Q65" s="8">
        <v>8.4739819999999993E-2</v>
      </c>
      <c r="R65" s="2">
        <v>48</v>
      </c>
      <c r="S65" s="9">
        <f>AVERAGE(O$18:O61)</f>
        <v>-25.477914584145498</v>
      </c>
      <c r="T65" s="20"/>
      <c r="U65" s="20">
        <f t="shared" si="6"/>
        <v>0.70927332018071398</v>
      </c>
      <c r="V65" s="20">
        <f t="shared" si="7"/>
        <v>-0.96215408142426995</v>
      </c>
      <c r="W65" s="20">
        <f t="shared" si="5"/>
        <v>-1.6714274016049999</v>
      </c>
    </row>
    <row r="66" spans="2:23" x14ac:dyDescent="0.3">
      <c r="B66" s="7" t="s">
        <v>98</v>
      </c>
      <c r="C66" s="8">
        <v>-25.3914874741243</v>
      </c>
      <c r="D66" s="8">
        <v>0.33155164330710801</v>
      </c>
      <c r="E66" s="8">
        <v>0.20034158535562699</v>
      </c>
      <c r="F66" s="2">
        <v>49</v>
      </c>
      <c r="G66" s="9">
        <f>AVERAGE(C$18:C66)</f>
        <v>-25.6182142218167</v>
      </c>
      <c r="H66" s="8"/>
      <c r="I66" s="7" t="s">
        <v>98</v>
      </c>
      <c r="J66" s="8">
        <v>-25.825176957567699</v>
      </c>
      <c r="K66" s="8">
        <v>0.168167622097738</v>
      </c>
      <c r="L66" s="9">
        <v>7.8576028211217105E-2</v>
      </c>
      <c r="M66" s="16"/>
      <c r="N66" s="13" t="s">
        <v>370</v>
      </c>
      <c r="O66" s="8">
        <v>-25.093415963600101</v>
      </c>
      <c r="P66" s="8">
        <v>0.28911951975361</v>
      </c>
      <c r="Q66" s="8">
        <v>0.10097540000000001</v>
      </c>
      <c r="R66" s="2">
        <v>49</v>
      </c>
      <c r="S66" s="9">
        <f>AVERAGE(O$18:O62)</f>
        <v>-25.451527013555602</v>
      </c>
      <c r="T66" s="20"/>
      <c r="U66" s="20">
        <f t="shared" si="6"/>
        <v>-0.29807151052421998</v>
      </c>
      <c r="V66" s="20">
        <f t="shared" si="7"/>
        <v>-0.73176099396761896</v>
      </c>
      <c r="W66" s="20">
        <f t="shared" si="5"/>
        <v>-0.43368948344339803</v>
      </c>
    </row>
    <row r="67" spans="2:23" x14ac:dyDescent="0.3">
      <c r="B67" s="7" t="s">
        <v>99</v>
      </c>
      <c r="C67" s="8">
        <v>-20.046437897851099</v>
      </c>
      <c r="D67" s="8">
        <v>0.33155164330710801</v>
      </c>
      <c r="E67" s="8">
        <v>0.23721921499757401</v>
      </c>
      <c r="F67" s="2">
        <v>50</v>
      </c>
      <c r="G67" s="9">
        <f>AVERAGE(C$18:C67)</f>
        <v>-25.506778695337399</v>
      </c>
      <c r="H67" s="8"/>
      <c r="I67" s="7" t="s">
        <v>99</v>
      </c>
      <c r="J67" s="8">
        <v>-20.5835153342776</v>
      </c>
      <c r="K67" s="8">
        <v>0.168167622097738</v>
      </c>
      <c r="L67" s="9">
        <v>0.136437038866173</v>
      </c>
      <c r="M67" s="16"/>
      <c r="N67" s="13" t="s">
        <v>371</v>
      </c>
      <c r="O67" s="8">
        <v>-20.2259477076</v>
      </c>
      <c r="P67" s="8">
        <v>0.28911951975361</v>
      </c>
      <c r="Q67" s="8">
        <v>0.12983449999999999</v>
      </c>
      <c r="R67" s="2">
        <v>50</v>
      </c>
      <c r="S67" s="9">
        <f>AVERAGE(O$18:O63)</f>
        <v>-25.506351544730499</v>
      </c>
      <c r="T67" s="20"/>
      <c r="U67" s="20">
        <f t="shared" si="6"/>
        <v>0.17950980974893899</v>
      </c>
      <c r="V67" s="20">
        <f t="shared" si="7"/>
        <v>-0.35756762667756398</v>
      </c>
      <c r="W67" s="20">
        <f t="shared" si="5"/>
        <v>-0.53707743642649997</v>
      </c>
    </row>
    <row r="68" spans="2:23" x14ac:dyDescent="0.3">
      <c r="B68" s="7" t="s">
        <v>104</v>
      </c>
      <c r="C68" s="8">
        <v>-28.0118232559409</v>
      </c>
      <c r="D68" s="8">
        <v>0.33155164330710801</v>
      </c>
      <c r="E68" s="8">
        <v>0.21869850929958001</v>
      </c>
      <c r="F68" s="2">
        <v>51</v>
      </c>
      <c r="G68" s="9">
        <f>AVERAGE(C$18:C68)</f>
        <v>-25.555897216133602</v>
      </c>
      <c r="H68" s="8"/>
      <c r="I68" s="7" t="s">
        <v>104</v>
      </c>
      <c r="J68" s="8">
        <v>-28.721423378732101</v>
      </c>
      <c r="K68" s="8">
        <v>0.168167622097738</v>
      </c>
      <c r="L68" s="9">
        <v>0.126152334312329</v>
      </c>
      <c r="M68" s="16"/>
      <c r="N68" s="13" t="s">
        <v>373</v>
      </c>
      <c r="O68" s="8">
        <v>-27.8681627076</v>
      </c>
      <c r="P68" s="8">
        <v>0.28911951975361</v>
      </c>
      <c r="Q68" s="8">
        <v>9.1309119999999994E-2</v>
      </c>
      <c r="R68" s="2">
        <v>51</v>
      </c>
      <c r="S68" s="9">
        <f>AVERAGE(O$18:O64)</f>
        <v>-25.362248491259599</v>
      </c>
      <c r="T68" s="20"/>
      <c r="U68" s="20">
        <f t="shared" si="6"/>
        <v>-0.14366054834091099</v>
      </c>
      <c r="V68" s="20">
        <f t="shared" si="7"/>
        <v>-0.85326067113208004</v>
      </c>
      <c r="W68" s="20">
        <f t="shared" si="5"/>
        <v>-0.70960012279120099</v>
      </c>
    </row>
    <row r="69" spans="2:23" x14ac:dyDescent="0.3">
      <c r="B69" s="7" t="s">
        <v>105</v>
      </c>
      <c r="C69" s="8">
        <v>-29.1783594954818</v>
      </c>
      <c r="D69" s="8">
        <v>0.33155164330710801</v>
      </c>
      <c r="E69" s="8">
        <v>0.19781572584457899</v>
      </c>
      <c r="F69" s="2">
        <v>52</v>
      </c>
      <c r="G69" s="9">
        <f>AVERAGE(C$18:C69)</f>
        <v>-25.625559952274902</v>
      </c>
      <c r="H69" s="8"/>
      <c r="I69" s="7" t="s">
        <v>105</v>
      </c>
      <c r="J69" s="8">
        <v>-29.8533541956328</v>
      </c>
      <c r="K69" s="8">
        <v>0.168167622097738</v>
      </c>
      <c r="L69" s="9">
        <v>0.126152334312329</v>
      </c>
      <c r="M69" s="16"/>
      <c r="N69" s="13" t="s">
        <v>374</v>
      </c>
      <c r="O69" s="8">
        <v>-28.812853699600101</v>
      </c>
      <c r="P69" s="8">
        <v>0.28911951975361</v>
      </c>
      <c r="Q69" s="8">
        <v>9.7335519999999995E-2</v>
      </c>
      <c r="R69" s="2">
        <v>52</v>
      </c>
      <c r="S69" s="9">
        <f>AVERAGE(O$18:O65)</f>
        <v>-25.377277076683399</v>
      </c>
      <c r="T69" s="20"/>
      <c r="U69" s="20">
        <f t="shared" si="6"/>
        <v>-0.36550579588169202</v>
      </c>
      <c r="V69" s="20">
        <f t="shared" si="7"/>
        <v>-1.04050049603273</v>
      </c>
      <c r="W69" s="20">
        <f t="shared" si="5"/>
        <v>-0.67499470015100005</v>
      </c>
    </row>
    <row r="70" spans="2:23" x14ac:dyDescent="0.3">
      <c r="B70" s="7" t="s">
        <v>107</v>
      </c>
      <c r="C70" s="8">
        <v>-26.001156740347401</v>
      </c>
      <c r="D70" s="8">
        <v>0.33155164330710801</v>
      </c>
      <c r="E70" s="8">
        <v>0.20881887837857899</v>
      </c>
      <c r="F70" s="2">
        <v>53</v>
      </c>
      <c r="G70" s="9">
        <f>AVERAGE(C$18:C70)</f>
        <v>-25.632646684125302</v>
      </c>
      <c r="H70" s="8"/>
      <c r="I70" s="7" t="s">
        <v>107</v>
      </c>
      <c r="J70" s="8">
        <v>-29.3357570833751</v>
      </c>
      <c r="K70" s="8">
        <v>0.168167622097738</v>
      </c>
      <c r="L70" s="9">
        <v>0.126152334312329</v>
      </c>
      <c r="M70" s="16"/>
      <c r="N70" s="13" t="s">
        <v>375</v>
      </c>
      <c r="O70" s="8">
        <v>-28.652537011600099</v>
      </c>
      <c r="P70" s="8">
        <v>0.28911951975361</v>
      </c>
      <c r="Q70" s="8">
        <v>7.1460659999999995E-2</v>
      </c>
      <c r="R70" s="2">
        <v>53</v>
      </c>
      <c r="S70" s="9">
        <f>AVERAGE(O$18:O66)</f>
        <v>-25.371483992742899</v>
      </c>
      <c r="T70" s="20"/>
      <c r="U70" s="20">
        <f t="shared" si="6"/>
        <v>2.6513802712527301</v>
      </c>
      <c r="V70" s="20">
        <f t="shared" si="7"/>
        <v>-0.68322007177497601</v>
      </c>
      <c r="W70" s="20">
        <f t="shared" si="5"/>
        <v>-3.3346003430277</v>
      </c>
    </row>
    <row r="71" spans="2:23" x14ac:dyDescent="0.3">
      <c r="B71" s="7" t="s">
        <v>108</v>
      </c>
      <c r="C71" s="8">
        <v>-27.580291509134199</v>
      </c>
      <c r="D71" s="8">
        <v>0.33155164330710801</v>
      </c>
      <c r="E71" s="8">
        <v>0.249156331756611</v>
      </c>
      <c r="F71" s="2">
        <v>54</v>
      </c>
      <c r="G71" s="9">
        <f>AVERAGE(C$18:C71)</f>
        <v>-25.668714180884699</v>
      </c>
      <c r="H71" s="8"/>
      <c r="I71" s="7" t="s">
        <v>108</v>
      </c>
      <c r="J71" s="8">
        <v>-25.246436846908399</v>
      </c>
      <c r="K71" s="8">
        <v>0.168167622097738</v>
      </c>
      <c r="L71" s="9">
        <v>0.126152334312329</v>
      </c>
      <c r="M71" s="16"/>
      <c r="N71" s="13" t="s">
        <v>376</v>
      </c>
      <c r="O71" s="8">
        <v>-24.596162507599999</v>
      </c>
      <c r="P71" s="8">
        <v>0.28911951975361</v>
      </c>
      <c r="Q71" s="8">
        <v>8.3453020000000003E-2</v>
      </c>
      <c r="R71" s="2">
        <v>54</v>
      </c>
      <c r="S71" s="9">
        <f>AVERAGE(O$18:O67)</f>
        <v>-25.268573267040001</v>
      </c>
      <c r="T71" s="20"/>
      <c r="U71" s="20">
        <f t="shared" si="6"/>
        <v>-2.9841290015341699</v>
      </c>
      <c r="V71" s="20">
        <f t="shared" si="7"/>
        <v>-0.65027433930838496</v>
      </c>
      <c r="W71" s="20">
        <f t="shared" si="5"/>
        <v>2.3338546622258001</v>
      </c>
    </row>
    <row r="72" spans="2:23" x14ac:dyDescent="0.3">
      <c r="B72" s="7" t="s">
        <v>110</v>
      </c>
      <c r="C72" s="8">
        <v>-21.039820340459698</v>
      </c>
      <c r="D72" s="8">
        <v>0.33155164330710801</v>
      </c>
      <c r="E72" s="8">
        <v>0.204014496652658</v>
      </c>
      <c r="F72" s="2">
        <v>55</v>
      </c>
      <c r="G72" s="9">
        <f>AVERAGE(C$18:C72)</f>
        <v>-25.584552474695201</v>
      </c>
      <c r="H72" s="8"/>
      <c r="I72" s="7" t="s">
        <v>110</v>
      </c>
      <c r="J72" s="8">
        <v>-20.4663903980308</v>
      </c>
      <c r="K72" s="8">
        <v>0.168167622097738</v>
      </c>
      <c r="L72" s="9">
        <v>0.126152334312329</v>
      </c>
      <c r="M72" s="16"/>
      <c r="N72" s="13" t="s">
        <v>377</v>
      </c>
      <c r="O72" s="8">
        <v>-20.154846803600002</v>
      </c>
      <c r="P72" s="8">
        <v>0.28911951975361</v>
      </c>
      <c r="Q72" s="8">
        <v>6.9540400000000002E-2</v>
      </c>
      <c r="R72" s="2">
        <v>55</v>
      </c>
      <c r="S72" s="9">
        <f>AVERAGE(O$18:O67)</f>
        <v>-25.268573267040001</v>
      </c>
      <c r="T72" s="20"/>
      <c r="U72" s="20">
        <f t="shared" si="6"/>
        <v>-0.884973536859746</v>
      </c>
      <c r="V72" s="20">
        <f t="shared" si="7"/>
        <v>-0.31154359443082302</v>
      </c>
      <c r="W72" s="20">
        <f t="shared" si="5"/>
        <v>0.573429942428898</v>
      </c>
    </row>
    <row r="73" spans="2:23" x14ac:dyDescent="0.3">
      <c r="B73" s="7" t="s">
        <v>111</v>
      </c>
      <c r="C73" s="8">
        <v>-18.693718052611199</v>
      </c>
      <c r="D73" s="8">
        <v>0.33155164330710801</v>
      </c>
      <c r="E73" s="8">
        <v>0.20864183395639899</v>
      </c>
      <c r="F73" s="2">
        <v>56</v>
      </c>
      <c r="G73" s="9">
        <f>AVERAGE(C$18:C73)</f>
        <v>-25.461501860015101</v>
      </c>
      <c r="H73" s="8"/>
      <c r="I73" s="7" t="s">
        <v>111</v>
      </c>
      <c r="J73" s="8">
        <v>-18.661551092789999</v>
      </c>
      <c r="K73" s="8">
        <v>0.168167622097738</v>
      </c>
      <c r="L73" s="9">
        <v>9.9022641390461505E-2</v>
      </c>
      <c r="M73" s="16"/>
      <c r="N73" s="7" t="s">
        <v>378</v>
      </c>
      <c r="O73" s="8">
        <v>-18.028159891600001</v>
      </c>
      <c r="P73" s="8">
        <v>0.28911951975361</v>
      </c>
      <c r="Q73" s="8">
        <v>0.10336516</v>
      </c>
      <c r="R73" s="2">
        <v>56</v>
      </c>
      <c r="S73" s="9">
        <f>AVERAGE(O$18:O72)</f>
        <v>-25.336604110581799</v>
      </c>
      <c r="T73" s="20"/>
      <c r="U73" s="20">
        <f t="shared" si="6"/>
        <v>-0.66555816101115906</v>
      </c>
      <c r="V73" s="20">
        <f t="shared" si="7"/>
        <v>-0.63339120118995496</v>
      </c>
      <c r="W73" s="20">
        <f t="shared" si="5"/>
        <v>3.2166959821200401E-2</v>
      </c>
    </row>
    <row r="74" spans="2:23" x14ac:dyDescent="0.3">
      <c r="B74" s="7" t="s">
        <v>113</v>
      </c>
      <c r="C74" s="8">
        <v>-28.349820467784699</v>
      </c>
      <c r="D74" s="8">
        <v>0.33155164330710801</v>
      </c>
      <c r="E74" s="8">
        <v>0.18589290845843401</v>
      </c>
      <c r="F74" s="2">
        <v>57</v>
      </c>
      <c r="G74" s="9">
        <f>AVERAGE(C$18:C74)</f>
        <v>-25.512174116291799</v>
      </c>
      <c r="H74" s="8"/>
      <c r="I74" s="7" t="s">
        <v>113</v>
      </c>
      <c r="J74" s="8">
        <v>-26.582741017349999</v>
      </c>
      <c r="K74" s="8">
        <v>0.168167622097738</v>
      </c>
      <c r="L74" s="9">
        <v>0.15884167737629901</v>
      </c>
      <c r="M74" s="16"/>
      <c r="N74" s="7" t="s">
        <v>379</v>
      </c>
      <c r="O74" s="8">
        <v>-26.326133547600001</v>
      </c>
      <c r="P74" s="8">
        <v>0.28911951975361</v>
      </c>
      <c r="Q74" s="8">
        <v>8.6133280000000007E-2</v>
      </c>
      <c r="R74" s="2">
        <v>57</v>
      </c>
      <c r="S74" s="9">
        <f>AVERAGE(O$18:O72)</f>
        <v>-25.336604110581799</v>
      </c>
      <c r="T74" s="20"/>
      <c r="U74" s="20">
        <f t="shared" si="6"/>
        <v>-2.0236869201847201</v>
      </c>
      <c r="V74" s="20">
        <f t="shared" si="7"/>
        <v>-0.256607469750055</v>
      </c>
      <c r="W74" s="20">
        <f t="shared" si="5"/>
        <v>1.7670794504347</v>
      </c>
    </row>
    <row r="75" spans="2:23" x14ac:dyDescent="0.3">
      <c r="B75" s="7" t="s">
        <v>114</v>
      </c>
      <c r="C75" s="8">
        <v>-27.953947535396601</v>
      </c>
      <c r="D75" s="8">
        <v>0.33155164330710801</v>
      </c>
      <c r="E75" s="8">
        <v>0.219008276562284</v>
      </c>
      <c r="F75" s="2">
        <v>58</v>
      </c>
      <c r="G75" s="9">
        <f>AVERAGE(C$18:C75)</f>
        <v>-25.554273658000501</v>
      </c>
      <c r="H75" s="8"/>
      <c r="I75" s="7" t="s">
        <v>114</v>
      </c>
      <c r="J75" s="8">
        <v>-26.300272856385501</v>
      </c>
      <c r="K75" s="8">
        <v>0.168167622097738</v>
      </c>
      <c r="L75" s="9">
        <v>0.152544703053766</v>
      </c>
      <c r="M75" s="16"/>
      <c r="N75" s="7" t="s">
        <v>380</v>
      </c>
      <c r="O75" s="8">
        <v>-25.109719355599999</v>
      </c>
      <c r="P75" s="8">
        <v>0.28911951975361</v>
      </c>
      <c r="Q75" s="8">
        <v>8.2410940000000002E-2</v>
      </c>
      <c r="R75" s="2">
        <v>58</v>
      </c>
      <c r="S75" s="9">
        <f>AVERAGE(O$18:O72)</f>
        <v>-25.336604110581799</v>
      </c>
      <c r="T75" s="20"/>
      <c r="U75" s="20">
        <f t="shared" si="6"/>
        <v>-2.8442281797966502</v>
      </c>
      <c r="V75" s="20">
        <f t="shared" si="7"/>
        <v>-1.1905535007855199</v>
      </c>
      <c r="W75" s="20">
        <f t="shared" si="5"/>
        <v>1.6536746790111001</v>
      </c>
    </row>
    <row r="76" spans="2:23" x14ac:dyDescent="0.3">
      <c r="B76" s="7" t="s">
        <v>116</v>
      </c>
      <c r="C76" s="8">
        <v>-27.405541854501202</v>
      </c>
      <c r="D76" s="8">
        <v>0.33155164330710801</v>
      </c>
      <c r="E76" s="8">
        <v>0.26218663983881002</v>
      </c>
      <c r="F76" s="2">
        <v>59</v>
      </c>
      <c r="G76" s="9">
        <f>AVERAGE(C$18:C76)</f>
        <v>-25.585651085059801</v>
      </c>
      <c r="H76" s="8"/>
      <c r="I76" s="7" t="s">
        <v>116</v>
      </c>
      <c r="J76" s="8">
        <v>-27.635158512244001</v>
      </c>
      <c r="K76" s="8">
        <v>0.168167622097738</v>
      </c>
      <c r="L76" s="9">
        <v>9.8758726008599904E-2</v>
      </c>
      <c r="M76" s="16"/>
      <c r="N76" s="7" t="s">
        <v>381</v>
      </c>
      <c r="O76" s="8">
        <v>-27.084014839599998</v>
      </c>
      <c r="P76" s="8">
        <v>0.28911951975361</v>
      </c>
      <c r="Q76" s="8">
        <v>6.9490419999999997E-2</v>
      </c>
      <c r="R76" s="2">
        <v>59</v>
      </c>
      <c r="S76" s="9">
        <f>AVERAGE(O$18:O72)</f>
        <v>-25.336604110581799</v>
      </c>
      <c r="T76" s="20"/>
      <c r="U76" s="20">
        <f t="shared" si="6"/>
        <v>-0.32152701490117502</v>
      </c>
      <c r="V76" s="20">
        <f t="shared" si="7"/>
        <v>-0.55114367264393505</v>
      </c>
      <c r="W76" s="20">
        <f t="shared" si="5"/>
        <v>-0.22961665774279899</v>
      </c>
    </row>
    <row r="77" spans="2:23" x14ac:dyDescent="0.3">
      <c r="B77" s="7" t="s">
        <v>117</v>
      </c>
      <c r="C77" s="8">
        <v>-25.253166892745099</v>
      </c>
      <c r="D77" s="8">
        <v>0.33155164330710801</v>
      </c>
      <c r="E77" s="8">
        <v>0.199480135466858</v>
      </c>
      <c r="F77" s="2">
        <v>60</v>
      </c>
      <c r="G77" s="9">
        <f>AVERAGE(C$18:C77)</f>
        <v>-25.580109681854601</v>
      </c>
      <c r="H77" s="8"/>
      <c r="I77" s="7" t="s">
        <v>117</v>
      </c>
      <c r="J77" s="8">
        <v>-24.672558225233601</v>
      </c>
      <c r="K77" s="8">
        <v>0.168167622097738</v>
      </c>
      <c r="L77" s="9">
        <v>0.101630729968962</v>
      </c>
      <c r="M77" s="16"/>
      <c r="N77" s="7" t="s">
        <v>382</v>
      </c>
      <c r="O77" s="8">
        <v>-24.583934963600001</v>
      </c>
      <c r="P77" s="8">
        <v>0.28911951975361</v>
      </c>
      <c r="Q77" s="8">
        <v>0.14434488000000001</v>
      </c>
      <c r="R77" s="2">
        <v>60</v>
      </c>
      <c r="S77" s="9">
        <f>AVERAGE(O$18:O72)</f>
        <v>-25.336604110581799</v>
      </c>
      <c r="T77" s="20"/>
      <c r="U77" s="20">
        <f t="shared" si="6"/>
        <v>-0.66923192914505203</v>
      </c>
      <c r="V77" s="20">
        <f t="shared" si="7"/>
        <v>-8.8623261633575395E-2</v>
      </c>
      <c r="W77" s="20">
        <f t="shared" si="5"/>
        <v>0.58060866751149798</v>
      </c>
    </row>
    <row r="78" spans="2:23" x14ac:dyDescent="0.3">
      <c r="B78" s="7" t="s">
        <v>122</v>
      </c>
      <c r="C78" s="8">
        <v>-25.010482005582301</v>
      </c>
      <c r="D78" s="8">
        <v>0.33155164330710801</v>
      </c>
      <c r="E78" s="8">
        <v>0.23533056818077899</v>
      </c>
      <c r="F78" s="2">
        <v>61</v>
      </c>
      <c r="G78" s="9">
        <f>AVERAGE(C$18:C78)</f>
        <v>-25.570771523227201</v>
      </c>
      <c r="H78" s="8"/>
      <c r="I78" s="7" t="s">
        <v>122</v>
      </c>
      <c r="J78" s="8">
        <v>-25.4123588782656</v>
      </c>
      <c r="K78" s="8">
        <v>0.168167622097738</v>
      </c>
      <c r="L78" s="9">
        <v>0.109137963466935</v>
      </c>
      <c r="M78" s="16"/>
      <c r="N78" s="7" t="s">
        <v>384</v>
      </c>
      <c r="O78" s="8">
        <v>-25.189651263599998</v>
      </c>
      <c r="P78" s="8">
        <v>0.28911951975361</v>
      </c>
      <c r="Q78" s="8">
        <v>6.1602480000000001E-2</v>
      </c>
      <c r="R78" s="2">
        <v>61</v>
      </c>
      <c r="S78" s="9">
        <f>AVERAGE(O$18:O73)</f>
        <v>-25.206096178100001</v>
      </c>
      <c r="T78" s="20"/>
      <c r="U78" s="20">
        <f t="shared" si="6"/>
        <v>0.17916925801769401</v>
      </c>
      <c r="V78" s="20">
        <f t="shared" si="7"/>
        <v>-0.222707614665655</v>
      </c>
      <c r="W78" s="20">
        <f t="shared" si="5"/>
        <v>-0.40187687268330002</v>
      </c>
    </row>
    <row r="79" spans="2:23" x14ac:dyDescent="0.3">
      <c r="B79" s="7" t="s">
        <v>123</v>
      </c>
      <c r="C79" s="8">
        <v>-23.871079571650899</v>
      </c>
      <c r="D79" s="8">
        <v>0.33155164330710801</v>
      </c>
      <c r="E79" s="8">
        <v>0.18380180062305199</v>
      </c>
      <c r="F79" s="2">
        <v>62</v>
      </c>
      <c r="G79" s="9">
        <f>AVERAGE(C$18:C79)</f>
        <v>-25.5433571369114</v>
      </c>
      <c r="H79" s="8"/>
      <c r="I79" s="7" t="s">
        <v>123</v>
      </c>
      <c r="J79" s="8">
        <v>-23.531601337445</v>
      </c>
      <c r="K79" s="8">
        <v>0.12762295083424799</v>
      </c>
      <c r="L79" s="9">
        <v>9.1646496058937696E-2</v>
      </c>
      <c r="M79" s="16"/>
      <c r="N79" s="7" t="s">
        <v>385</v>
      </c>
      <c r="O79" s="8">
        <v>-24.975669243599999</v>
      </c>
      <c r="P79" s="8">
        <v>0.28911951975361</v>
      </c>
      <c r="Q79" s="8">
        <v>8.6761340000000006E-2</v>
      </c>
      <c r="R79" s="2">
        <v>62</v>
      </c>
      <c r="S79" s="9">
        <f>AVERAGE(O$18:O74)</f>
        <v>-25.225745956512299</v>
      </c>
      <c r="T79" s="20"/>
      <c r="U79" s="20">
        <f t="shared" si="6"/>
        <v>1.10458967194909</v>
      </c>
      <c r="V79" s="20">
        <f t="shared" si="7"/>
        <v>1.4440679061549899</v>
      </c>
      <c r="W79" s="20">
        <f t="shared" si="5"/>
        <v>0.33947823420589901</v>
      </c>
    </row>
    <row r="80" spans="2:23" x14ac:dyDescent="0.3">
      <c r="B80" s="7" t="s">
        <v>125</v>
      </c>
      <c r="C80" s="8">
        <v>-18.906750992208799</v>
      </c>
      <c r="D80" s="8">
        <v>0.33155164330710801</v>
      </c>
      <c r="E80" s="8">
        <v>0.213642442782257</v>
      </c>
      <c r="F80" s="2">
        <v>63</v>
      </c>
      <c r="G80" s="9">
        <f>AVERAGE(C$18:C80)</f>
        <v>-25.438014182233601</v>
      </c>
      <c r="H80" s="8"/>
      <c r="I80" s="7" t="s">
        <v>125</v>
      </c>
      <c r="J80" s="8">
        <v>-19.3912705132682</v>
      </c>
      <c r="K80" s="8">
        <v>0.168167622097738</v>
      </c>
      <c r="L80" s="9">
        <v>9.7456996506966306E-2</v>
      </c>
      <c r="M80" s="16"/>
      <c r="N80" s="7" t="s">
        <v>386</v>
      </c>
      <c r="O80" s="20">
        <v>-18.615308439600099</v>
      </c>
      <c r="P80" s="8">
        <v>0.28911951975361</v>
      </c>
      <c r="Q80" s="8">
        <v>0.10082530000000001</v>
      </c>
      <c r="R80" s="2">
        <v>63</v>
      </c>
      <c r="S80" s="9">
        <f>AVERAGE(O$18:O75)</f>
        <v>-25.2237454978759</v>
      </c>
      <c r="U80" s="20">
        <f t="shared" si="6"/>
        <v>-0.29144255260874302</v>
      </c>
      <c r="V80" s="20">
        <f t="shared" si="7"/>
        <v>-0.77596207366811099</v>
      </c>
      <c r="W80" s="20">
        <f t="shared" si="5"/>
        <v>-0.48451952105940099</v>
      </c>
    </row>
    <row r="81" spans="2:23" x14ac:dyDescent="0.3">
      <c r="B81" s="7" t="s">
        <v>126</v>
      </c>
      <c r="C81" s="8">
        <v>-34.187139199124097</v>
      </c>
      <c r="D81" s="8">
        <v>0.33155164330710801</v>
      </c>
      <c r="E81" s="8">
        <v>0.226783644365357</v>
      </c>
      <c r="F81" s="2">
        <v>64</v>
      </c>
      <c r="G81" s="9">
        <f>AVERAGE(C$18:C81)</f>
        <v>-25.574719260622501</v>
      </c>
      <c r="H81" s="8"/>
      <c r="I81" s="7" t="s">
        <v>126</v>
      </c>
      <c r="J81" s="8">
        <v>-36.222232978863701</v>
      </c>
      <c r="K81" s="8">
        <v>0.168167622097738</v>
      </c>
      <c r="L81" s="9">
        <v>0.107585156218873</v>
      </c>
      <c r="M81" s="16"/>
      <c r="N81" s="7" t="s">
        <v>387</v>
      </c>
      <c r="O81" s="20">
        <v>-35.955777319600003</v>
      </c>
      <c r="P81" s="8">
        <v>0.28911951975361</v>
      </c>
      <c r="Q81" s="8">
        <v>8.8738159999999996E-2</v>
      </c>
      <c r="R81" s="2">
        <v>64</v>
      </c>
      <c r="S81" s="9">
        <f>AVERAGE(O$18:O76)</f>
        <v>-25.255275486718698</v>
      </c>
      <c r="U81" s="20">
        <f t="shared" si="6"/>
        <v>1.7686381204759201</v>
      </c>
      <c r="V81" s="20">
        <f t="shared" si="7"/>
        <v>-0.26645565926371301</v>
      </c>
      <c r="W81" s="20">
        <f t="shared" si="5"/>
        <v>-2.0350937797395998</v>
      </c>
    </row>
    <row r="82" spans="2:23" x14ac:dyDescent="0.3">
      <c r="B82" s="7" t="s">
        <v>128</v>
      </c>
      <c r="C82" s="8">
        <v>-28.0710635134302</v>
      </c>
      <c r="D82" s="8">
        <v>0.33155164330710801</v>
      </c>
      <c r="E82" s="8">
        <v>0.193432654236803</v>
      </c>
      <c r="F82" s="2">
        <v>65</v>
      </c>
      <c r="G82" s="9">
        <f>AVERAGE(C$18:C82)</f>
        <v>-25.613124556819599</v>
      </c>
      <c r="H82" s="8"/>
      <c r="I82" s="7" t="s">
        <v>128</v>
      </c>
      <c r="J82" s="8">
        <v>-28.947379499459199</v>
      </c>
      <c r="K82" s="8">
        <v>0.168167622097738</v>
      </c>
      <c r="L82" s="9">
        <v>0.120816203387436</v>
      </c>
      <c r="M82" s="16"/>
      <c r="N82" s="7" t="s">
        <v>388</v>
      </c>
      <c r="O82" s="20">
        <v>-28.195136291600001</v>
      </c>
      <c r="P82" s="8">
        <v>0.28911951975361</v>
      </c>
      <c r="Q82" s="8">
        <v>0.11490308</v>
      </c>
      <c r="R82" s="2">
        <v>65</v>
      </c>
      <c r="S82" s="9">
        <f>AVERAGE(O$18:O77)</f>
        <v>-25.244086478</v>
      </c>
      <c r="U82" s="20">
        <f t="shared" si="6"/>
        <v>0.124072778169815</v>
      </c>
      <c r="V82" s="20">
        <f t="shared" si="7"/>
        <v>-0.75224320785923005</v>
      </c>
      <c r="W82" s="20">
        <f t="shared" si="5"/>
        <v>-0.87631598602899896</v>
      </c>
    </row>
    <row r="83" spans="2:23" x14ac:dyDescent="0.3">
      <c r="B83" s="7" t="s">
        <v>129</v>
      </c>
      <c r="C83" s="8">
        <v>-18.573149852414002</v>
      </c>
      <c r="D83" s="8">
        <v>0.33155164330710801</v>
      </c>
      <c r="E83" s="8">
        <v>0.237261514054355</v>
      </c>
      <c r="F83" s="2">
        <v>66</v>
      </c>
      <c r="G83" s="9">
        <f>AVERAGE(C$18:C83)</f>
        <v>-25.506458273419501</v>
      </c>
      <c r="H83" s="8"/>
      <c r="I83" s="7" t="s">
        <v>129</v>
      </c>
      <c r="J83" s="8">
        <v>-17.9560103894779</v>
      </c>
      <c r="K83" s="8">
        <v>0.168167622097738</v>
      </c>
      <c r="L83" s="9">
        <v>0.126177269172009</v>
      </c>
      <c r="M83" s="16"/>
      <c r="N83" s="7" t="s">
        <v>389</v>
      </c>
      <c r="O83" s="20">
        <v>-17.0834688995999</v>
      </c>
      <c r="P83" s="8">
        <v>0.28911951975361</v>
      </c>
      <c r="Q83" s="8">
        <v>9.3815659999999995E-2</v>
      </c>
      <c r="R83" s="2">
        <v>66</v>
      </c>
      <c r="S83" s="9">
        <f>AVERAGE(O$18:O83)</f>
        <v>-25.2221242445091</v>
      </c>
      <c r="U83" s="20">
        <f t="shared" si="6"/>
        <v>-1.48968095281408</v>
      </c>
      <c r="V83" s="20">
        <f t="shared" si="7"/>
        <v>-0.87254148987799596</v>
      </c>
      <c r="W83" s="20">
        <f>J83-C83</f>
        <v>0.617139462936102</v>
      </c>
    </row>
    <row r="84" spans="2:23" x14ac:dyDescent="0.3">
      <c r="B84" s="7" t="s">
        <v>131</v>
      </c>
      <c r="C84" s="8">
        <v>-33.371529977467503</v>
      </c>
      <c r="D84" s="8">
        <v>0.33155164330710801</v>
      </c>
      <c r="E84" s="8">
        <v>0.20132383029339501</v>
      </c>
      <c r="F84" s="2">
        <v>67</v>
      </c>
      <c r="G84" s="9">
        <f>AVERAGE(C$18:C84)</f>
        <v>-25.623847403330601</v>
      </c>
      <c r="H84" s="8"/>
      <c r="I84" s="7" t="s">
        <v>131</v>
      </c>
      <c r="J84" s="8">
        <v>-32.973332982171598</v>
      </c>
      <c r="K84" s="8">
        <v>0.168167622097738</v>
      </c>
      <c r="L84" s="9">
        <v>0.110175935814793</v>
      </c>
      <c r="M84" s="16"/>
      <c r="N84" s="7" t="s">
        <v>390</v>
      </c>
      <c r="O84" s="20">
        <v>-32.832319135600102</v>
      </c>
      <c r="P84" s="8">
        <v>0.28911951975361</v>
      </c>
      <c r="Q84" s="8">
        <v>0.1020165</v>
      </c>
      <c r="R84" s="2">
        <v>67</v>
      </c>
      <c r="S84" s="9">
        <f>AVERAGE(O$18:O83)</f>
        <v>-25.2221242445091</v>
      </c>
      <c r="U84" s="20">
        <f t="shared" si="6"/>
        <v>-0.53921084186742996</v>
      </c>
      <c r="V84" s="20">
        <f t="shared" si="7"/>
        <v>-0.14101384657156801</v>
      </c>
      <c r="W84" s="20">
        <f>J84-C84</f>
        <v>0.39819699529590502</v>
      </c>
    </row>
    <row r="85" spans="2:23" x14ac:dyDescent="0.3">
      <c r="B85" s="7" t="s">
        <v>132</v>
      </c>
      <c r="C85" s="8">
        <v>-18.797239504246502</v>
      </c>
      <c r="D85" s="8">
        <v>0.33155164330710801</v>
      </c>
      <c r="E85" s="8">
        <v>0.18762358587654099</v>
      </c>
      <c r="F85" s="2">
        <v>68</v>
      </c>
      <c r="G85" s="9">
        <f>AVERAGE(C$18:C85)</f>
        <v>-25.523456110697001</v>
      </c>
      <c r="H85" s="8"/>
      <c r="I85" s="7" t="s">
        <v>132</v>
      </c>
      <c r="J85" s="8">
        <v>-18.5164187034508</v>
      </c>
      <c r="K85" s="8">
        <v>0.168167622097738</v>
      </c>
      <c r="L85" s="9">
        <v>7.13413761984939E-2</v>
      </c>
      <c r="M85" s="16"/>
      <c r="N85" s="7" t="s">
        <v>391</v>
      </c>
      <c r="O85" s="20">
        <v>-18.2881084196001</v>
      </c>
      <c r="P85" s="8">
        <v>0.28911951975361</v>
      </c>
      <c r="Q85" s="8">
        <v>0.13424726000000001</v>
      </c>
      <c r="R85" s="2">
        <v>68</v>
      </c>
      <c r="S85" s="9">
        <f>AVERAGE(O$18:O83)</f>
        <v>-25.2221242445091</v>
      </c>
      <c r="U85" s="20">
        <f t="shared" si="6"/>
        <v>-0.50913108464641599</v>
      </c>
      <c r="V85" s="20">
        <f t="shared" si="7"/>
        <v>-0.22831028385068899</v>
      </c>
      <c r="W85" s="20">
        <f>J85-C85</f>
        <v>0.28082080079570199</v>
      </c>
    </row>
    <row r="86" spans="2:23" x14ac:dyDescent="0.3">
      <c r="B86" s="7"/>
      <c r="F86" s="1" t="s">
        <v>141</v>
      </c>
      <c r="G86" s="10">
        <f>2*STDEV(C18:C85)</f>
        <v>9.6815713103257401</v>
      </c>
      <c r="H86" s="11"/>
      <c r="I86" s="7"/>
      <c r="J86" s="11"/>
      <c r="K86" s="11"/>
      <c r="L86" s="10"/>
      <c r="M86" s="16"/>
      <c r="N86" s="7"/>
      <c r="R86" s="1" t="s">
        <v>141</v>
      </c>
      <c r="S86" s="10">
        <f>2*STDEV(O18:O85)</f>
        <v>10.415278243221399</v>
      </c>
    </row>
    <row r="87" spans="2:23" x14ac:dyDescent="0.3">
      <c r="B87" s="21"/>
      <c r="C87" s="22"/>
      <c r="D87" s="22"/>
      <c r="E87" s="22"/>
      <c r="F87" s="23" t="s">
        <v>5</v>
      </c>
      <c r="G87" s="24">
        <f>G86/(F85^0.5)</f>
        <v>1.1740629745418401</v>
      </c>
      <c r="H87" s="11"/>
      <c r="I87" s="21"/>
      <c r="J87" s="25"/>
      <c r="K87" s="25"/>
      <c r="L87" s="24"/>
      <c r="M87" s="16"/>
      <c r="N87" s="21"/>
      <c r="O87" s="22"/>
      <c r="P87" s="22"/>
      <c r="Q87" s="22"/>
      <c r="R87" s="23" t="s">
        <v>5</v>
      </c>
      <c r="S87" s="24">
        <f>S86/(R85^0.5)</f>
        <v>1.2630380093235101</v>
      </c>
      <c r="U87" s="20"/>
      <c r="V87" s="20">
        <f>AVERAGE(V18:V85)</f>
        <v>-0.12989300603295201</v>
      </c>
      <c r="W87" s="20">
        <f>V87+V88</f>
        <v>2.03745468644511</v>
      </c>
    </row>
    <row r="88" spans="2:23" ht="12.5" x14ac:dyDescent="0.3">
      <c r="M88" s="20"/>
      <c r="V88" s="20">
        <f>2*STDEV(V18:V85)</f>
        <v>2.1673476924780601</v>
      </c>
      <c r="W88" s="20">
        <f>V87-V88</f>
        <v>-2.2972406985110099</v>
      </c>
    </row>
    <row r="89" spans="2:23" x14ac:dyDescent="0.3">
      <c r="W89" s="26">
        <f>100-100*5/68</f>
        <v>92.647058823529406</v>
      </c>
    </row>
  </sheetData>
  <mergeCells count="3">
    <mergeCell ref="B2:G2"/>
    <mergeCell ref="I2:L2"/>
    <mergeCell ref="N2:S2"/>
  </mergeCells>
  <phoneticPr fontId="34" type="noConversion"/>
  <hyperlinks>
    <hyperlink ref="I4" r:id="rId1" xr:uid="{00000000-0004-0000-0300-000000000000}"/>
    <hyperlink ref="I5:I6" r:id="rId2" display="UWPy-1@2" xr:uid="{00000000-0004-0000-0300-000001000000}"/>
  </hyperlinks>
  <pageMargins left="0.7" right="0.7" top="0.75" bottom="0.75" header="0.3" footer="0.3"/>
  <pageSetup paperSize="9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LA results_NJU</vt:lpstr>
      <vt:lpstr>LA results_Beijing</vt:lpstr>
      <vt:lpstr>SIMS results_NJU</vt:lpstr>
      <vt:lpstr>comparison of LA and SIMS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如操 李</dc:creator>
  <cp:lastModifiedBy>如操 李</cp:lastModifiedBy>
  <dcterms:created xsi:type="dcterms:W3CDTF">2024-04-16T06:25:00Z</dcterms:created>
  <dcterms:modified xsi:type="dcterms:W3CDTF">2024-12-18T06:06:31Z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199F22580BE54ABAADACABDFB7EA6741_12</vt:lpwstr>
  </property>
  <property fmtid="{D5CDD505-2E9C-101B-9397-08002B2CF9AE}" pid="3" name="KSOProductBuildVer">
    <vt:lpwstr>2052-12.1.0.19302</vt:lpwstr>
  </property>
</Properties>
</file>