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FilesCF\Papers\2024 JAAS Linearity and Transport Eff\Submitted after review\Data included in Supplementary data COPY\"/>
    </mc:Choice>
  </mc:AlternateContent>
  <xr:revisionPtr revIDLastSave="0" documentId="13_ncr:1_{F17C1773-AC53-45D8-BDEC-CE8BED8D67E1}" xr6:coauthVersionLast="47" xr6:coauthVersionMax="47" xr10:uidLastSave="{00000000-0000-0000-0000-000000000000}"/>
  <bookViews>
    <workbookView xWindow="-38510" yWindow="-21710" windowWidth="38620" windowHeight="21820" firstSheet="1" activeTab="1" xr2:uid="{45EE24EB-2AA4-47DD-92B3-08A2B680D695}"/>
  </bookViews>
  <sheets>
    <sheet name="_xltb_storage_" sheetId="2" state="veryHidden" r:id="rId1"/>
    <sheet name="Vitess 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F10" i="1"/>
  <c r="N5" i="1"/>
  <c r="N4" i="1"/>
  <c r="F5" i="1"/>
  <c r="F6" i="1"/>
  <c r="F7" i="1"/>
  <c r="B8" i="1"/>
  <c r="F3" i="1"/>
  <c r="F4" i="1"/>
  <c r="F2" i="1"/>
  <c r="F8" i="1" s="1"/>
  <c r="G2" i="1" l="1"/>
  <c r="H2" i="1" s="1"/>
  <c r="I2" i="1" s="1"/>
  <c r="G7" i="1"/>
  <c r="H7" i="1" s="1"/>
  <c r="I7" i="1" s="1"/>
  <c r="G5" i="1"/>
  <c r="H5" i="1" s="1"/>
  <c r="I5" i="1" s="1"/>
  <c r="G6" i="1"/>
  <c r="H6" i="1" s="1"/>
  <c r="I6" i="1" s="1"/>
  <c r="G4" i="1"/>
  <c r="H4" i="1" s="1"/>
  <c r="I4" i="1" s="1"/>
  <c r="G3" i="1"/>
  <c r="H3" i="1" s="1"/>
  <c r="I3" i="1" s="1"/>
  <c r="M7" i="1"/>
  <c r="M6" i="1"/>
  <c r="M5" i="1"/>
  <c r="M4" i="1"/>
  <c r="M3" i="1"/>
  <c r="M2" i="1"/>
  <c r="E3" i="1"/>
  <c r="L3" i="1" s="1"/>
  <c r="E4" i="1"/>
  <c r="L4" i="1" s="1"/>
  <c r="L8" i="1" s="1"/>
  <c r="E5" i="1"/>
  <c r="L5" i="1" s="1"/>
  <c r="E6" i="1"/>
  <c r="L6" i="1" s="1"/>
  <c r="E7" i="1"/>
  <c r="L7" i="1" s="1"/>
  <c r="E2" i="1"/>
  <c r="L2" i="1" s="1"/>
  <c r="X2" i="1" l="1"/>
  <c r="Y2" i="1" s="1"/>
</calcChain>
</file>

<file path=xl/sharedStrings.xml><?xml version="1.0" encoding="utf-8"?>
<sst xmlns="http://schemas.openxmlformats.org/spreadsheetml/2006/main" count="29" uniqueCount="26">
  <si>
    <t>Size (nm) SiO2 particle</t>
  </si>
  <si>
    <t>Size (nm) Si in SiO2 particle</t>
  </si>
  <si>
    <t>Mass (fg) of Si</t>
  </si>
  <si>
    <t>Vitesse opt sens (counts)</t>
  </si>
  <si>
    <t>Vitesse opt sens (counts/s)</t>
  </si>
  <si>
    <t>Vitesse red sens (counts/s)</t>
  </si>
  <si>
    <t>Vitesse red sens (counts)</t>
  </si>
  <si>
    <t>Counts -&gt; count/s*</t>
  </si>
  <si>
    <t>Primary</t>
  </si>
  <si>
    <t>Secondary</t>
  </si>
  <si>
    <t>Multiply by</t>
  </si>
  <si>
    <t>counts/fg</t>
  </si>
  <si>
    <t>Average</t>
  </si>
  <si>
    <t>Mass (fg) of particles</t>
  </si>
  <si>
    <t>Density</t>
  </si>
  <si>
    <t xml:space="preserve">Size (nm) of Si in particles </t>
  </si>
  <si>
    <t>Meas size/actual size</t>
  </si>
  <si>
    <t>1400/0.0003</t>
  </si>
  <si>
    <t>30000/0.0003</t>
  </si>
  <si>
    <t>counts/s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</si>
  <si>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</si>
  <si>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</si>
  <si>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&lt;Name&gt;Tiff, 600 dpi, RGB, White canvas&lt;/Name&gt;_x000D_
  &lt;Dpi&gt;600&lt;/Dpi&gt;_x000D_
  &lt;FileType&gt;Tiff&lt;/FileType&gt;_x000D_
  &lt;ColorSpace&gt;Rgb&lt;/ColorSpace&gt;_x000D_
  &lt;Transparency&gt;WhiteCanvas&lt;/Transparency&gt;_x000D_
  &lt;UseColorProfile&gt;false&lt;/UseColorProfile&gt;_x000D_
  &lt;ColorProfile&gt;Dell_XPS13_7390_UHD_SHARP_14A8&lt;/ColorProfile&gt;_x000D_
&lt;/Preset&gt;</t>
  </si>
  <si>
    <t>export_path</t>
  </si>
  <si>
    <t>figure used for JAAS paper</t>
  </si>
  <si>
    <t>D:\MyFilesCF\Papers\2024 JAAS Linearity and Transport Eff\Figures for paper\Hi Res Figures\Fig 3d.tif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</si>
</sst>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_(* #,##0.0000000_);_(* \(#,##0.0000000\);_(* &quot;-&quot;??_);_(@_)"/>
  </numFmts>
  <fonts count="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center" wrapText="1"/>
    </xf>
    <xf numFmtId="164" fontId="0" fillId="0" borderId="0" xfId="1" applyNumberFormat="1" applyFont="1" applyBorder="1"/>
    <xf numFmtId="1" fontId="0" fillId="0" borderId="0" xfId="0" applyNumberFormat="1"/>
    <xf numFmtId="0" fontId="0" fillId="0" borderId="0" xfId="0" applyAlignment="1">
      <alignment horizontal="left" vertical="center"/>
    </xf>
    <xf numFmtId="1" fontId="0" fillId="0" borderId="0" xfId="1" applyNumberFormat="1" applyFont="1"/>
    <xf numFmtId="165" fontId="0" fillId="0" borderId="0" xfId="0" applyNumberFormat="1"/>
    <xf numFmtId="0" fontId="3" fillId="0" borderId="0" xfId="0" applyFont="1"/>
    <xf numFmtId="166" fontId="0" fillId="0" borderId="0" xfId="0" applyNumberFormat="1"/>
    <xf numFmtId="43" fontId="3" fillId="0" borderId="0" xfId="0" applyNumberFormat="1" applyFont="1"/>
    <xf numFmtId="164" fontId="2" fillId="0" borderId="0" xfId="1" applyNumberFormat="1" applyFont="1" applyFill="1"/>
    <xf numFmtId="43" fontId="2" fillId="0" borderId="0" xfId="1" applyFont="1" applyFill="1"/>
    <xf numFmtId="166" fontId="2" fillId="0" borderId="0" xfId="1" applyNumberFormat="1" applyFont="1" applyFill="1"/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112681060198"/>
          <c:y val="6.2708151064450282E-2"/>
          <c:w val="0.5330327045421539"/>
          <c:h val="0.72344519435070598"/>
        </c:manualLayout>
      </c:layout>
      <c:scatterChart>
        <c:scatterStyle val="lineMarker"/>
        <c:varyColors val="0"/>
        <c:ser>
          <c:idx val="1"/>
          <c:order val="0"/>
          <c:tx>
            <c:v>All data counts</c:v>
          </c:tx>
          <c:spPr>
            <a:ln w="19050">
              <a:noFill/>
            </a:ln>
          </c:spPr>
          <c:trendline>
            <c:trendlineType val="linear"/>
            <c:dispRSqr val="0"/>
            <c:dispEq val="0"/>
          </c:trendline>
          <c:trendline>
            <c:spPr>
              <a:ln w="15875">
                <a:solidFill>
                  <a:srgbClr val="0000FF"/>
                </a:solidFill>
              </a:ln>
            </c:spPr>
            <c:trendlineType val="linear"/>
            <c:forward val="30000"/>
            <c:backward val="1000"/>
            <c:dispRSqr val="0"/>
            <c:dispEq val="0"/>
          </c:trendline>
          <c:xVal>
            <c:numRef>
              <c:f>'Vitess data'!$C$2:$C$4</c:f>
              <c:numCache>
                <c:formatCode>_(* #,##0_);_(* \(#,##0\);_(* "-"??_);_(@_)</c:formatCode>
                <c:ptCount val="3"/>
                <c:pt idx="0">
                  <c:v>61.084722222222226</c:v>
                </c:pt>
                <c:pt idx="1">
                  <c:v>160.53504809999998</c:v>
                </c:pt>
                <c:pt idx="2">
                  <c:v>350.34158966527764</c:v>
                </c:pt>
              </c:numCache>
            </c:numRef>
          </c:xVal>
          <c:yVal>
            <c:numRef>
              <c:f>'Vitess data'!$D$2:$D$4</c:f>
              <c:numCache>
                <c:formatCode>_(* #,##0_);_(* \(#,##0\);_(* "-"??_);_(@_)</c:formatCode>
                <c:ptCount val="3"/>
                <c:pt idx="0">
                  <c:v>107.47645</c:v>
                </c:pt>
                <c:pt idx="1">
                  <c:v>267.80849999999998</c:v>
                </c:pt>
                <c:pt idx="2">
                  <c:v>585.62956999999994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040-473C-B70B-1DE9B6F26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87807"/>
        <c:axId val="326406416"/>
      </c:scatterChart>
      <c:scatterChart>
        <c:scatterStyle val="lineMarker"/>
        <c:varyColors val="0"/>
        <c:ser>
          <c:idx val="0"/>
          <c:order val="1"/>
          <c:spPr>
            <a:ln w="19050">
              <a:noFill/>
            </a:ln>
          </c:spPr>
          <c:marker>
            <c:symbol val="square"/>
            <c:size val="8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3-1040-473C-B70B-1DE9B6F26CC7}"/>
              </c:ext>
            </c:extLst>
          </c:dPt>
          <c:dPt>
            <c:idx val="3"/>
            <c:marker>
              <c:spPr>
                <a:noFill/>
                <a:ln w="15875">
                  <a:solidFill>
                    <a:srgbClr val="0000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1040-473C-B70B-1DE9B6F26CC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5-1040-473C-B70B-1DE9B6F26CC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0537081-C6E7-4726-8364-893784D150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040-473C-B70B-1DE9B6F26C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B16F980-2AE3-44A6-AC94-F18465412E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040-473C-B70B-1DE9B6F26CC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173A849-BA29-4DFB-9AFE-CEB84B9C65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040-473C-B70B-1DE9B6F26CC7}"/>
                </c:ext>
              </c:extLst>
            </c:dLbl>
            <c:dLbl>
              <c:idx val="3"/>
              <c:layout>
                <c:manualLayout>
                  <c:x val="-7.96520824084843E-17"/>
                  <c:y val="-3.968253968253968E-3"/>
                </c:manualLayout>
              </c:layout>
              <c:tx>
                <c:rich>
                  <a:bodyPr/>
                  <a:lstStyle/>
                  <a:p>
                    <a:fld id="{221F78DB-098C-4AEC-8580-A439D8035F44}" type="CELLRANGE">
                      <a:rPr lang="en-US"/>
                      <a:pPr/>
                      <a:t>[CELLRANGE]</a:t>
                    </a:fld>
                    <a:r>
                      <a:rPr lang="en-US"/>
                      <a:t> nm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1040-473C-B70B-1DE9B6F26CC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892DCEF-7541-44B6-8F23-A934CA2374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040-473C-B70B-1DE9B6F26CC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2AF4F01-D05C-4C37-9896-6B3165F9AD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040-473C-B70B-1DE9B6F26C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0000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'Vitess data'!$C$2:$C$7</c:f>
              <c:numCache>
                <c:formatCode>_(* #,##0_);_(* \(#,##0\);_(* "-"??_);_(@_)</c:formatCode>
                <c:ptCount val="6"/>
                <c:pt idx="0">
                  <c:v>61.084722222222226</c:v>
                </c:pt>
                <c:pt idx="1">
                  <c:v>160.53504809999998</c:v>
                </c:pt>
                <c:pt idx="2">
                  <c:v>350.34158966527764</c:v>
                </c:pt>
                <c:pt idx="3">
                  <c:v>565.70561250000014</c:v>
                </c:pt>
                <c:pt idx="4">
                  <c:v>4271.9312166222207</c:v>
                </c:pt>
                <c:pt idx="5">
                  <c:v>15566.836963922224</c:v>
                </c:pt>
              </c:numCache>
            </c:numRef>
          </c:xVal>
          <c:yVal>
            <c:numRef>
              <c:f>'Vitess data'!$E$2:$E$7</c:f>
              <c:numCache>
                <c:formatCode>_(* #,##0_);_(* \(#,##0\);_(* "-"??_);_(@_)</c:formatCode>
                <c:ptCount val="6"/>
                <c:pt idx="0">
                  <c:v>358254.83333333337</c:v>
                </c:pt>
                <c:pt idx="1">
                  <c:v>892695</c:v>
                </c:pt>
                <c:pt idx="2">
                  <c:v>1952098.5666666667</c:v>
                </c:pt>
                <c:pt idx="3">
                  <c:v>2798302.2333333339</c:v>
                </c:pt>
                <c:pt idx="4">
                  <c:v>11134390.033333335</c:v>
                </c:pt>
                <c:pt idx="5">
                  <c:v>10573971.100000001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'Vitess data'!$A$2:$A$7</c15:f>
                <c15:dlblRangeCache>
                  <c:ptCount val="6"/>
                  <c:pt idx="0">
                    <c:v>500</c:v>
                  </c:pt>
                  <c:pt idx="1">
                    <c:v>690</c:v>
                  </c:pt>
                  <c:pt idx="2">
                    <c:v>895</c:v>
                  </c:pt>
                  <c:pt idx="3">
                    <c:v>1050</c:v>
                  </c:pt>
                  <c:pt idx="4">
                    <c:v>2060</c:v>
                  </c:pt>
                  <c:pt idx="5">
                    <c:v>3170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1040-473C-B70B-1DE9B6F26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248032"/>
        <c:axId val="1991253792"/>
      </c:scatterChart>
      <c:valAx>
        <c:axId val="168387807"/>
        <c:scaling>
          <c:orientation val="minMax"/>
          <c:max val="8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Mass (fg) Si</a:t>
                </a:r>
                <a:r>
                  <a:rPr lang="en-US" sz="1600" baseline="0"/>
                  <a:t> in particle</a:t>
                </a:r>
                <a:r>
                  <a:rPr lang="en-US" sz="1600"/>
                  <a:t> </a:t>
                </a:r>
              </a:p>
            </c:rich>
          </c:tx>
          <c:layout>
            <c:manualLayout>
              <c:xMode val="edge"/>
              <c:yMode val="edge"/>
              <c:x val="0.34824298419261362"/>
              <c:y val="0.92027777777777775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en-US"/>
          </a:p>
        </c:txPr>
        <c:crossAx val="326406416"/>
        <c:crosses val="autoZero"/>
        <c:crossBetween val="midCat"/>
        <c:majorUnit val="200"/>
        <c:minorUnit val="50"/>
      </c:valAx>
      <c:valAx>
        <c:axId val="326406416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Si</a:t>
                </a:r>
                <a:r>
                  <a:rPr lang="en-US" sz="1600" b="0" i="0" u="none" strike="noStrike" kern="1200" baseline="30000">
                    <a:solidFill>
                      <a:sysClr val="windowText" lastClr="000000"/>
                    </a:solidFill>
                  </a:rPr>
                  <a:t>+</a:t>
                </a: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 intensity (counts)</a:t>
                </a:r>
              </a:p>
            </c:rich>
          </c:tx>
          <c:layout>
            <c:manualLayout>
              <c:xMode val="edge"/>
              <c:yMode val="edge"/>
              <c:x val="5.1327436958525643E-3"/>
              <c:y val="0.15445038120234969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en-US"/>
          </a:p>
        </c:txPr>
        <c:crossAx val="168387807"/>
        <c:crosses val="autoZero"/>
        <c:crossBetween val="midCat"/>
      </c:valAx>
      <c:valAx>
        <c:axId val="1991253792"/>
        <c:scaling>
          <c:orientation val="minMax"/>
          <c:max val="4666666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Est. Si+ intensity (counts/s)</a:t>
                </a:r>
              </a:p>
            </c:rich>
          </c:tx>
          <c:layout>
            <c:manualLayout>
              <c:xMode val="edge"/>
              <c:yMode val="edge"/>
              <c:x val="0.93265871744525619"/>
              <c:y val="0.10983720784901888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1600"/>
            </a:pPr>
            <a:endParaRPr lang="en-US"/>
          </a:p>
        </c:txPr>
        <c:crossAx val="1991248032"/>
        <c:crosses val="max"/>
        <c:crossBetween val="midCat"/>
      </c:valAx>
      <c:valAx>
        <c:axId val="1991248032"/>
        <c:scaling>
          <c:orientation val="minMax"/>
        </c:scaling>
        <c:delete val="1"/>
        <c:axPos val="b"/>
        <c:numFmt formatCode="_(* #,##0_);_(* \(#,##0\);_(* &quot;-&quot;??_);_(@_)" sourceLinked="1"/>
        <c:majorTickMark val="out"/>
        <c:minorTickMark val="none"/>
        <c:tickLblPos val="nextTo"/>
        <c:crossAx val="1991253792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>
      <a:noFill/>
    </a:ln>
  </c:spPr>
  <c:txPr>
    <a:bodyPr/>
    <a:lstStyle/>
    <a:p>
      <a:pPr>
        <a:defRPr sz="14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41266907364278"/>
          <c:y val="6.2708151064450282E-2"/>
          <c:w val="0.53297492254000334"/>
          <c:h val="0.69897419072615918"/>
        </c:manualLayout>
      </c:layout>
      <c:scatterChart>
        <c:scatterStyle val="lineMarker"/>
        <c:varyColors val="0"/>
        <c:ser>
          <c:idx val="1"/>
          <c:order val="0"/>
          <c:tx>
            <c:v>Counts Regression</c:v>
          </c:tx>
          <c:spPr>
            <a:ln w="19050">
              <a:noFill/>
            </a:ln>
          </c:spPr>
          <c:marker>
            <c:symbol val="none"/>
          </c:marker>
          <c:dLbls>
            <c:delete val="1"/>
          </c:dLbls>
          <c:trendline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FF"/>
                </a:solidFill>
              </a:ln>
            </c:spPr>
            <c:trendlineType val="linear"/>
            <c:forward val="30000"/>
            <c:backward val="1000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'Vitess data'!$C$4:$C$6</c:f>
              <c:numCache>
                <c:formatCode>_(* #,##0_);_(* \(#,##0\);_(* "-"??_);_(@_)</c:formatCode>
                <c:ptCount val="3"/>
                <c:pt idx="0">
                  <c:v>350.34158966527764</c:v>
                </c:pt>
                <c:pt idx="1">
                  <c:v>565.70561250000014</c:v>
                </c:pt>
                <c:pt idx="2">
                  <c:v>4271.9312166222207</c:v>
                </c:pt>
              </c:numCache>
            </c:numRef>
          </c:xVal>
          <c:yVal>
            <c:numRef>
              <c:f>'Vitess data'!$K$4:$K$6</c:f>
              <c:numCache>
                <c:formatCode>0</c:formatCode>
                <c:ptCount val="3"/>
                <c:pt idx="0">
                  <c:v>22.7</c:v>
                </c:pt>
                <c:pt idx="1">
                  <c:v>33.08099</c:v>
                </c:pt>
                <c:pt idx="2">
                  <c:v>211.03820999999999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4A-47C4-BF6C-B6F1518B2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68387807"/>
        <c:axId val="326406416"/>
      </c:scatterChart>
      <c:scatterChart>
        <c:scatterStyle val="lineMarker"/>
        <c:varyColors val="0"/>
        <c:ser>
          <c:idx val="0"/>
          <c:order val="1"/>
          <c:tx>
            <c:v>Counts/s</c:v>
          </c:tx>
          <c:spPr>
            <a:ln w="19050">
              <a:noFill/>
            </a:ln>
          </c:spPr>
          <c:marker>
            <c:symbol val="star"/>
            <c:size val="8"/>
            <c:spPr>
              <a:solidFill>
                <a:srgbClr val="0000FF"/>
              </a:solidFill>
              <a:ln w="25400">
                <a:solidFill>
                  <a:srgbClr val="0000FF"/>
                </a:solidFill>
              </a:ln>
            </c:spPr>
          </c:marker>
          <c:dPt>
            <c:idx val="0"/>
            <c:marker>
              <c:symbol val="square"/>
              <c:size val="8"/>
              <c:spPr>
                <a:noFill/>
                <a:ln w="25400">
                  <a:solidFill>
                    <a:srgbClr val="0000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44A-47C4-BF6C-B6F1518B2EA0}"/>
              </c:ext>
            </c:extLst>
          </c:dPt>
          <c:dPt>
            <c:idx val="1"/>
            <c:marker>
              <c:symbol val="square"/>
              <c:size val="8"/>
              <c:spPr>
                <a:noFill/>
                <a:ln w="25400">
                  <a:solidFill>
                    <a:srgbClr val="0000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44A-47C4-BF6C-B6F1518B2EA0}"/>
              </c:ext>
            </c:extLst>
          </c:dPt>
          <c:dLbls>
            <c:dLbl>
              <c:idx val="0"/>
              <c:layout>
                <c:manualLayout>
                  <c:x val="-4.3470700747696052E-2"/>
                  <c:y val="-6.3492063492063558E-2"/>
                </c:manualLayout>
              </c:layout>
              <c:tx>
                <c:rich>
                  <a:bodyPr/>
                  <a:lstStyle/>
                  <a:p>
                    <a:fld id="{D346012D-75BF-48BF-98DF-E55AACA9F4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44A-47C4-BF6C-B6F1518B2EA0}"/>
                </c:ext>
              </c:extLst>
            </c:dLbl>
            <c:dLbl>
              <c:idx val="1"/>
              <c:layout>
                <c:manualLayout>
                  <c:x val="-3.6950095635541642E-2"/>
                  <c:y val="-6.7460317460317457E-2"/>
                </c:manualLayout>
              </c:layout>
              <c:tx>
                <c:rich>
                  <a:bodyPr/>
                  <a:lstStyle/>
                  <a:p>
                    <a:fld id="{D8CA4412-4A3F-40A1-ACBD-A809243700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44A-47C4-BF6C-B6F1518B2E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E82FD0F-93AB-49F3-A3A7-557C17C96C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358-44CC-8B16-175DA8558E37}"/>
                </c:ext>
              </c:extLst>
            </c:dLbl>
            <c:dLbl>
              <c:idx val="3"/>
              <c:layout>
                <c:manualLayout>
                  <c:x val="6.5206051121544078E-3"/>
                  <c:y val="3.968253968253968E-3"/>
                </c:manualLayout>
              </c:layout>
              <c:tx>
                <c:rich>
                  <a:bodyPr/>
                  <a:lstStyle/>
                  <a:p>
                    <a:fld id="{2D940877-4E8F-419F-8645-ECBAADDBF797}" type="CELLRANGE">
                      <a:rPr lang="en-US"/>
                      <a:pPr/>
                      <a:t>[CELLRANGE]</a:t>
                    </a:fld>
                    <a:r>
                      <a:rPr lang="en-US"/>
                      <a:t> nm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358-44CC-8B16-175DA8558E37}"/>
                </c:ext>
              </c:extLst>
            </c:dLbl>
            <c:dLbl>
              <c:idx val="4"/>
              <c:layout>
                <c:manualLayout>
                  <c:x val="-3.9147810728041313E-2"/>
                  <c:y val="8.7301587301587297E-2"/>
                </c:manualLayout>
              </c:layout>
              <c:tx>
                <c:rich>
                  <a:bodyPr/>
                  <a:lstStyle/>
                  <a:p>
                    <a:fld id="{0EA2E6ED-7A3E-452E-8EA3-5039BFA33D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358-44CC-8B16-175DA8558E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75E92D7-3EE7-4E7D-A221-A676C3C1AA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358-44CC-8B16-175DA8558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'Vitess data'!$C$2:$C$7</c:f>
              <c:numCache>
                <c:formatCode>_(* #,##0_);_(* \(#,##0\);_(* "-"??_);_(@_)</c:formatCode>
                <c:ptCount val="6"/>
                <c:pt idx="0">
                  <c:v>61.084722222222226</c:v>
                </c:pt>
                <c:pt idx="1">
                  <c:v>160.53504809999998</c:v>
                </c:pt>
                <c:pt idx="2">
                  <c:v>350.34158966527764</c:v>
                </c:pt>
                <c:pt idx="3">
                  <c:v>565.70561250000014</c:v>
                </c:pt>
                <c:pt idx="4">
                  <c:v>4271.9312166222207</c:v>
                </c:pt>
                <c:pt idx="5">
                  <c:v>15566.836963922224</c:v>
                </c:pt>
              </c:numCache>
            </c:numRef>
          </c:xVal>
          <c:yVal>
            <c:numRef>
              <c:f>'Vitess data'!$M$2:$M$7</c:f>
              <c:numCache>
                <c:formatCode>_(* #,##0_);_(* \(#,##0\);_(* "-"??_);_(@_)</c:formatCode>
                <c:ptCount val="6"/>
                <c:pt idx="0">
                  <c:v>44226.03333333334</c:v>
                </c:pt>
                <c:pt idx="1">
                  <c:v>58113.266666666663</c:v>
                </c:pt>
                <c:pt idx="2">
                  <c:v>75666.666666666672</c:v>
                </c:pt>
                <c:pt idx="3">
                  <c:v>110269.96666666667</c:v>
                </c:pt>
                <c:pt idx="4">
                  <c:v>703460.70000000007</c:v>
                </c:pt>
                <c:pt idx="5">
                  <c:v>2033126.5666666667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'Vitess data'!$A$2:$A$7</c15:f>
                <c15:dlblRangeCache>
                  <c:ptCount val="6"/>
                  <c:pt idx="0">
                    <c:v>500</c:v>
                  </c:pt>
                  <c:pt idx="1">
                    <c:v>690</c:v>
                  </c:pt>
                  <c:pt idx="2">
                    <c:v>895</c:v>
                  </c:pt>
                  <c:pt idx="3">
                    <c:v>1050</c:v>
                  </c:pt>
                  <c:pt idx="4">
                    <c:v>2060</c:v>
                  </c:pt>
                  <c:pt idx="5">
                    <c:v>3170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744A-47C4-BF6C-B6F1518B2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1248032"/>
        <c:axId val="1991253792"/>
      </c:scatterChart>
      <c:valAx>
        <c:axId val="168387807"/>
        <c:scaling>
          <c:orientation val="minMax"/>
          <c:max val="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Mass (fg) Si in particle 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en-US"/>
          </a:p>
        </c:txPr>
        <c:crossAx val="326406416"/>
        <c:crosses val="autoZero"/>
        <c:crossBetween val="midCat"/>
        <c:majorUnit val="1000"/>
      </c:valAx>
      <c:valAx>
        <c:axId val="326406416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Si</a:t>
                </a:r>
                <a:r>
                  <a:rPr lang="en-US" sz="1600" b="0" i="0" u="none" strike="noStrike" kern="1200" baseline="30000">
                    <a:solidFill>
                      <a:sysClr val="windowText" lastClr="000000"/>
                    </a:solidFill>
                  </a:rPr>
                  <a:t>+</a:t>
                </a: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 intensity (counts)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en-US"/>
          </a:p>
        </c:txPr>
        <c:crossAx val="168387807"/>
        <c:crosses val="autoZero"/>
        <c:crossBetween val="midCat"/>
      </c:valAx>
      <c:valAx>
        <c:axId val="1991253792"/>
        <c:scaling>
          <c:orientation val="minMax"/>
          <c:max val="833333.29999999993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Est. Si+ intensity (counts/s)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1600"/>
            </a:pPr>
            <a:endParaRPr lang="en-US"/>
          </a:p>
        </c:txPr>
        <c:crossAx val="1991248032"/>
        <c:crosses val="max"/>
        <c:crossBetween val="midCat"/>
        <c:minorUnit val="50000"/>
      </c:valAx>
      <c:valAx>
        <c:axId val="1991248032"/>
        <c:scaling>
          <c:orientation val="minMax"/>
        </c:scaling>
        <c:delete val="1"/>
        <c:axPos val="b"/>
        <c:numFmt formatCode="_(* #,##0_);_(* \(#,##0\);_(* &quot;-&quot;??_);_(@_)" sourceLinked="1"/>
        <c:majorTickMark val="out"/>
        <c:minorTickMark val="none"/>
        <c:tickLblPos val="nextTo"/>
        <c:crossAx val="1991253792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>
      <a:noFill/>
    </a:ln>
  </c:spPr>
  <c:txPr>
    <a:bodyPr/>
    <a:lstStyle/>
    <a:p>
      <a:pPr>
        <a:defRPr sz="14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28629871970232"/>
          <c:y val="6.270802077809419E-2"/>
          <c:w val="0.53083681441228292"/>
          <c:h val="0.72344519435070598"/>
        </c:manualLayout>
      </c:layout>
      <c:scatterChart>
        <c:scatterStyle val="lineMarker"/>
        <c:varyColors val="0"/>
        <c:ser>
          <c:idx val="1"/>
          <c:order val="0"/>
          <c:tx>
            <c:v>All data counts</c:v>
          </c:tx>
          <c:spPr>
            <a:ln w="19050">
              <a:noFill/>
            </a:ln>
          </c:spPr>
          <c:trendline>
            <c:trendlineType val="linear"/>
            <c:dispRSqr val="0"/>
            <c:dispEq val="0"/>
          </c:trendline>
          <c:trendline>
            <c:spPr>
              <a:ln w="15875">
                <a:solidFill>
                  <a:srgbClr val="0000FF"/>
                </a:solidFill>
              </a:ln>
            </c:spPr>
            <c:trendlineType val="linear"/>
            <c:forward val="30000"/>
            <c:backward val="1000"/>
            <c:dispRSqr val="0"/>
            <c:dispEq val="0"/>
          </c:trendline>
          <c:xVal>
            <c:numRef>
              <c:f>'Vitess data'!$C$2:$C$4</c:f>
              <c:numCache>
                <c:formatCode>_(* #,##0_);_(* \(#,##0\);_(* "-"??_);_(@_)</c:formatCode>
                <c:ptCount val="3"/>
                <c:pt idx="0">
                  <c:v>61.084722222222226</c:v>
                </c:pt>
                <c:pt idx="1">
                  <c:v>160.53504809999998</c:v>
                </c:pt>
                <c:pt idx="2">
                  <c:v>350.34158966527764</c:v>
                </c:pt>
              </c:numCache>
            </c:numRef>
          </c:xVal>
          <c:yVal>
            <c:numRef>
              <c:f>'Vitess data'!$D$2:$D$4</c:f>
              <c:numCache>
                <c:formatCode>_(* #,##0_);_(* \(#,##0\);_(* "-"??_);_(@_)</c:formatCode>
                <c:ptCount val="3"/>
                <c:pt idx="0">
                  <c:v>107.47645</c:v>
                </c:pt>
                <c:pt idx="1">
                  <c:v>267.80849999999998</c:v>
                </c:pt>
                <c:pt idx="2">
                  <c:v>585.62956999999994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040-473C-B70B-1DE9B6F26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87807"/>
        <c:axId val="326406416"/>
      </c:scatterChart>
      <c:scatterChart>
        <c:scatterStyle val="lineMarker"/>
        <c:varyColors val="0"/>
        <c:ser>
          <c:idx val="0"/>
          <c:order val="1"/>
          <c:spPr>
            <a:ln w="19050">
              <a:noFill/>
            </a:ln>
          </c:spPr>
          <c:marker>
            <c:symbol val="square"/>
            <c:size val="8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3-1040-473C-B70B-1DE9B6F26CC7}"/>
              </c:ext>
            </c:extLst>
          </c:dPt>
          <c:dPt>
            <c:idx val="3"/>
            <c:marker>
              <c:spPr>
                <a:noFill/>
                <a:ln w="15875">
                  <a:solidFill>
                    <a:srgbClr val="0000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1040-473C-B70B-1DE9B6F26CC7}"/>
              </c:ext>
            </c:extLst>
          </c:dPt>
          <c:dPt>
            <c:idx val="4"/>
            <c:marker>
              <c:spPr>
                <a:noFill/>
                <a:ln w="15875">
                  <a:solidFill>
                    <a:srgbClr val="0000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1040-473C-B70B-1DE9B6F26CC7}"/>
              </c:ext>
            </c:extLst>
          </c:dPt>
          <c:dPt>
            <c:idx val="5"/>
            <c:marker>
              <c:spPr>
                <a:noFill/>
                <a:ln w="15875">
                  <a:solidFill>
                    <a:srgbClr val="0000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1040-473C-B70B-1DE9B6F26CC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040-473C-B70B-1DE9B6F26CC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040-473C-B70B-1DE9B6F26C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040-473C-B70B-1DE9B6F26C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040-473C-B70B-1DE9B6F26CC7}"/>
                </c:ext>
              </c:extLst>
            </c:dLbl>
            <c:dLbl>
              <c:idx val="4"/>
              <c:layout>
                <c:manualLayout>
                  <c:x val="2.1723546151673797E-3"/>
                  <c:y val="-1.4550096466308564E-16"/>
                </c:manualLayout>
              </c:layout>
              <c:tx>
                <c:rich>
                  <a:bodyPr/>
                  <a:lstStyle/>
                  <a:p>
                    <a:fld id="{BC3049BD-D43E-444D-BA15-6E6A879E1164}" type="CELLRANGE">
                      <a:rPr lang="en-US"/>
                      <a:pPr/>
                      <a:t>[CELLRANGE]</a:t>
                    </a:fld>
                    <a:r>
                      <a:rPr lang="en-US"/>
                      <a:t> nm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1040-473C-B70B-1DE9B6F26CC7}"/>
                </c:ext>
              </c:extLst>
            </c:dLbl>
            <c:dLbl>
              <c:idx val="5"/>
              <c:layout>
                <c:manualLayout>
                  <c:x val="-5.6481219994351878E-2"/>
                  <c:y val="-7.1428571428571425E-2"/>
                </c:manualLayout>
              </c:layout>
              <c:tx>
                <c:rich>
                  <a:bodyPr/>
                  <a:lstStyle/>
                  <a:p>
                    <a:fld id="{5D2BBB6E-1183-4078-A3DE-AC36686B32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1040-473C-B70B-1DE9B6F26C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0000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'Vitess data'!$C$2:$C$7</c:f>
              <c:numCache>
                <c:formatCode>_(* #,##0_);_(* \(#,##0\);_(* "-"??_);_(@_)</c:formatCode>
                <c:ptCount val="6"/>
                <c:pt idx="0">
                  <c:v>61.084722222222226</c:v>
                </c:pt>
                <c:pt idx="1">
                  <c:v>160.53504809999998</c:v>
                </c:pt>
                <c:pt idx="2">
                  <c:v>350.34158966527764</c:v>
                </c:pt>
                <c:pt idx="3">
                  <c:v>565.70561250000014</c:v>
                </c:pt>
                <c:pt idx="4">
                  <c:v>4271.9312166222207</c:v>
                </c:pt>
                <c:pt idx="5">
                  <c:v>15566.836963922224</c:v>
                </c:pt>
              </c:numCache>
            </c:numRef>
          </c:xVal>
          <c:yVal>
            <c:numRef>
              <c:f>'Vitess data'!$E$2:$E$7</c:f>
              <c:numCache>
                <c:formatCode>_(* #,##0_);_(* \(#,##0\);_(* "-"??_);_(@_)</c:formatCode>
                <c:ptCount val="6"/>
                <c:pt idx="0">
                  <c:v>358254.83333333337</c:v>
                </c:pt>
                <c:pt idx="1">
                  <c:v>892695</c:v>
                </c:pt>
                <c:pt idx="2">
                  <c:v>1952098.5666666667</c:v>
                </c:pt>
                <c:pt idx="3">
                  <c:v>2798302.2333333339</c:v>
                </c:pt>
                <c:pt idx="4">
                  <c:v>11134390.033333335</c:v>
                </c:pt>
                <c:pt idx="5">
                  <c:v>10573971.100000001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'Vitess data'!$A$2:$A$7</c15:f>
                <c15:dlblRangeCache>
                  <c:ptCount val="6"/>
                  <c:pt idx="0">
                    <c:v>500</c:v>
                  </c:pt>
                  <c:pt idx="1">
                    <c:v>690</c:v>
                  </c:pt>
                  <c:pt idx="2">
                    <c:v>895</c:v>
                  </c:pt>
                  <c:pt idx="3">
                    <c:v>1050</c:v>
                  </c:pt>
                  <c:pt idx="4">
                    <c:v>2060</c:v>
                  </c:pt>
                  <c:pt idx="5">
                    <c:v>3170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1040-473C-B70B-1DE9B6F26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248032"/>
        <c:axId val="1991253792"/>
      </c:scatterChart>
      <c:valAx>
        <c:axId val="168387807"/>
        <c:scaling>
          <c:orientation val="minMax"/>
          <c:max val="17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Mass (fg) Si</a:t>
                </a:r>
                <a:r>
                  <a:rPr lang="en-US" sz="1600" baseline="0"/>
                  <a:t> in particle</a:t>
                </a:r>
                <a:r>
                  <a:rPr lang="en-US" sz="1600"/>
                  <a:t> </a:t>
                </a:r>
              </a:p>
            </c:rich>
          </c:tx>
          <c:layout>
            <c:manualLayout>
              <c:xMode val="edge"/>
              <c:yMode val="edge"/>
              <c:x val="0.34824298419261362"/>
              <c:y val="0.92027777777777775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en-US"/>
          </a:p>
        </c:txPr>
        <c:crossAx val="326406416"/>
        <c:crosses val="autoZero"/>
        <c:crossBetween val="midCat"/>
      </c:valAx>
      <c:valAx>
        <c:axId val="326406416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Si</a:t>
                </a:r>
                <a:r>
                  <a:rPr lang="en-US" sz="1600" b="0" i="0" u="none" strike="noStrike" kern="1200" baseline="30000">
                    <a:solidFill>
                      <a:sysClr val="windowText" lastClr="000000"/>
                    </a:solidFill>
                  </a:rPr>
                  <a:t>+</a:t>
                </a: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 intensity (counts)</a:t>
                </a:r>
              </a:p>
            </c:rich>
          </c:tx>
          <c:layout>
            <c:manualLayout>
              <c:xMode val="edge"/>
              <c:yMode val="edge"/>
              <c:x val="5.1327436958525643E-3"/>
              <c:y val="0.15445038120234969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en-US"/>
          </a:p>
        </c:txPr>
        <c:crossAx val="168387807"/>
        <c:crosses val="autoZero"/>
        <c:crossBetween val="midCat"/>
      </c:valAx>
      <c:valAx>
        <c:axId val="1991253792"/>
        <c:scaling>
          <c:orientation val="minMax"/>
          <c:max val="100000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Est. Si+ intensity (counts/s)</a:t>
                </a:r>
              </a:p>
            </c:rich>
          </c:tx>
          <c:layout>
            <c:manualLayout>
              <c:xMode val="edge"/>
              <c:yMode val="edge"/>
              <c:x val="0.9391721672506117"/>
              <c:y val="8.6025496812898394E-2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1600"/>
            </a:pPr>
            <a:endParaRPr lang="en-US"/>
          </a:p>
        </c:txPr>
        <c:crossAx val="1991248032"/>
        <c:crosses val="max"/>
        <c:crossBetween val="midCat"/>
        <c:minorUnit val="5000000"/>
      </c:valAx>
      <c:valAx>
        <c:axId val="1991248032"/>
        <c:scaling>
          <c:orientation val="minMax"/>
        </c:scaling>
        <c:delete val="1"/>
        <c:axPos val="b"/>
        <c:numFmt formatCode="_(* #,##0_);_(* \(#,##0\);_(* &quot;-&quot;??_);_(@_)" sourceLinked="1"/>
        <c:majorTickMark val="out"/>
        <c:minorTickMark val="none"/>
        <c:tickLblPos val="nextTo"/>
        <c:crossAx val="1991253792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>
      <a:noFill/>
    </a:ln>
  </c:spPr>
  <c:txPr>
    <a:bodyPr/>
    <a:lstStyle/>
    <a:p>
      <a:pPr>
        <a:defRPr sz="14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41266907364278"/>
          <c:y val="6.2708151064450282E-2"/>
          <c:w val="0.53297492254000334"/>
          <c:h val="0.69897419072615918"/>
        </c:manualLayout>
      </c:layout>
      <c:scatterChart>
        <c:scatterStyle val="lineMarker"/>
        <c:varyColors val="0"/>
        <c:ser>
          <c:idx val="1"/>
          <c:order val="0"/>
          <c:tx>
            <c:v>Counts Regression</c:v>
          </c:tx>
          <c:spPr>
            <a:ln w="19050">
              <a:noFill/>
            </a:ln>
          </c:spPr>
          <c:marker>
            <c:symbol val="none"/>
          </c:marker>
          <c:dLbls>
            <c:delete val="1"/>
          </c:dLbls>
          <c:trendline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FF"/>
                </a:solidFill>
              </a:ln>
            </c:spPr>
            <c:trendlineType val="linear"/>
            <c:forward val="30000"/>
            <c:backward val="1000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'Vitess data'!$C$4:$C$6</c:f>
              <c:numCache>
                <c:formatCode>_(* #,##0_);_(* \(#,##0\);_(* "-"??_);_(@_)</c:formatCode>
                <c:ptCount val="3"/>
                <c:pt idx="0">
                  <c:v>350.34158966527764</c:v>
                </c:pt>
                <c:pt idx="1">
                  <c:v>565.70561250000014</c:v>
                </c:pt>
                <c:pt idx="2">
                  <c:v>4271.9312166222207</c:v>
                </c:pt>
              </c:numCache>
            </c:numRef>
          </c:xVal>
          <c:yVal>
            <c:numRef>
              <c:f>'Vitess data'!$K$4:$K$6</c:f>
              <c:numCache>
                <c:formatCode>0</c:formatCode>
                <c:ptCount val="3"/>
                <c:pt idx="0">
                  <c:v>22.7</c:v>
                </c:pt>
                <c:pt idx="1">
                  <c:v>33.08099</c:v>
                </c:pt>
                <c:pt idx="2">
                  <c:v>211.03820999999999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4A-47C4-BF6C-B6F1518B2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68387807"/>
        <c:axId val="326406416"/>
      </c:scatterChart>
      <c:scatterChart>
        <c:scatterStyle val="lineMarker"/>
        <c:varyColors val="0"/>
        <c:ser>
          <c:idx val="0"/>
          <c:order val="1"/>
          <c:tx>
            <c:v>Counts/s</c:v>
          </c:tx>
          <c:spPr>
            <a:ln w="19050">
              <a:noFill/>
            </a:ln>
          </c:spPr>
          <c:marker>
            <c:symbol val="star"/>
            <c:size val="8"/>
            <c:spPr>
              <a:solidFill>
                <a:srgbClr val="0000FF"/>
              </a:solidFill>
              <a:ln w="25400">
                <a:solidFill>
                  <a:srgbClr val="0000FF"/>
                </a:solidFill>
              </a:ln>
            </c:spPr>
          </c:marker>
          <c:dPt>
            <c:idx val="0"/>
            <c:marker>
              <c:symbol val="square"/>
              <c:size val="8"/>
              <c:spPr>
                <a:noFill/>
                <a:ln w="25400">
                  <a:solidFill>
                    <a:srgbClr val="0000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44A-47C4-BF6C-B6F1518B2EA0}"/>
              </c:ext>
            </c:extLst>
          </c:dPt>
          <c:dPt>
            <c:idx val="1"/>
            <c:marker>
              <c:symbol val="square"/>
              <c:size val="8"/>
              <c:spPr>
                <a:noFill/>
                <a:ln w="25400">
                  <a:solidFill>
                    <a:srgbClr val="0000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44A-47C4-BF6C-B6F1518B2EA0}"/>
              </c:ext>
            </c:extLst>
          </c:dPt>
          <c:dPt>
            <c:idx val="5"/>
            <c:marker>
              <c:symbol val="square"/>
              <c:size val="8"/>
              <c:spPr>
                <a:noFill/>
                <a:ln w="25400">
                  <a:solidFill>
                    <a:srgbClr val="0000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0358-44CC-8B16-175DA8558E3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4A-47C4-BF6C-B6F1518B2EA0}"/>
                </c:ext>
              </c:extLst>
            </c:dLbl>
            <c:dLbl>
              <c:idx val="1"/>
              <c:layout>
                <c:manualLayout>
                  <c:x val="-6.5206051121544078E-3"/>
                  <c:y val="-0.210317460317460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1050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6-744A-47C4-BF6C-B6F1518B2E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58-44CC-8B16-175DA8558E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58-44CC-8B16-175DA8558E37}"/>
                </c:ext>
              </c:extLst>
            </c:dLbl>
            <c:dLbl>
              <c:idx val="4"/>
              <c:layout>
                <c:manualLayout>
                  <c:x val="8.6941401495392503E-3"/>
                  <c:y val="3.9682539682538952E-3"/>
                </c:manualLayout>
              </c:layout>
              <c:tx>
                <c:rich>
                  <a:bodyPr/>
                  <a:lstStyle/>
                  <a:p>
                    <a:fld id="{93F435F3-D6EC-4F14-B357-BCC46B809FE4}" type="CELLRANGE">
                      <a:rPr lang="en-US"/>
                      <a:pPr/>
                      <a:t>[CELLRANGE]</a:t>
                    </a:fld>
                    <a:r>
                      <a:rPr lang="en-US"/>
                      <a:t> nm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358-44CC-8B16-175DA8558E37}"/>
                </c:ext>
              </c:extLst>
            </c:dLbl>
            <c:dLbl>
              <c:idx val="5"/>
              <c:layout>
                <c:manualLayout>
                  <c:x val="-5.8685446009389672E-2"/>
                  <c:y val="7.1428571428571355E-2"/>
                </c:manualLayout>
              </c:layout>
              <c:tx>
                <c:rich>
                  <a:bodyPr/>
                  <a:lstStyle/>
                  <a:p>
                    <a:fld id="{5D3823FC-E613-473E-B89A-EDE9B56C20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358-44CC-8B16-175DA8558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'Vitess data'!$C$2:$C$7</c:f>
              <c:numCache>
                <c:formatCode>_(* #,##0_);_(* \(#,##0\);_(* "-"??_);_(@_)</c:formatCode>
                <c:ptCount val="6"/>
                <c:pt idx="0">
                  <c:v>61.084722222222226</c:v>
                </c:pt>
                <c:pt idx="1">
                  <c:v>160.53504809999998</c:v>
                </c:pt>
                <c:pt idx="2">
                  <c:v>350.34158966527764</c:v>
                </c:pt>
                <c:pt idx="3">
                  <c:v>565.70561250000014</c:v>
                </c:pt>
                <c:pt idx="4">
                  <c:v>4271.9312166222207</c:v>
                </c:pt>
                <c:pt idx="5">
                  <c:v>15566.836963922224</c:v>
                </c:pt>
              </c:numCache>
            </c:numRef>
          </c:xVal>
          <c:yVal>
            <c:numRef>
              <c:f>'Vitess data'!$M$2:$M$7</c:f>
              <c:numCache>
                <c:formatCode>_(* #,##0_);_(* \(#,##0\);_(* "-"??_);_(@_)</c:formatCode>
                <c:ptCount val="6"/>
                <c:pt idx="0">
                  <c:v>44226.03333333334</c:v>
                </c:pt>
                <c:pt idx="1">
                  <c:v>58113.266666666663</c:v>
                </c:pt>
                <c:pt idx="2">
                  <c:v>75666.666666666672</c:v>
                </c:pt>
                <c:pt idx="3">
                  <c:v>110269.96666666667</c:v>
                </c:pt>
                <c:pt idx="4">
                  <c:v>703460.70000000007</c:v>
                </c:pt>
                <c:pt idx="5">
                  <c:v>2033126.5666666667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'Vitess data'!$A$2:$A$7</c15:f>
                <c15:dlblRangeCache>
                  <c:ptCount val="6"/>
                  <c:pt idx="0">
                    <c:v>500</c:v>
                  </c:pt>
                  <c:pt idx="1">
                    <c:v>690</c:v>
                  </c:pt>
                  <c:pt idx="2">
                    <c:v>895</c:v>
                  </c:pt>
                  <c:pt idx="3">
                    <c:v>1050</c:v>
                  </c:pt>
                  <c:pt idx="4">
                    <c:v>2060</c:v>
                  </c:pt>
                  <c:pt idx="5">
                    <c:v>3170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744A-47C4-BF6C-B6F1518B2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1248032"/>
        <c:axId val="1991253792"/>
      </c:scatterChart>
      <c:valAx>
        <c:axId val="168387807"/>
        <c:scaling>
          <c:orientation val="minMax"/>
          <c:max val="17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Mass (fg) Si in particle 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en-US"/>
          </a:p>
        </c:txPr>
        <c:crossAx val="326406416"/>
        <c:crosses val="autoZero"/>
        <c:crossBetween val="midCat"/>
      </c:valAx>
      <c:valAx>
        <c:axId val="326406416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Si</a:t>
                </a:r>
                <a:r>
                  <a:rPr lang="en-US" sz="1600" b="0" i="0" u="none" strike="noStrike" kern="1200" baseline="30000">
                    <a:solidFill>
                      <a:sysClr val="windowText" lastClr="000000"/>
                    </a:solidFill>
                  </a:rPr>
                  <a:t>+</a:t>
                </a: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 intensity (counts)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en-US"/>
          </a:p>
        </c:txPr>
        <c:crossAx val="168387807"/>
        <c:crosses val="autoZero"/>
        <c:crossBetween val="midCat"/>
        <c:minorUnit val="50"/>
      </c:valAx>
      <c:valAx>
        <c:axId val="1991253792"/>
        <c:scaling>
          <c:orientation val="minMax"/>
          <c:max val="2670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 i="0" u="none" strike="noStrike" kern="1200" baseline="0">
                    <a:solidFill>
                      <a:sysClr val="windowText" lastClr="000000"/>
                    </a:solidFill>
                  </a:rPr>
                  <a:t>Est. Si+ intensity (counts/s)</a:t>
                </a:r>
              </a:p>
            </c:rich>
          </c:tx>
          <c:layout>
            <c:manualLayout>
              <c:xMode val="edge"/>
              <c:yMode val="edge"/>
              <c:x val="0.90872932745691604"/>
              <c:y val="6.6676352955880508E-2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1600"/>
            </a:pPr>
            <a:endParaRPr lang="en-US"/>
          </a:p>
        </c:txPr>
        <c:crossAx val="1991248032"/>
        <c:crosses val="max"/>
        <c:crossBetween val="midCat"/>
        <c:minorUnit val="100000"/>
      </c:valAx>
      <c:valAx>
        <c:axId val="1991248032"/>
        <c:scaling>
          <c:orientation val="minMax"/>
        </c:scaling>
        <c:delete val="1"/>
        <c:axPos val="b"/>
        <c:numFmt formatCode="_(* #,##0_);_(* \(#,##0\);_(* &quot;-&quot;??_);_(@_)" sourceLinked="1"/>
        <c:majorTickMark val="out"/>
        <c:minorTickMark val="none"/>
        <c:tickLblPos val="nextTo"/>
        <c:crossAx val="1991253792"/>
        <c:crosses val="autoZero"/>
        <c:crossBetween val="midCat"/>
      </c:valAx>
      <c:spPr>
        <a:noFill/>
        <a:ln w="9525">
          <a:solidFill>
            <a:schemeClr val="tx1"/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>
      <a:noFill/>
    </a:ln>
  </c:spPr>
  <c:txPr>
    <a:bodyPr/>
    <a:lstStyle/>
    <a:p>
      <a:pPr>
        <a:defRPr sz="14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77521</xdr:colOff>
      <xdr:row>10</xdr:row>
      <xdr:rowOff>112785</xdr:rowOff>
    </xdr:from>
    <xdr:to>
      <xdr:col>11</xdr:col>
      <xdr:colOff>447991</xdr:colOff>
      <xdr:row>27</xdr:row>
      <xdr:rowOff>74685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204977</xdr:colOff>
      <xdr:row>28</xdr:row>
      <xdr:rowOff>75334</xdr:rowOff>
    </xdr:from>
    <xdr:to>
      <xdr:col>11</xdr:col>
      <xdr:colOff>578622</xdr:colOff>
      <xdr:row>45</xdr:row>
      <xdr:rowOff>37234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228190</xdr:colOff>
      <xdr:row>10</xdr:row>
      <xdr:rowOff>185233</xdr:rowOff>
    </xdr:from>
    <xdr:to>
      <xdr:col>21</xdr:col>
      <xdr:colOff>32933</xdr:colOff>
      <xdr:row>27</xdr:row>
      <xdr:rowOff>147133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472A3E7-BE15-1BCE-84D3-D1C6152E82A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659302</xdr:colOff>
      <xdr:row>19</xdr:row>
      <xdr:rowOff>182708</xdr:rowOff>
    </xdr:from>
    <xdr:to>
      <xdr:col>14</xdr:col>
      <xdr:colOff>288638</xdr:colOff>
      <xdr:row>21</xdr:row>
      <xdr:rowOff>138546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AE0A7FF-68DC-E062-DB52-62CFB0840B86}"/>
            </a:ext>
          </a:extLst>
        </xdr:cNvPr>
        <xdr:cNvSpPr txBox="1">
          <a:spLocks noChangeAspect="1"/>
        </xdr:cNvSpPr>
      </xdr:nvSpPr>
      <xdr:spPr>
        <a:xfrm>
          <a:off x="9837938" y="4177435"/>
          <a:ext cx="564518" cy="3368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 kern="1200">
              <a:solidFill>
                <a:srgbClr val="0000FF"/>
              </a:solidFill>
            </a:rPr>
            <a:t>1050</a:t>
          </a:r>
        </a:p>
      </xdr:txBody>
    </xdr:sp>
    <xdr:clientData/>
  </xdr:twoCellAnchor>
  <xdr:twoCellAnchor>
    <xdr:from>
      <xdr:col>12</xdr:col>
      <xdr:colOff>396055</xdr:colOff>
      <xdr:row>28</xdr:row>
      <xdr:rowOff>75334</xdr:rowOff>
    </xdr:from>
    <xdr:to>
      <xdr:col>21</xdr:col>
      <xdr:colOff>200798</xdr:colOff>
      <xdr:row>45</xdr:row>
      <xdr:rowOff>37234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967BC7-B427-A668-E18B-628225062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0.19926</cdr:x>
      <cdr:y>0.06638</cdr:y>
    </cdr:from>
    <cdr:to>
      <cdr:x>0.35567</cdr:x>
      <cdr:y>0.35222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7F75A83-106B-92EC-CE40-2FCEE893A100}"/>
            </a:ext>
          </a:extLst>
        </cdr:cNvPr>
        <cdr:cNvSpPr txBox="1"/>
      </cdr:nvSpPr>
      <cdr:spPr>
        <a:xfrm xmlns:a="http://schemas.openxmlformats.org/drawingml/2006/main">
          <a:off x="1164936" y="212436"/>
          <a:ext cx="914400" cy="914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b="1" kern="1200"/>
            <a:t>c</a:t>
          </a:r>
        </a:p>
        <a:p xmlns:a="http://schemas.openxmlformats.org/drawingml/2006/main">
          <a:r>
            <a:rPr lang="en-US" sz="2000" kern="1200">
              <a:solidFill>
                <a:srgbClr val="0000FF"/>
              </a:solidFill>
            </a:rPr>
            <a:t>Vitesse</a:t>
          </a:r>
        </a:p>
      </cdr:txBody>
    </cdr:sp>
  </cdr:relSizeAnchor>
  <cdr:relSizeAnchor xmlns:cdr="http://schemas.openxmlformats.org/drawingml/2006/chartDrawing">
    <cdr:from>
      <cdr:x>0.49253</cdr:x>
      <cdr:y>0.1728</cdr:y>
    </cdr:from>
    <cdr:to>
      <cdr:x>0.70176</cdr:x>
      <cdr:y>0.29602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58131A7-FBF9-1AD3-0219-86710E8BCD96}"/>
            </a:ext>
          </a:extLst>
        </cdr:cNvPr>
        <cdr:cNvSpPr txBox="1"/>
      </cdr:nvSpPr>
      <cdr:spPr>
        <a:xfrm xmlns:a="http://schemas.openxmlformats.org/drawingml/2006/main">
          <a:off x="2879436" y="553027"/>
          <a:ext cx="1223209" cy="394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192000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kern="1200">
              <a:solidFill>
                <a:srgbClr val="0000FF"/>
              </a:solidFill>
            </a:rPr>
            <a:t>y = 1.7x + 4.6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0.17566</cdr:x>
      <cdr:y>0.07359</cdr:y>
    </cdr:from>
    <cdr:to>
      <cdr:x>0.33216</cdr:x>
      <cdr:y>0.35943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9B788DD-A285-F3B4-9E56-E8CC8D732472}"/>
            </a:ext>
          </a:extLst>
        </cdr:cNvPr>
        <cdr:cNvSpPr txBox="1"/>
      </cdr:nvSpPr>
      <cdr:spPr>
        <a:xfrm xmlns:a="http://schemas.openxmlformats.org/drawingml/2006/main">
          <a:off x="1026390" y="235527"/>
          <a:ext cx="914403" cy="91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b="1" kern="1200"/>
            <a:t>c</a:t>
          </a:r>
        </a:p>
        <a:p xmlns:a="http://schemas.openxmlformats.org/drawingml/2006/main">
          <a:r>
            <a:rPr lang="en-US" sz="2000" kern="1200">
              <a:solidFill>
                <a:srgbClr val="0000FF"/>
              </a:solidFill>
            </a:rPr>
            <a:t>Vitesse</a:t>
          </a:r>
        </a:p>
      </cdr:txBody>
    </cdr:sp>
  </cdr:relSizeAnchor>
  <cdr:relSizeAnchor xmlns:cdr="http://schemas.openxmlformats.org/drawingml/2006/chartDrawing">
    <cdr:from>
      <cdr:x>0.4257</cdr:x>
      <cdr:y>0.16265</cdr:y>
    </cdr:from>
    <cdr:to>
      <cdr:x>0.63493</cdr:x>
      <cdr:y>0.28587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19D656D-27B0-E1F5-A829-8B4EB8CAA141}"/>
            </a:ext>
          </a:extLst>
        </cdr:cNvPr>
        <cdr:cNvSpPr txBox="1"/>
      </cdr:nvSpPr>
      <cdr:spPr>
        <a:xfrm xmlns:a="http://schemas.openxmlformats.org/drawingml/2006/main">
          <a:off x="2485845" y="520549"/>
          <a:ext cx="1221779" cy="394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192000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kern="1200">
              <a:solidFill>
                <a:srgbClr val="0000FF"/>
              </a:solidFill>
            </a:rPr>
            <a:t>y = 0.048x + 5.9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0.19926</cdr:x>
      <cdr:y>0.06638</cdr:y>
    </cdr:from>
    <cdr:to>
      <cdr:x>0.35567</cdr:x>
      <cdr:y>0.35222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7F75A83-106B-92EC-CE40-2FCEE893A100}"/>
            </a:ext>
          </a:extLst>
        </cdr:cNvPr>
        <cdr:cNvSpPr txBox="1"/>
      </cdr:nvSpPr>
      <cdr:spPr>
        <a:xfrm xmlns:a="http://schemas.openxmlformats.org/drawingml/2006/main">
          <a:off x="1164936" y="212436"/>
          <a:ext cx="914400" cy="914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b="1" kern="1200"/>
            <a:t>d</a:t>
          </a:r>
        </a:p>
        <a:p xmlns:a="http://schemas.openxmlformats.org/drawingml/2006/main">
          <a:r>
            <a:rPr lang="en-US" sz="2000" kern="1200">
              <a:solidFill>
                <a:srgbClr val="0000FF"/>
              </a:solidFill>
            </a:rPr>
            <a:t>Vitesse</a:t>
          </a:r>
        </a:p>
      </cdr:txBody>
    </cdr:sp>
  </cdr:relSizeAnchor>
  <cdr:relSizeAnchor xmlns:cdr="http://schemas.openxmlformats.org/drawingml/2006/chartDrawing">
    <cdr:from>
      <cdr:x>0.21605</cdr:x>
      <cdr:y>0.62374</cdr:y>
    </cdr:from>
    <cdr:to>
      <cdr:x>0.24538</cdr:x>
      <cdr:y>0.7408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406E40C8-AA12-75DA-560B-E35ADAD8EF3D}"/>
            </a:ext>
          </a:extLst>
        </cdr:cNvPr>
        <cdr:cNvCxnSpPr/>
      </cdr:nvCxnSpPr>
      <cdr:spPr>
        <a:xfrm xmlns:a="http://schemas.openxmlformats.org/drawingml/2006/main" flipH="1">
          <a:off x="1263073" y="1996209"/>
          <a:ext cx="171450" cy="374650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0000FF"/>
          </a:solidFill>
          <a:tailEnd type="triangle" w="lg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0.52413</cdr:x>
      <cdr:y>0.15657</cdr:y>
    </cdr:from>
    <cdr:to>
      <cdr:x>0.73336</cdr:x>
      <cdr:y>0.27979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3F99FE4-8BF2-62C2-9E9B-1986DDC38BB7}"/>
            </a:ext>
          </a:extLst>
        </cdr:cNvPr>
        <cdr:cNvSpPr txBox="1"/>
      </cdr:nvSpPr>
      <cdr:spPr>
        <a:xfrm xmlns:a="http://schemas.openxmlformats.org/drawingml/2006/main">
          <a:off x="3064163" y="501072"/>
          <a:ext cx="1223209" cy="394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198000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kern="1200">
              <a:solidFill>
                <a:srgbClr val="0000FF"/>
              </a:solidFill>
            </a:rPr>
            <a:t>y = 1.7x + 4.6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0.17566</cdr:x>
      <cdr:y>0.07359</cdr:y>
    </cdr:from>
    <cdr:to>
      <cdr:x>0.33216</cdr:x>
      <cdr:y>0.35943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9B788DD-A285-F3B4-9E56-E8CC8D732472}"/>
            </a:ext>
          </a:extLst>
        </cdr:cNvPr>
        <cdr:cNvSpPr txBox="1"/>
      </cdr:nvSpPr>
      <cdr:spPr>
        <a:xfrm xmlns:a="http://schemas.openxmlformats.org/drawingml/2006/main">
          <a:off x="1026390" y="235527"/>
          <a:ext cx="914403" cy="91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b="1" kern="1200"/>
            <a:t>d</a:t>
          </a:r>
        </a:p>
        <a:p xmlns:a="http://schemas.openxmlformats.org/drawingml/2006/main">
          <a:r>
            <a:rPr lang="en-US" sz="2000" kern="1200">
              <a:solidFill>
                <a:srgbClr val="0000FF"/>
              </a:solidFill>
            </a:rPr>
            <a:t>Vitesse</a:t>
          </a:r>
        </a:p>
      </cdr:txBody>
    </cdr:sp>
  </cdr:relSizeAnchor>
  <cdr:relSizeAnchor xmlns:cdr="http://schemas.openxmlformats.org/drawingml/2006/chartDrawing">
    <cdr:from>
      <cdr:x>0.19246</cdr:x>
      <cdr:y>0.58766</cdr:y>
    </cdr:from>
    <cdr:to>
      <cdr:x>0.22179</cdr:x>
      <cdr:y>0.70472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83D233E1-47FF-BA98-8D06-CC33B247810F}"/>
            </a:ext>
          </a:extLst>
        </cdr:cNvPr>
        <cdr:cNvCxnSpPr/>
      </cdr:nvCxnSpPr>
      <cdr:spPr>
        <a:xfrm xmlns:a="http://schemas.openxmlformats.org/drawingml/2006/main" flipH="1">
          <a:off x="1124528" y="1880754"/>
          <a:ext cx="171375" cy="374639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0000FF"/>
          </a:solidFill>
          <a:tailEnd type="triangle" w="lg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0.42435</cdr:x>
      <cdr:y>0.16423</cdr:y>
    </cdr:from>
    <cdr:to>
      <cdr:x>0.63358</cdr:x>
      <cdr:y>0.28745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19D656D-27B0-E1F5-A829-8B4EB8CAA141}"/>
            </a:ext>
          </a:extLst>
        </cdr:cNvPr>
        <cdr:cNvSpPr txBox="1"/>
      </cdr:nvSpPr>
      <cdr:spPr>
        <a:xfrm xmlns:a="http://schemas.openxmlformats.org/drawingml/2006/main">
          <a:off x="2477059" y="525609"/>
          <a:ext cx="1221327" cy="394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204000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kern="1200">
              <a:solidFill>
                <a:srgbClr val="0000FF"/>
              </a:solidFill>
            </a:rPr>
            <a:t>y = 0.048x + 5.9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C2F7-D593-4832-A344-C142D3907815}">
  <dimension ref="A1:C3"/>
  <sheetViews>
    <sheetView workbookViewId="0"/>
  </sheetViews>
  <sheetFormatPr defaultRowHeight="14.75" x14ac:dyDescent="0.75"/>
  <sheetData>
    <row r="1" spans="1:3" x14ac:dyDescent="0.75">
      <c r="A1" t="s">
        <v>20</v>
      </c>
    </row>
    <row r="2" spans="1:3" ht="409.5" x14ac:dyDescent="0.75">
      <c r="B2" t="s">
        <v>21</v>
      </c>
      <c r="C2" s="14" t="s">
        <v>22</v>
      </c>
    </row>
    <row r="3" spans="1:3" x14ac:dyDescent="0.75">
      <c r="B3" t="s">
        <v>23</v>
      </c>
      <c r="C3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A753-0F0F-4418-8FB3-BECACC2B2FA4}">
  <dimension ref="A1:Y10"/>
  <sheetViews>
    <sheetView tabSelected="1" zoomScale="80" zoomScaleNormal="80" workbookViewId="0">
      <selection activeCell="AH34" sqref="AH34"/>
    </sheetView>
  </sheetViews>
  <sheetFormatPr defaultRowHeight="14.75" x14ac:dyDescent="0.75"/>
  <cols>
    <col min="1" max="1" width="11" customWidth="1"/>
    <col min="2" max="2" width="11.7265625" customWidth="1"/>
    <col min="5" max="5" width="11.54296875" bestFit="1" customWidth="1"/>
    <col min="6" max="6" width="12.36328125" bestFit="1" customWidth="1"/>
    <col min="9" max="9" width="10.54296875" bestFit="1" customWidth="1"/>
    <col min="12" max="12" width="11" bestFit="1" customWidth="1"/>
    <col min="13" max="13" width="10.54296875" bestFit="1" customWidth="1"/>
    <col min="14" max="14" width="13.36328125" customWidth="1"/>
    <col min="17" max="17" width="9.86328125" bestFit="1" customWidth="1"/>
    <col min="22" max="22" width="13.40625" bestFit="1" customWidth="1"/>
    <col min="25" max="25" width="10.54296875" bestFit="1" customWidth="1"/>
  </cols>
  <sheetData>
    <row r="1" spans="1:25" ht="44.25" x14ac:dyDescent="0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11</v>
      </c>
      <c r="G1" s="2" t="s">
        <v>13</v>
      </c>
      <c r="H1" s="2" t="s">
        <v>15</v>
      </c>
      <c r="I1" s="2" t="s">
        <v>16</v>
      </c>
      <c r="K1" s="2" t="s">
        <v>6</v>
      </c>
      <c r="L1" s="2" t="s">
        <v>11</v>
      </c>
      <c r="M1" s="2" t="s">
        <v>5</v>
      </c>
      <c r="O1" s="2" t="s">
        <v>14</v>
      </c>
      <c r="Q1" s="2"/>
      <c r="R1" s="5"/>
      <c r="S1" s="2" t="s">
        <v>7</v>
      </c>
      <c r="W1" t="s">
        <v>8</v>
      </c>
      <c r="X1" t="s">
        <v>10</v>
      </c>
      <c r="Y1" t="s">
        <v>9</v>
      </c>
    </row>
    <row r="2" spans="1:25" x14ac:dyDescent="0.75">
      <c r="A2" s="6">
        <v>500</v>
      </c>
      <c r="B2" s="3">
        <v>387.88954142895886</v>
      </c>
      <c r="C2" s="1">
        <v>61.084722222222226</v>
      </c>
      <c r="D2" s="11">
        <v>107.47645</v>
      </c>
      <c r="E2" s="1">
        <f t="shared" ref="E2:E7" si="0">D2/$S$2</f>
        <v>358254.83333333337</v>
      </c>
      <c r="F2" s="12">
        <f>D2/C2</f>
        <v>1.7594653145676542</v>
      </c>
      <c r="G2" s="11">
        <f>D2/$F$2</f>
        <v>61.084722222222226</v>
      </c>
      <c r="H2" s="11">
        <f>IFERROR((((6*(G2/1000000000000000))/(3.14*$O$2))^(1/3))*10000000,"")</f>
        <v>387.88954142895886</v>
      </c>
      <c r="I2" s="12">
        <f>H2/B2</f>
        <v>1</v>
      </c>
      <c r="K2" s="4">
        <v>13.267810000000001</v>
      </c>
      <c r="L2" s="13">
        <f t="shared" ref="L2:L3" si="1">K2/E2</f>
        <v>3.703455966400081E-5</v>
      </c>
      <c r="M2" s="1">
        <f t="shared" ref="M2:M7" si="2">K2/$S$2</f>
        <v>44226.03333333334</v>
      </c>
      <c r="O2">
        <v>2</v>
      </c>
      <c r="S2" s="7">
        <v>2.9999999999999997E-4</v>
      </c>
      <c r="W2">
        <v>1400</v>
      </c>
      <c r="X2">
        <f>E2/D2</f>
        <v>3333.3333333333335</v>
      </c>
      <c r="Y2" s="1">
        <f>W2*X2</f>
        <v>4666666.666666667</v>
      </c>
    </row>
    <row r="3" spans="1:25" x14ac:dyDescent="0.75">
      <c r="A3" s="6">
        <v>690</v>
      </c>
      <c r="B3" s="3">
        <v>535.2875671719637</v>
      </c>
      <c r="C3" s="1">
        <v>160.53504809999998</v>
      </c>
      <c r="D3" s="11">
        <v>267.80849999999998</v>
      </c>
      <c r="E3" s="1">
        <f t="shared" si="0"/>
        <v>892695</v>
      </c>
      <c r="F3" s="12">
        <f t="shared" ref="F3:F7" si="3">D3/C3</f>
        <v>1.6682244978254066</v>
      </c>
      <c r="G3" s="11">
        <f t="shared" ref="G3:G7" si="4">D3/$F$2</f>
        <v>152.21016167960514</v>
      </c>
      <c r="H3" s="11">
        <f t="shared" ref="H3:H7" si="5">IFERROR((((6*(G3/1000000000000000))/(3.14*$O$2))^(1/3))*10000000,"")</f>
        <v>525.8700269087019</v>
      </c>
      <c r="I3" s="12">
        <f t="shared" ref="I3:I7" si="6">H3/B3</f>
        <v>0.98240657762141448</v>
      </c>
      <c r="K3" s="4">
        <v>17.433979999999998</v>
      </c>
      <c r="L3" s="13">
        <f t="shared" si="1"/>
        <v>1.9529604176118381E-5</v>
      </c>
      <c r="M3" s="1">
        <f t="shared" si="2"/>
        <v>58113.266666666663</v>
      </c>
    </row>
    <row r="4" spans="1:25" x14ac:dyDescent="0.75">
      <c r="A4" s="6">
        <v>895</v>
      </c>
      <c r="B4" s="3">
        <v>694.32227915783722</v>
      </c>
      <c r="C4" s="1">
        <v>350.34158966527764</v>
      </c>
      <c r="D4" s="11">
        <v>585.62956999999994</v>
      </c>
      <c r="E4" s="1">
        <f t="shared" si="0"/>
        <v>1952098.5666666667</v>
      </c>
      <c r="F4" s="12">
        <f t="shared" si="3"/>
        <v>1.6715959146030035</v>
      </c>
      <c r="G4" s="11">
        <f t="shared" si="4"/>
        <v>332.84519174730315</v>
      </c>
      <c r="H4" s="11">
        <f t="shared" si="5"/>
        <v>682.56596858129808</v>
      </c>
      <c r="I4" s="12">
        <f t="shared" si="6"/>
        <v>0.98306793411440185</v>
      </c>
      <c r="K4" s="4">
        <v>22.7</v>
      </c>
      <c r="L4" s="13">
        <f>K4/E4</f>
        <v>1.1628511176442132E-5</v>
      </c>
      <c r="M4" s="1">
        <f t="shared" si="2"/>
        <v>75666.666666666672</v>
      </c>
      <c r="N4">
        <f>C5/C4</f>
        <v>1.6147258252737993</v>
      </c>
    </row>
    <row r="5" spans="1:25" x14ac:dyDescent="0.75">
      <c r="A5" s="6">
        <v>1050</v>
      </c>
      <c r="B5" s="3">
        <v>814.56803700081525</v>
      </c>
      <c r="C5" s="1">
        <v>565.70561250000014</v>
      </c>
      <c r="D5" s="1">
        <v>839.49067000000002</v>
      </c>
      <c r="E5" s="1">
        <f t="shared" si="0"/>
        <v>2798302.2333333339</v>
      </c>
      <c r="F5" s="12">
        <f t="shared" si="3"/>
        <v>1.4839709054504029</v>
      </c>
      <c r="G5" s="11">
        <f t="shared" si="4"/>
        <v>477.12828610451152</v>
      </c>
      <c r="H5" s="11">
        <f t="shared" si="5"/>
        <v>769.61866225732467</v>
      </c>
      <c r="I5" s="12">
        <f t="shared" si="6"/>
        <v>0.94481814568984179</v>
      </c>
      <c r="K5" s="4">
        <v>33.08099</v>
      </c>
      <c r="L5" s="13">
        <f>K5/E5</f>
        <v>1.1821807382326236E-5</v>
      </c>
      <c r="M5" s="1">
        <f t="shared" si="2"/>
        <v>110269.96666666667</v>
      </c>
      <c r="N5">
        <f>K5/K4</f>
        <v>1.4573123348017623</v>
      </c>
    </row>
    <row r="6" spans="1:25" x14ac:dyDescent="0.75">
      <c r="A6" s="6">
        <v>2060</v>
      </c>
      <c r="B6" s="3">
        <v>1598.1049106873131</v>
      </c>
      <c r="C6" s="1">
        <v>4271.9312166222207</v>
      </c>
      <c r="D6" s="1">
        <v>3340.3170100000002</v>
      </c>
      <c r="E6" s="1">
        <f t="shared" si="0"/>
        <v>11134390.033333335</v>
      </c>
      <c r="F6" s="12">
        <f t="shared" si="3"/>
        <v>0.78192200216209473</v>
      </c>
      <c r="G6" s="11">
        <f t="shared" si="4"/>
        <v>1898.48414876016</v>
      </c>
      <c r="H6" s="11">
        <f t="shared" si="5"/>
        <v>1219.5497663843935</v>
      </c>
      <c r="I6" s="12">
        <f t="shared" si="6"/>
        <v>0.76312246976319553</v>
      </c>
      <c r="K6" s="4">
        <v>211.03820999999999</v>
      </c>
      <c r="L6" s="13">
        <f>K6/E6</f>
        <v>1.8953728885750275E-5</v>
      </c>
      <c r="M6" s="1">
        <f t="shared" si="2"/>
        <v>703460.70000000007</v>
      </c>
    </row>
    <row r="7" spans="1:25" x14ac:dyDescent="0.75">
      <c r="A7" s="6">
        <v>3170</v>
      </c>
      <c r="B7" s="3">
        <v>2459.2196926596021</v>
      </c>
      <c r="C7" s="1">
        <v>15566.836963922224</v>
      </c>
      <c r="D7" s="1">
        <v>3172.1913300000001</v>
      </c>
      <c r="E7" s="1">
        <f t="shared" si="0"/>
        <v>10573971.100000001</v>
      </c>
      <c r="F7" s="12">
        <f t="shared" si="3"/>
        <v>0.2037787983102724</v>
      </c>
      <c r="G7" s="11">
        <f t="shared" si="4"/>
        <v>1802.9291647499679</v>
      </c>
      <c r="H7" s="11">
        <f t="shared" si="5"/>
        <v>1198.7356562881332</v>
      </c>
      <c r="I7" s="12">
        <f t="shared" si="6"/>
        <v>0.4874455339903862</v>
      </c>
      <c r="K7" s="4">
        <v>609.93796999999995</v>
      </c>
      <c r="L7" s="13">
        <f>K7/E7</f>
        <v>5.7682961702061005E-5</v>
      </c>
      <c r="M7" s="1">
        <f t="shared" si="2"/>
        <v>2033126.5666666667</v>
      </c>
    </row>
    <row r="8" spans="1:25" x14ac:dyDescent="0.75">
      <c r="B8">
        <f>A2*0.46</f>
        <v>230</v>
      </c>
      <c r="D8" s="8" t="s">
        <v>12</v>
      </c>
      <c r="F8" s="10">
        <f>AVERAGE(F2:F4)</f>
        <v>1.6997619089986882</v>
      </c>
      <c r="G8" s="10"/>
      <c r="H8" s="10"/>
      <c r="I8" s="10"/>
      <c r="L8" s="9">
        <f>AVERAGE(L4:L5)</f>
        <v>1.1725159279384184E-5</v>
      </c>
    </row>
    <row r="10" spans="1:25" x14ac:dyDescent="0.75">
      <c r="E10" t="s">
        <v>17</v>
      </c>
      <c r="F10" s="1">
        <f>1400/0.0003</f>
        <v>4666666.666666667</v>
      </c>
      <c r="G10" t="s">
        <v>19</v>
      </c>
      <c r="I10" t="s">
        <v>24</v>
      </c>
      <c r="M10" t="s">
        <v>18</v>
      </c>
      <c r="N10" s="1">
        <f>30000/0.0003</f>
        <v>100000000.00000001</v>
      </c>
      <c r="O10" t="s">
        <v>19</v>
      </c>
      <c r="Q10" t="s">
        <v>24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e01335-710e-4386-b920-5ee75db463b4">
      <Terms xmlns="http://schemas.microsoft.com/office/infopath/2007/PartnerControls"/>
    </lcf76f155ced4ddcb4097134ff3c332f>
    <TaxCatchAll xmlns="2265edb5-f9d1-4c18-a463-a7cde063781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EC1D72FAFC2C41BB3659A7D1D6B90B" ma:contentTypeVersion="17" ma:contentTypeDescription="Create a new document." ma:contentTypeScope="" ma:versionID="97b5ac85db22f1600c4690db42bcd622">
  <xsd:schema xmlns:xsd="http://www.w3.org/2001/XMLSchema" xmlns:xs="http://www.w3.org/2001/XMLSchema" xmlns:p="http://schemas.microsoft.com/office/2006/metadata/properties" xmlns:ns2="66e01335-710e-4386-b920-5ee75db463b4" xmlns:ns3="2265edb5-f9d1-4c18-a463-a7cde063781e" targetNamespace="http://schemas.microsoft.com/office/2006/metadata/properties" ma:root="true" ma:fieldsID="2d6be4a3bd1301b1feac47f1766f90d5" ns2:_="" ns3:_="">
    <xsd:import namespace="66e01335-710e-4386-b920-5ee75db463b4"/>
    <xsd:import namespace="2265edb5-f9d1-4c18-a463-a7cde06378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01335-710e-4386-b920-5ee75db46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b434354-605c-4a24-9fd5-b21458dd1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5edb5-f9d1-4c18-a463-a7cde0637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b5a3d0-1e41-4577-9868-8ca3b7c8fa5b}" ma:internalName="TaxCatchAll" ma:showField="CatchAllData" ma:web="2265edb5-f9d1-4c18-a463-a7cde06378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F9361E-677F-4A6B-BC84-6B75A2E939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A3932F-637F-4D2B-8502-4E53E23ADE0E}">
  <ds:schemaRefs>
    <ds:schemaRef ds:uri="http://schemas.microsoft.com/office/2006/metadata/properties"/>
    <ds:schemaRef ds:uri="http://schemas.microsoft.com/office/infopath/2007/PartnerControls"/>
    <ds:schemaRef ds:uri="66e01335-710e-4386-b920-5ee75db463b4"/>
    <ds:schemaRef ds:uri="2265edb5-f9d1-4c18-a463-a7cde063781e"/>
  </ds:schemaRefs>
</ds:datastoreItem>
</file>

<file path=customXml/itemProps3.xml><?xml version="1.0" encoding="utf-8"?>
<ds:datastoreItem xmlns:ds="http://schemas.openxmlformats.org/officeDocument/2006/customXml" ds:itemID="{AF938F96-42D9-4B7B-95A3-34098DD023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01335-710e-4386-b920-5ee75db463b4"/>
    <ds:schemaRef ds:uri="2265edb5-f9d1-4c18-a463-a7cde0637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Vitess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Lomax-Vogt, Madeleine</dc:creator>
  <cp:lastModifiedBy>Olesik, John</cp:lastModifiedBy>
  <dcterms:created xsi:type="dcterms:W3CDTF">2024-06-07T14:41:41Z</dcterms:created>
  <dcterms:modified xsi:type="dcterms:W3CDTF">2025-01-20T03:01:28Z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0x010100F8EC1D72FAFC2C41BB3659A7D1D6B90B</vt:lpwstr>
  </property>
</Properties>
</file>