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drturner/Downloads/"/>
    </mc:Choice>
  </mc:AlternateContent>
  <xr:revisionPtr revIDLastSave="0" documentId="13_ncr:1_{2342DC21-0E52-A743-94DB-4E6A21C84B95}" xr6:coauthVersionLast="47" xr6:coauthVersionMax="47" xr10:uidLastSave="{00000000-0000-0000-0000-000000000000}"/>
  <bookViews>
    <workbookView xWindow="0" yWindow="500" windowWidth="28800" windowHeight="161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" i="1" l="1"/>
  <c r="Z39" i="1"/>
  <c r="V39" i="1"/>
  <c r="H39" i="1"/>
  <c r="G39" i="1"/>
  <c r="Z38" i="1"/>
  <c r="V38" i="1"/>
  <c r="H38" i="1"/>
  <c r="G38" i="1"/>
  <c r="J38" i="1" s="1"/>
  <c r="Z37" i="1"/>
  <c r="V37" i="1"/>
  <c r="H37" i="1"/>
  <c r="G37" i="1"/>
  <c r="Z36" i="1"/>
  <c r="V36" i="1"/>
  <c r="H36" i="1"/>
  <c r="G36" i="1"/>
  <c r="Z35" i="1"/>
  <c r="V35" i="1"/>
  <c r="H35" i="1"/>
  <c r="G35" i="1"/>
  <c r="Z34" i="1"/>
  <c r="V34" i="1"/>
  <c r="I34" i="1"/>
  <c r="H34" i="1"/>
  <c r="G34" i="1"/>
  <c r="J34" i="1" s="1"/>
  <c r="Z33" i="1"/>
  <c r="V33" i="1"/>
  <c r="H33" i="1"/>
  <c r="G33" i="1"/>
  <c r="Z32" i="1"/>
  <c r="V32" i="1"/>
  <c r="H32" i="1"/>
  <c r="G32" i="1"/>
  <c r="Z31" i="1"/>
  <c r="V31" i="1"/>
  <c r="H31" i="1"/>
  <c r="G31" i="1"/>
  <c r="Z30" i="1"/>
  <c r="V30" i="1"/>
  <c r="K30" i="1"/>
  <c r="I30" i="1"/>
  <c r="H30" i="1"/>
  <c r="G30" i="1"/>
  <c r="J30" i="1" s="1"/>
  <c r="Z29" i="1"/>
  <c r="V29" i="1"/>
  <c r="K29" i="1"/>
  <c r="H29" i="1"/>
  <c r="G29" i="1"/>
  <c r="Z28" i="1"/>
  <c r="V28" i="1"/>
  <c r="H28" i="1"/>
  <c r="G28" i="1"/>
  <c r="Z27" i="1"/>
  <c r="V27" i="1"/>
  <c r="H27" i="1"/>
  <c r="G27" i="1"/>
  <c r="Z26" i="1"/>
  <c r="V26" i="1"/>
  <c r="K26" i="1"/>
  <c r="I26" i="1"/>
  <c r="H26" i="1"/>
  <c r="G26" i="1"/>
  <c r="J26" i="1" s="1"/>
  <c r="Z25" i="1"/>
  <c r="V25" i="1"/>
  <c r="K25" i="1"/>
  <c r="H25" i="1"/>
  <c r="G25" i="1"/>
  <c r="Z20" i="1"/>
  <c r="V20" i="1"/>
  <c r="H20" i="1"/>
  <c r="G20" i="1"/>
  <c r="Z19" i="1"/>
  <c r="V19" i="1"/>
  <c r="H19" i="1"/>
  <c r="G19" i="1"/>
  <c r="Z18" i="1"/>
  <c r="V18" i="1"/>
  <c r="K18" i="1"/>
  <c r="I18" i="1"/>
  <c r="U18" i="1" s="1"/>
  <c r="H18" i="1"/>
  <c r="G18" i="1"/>
  <c r="J18" i="1" s="1"/>
  <c r="Z17" i="1"/>
  <c r="V17" i="1"/>
  <c r="K17" i="1"/>
  <c r="H17" i="1"/>
  <c r="G17" i="1"/>
  <c r="Z16" i="1"/>
  <c r="V16" i="1"/>
  <c r="H16" i="1"/>
  <c r="G16" i="1"/>
  <c r="Z15" i="1"/>
  <c r="V15" i="1"/>
  <c r="H15" i="1"/>
  <c r="G15" i="1"/>
  <c r="Z14" i="1"/>
  <c r="V14" i="1"/>
  <c r="K14" i="1"/>
  <c r="I14" i="1"/>
  <c r="H14" i="1"/>
  <c r="G14" i="1"/>
  <c r="J14" i="1" s="1"/>
  <c r="Z13" i="1"/>
  <c r="V13" i="1"/>
  <c r="K13" i="1"/>
  <c r="H13" i="1"/>
  <c r="G13" i="1"/>
  <c r="Z12" i="1"/>
  <c r="V12" i="1"/>
  <c r="H12" i="1"/>
  <c r="G12" i="1"/>
  <c r="Z11" i="1"/>
  <c r="V11" i="1"/>
  <c r="H11" i="1"/>
  <c r="G11" i="1"/>
  <c r="Z10" i="1"/>
  <c r="V10" i="1"/>
  <c r="K10" i="1"/>
  <c r="I10" i="1"/>
  <c r="H10" i="1"/>
  <c r="G10" i="1"/>
  <c r="J10" i="1" s="1"/>
  <c r="Z9" i="1"/>
  <c r="V9" i="1"/>
  <c r="K9" i="1"/>
  <c r="H9" i="1"/>
  <c r="G9" i="1"/>
  <c r="Z8" i="1"/>
  <c r="V8" i="1"/>
  <c r="H8" i="1"/>
  <c r="G8" i="1"/>
  <c r="Z7" i="1"/>
  <c r="V7" i="1"/>
  <c r="H7" i="1"/>
  <c r="G7" i="1"/>
  <c r="Z6" i="1"/>
  <c r="V6" i="1"/>
  <c r="K6" i="1"/>
  <c r="I6" i="1"/>
  <c r="H6" i="1"/>
  <c r="G6" i="1"/>
  <c r="J6" i="1" s="1"/>
  <c r="P33" i="1" l="1"/>
  <c r="W33" i="1" s="1"/>
  <c r="U7" i="1"/>
  <c r="U26" i="1"/>
  <c r="P29" i="1"/>
  <c r="W29" i="1" s="1"/>
  <c r="P20" i="1"/>
  <c r="W20" i="1" s="1"/>
  <c r="U14" i="1"/>
  <c r="U10" i="1"/>
  <c r="U11" i="1"/>
  <c r="U30" i="1"/>
  <c r="K38" i="1"/>
  <c r="I39" i="1"/>
  <c r="P39" i="1" s="1"/>
  <c r="W39" i="1" s="1"/>
  <c r="U33" i="1"/>
  <c r="K34" i="1"/>
  <c r="U34" i="1" s="1"/>
  <c r="I35" i="1"/>
  <c r="P35" i="1" s="1"/>
  <c r="W35" i="1" s="1"/>
  <c r="P6" i="1"/>
  <c r="W6" i="1" s="1"/>
  <c r="J7" i="1"/>
  <c r="P10" i="1"/>
  <c r="W10" i="1" s="1"/>
  <c r="J11" i="1"/>
  <c r="P14" i="1"/>
  <c r="W14" i="1" s="1"/>
  <c r="J15" i="1"/>
  <c r="P18" i="1"/>
  <c r="W18" i="1" s="1"/>
  <c r="J19" i="1"/>
  <c r="P19" i="1" s="1"/>
  <c r="W19" i="1" s="1"/>
  <c r="P26" i="1"/>
  <c r="W26" i="1" s="1"/>
  <c r="J27" i="1"/>
  <c r="P30" i="1"/>
  <c r="W30" i="1" s="1"/>
  <c r="J31" i="1"/>
  <c r="J35" i="1"/>
  <c r="J39" i="1"/>
  <c r="U39" i="1" s="1"/>
  <c r="K39" i="1"/>
  <c r="K35" i="1"/>
  <c r="I36" i="1"/>
  <c r="U36" i="1" s="1"/>
  <c r="P7" i="1"/>
  <c r="W7" i="1" s="1"/>
  <c r="J8" i="1"/>
  <c r="P11" i="1"/>
  <c r="W11" i="1" s="1"/>
  <c r="J12" i="1"/>
  <c r="J16" i="1"/>
  <c r="J20" i="1"/>
  <c r="P27" i="1"/>
  <c r="W27" i="1" s="1"/>
  <c r="J28" i="1"/>
  <c r="P31" i="1"/>
  <c r="W31" i="1" s="1"/>
  <c r="J32" i="1"/>
  <c r="J36" i="1"/>
  <c r="K33" i="1"/>
  <c r="I11" i="1"/>
  <c r="I8" i="1"/>
  <c r="U8" i="1" s="1"/>
  <c r="I7" i="1"/>
  <c r="I15" i="1"/>
  <c r="P15" i="1" s="1"/>
  <c r="W15" i="1" s="1"/>
  <c r="I19" i="1"/>
  <c r="I27" i="1"/>
  <c r="U27" i="1" s="1"/>
  <c r="I31" i="1"/>
  <c r="K7" i="1"/>
  <c r="K11" i="1"/>
  <c r="I12" i="1"/>
  <c r="U12" i="1" s="1"/>
  <c r="K15" i="1"/>
  <c r="I16" i="1"/>
  <c r="K19" i="1"/>
  <c r="I20" i="1"/>
  <c r="K27" i="1"/>
  <c r="I28" i="1"/>
  <c r="K31" i="1"/>
  <c r="U31" i="1" s="1"/>
  <c r="I32" i="1"/>
  <c r="P32" i="1" s="1"/>
  <c r="W32" i="1" s="1"/>
  <c r="K8" i="1"/>
  <c r="I9" i="1"/>
  <c r="K12" i="1"/>
  <c r="I13" i="1"/>
  <c r="K16" i="1"/>
  <c r="I17" i="1"/>
  <c r="U17" i="1" s="1"/>
  <c r="K20" i="1"/>
  <c r="I25" i="1"/>
  <c r="U25" i="1" s="1"/>
  <c r="K28" i="1"/>
  <c r="I29" i="1"/>
  <c r="K32" i="1"/>
  <c r="I33" i="1"/>
  <c r="K36" i="1"/>
  <c r="I37" i="1"/>
  <c r="U37" i="1" s="1"/>
  <c r="J9" i="1"/>
  <c r="J13" i="1"/>
  <c r="P13" i="1" s="1"/>
  <c r="W13" i="1" s="1"/>
  <c r="J17" i="1"/>
  <c r="J25" i="1"/>
  <c r="J29" i="1"/>
  <c r="J33" i="1"/>
  <c r="P36" i="1"/>
  <c r="W36" i="1" s="1"/>
  <c r="J37" i="1"/>
  <c r="K37" i="1"/>
  <c r="I38" i="1"/>
  <c r="U38" i="1" s="1"/>
  <c r="U32" i="1" l="1"/>
  <c r="U19" i="1"/>
  <c r="U28" i="1"/>
  <c r="P25" i="1"/>
  <c r="W25" i="1" s="1"/>
  <c r="P34" i="1"/>
  <c r="W34" i="1" s="1"/>
  <c r="P37" i="1"/>
  <c r="W37" i="1" s="1"/>
  <c r="U13" i="1"/>
  <c r="U20" i="1"/>
  <c r="U35" i="1"/>
  <c r="U15" i="1"/>
  <c r="P12" i="1"/>
  <c r="W12" i="1" s="1"/>
  <c r="P17" i="1"/>
  <c r="W17" i="1" s="1"/>
  <c r="P28" i="1"/>
  <c r="W28" i="1" s="1"/>
  <c r="P38" i="1"/>
  <c r="W38" i="1" s="1"/>
  <c r="U9" i="1"/>
  <c r="U29" i="1"/>
  <c r="U16" i="1"/>
  <c r="P16" i="1"/>
  <c r="W16" i="1" s="1"/>
  <c r="P9" i="1"/>
  <c r="W9" i="1" s="1"/>
  <c r="P8" i="1"/>
  <c r="W8" i="1" s="1"/>
</calcChain>
</file>

<file path=xl/sharedStrings.xml><?xml version="1.0" encoding="utf-8"?>
<sst xmlns="http://schemas.openxmlformats.org/spreadsheetml/2006/main" count="58" uniqueCount="36">
  <si>
    <t>PVC-ACE-MeOH system</t>
  </si>
  <si>
    <t>No. of molecules</t>
  </si>
  <si>
    <t>Probe radius=0.05 nm</t>
  </si>
  <si>
    <t>System #</t>
  </si>
  <si>
    <t>PVC</t>
  </si>
  <si>
    <t>ACE</t>
  </si>
  <si>
    <t>MeOH</t>
  </si>
  <si>
    <t>Total no. of molecules</t>
  </si>
  <si>
    <t>Total MW(kg/mol)</t>
  </si>
  <si>
    <t>Mol.f. PVC</t>
  </si>
  <si>
    <t>Mol.f. ACE</t>
  </si>
  <si>
    <t>Mol.f. MeOH</t>
  </si>
  <si>
    <t>HE-Mixed (kJ)</t>
  </si>
  <si>
    <t>HE-PVC (kJ)</t>
  </si>
  <si>
    <t>HE-ACE (kJ)</t>
  </si>
  <si>
    <t>HE-MeOH (kJ)</t>
  </si>
  <si>
    <t>HE (kJ/mol)</t>
  </si>
  <si>
    <t>VE-Mixed (nm3)</t>
  </si>
  <si>
    <t>VE-PVC (nm3)</t>
  </si>
  <si>
    <t>VE-ACE (nm3)</t>
  </si>
  <si>
    <t>VE-MeOH (nm3)</t>
  </si>
  <si>
    <t>VE (cm3/kg)</t>
  </si>
  <si>
    <t>phi1</t>
  </si>
  <si>
    <t>FH parameter</t>
  </si>
  <si>
    <t>SASA-bulk (nm2)</t>
  </si>
  <si>
    <t>SASA-solution (nm2)</t>
  </si>
  <si>
    <t>SASA(solution/bulk)</t>
  </si>
  <si>
    <t>PVC-THF-MeOH system</t>
  </si>
  <si>
    <t>THF</t>
  </si>
  <si>
    <t>Mol.f. THF</t>
  </si>
  <si>
    <t>HE-THF (kJ)</t>
  </si>
  <si>
    <t>VE-THF (nm3)</t>
  </si>
  <si>
    <t>HSP Distance between PVC and mixture (MPa1/2)</t>
  </si>
  <si>
    <t>MeOH wt %</t>
  </si>
  <si>
    <t>Ra (ACE-MeOH)</t>
  </si>
  <si>
    <t>Ra (THF-MeOH)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</si>
</sst>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7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name val="Arial"/>
    </font>
    <font>
      <sz val="10"/>
      <color theme="1"/>
      <name val="Arial"/>
    </font>
    <font>
      <b/>
      <sz val="10"/>
      <color rgb="FF000000"/>
      <name val="Arial"/>
    </font>
    <font>
      <b/>
      <sz val="10"/>
      <color rgb="FF000000"/>
      <name val="Segoe UI"/>
      <family val="2"/>
    </font>
    <font>
      <sz val="10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0" fontId="3" fillId="0" borderId="4" xfId="0" applyFont="1" applyBorder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/>
    <xf numFmtId="0" fontId="6" fillId="0" borderId="5" xfId="0" applyFont="1" applyBorder="1"/>
    <xf numFmtId="0" fontId="6" fillId="0" borderId="5" xfId="0" applyFont="1" applyBorder="1" applyAlignment="1">
      <alignment horizontal="right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3:AH50"/>
  <sheetViews>
    <sheetView tabSelected="1" topLeftCell="K1" workbookViewId="0">
      <selection activeCell="U6" sqref="U6"/>
    </sheetView>
  </sheetViews>
  <sheetFormatPr baseColWidth="10" defaultColWidth="12.6640625" defaultRowHeight="15.75" customHeight="1" x14ac:dyDescent="0.15"/>
  <cols>
    <col min="4" max="4" width="13.83203125" bestFit="1" customWidth="1"/>
    <col min="5" max="5" width="14" bestFit="1" customWidth="1"/>
    <col min="7" max="7" width="18.5" customWidth="1"/>
    <col min="8" max="8" width="14.6640625" customWidth="1"/>
    <col min="17" max="17" width="13.5" customWidth="1"/>
    <col min="20" max="20" width="13.6640625" customWidth="1"/>
    <col min="24" max="24" width="17.5" customWidth="1"/>
    <col min="25" max="25" width="17.6640625" customWidth="1"/>
    <col min="26" max="26" width="17.1640625" customWidth="1"/>
  </cols>
  <sheetData>
    <row r="3" spans="1:34" ht="15.75" customHeight="1" x14ac:dyDescent="0.15">
      <c r="C3" s="12" t="s">
        <v>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4"/>
    </row>
    <row r="4" spans="1:34" ht="15.75" customHeight="1" x14ac:dyDescent="0.15">
      <c r="A4" s="1"/>
      <c r="B4" s="1"/>
      <c r="C4" s="2"/>
      <c r="D4" s="12" t="s">
        <v>1</v>
      </c>
      <c r="E4" s="13"/>
      <c r="F4" s="1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12" t="s">
        <v>2</v>
      </c>
      <c r="X4" s="13"/>
      <c r="Y4" s="13"/>
      <c r="Z4" s="14"/>
      <c r="AA4" s="1"/>
      <c r="AB4" s="1"/>
      <c r="AC4" s="1"/>
      <c r="AD4" s="1"/>
      <c r="AE4" s="1"/>
      <c r="AF4" s="1"/>
      <c r="AG4" s="1"/>
      <c r="AH4" s="1"/>
    </row>
    <row r="5" spans="1:34" ht="15.75" customHeight="1" x14ac:dyDescent="0.15">
      <c r="A5" s="3"/>
      <c r="B5" s="3"/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  <c r="O5" s="4" t="s">
        <v>15</v>
      </c>
      <c r="P5" s="4" t="s">
        <v>16</v>
      </c>
      <c r="Q5" s="4" t="s">
        <v>17</v>
      </c>
      <c r="R5" s="4" t="s">
        <v>18</v>
      </c>
      <c r="S5" s="4" t="s">
        <v>19</v>
      </c>
      <c r="T5" s="4" t="s">
        <v>20</v>
      </c>
      <c r="U5" s="5" t="s">
        <v>21</v>
      </c>
      <c r="V5" s="4" t="s">
        <v>22</v>
      </c>
      <c r="W5" s="4" t="s">
        <v>23</v>
      </c>
      <c r="X5" s="4" t="s">
        <v>24</v>
      </c>
      <c r="Y5" s="4" t="s">
        <v>25</v>
      </c>
      <c r="Z5" s="4" t="s">
        <v>26</v>
      </c>
      <c r="AA5" s="3"/>
      <c r="AB5" s="3"/>
      <c r="AC5" s="3"/>
      <c r="AD5" s="3"/>
      <c r="AE5" s="3"/>
      <c r="AF5" s="3"/>
      <c r="AG5" s="3"/>
      <c r="AH5" s="3"/>
    </row>
    <row r="6" spans="1:34" ht="15.75" customHeight="1" x14ac:dyDescent="0.15">
      <c r="A6" s="1"/>
      <c r="B6" s="1"/>
      <c r="C6" s="2">
        <v>1</v>
      </c>
      <c r="D6" s="2">
        <v>5</v>
      </c>
      <c r="E6" s="2">
        <v>1378</v>
      </c>
      <c r="F6" s="2">
        <v>0</v>
      </c>
      <c r="G6" s="2">
        <f t="shared" ref="G6:G20" si="0">SUM(D6:F6)</f>
        <v>1383</v>
      </c>
      <c r="H6" s="6">
        <f t="shared" ref="H6:H20" si="1">((D6*7500)+(E6*58)+(F6*32))/1000</f>
        <v>117.42400000000001</v>
      </c>
      <c r="I6" s="6">
        <f t="shared" ref="I6:I20" si="2">D6/G6</f>
        <v>3.6153289949385392E-3</v>
      </c>
      <c r="J6" s="6">
        <f t="shared" ref="J6:J20" si="3">E6/G6</f>
        <v>0.99638467100506145</v>
      </c>
      <c r="K6" s="6">
        <f t="shared" ref="K6:K20" si="4">F6/G6</f>
        <v>0</v>
      </c>
      <c r="L6" s="7">
        <v>-72434.600000000006</v>
      </c>
      <c r="M6" s="7">
        <v>7466.91</v>
      </c>
      <c r="N6" s="7">
        <v>-77528.2</v>
      </c>
      <c r="O6" s="7">
        <v>0</v>
      </c>
      <c r="P6" s="7">
        <f>(L6/G6)-(I6*M6/D6 +(J6*N6/E6))</f>
        <v>-1.7160592913955171</v>
      </c>
      <c r="Q6" s="7">
        <v>206.602</v>
      </c>
      <c r="R6" s="7">
        <v>44.029800000000002</v>
      </c>
      <c r="S6" s="7">
        <v>174.41499999999999</v>
      </c>
      <c r="T6" s="7">
        <v>0</v>
      </c>
      <c r="U6" s="8">
        <f>((Q6/G6)-(I6*R6/D6 +(J6*S6/E6)))*(10^-27)*(6.023E+23)*10^6/H6</f>
        <v>-4.392261693463622E-2</v>
      </c>
      <c r="V6" s="8">
        <f t="shared" ref="V6:V20" si="5">D6*120/(E6+F6+D6*120)</f>
        <v>0.30333670374115268</v>
      </c>
      <c r="W6" s="8">
        <f t="shared" ref="W6:W20" si="6">P6/(0.008314*300*(E6+F6)*V6)</f>
        <v>-1.6459886396431652E-3</v>
      </c>
      <c r="X6" s="2">
        <v>133.24</v>
      </c>
      <c r="Y6" s="7">
        <v>325.82</v>
      </c>
      <c r="Z6" s="7">
        <f t="shared" ref="Z6:Z20" si="7">Y6/X6</f>
        <v>2.4453617532272589</v>
      </c>
      <c r="AA6" s="1"/>
      <c r="AB6" s="1"/>
      <c r="AC6" s="1"/>
      <c r="AD6" s="1"/>
      <c r="AE6" s="1"/>
      <c r="AF6" s="1"/>
      <c r="AG6" s="1"/>
      <c r="AH6" s="1"/>
    </row>
    <row r="7" spans="1:34" ht="15.75" customHeight="1" x14ac:dyDescent="0.15">
      <c r="A7" s="1"/>
      <c r="B7" s="1"/>
      <c r="C7" s="2">
        <v>2</v>
      </c>
      <c r="D7" s="2">
        <v>5</v>
      </c>
      <c r="E7" s="2">
        <v>1102</v>
      </c>
      <c r="F7" s="2">
        <v>499</v>
      </c>
      <c r="G7" s="2">
        <f t="shared" si="0"/>
        <v>1606</v>
      </c>
      <c r="H7" s="6">
        <f t="shared" si="1"/>
        <v>117.384</v>
      </c>
      <c r="I7" s="6">
        <f t="shared" si="2"/>
        <v>3.1133250311332502E-3</v>
      </c>
      <c r="J7" s="6">
        <f t="shared" si="3"/>
        <v>0.68617683686176834</v>
      </c>
      <c r="K7" s="6">
        <f t="shared" si="4"/>
        <v>0.3107098381070984</v>
      </c>
      <c r="L7" s="7">
        <v>-45569.7</v>
      </c>
      <c r="M7" s="7">
        <v>7466.91</v>
      </c>
      <c r="N7" s="7">
        <v>-61996.2</v>
      </c>
      <c r="O7" s="7">
        <v>9871.4500000000007</v>
      </c>
      <c r="P7" s="7">
        <f t="shared" ref="P7:P10" si="8">(L7/G7)-((I7*M7/D7) + (J7*N7/E7) + (K7*O7/F7))</f>
        <v>-0.56778331257783421</v>
      </c>
      <c r="Q7" s="7">
        <v>207.54900000000001</v>
      </c>
      <c r="R7" s="7">
        <v>44.029800000000002</v>
      </c>
      <c r="S7" s="7">
        <v>132.48500000000001</v>
      </c>
      <c r="T7" s="7">
        <v>33.283000000000001</v>
      </c>
      <c r="U7" s="8">
        <f t="shared" ref="U7:U10" si="9">((Q7/G7)-(I7*R7/D7 +(J7*S7/E7) +(K7*T7/F7)))*(10^-27)*(6.023E+23)*10^6/H7</f>
        <v>-7.1847101176762311E-3</v>
      </c>
      <c r="V7" s="8">
        <f t="shared" si="5"/>
        <v>0.27260336210813269</v>
      </c>
      <c r="W7" s="8">
        <f t="shared" si="6"/>
        <v>-5.2158946335503071E-4</v>
      </c>
      <c r="X7" s="2">
        <v>133.24</v>
      </c>
      <c r="Y7" s="7">
        <v>321.11</v>
      </c>
      <c r="Z7" s="7">
        <f t="shared" si="7"/>
        <v>2.410012008405884</v>
      </c>
      <c r="AA7" s="1"/>
      <c r="AB7" s="1"/>
      <c r="AC7" s="1"/>
      <c r="AD7" s="1"/>
      <c r="AE7" s="1"/>
      <c r="AF7" s="1"/>
      <c r="AG7" s="1"/>
      <c r="AH7" s="1"/>
    </row>
    <row r="8" spans="1:34" ht="15.75" customHeight="1" x14ac:dyDescent="0.15">
      <c r="A8" s="1"/>
      <c r="B8" s="1"/>
      <c r="C8" s="2">
        <v>3</v>
      </c>
      <c r="D8" s="2">
        <v>5</v>
      </c>
      <c r="E8" s="2">
        <v>826</v>
      </c>
      <c r="F8" s="2">
        <v>999</v>
      </c>
      <c r="G8" s="2">
        <f t="shared" si="0"/>
        <v>1830</v>
      </c>
      <c r="H8" s="6">
        <f t="shared" si="1"/>
        <v>117.376</v>
      </c>
      <c r="I8" s="6">
        <f t="shared" si="2"/>
        <v>2.7322404371584699E-3</v>
      </c>
      <c r="J8" s="6">
        <f t="shared" si="3"/>
        <v>0.45136612021857925</v>
      </c>
      <c r="K8" s="6">
        <f t="shared" si="4"/>
        <v>0.54590163934426228</v>
      </c>
      <c r="L8" s="7">
        <v>-19556.599999999999</v>
      </c>
      <c r="M8" s="7">
        <v>7466.91</v>
      </c>
      <c r="N8" s="7">
        <v>-46476.2</v>
      </c>
      <c r="O8" s="7">
        <v>19760.5</v>
      </c>
      <c r="P8" s="7">
        <f t="shared" si="8"/>
        <v>-0.16820218579235124</v>
      </c>
      <c r="Q8" s="7">
        <v>208.251</v>
      </c>
      <c r="R8" s="7">
        <v>44.029800000000002</v>
      </c>
      <c r="S8" s="7">
        <v>99.290999999999997</v>
      </c>
      <c r="T8" s="7">
        <v>66.615799999999993</v>
      </c>
      <c r="U8" s="8">
        <f t="shared" si="9"/>
        <v>-4.7264709256246889E-3</v>
      </c>
      <c r="V8" s="8">
        <f t="shared" si="5"/>
        <v>0.24742268041237114</v>
      </c>
      <c r="W8" s="8">
        <f t="shared" si="6"/>
        <v>-1.4934750925213225E-4</v>
      </c>
      <c r="X8" s="2">
        <v>133.24</v>
      </c>
      <c r="Y8" s="7">
        <v>284.77</v>
      </c>
      <c r="Z8" s="7">
        <f t="shared" si="7"/>
        <v>2.1372710897628338</v>
      </c>
      <c r="AA8" s="1"/>
      <c r="AB8" s="1"/>
      <c r="AC8" s="1"/>
      <c r="AD8" s="1"/>
      <c r="AE8" s="1"/>
      <c r="AF8" s="1"/>
      <c r="AG8" s="1"/>
      <c r="AH8" s="1"/>
    </row>
    <row r="9" spans="1:34" ht="15.75" customHeight="1" x14ac:dyDescent="0.15">
      <c r="A9" s="1"/>
      <c r="B9" s="1"/>
      <c r="C9" s="2">
        <v>4</v>
      </c>
      <c r="D9" s="2">
        <v>5</v>
      </c>
      <c r="E9" s="2">
        <v>551</v>
      </c>
      <c r="F9" s="2">
        <v>1499</v>
      </c>
      <c r="G9" s="2">
        <f t="shared" si="0"/>
        <v>2055</v>
      </c>
      <c r="H9" s="6">
        <f t="shared" si="1"/>
        <v>117.426</v>
      </c>
      <c r="I9" s="6">
        <f t="shared" si="2"/>
        <v>2.4330900243309003E-3</v>
      </c>
      <c r="J9" s="6">
        <f t="shared" si="3"/>
        <v>0.26812652068126519</v>
      </c>
      <c r="K9" s="6">
        <f t="shared" si="4"/>
        <v>0.72944038929440391</v>
      </c>
      <c r="L9" s="7">
        <v>5842.63</v>
      </c>
      <c r="M9" s="7">
        <v>7466.91</v>
      </c>
      <c r="N9" s="7">
        <v>-30999.200000000001</v>
      </c>
      <c r="O9" s="7">
        <v>29654.3</v>
      </c>
      <c r="P9" s="7">
        <f t="shared" si="8"/>
        <v>-0.13595133819951322</v>
      </c>
      <c r="Q9" s="7">
        <v>208.60499999999999</v>
      </c>
      <c r="R9" s="7">
        <v>44.029800000000002</v>
      </c>
      <c r="S9" s="7">
        <v>66.243399999999994</v>
      </c>
      <c r="T9" s="7">
        <v>99.963099999999997</v>
      </c>
      <c r="U9" s="8">
        <f t="shared" si="9"/>
        <v>-4.0716515651643744E-3</v>
      </c>
      <c r="V9" s="8">
        <f t="shared" si="5"/>
        <v>0.22641509433962265</v>
      </c>
      <c r="W9" s="8">
        <f t="shared" si="6"/>
        <v>-1.174337621749809E-4</v>
      </c>
      <c r="X9" s="2">
        <v>133.24</v>
      </c>
      <c r="Y9" s="7">
        <v>256.58999999999997</v>
      </c>
      <c r="Z9" s="7">
        <f t="shared" si="7"/>
        <v>1.9257730411287899</v>
      </c>
      <c r="AA9" s="1"/>
      <c r="AB9" s="1"/>
      <c r="AC9" s="1"/>
      <c r="AD9" s="1"/>
      <c r="AE9" s="1"/>
      <c r="AF9" s="1"/>
      <c r="AG9" s="1"/>
      <c r="AH9" s="1"/>
    </row>
    <row r="10" spans="1:34" ht="15.75" customHeight="1" x14ac:dyDescent="0.15">
      <c r="A10" s="1"/>
      <c r="B10" s="1"/>
      <c r="C10" s="2">
        <v>5</v>
      </c>
      <c r="D10" s="2">
        <v>5</v>
      </c>
      <c r="E10" s="2">
        <v>276</v>
      </c>
      <c r="F10" s="2">
        <v>1999</v>
      </c>
      <c r="G10" s="2">
        <f t="shared" si="0"/>
        <v>2280</v>
      </c>
      <c r="H10" s="6">
        <f t="shared" si="1"/>
        <v>117.476</v>
      </c>
      <c r="I10" s="6">
        <f t="shared" si="2"/>
        <v>2.1929824561403508E-3</v>
      </c>
      <c r="J10" s="6">
        <f t="shared" si="3"/>
        <v>0.12105263157894737</v>
      </c>
      <c r="K10" s="6">
        <f t="shared" si="4"/>
        <v>0.87675438596491229</v>
      </c>
      <c r="L10" s="7">
        <v>31285</v>
      </c>
      <c r="M10" s="7">
        <v>7466.91</v>
      </c>
      <c r="N10" s="7">
        <v>-15534.4</v>
      </c>
      <c r="O10" s="7">
        <v>39599.800000000003</v>
      </c>
      <c r="P10" s="7">
        <f t="shared" si="8"/>
        <v>-0.10846929824561613</v>
      </c>
      <c r="Q10" s="7">
        <v>209.44900000000001</v>
      </c>
      <c r="R10" s="7">
        <v>44.029800000000002</v>
      </c>
      <c r="S10" s="7">
        <v>33.1721</v>
      </c>
      <c r="T10" s="7">
        <v>133.36600000000001</v>
      </c>
      <c r="U10" s="8">
        <f t="shared" si="9"/>
        <v>-2.5160550523794919E-3</v>
      </c>
      <c r="V10" s="8">
        <f t="shared" si="5"/>
        <v>0.20869565217391303</v>
      </c>
      <c r="W10" s="8">
        <f t="shared" si="6"/>
        <v>-9.1596895260343596E-5</v>
      </c>
      <c r="X10" s="2">
        <v>133.24</v>
      </c>
      <c r="Y10" s="9">
        <v>243.56</v>
      </c>
      <c r="Z10" s="9">
        <f t="shared" si="7"/>
        <v>1.827979585709997</v>
      </c>
      <c r="AA10" s="1"/>
      <c r="AB10" s="1"/>
      <c r="AC10" s="1"/>
      <c r="AD10" s="1"/>
      <c r="AE10" s="1"/>
      <c r="AF10" s="1"/>
      <c r="AG10" s="1"/>
      <c r="AH10" s="1"/>
    </row>
    <row r="11" spans="1:34" ht="15.75" customHeight="1" x14ac:dyDescent="0.15">
      <c r="A11" s="1"/>
      <c r="B11" s="1"/>
      <c r="C11" s="2">
        <v>6</v>
      </c>
      <c r="D11" s="2">
        <v>10</v>
      </c>
      <c r="E11" s="2">
        <v>1378</v>
      </c>
      <c r="F11" s="2">
        <v>0</v>
      </c>
      <c r="G11" s="2">
        <f t="shared" si="0"/>
        <v>1388</v>
      </c>
      <c r="H11" s="6">
        <f t="shared" si="1"/>
        <v>154.92400000000001</v>
      </c>
      <c r="I11" s="6">
        <f t="shared" si="2"/>
        <v>7.2046109510086453E-3</v>
      </c>
      <c r="J11" s="6">
        <f t="shared" si="3"/>
        <v>0.99279538904899134</v>
      </c>
      <c r="K11" s="6">
        <f t="shared" si="4"/>
        <v>0</v>
      </c>
      <c r="L11" s="7">
        <v>-66853.600000000006</v>
      </c>
      <c r="M11" s="7">
        <v>14883.8</v>
      </c>
      <c r="N11" s="7">
        <v>-77528.2</v>
      </c>
      <c r="O11" s="7">
        <v>0</v>
      </c>
      <c r="P11" s="7">
        <f>(L11/G11)-(I11*M11/D11 +(J11*N11/E11))</f>
        <v>-3.0325648414985622</v>
      </c>
      <c r="Q11" s="7">
        <v>248.39400000000001</v>
      </c>
      <c r="R11" s="7">
        <v>88.857500000000002</v>
      </c>
      <c r="S11" s="7">
        <v>174.41499999999999</v>
      </c>
      <c r="T11" s="7">
        <v>0</v>
      </c>
      <c r="U11" s="8">
        <f>((Q11/G11)-(I11*R11/D11 +(J11*S11/E11)))*(10^-27)*(6.023E+23)*10^6/H11</f>
        <v>-4.1673871169107958E-2</v>
      </c>
      <c r="V11" s="8">
        <f t="shared" si="5"/>
        <v>0.46547711404189296</v>
      </c>
      <c r="W11" s="8">
        <f t="shared" si="6"/>
        <v>-1.895532653022378E-3</v>
      </c>
      <c r="X11" s="2">
        <v>277.33999999999997</v>
      </c>
      <c r="Y11" s="7">
        <v>581.72</v>
      </c>
      <c r="Z11" s="7">
        <f t="shared" si="7"/>
        <v>2.0974976563063392</v>
      </c>
      <c r="AA11" s="1"/>
      <c r="AB11" s="1"/>
      <c r="AC11" s="1"/>
      <c r="AD11" s="1"/>
      <c r="AE11" s="1"/>
      <c r="AF11" s="1"/>
      <c r="AG11" s="1"/>
      <c r="AH11" s="1"/>
    </row>
    <row r="12" spans="1:34" ht="15.75" customHeight="1" x14ac:dyDescent="0.15">
      <c r="A12" s="1"/>
      <c r="B12" s="1"/>
      <c r="C12" s="2">
        <v>7</v>
      </c>
      <c r="D12" s="2">
        <v>10</v>
      </c>
      <c r="E12" s="2">
        <v>1102</v>
      </c>
      <c r="F12" s="2">
        <v>499</v>
      </c>
      <c r="G12" s="2">
        <f t="shared" si="0"/>
        <v>1611</v>
      </c>
      <c r="H12" s="6">
        <f t="shared" si="1"/>
        <v>154.88399999999999</v>
      </c>
      <c r="I12" s="6">
        <f t="shared" si="2"/>
        <v>6.2073246430788334E-3</v>
      </c>
      <c r="J12" s="6">
        <f t="shared" si="3"/>
        <v>0.68404717566728734</v>
      </c>
      <c r="K12" s="6">
        <f t="shared" si="4"/>
        <v>0.30974549968963377</v>
      </c>
      <c r="L12" s="7">
        <v>-39915.5</v>
      </c>
      <c r="M12" s="7">
        <v>14883.8</v>
      </c>
      <c r="N12" s="7">
        <v>-61996.2</v>
      </c>
      <c r="O12" s="7">
        <v>9871.4500000000007</v>
      </c>
      <c r="P12" s="7">
        <f t="shared" ref="P12:P15" si="10">(L12/G12)-((I12*M12/D12) + (J12*N12/E12) + (K12*O12/F12))</f>
        <v>-1.6601800124146564</v>
      </c>
      <c r="Q12" s="7">
        <v>249.53</v>
      </c>
      <c r="R12" s="7">
        <v>88.857500000000002</v>
      </c>
      <c r="S12" s="7">
        <v>132.48500000000001</v>
      </c>
      <c r="T12" s="7">
        <v>33.283000000000001</v>
      </c>
      <c r="U12" s="8">
        <f t="shared" ref="U12:U15" si="11">((Q12/G12)-(I12*R12/D12 +(J12*S12/E12) +(K12*T12/F12)))*(10^-27)*(6.023E+23)*10^6/H12</f>
        <v>-1.2299786487654014E-2</v>
      </c>
      <c r="V12" s="8">
        <f t="shared" si="5"/>
        <v>0.42841842199214564</v>
      </c>
      <c r="W12" s="8">
        <f t="shared" si="6"/>
        <v>-9.7043049822985797E-4</v>
      </c>
      <c r="X12" s="2">
        <v>277.33999999999997</v>
      </c>
      <c r="Y12" s="7">
        <v>552.23</v>
      </c>
      <c r="Z12" s="7">
        <f t="shared" si="7"/>
        <v>1.9911660777385161</v>
      </c>
      <c r="AA12" s="1"/>
      <c r="AB12" s="1"/>
      <c r="AC12" s="1"/>
      <c r="AD12" s="1"/>
      <c r="AE12" s="1"/>
      <c r="AF12" s="1"/>
      <c r="AG12" s="1"/>
      <c r="AH12" s="1"/>
    </row>
    <row r="13" spans="1:34" ht="15.75" customHeight="1" x14ac:dyDescent="0.15">
      <c r="A13" s="1"/>
      <c r="B13" s="1"/>
      <c r="C13" s="2">
        <v>8</v>
      </c>
      <c r="D13" s="2">
        <v>10</v>
      </c>
      <c r="E13" s="2">
        <v>826</v>
      </c>
      <c r="F13" s="2">
        <v>999</v>
      </c>
      <c r="G13" s="2">
        <f t="shared" si="0"/>
        <v>1835</v>
      </c>
      <c r="H13" s="6">
        <f t="shared" si="1"/>
        <v>154.876</v>
      </c>
      <c r="I13" s="6">
        <f t="shared" si="2"/>
        <v>5.4495912806539508E-3</v>
      </c>
      <c r="J13" s="6">
        <f t="shared" si="3"/>
        <v>0.45013623978201633</v>
      </c>
      <c r="K13" s="6">
        <f t="shared" si="4"/>
        <v>0.54441416893732975</v>
      </c>
      <c r="L13" s="7">
        <v>-13791.1</v>
      </c>
      <c r="M13" s="7">
        <v>14883.8</v>
      </c>
      <c r="N13" s="7">
        <v>-46476.2</v>
      </c>
      <c r="O13" s="7">
        <v>19760.5</v>
      </c>
      <c r="P13" s="7">
        <f t="shared" si="10"/>
        <v>-1.0676839237057294</v>
      </c>
      <c r="Q13" s="7">
        <v>250.19</v>
      </c>
      <c r="R13" s="7">
        <v>88.857500000000002</v>
      </c>
      <c r="S13" s="7">
        <v>99.290999999999997</v>
      </c>
      <c r="T13" s="7">
        <v>66.615799999999993</v>
      </c>
      <c r="U13" s="8">
        <f t="shared" si="11"/>
        <v>-9.6943191892003462E-3</v>
      </c>
      <c r="V13" s="8">
        <f t="shared" si="5"/>
        <v>0.39669421487603307</v>
      </c>
      <c r="W13" s="8">
        <f t="shared" si="6"/>
        <v>-5.9127932405186076E-4</v>
      </c>
      <c r="X13" s="2">
        <v>277.33999999999997</v>
      </c>
      <c r="Y13" s="7">
        <v>512.15</v>
      </c>
      <c r="Z13" s="7">
        <f t="shared" si="7"/>
        <v>1.8466503209057474</v>
      </c>
      <c r="AA13" s="1"/>
      <c r="AB13" s="1"/>
      <c r="AC13" s="1"/>
      <c r="AD13" s="1"/>
      <c r="AE13" s="1"/>
      <c r="AF13" s="1"/>
      <c r="AG13" s="1"/>
      <c r="AH13" s="1"/>
    </row>
    <row r="14" spans="1:34" ht="15.75" customHeight="1" x14ac:dyDescent="0.15">
      <c r="A14" s="1"/>
      <c r="B14" s="1"/>
      <c r="C14" s="2">
        <v>9</v>
      </c>
      <c r="D14" s="2">
        <v>10</v>
      </c>
      <c r="E14" s="2">
        <v>551</v>
      </c>
      <c r="F14" s="2">
        <v>1499</v>
      </c>
      <c r="G14" s="2">
        <f t="shared" si="0"/>
        <v>2060</v>
      </c>
      <c r="H14" s="6">
        <f t="shared" si="1"/>
        <v>154.92599999999999</v>
      </c>
      <c r="I14" s="6">
        <f t="shared" si="2"/>
        <v>4.8543689320388345E-3</v>
      </c>
      <c r="J14" s="6">
        <f t="shared" si="3"/>
        <v>0.26747572815533982</v>
      </c>
      <c r="K14" s="6">
        <f t="shared" si="4"/>
        <v>0.72766990291262135</v>
      </c>
      <c r="L14" s="7">
        <v>12649.9</v>
      </c>
      <c r="M14" s="7">
        <v>14883.8</v>
      </c>
      <c r="N14" s="7">
        <v>-30999.200000000001</v>
      </c>
      <c r="O14" s="7">
        <v>29654.3</v>
      </c>
      <c r="P14" s="7">
        <f t="shared" si="10"/>
        <v>-0.43155339805824955</v>
      </c>
      <c r="Q14" s="7">
        <v>250.59</v>
      </c>
      <c r="R14" s="7">
        <v>88.857500000000002</v>
      </c>
      <c r="S14" s="7">
        <v>66.243399999999994</v>
      </c>
      <c r="T14" s="7">
        <v>99.963099999999997</v>
      </c>
      <c r="U14" s="8">
        <f t="shared" si="11"/>
        <v>-8.4433990346032845E-3</v>
      </c>
      <c r="V14" s="8">
        <f t="shared" si="5"/>
        <v>0.36923076923076925</v>
      </c>
      <c r="W14" s="8">
        <f t="shared" si="6"/>
        <v>-2.285869956004126E-4</v>
      </c>
      <c r="X14" s="2">
        <v>277.33999999999997</v>
      </c>
      <c r="Y14" s="7">
        <v>486.94</v>
      </c>
      <c r="Z14" s="7">
        <f t="shared" si="7"/>
        <v>1.755751063676354</v>
      </c>
      <c r="AA14" s="1"/>
      <c r="AB14" s="1"/>
      <c r="AC14" s="1"/>
      <c r="AD14" s="1"/>
      <c r="AE14" s="1"/>
      <c r="AF14" s="1"/>
      <c r="AG14" s="1"/>
      <c r="AH14" s="1"/>
    </row>
    <row r="15" spans="1:34" ht="15.75" customHeight="1" x14ac:dyDescent="0.15">
      <c r="A15" s="1"/>
      <c r="B15" s="1"/>
      <c r="C15" s="2">
        <v>10</v>
      </c>
      <c r="D15" s="2">
        <v>10</v>
      </c>
      <c r="E15" s="2">
        <v>276</v>
      </c>
      <c r="F15" s="2">
        <v>1999</v>
      </c>
      <c r="G15" s="2">
        <f t="shared" si="0"/>
        <v>2285</v>
      </c>
      <c r="H15" s="6">
        <f t="shared" si="1"/>
        <v>154.976</v>
      </c>
      <c r="I15" s="6">
        <f t="shared" si="2"/>
        <v>4.3763676148796497E-3</v>
      </c>
      <c r="J15" s="6">
        <f t="shared" si="3"/>
        <v>0.12078774617067833</v>
      </c>
      <c r="K15" s="6">
        <f t="shared" si="4"/>
        <v>0.87483588621444197</v>
      </c>
      <c r="L15" s="7">
        <v>37813.4</v>
      </c>
      <c r="M15" s="7">
        <v>14883.8</v>
      </c>
      <c r="N15" s="7">
        <v>-15534.4</v>
      </c>
      <c r="O15" s="7">
        <v>39599.800000000003</v>
      </c>
      <c r="P15" s="7">
        <f t="shared" si="10"/>
        <v>-0.4970678336980292</v>
      </c>
      <c r="Q15" s="7">
        <v>251.74199999999999</v>
      </c>
      <c r="R15" s="7">
        <v>88.857500000000002</v>
      </c>
      <c r="S15" s="7">
        <v>33.1721</v>
      </c>
      <c r="T15" s="7">
        <v>133.36600000000001</v>
      </c>
      <c r="U15" s="8">
        <f t="shared" si="11"/>
        <v>-6.2141711446194511E-3</v>
      </c>
      <c r="V15" s="8">
        <f t="shared" si="5"/>
        <v>0.34532374100719426</v>
      </c>
      <c r="W15" s="8">
        <f t="shared" si="6"/>
        <v>-2.5367434456740392E-4</v>
      </c>
      <c r="X15" s="2">
        <v>277.33999999999997</v>
      </c>
      <c r="Y15" s="9">
        <v>467.36</v>
      </c>
      <c r="Z15" s="9">
        <f t="shared" si="7"/>
        <v>1.6851517992355955</v>
      </c>
      <c r="AA15" s="1"/>
      <c r="AB15" s="1"/>
      <c r="AC15" s="1"/>
      <c r="AD15" s="1"/>
      <c r="AE15" s="1"/>
      <c r="AF15" s="1"/>
      <c r="AG15" s="1"/>
      <c r="AH15" s="1"/>
    </row>
    <row r="16" spans="1:34" ht="15.75" customHeight="1" x14ac:dyDescent="0.15">
      <c r="A16" s="1"/>
      <c r="B16" s="1"/>
      <c r="C16" s="2">
        <v>11</v>
      </c>
      <c r="D16" s="2">
        <v>15</v>
      </c>
      <c r="E16" s="2">
        <v>1378</v>
      </c>
      <c r="F16" s="2">
        <v>0</v>
      </c>
      <c r="G16" s="2">
        <f t="shared" si="0"/>
        <v>1393</v>
      </c>
      <c r="H16" s="6">
        <f t="shared" si="1"/>
        <v>192.42400000000001</v>
      </c>
      <c r="I16" s="6">
        <f t="shared" si="2"/>
        <v>1.0768126346015794E-2</v>
      </c>
      <c r="J16" s="6">
        <f t="shared" si="3"/>
        <v>0.98923187365398424</v>
      </c>
      <c r="K16" s="6">
        <f t="shared" si="4"/>
        <v>0</v>
      </c>
      <c r="L16" s="7">
        <v>-61923.6</v>
      </c>
      <c r="M16" s="7">
        <v>22491.7</v>
      </c>
      <c r="N16" s="7">
        <v>-77528.2</v>
      </c>
      <c r="O16" s="7">
        <v>0</v>
      </c>
      <c r="P16" s="7">
        <f>(L16/G16)-(I16*M16/D16 +(J16*N16/E16))</f>
        <v>-4.9440775305096807</v>
      </c>
      <c r="Q16" s="7">
        <v>290.41899999999998</v>
      </c>
      <c r="R16" s="7">
        <v>133.27799999999999</v>
      </c>
      <c r="S16" s="7">
        <v>174.41499999999999</v>
      </c>
      <c r="T16" s="7">
        <v>0</v>
      </c>
      <c r="U16" s="8">
        <f>((Q16/G16)-(I16*R16/D16 +(J16*S16/E16)))*(10^-27)*(6.023E+23)*10^6/H16</f>
        <v>-3.8814627598081554E-2</v>
      </c>
      <c r="V16" s="8">
        <f t="shared" si="5"/>
        <v>0.56639395846444307</v>
      </c>
      <c r="W16" s="8">
        <f t="shared" si="6"/>
        <v>-2.5397219229566898E-3</v>
      </c>
      <c r="X16" s="2">
        <v>412.93</v>
      </c>
      <c r="Y16" s="7">
        <v>858.26</v>
      </c>
      <c r="Z16" s="7">
        <f t="shared" si="7"/>
        <v>2.078463662121909</v>
      </c>
      <c r="AA16" s="1"/>
      <c r="AB16" s="1"/>
      <c r="AC16" s="1"/>
      <c r="AD16" s="1"/>
      <c r="AE16" s="1"/>
      <c r="AF16" s="1"/>
      <c r="AG16" s="1"/>
      <c r="AH16" s="1"/>
    </row>
    <row r="17" spans="1:34" ht="15.75" customHeight="1" x14ac:dyDescent="0.15">
      <c r="A17" s="1"/>
      <c r="B17" s="1"/>
      <c r="C17" s="2">
        <v>12</v>
      </c>
      <c r="D17" s="2">
        <v>15</v>
      </c>
      <c r="E17" s="2">
        <v>1102</v>
      </c>
      <c r="F17" s="2">
        <v>499</v>
      </c>
      <c r="G17" s="2">
        <f t="shared" si="0"/>
        <v>1616</v>
      </c>
      <c r="H17" s="6">
        <f t="shared" si="1"/>
        <v>192.38399999999999</v>
      </c>
      <c r="I17" s="6">
        <f t="shared" si="2"/>
        <v>9.2821782178217817E-3</v>
      </c>
      <c r="J17" s="6">
        <f t="shared" si="3"/>
        <v>0.68193069306930698</v>
      </c>
      <c r="K17" s="6">
        <f t="shared" si="4"/>
        <v>0.30878712871287128</v>
      </c>
      <c r="L17" s="7">
        <v>-34486</v>
      </c>
      <c r="M17" s="7">
        <v>22491.7</v>
      </c>
      <c r="N17" s="7">
        <v>-61996.2</v>
      </c>
      <c r="O17" s="7">
        <v>9871.4500000000007</v>
      </c>
      <c r="P17" s="7">
        <f t="shared" ref="P17:P20" si="12">(L17/G17)-((I17*M17/D17) + (J17*N17/E17) + (K17*O17/F17))</f>
        <v>-3.0030631188118875</v>
      </c>
      <c r="Q17" s="7">
        <v>291.48500000000001</v>
      </c>
      <c r="R17" s="7">
        <v>133.27799999999999</v>
      </c>
      <c r="S17" s="7">
        <v>132.48500000000001</v>
      </c>
      <c r="T17" s="7">
        <v>33.283000000000001</v>
      </c>
      <c r="U17" s="8">
        <f t="shared" ref="U17:U20" si="13">((Q17/G17)-(I17*R17/D17 +(J17*S17/E17) +(K17*T17/F17)))*(10^-27)*(6.023E+23)*10^6/H17</f>
        <v>-1.4648116810417935E-2</v>
      </c>
      <c r="V17" s="8">
        <f t="shared" si="5"/>
        <v>0.5292561011467215</v>
      </c>
      <c r="W17" s="8">
        <f t="shared" si="6"/>
        <v>-1.4209407865361009E-3</v>
      </c>
      <c r="X17" s="2">
        <v>412.93</v>
      </c>
      <c r="Y17" s="7">
        <v>785.38</v>
      </c>
      <c r="Z17" s="7">
        <f t="shared" si="7"/>
        <v>1.9019688567069479</v>
      </c>
      <c r="AA17" s="1"/>
      <c r="AB17" s="1"/>
      <c r="AC17" s="1"/>
      <c r="AD17" s="1"/>
      <c r="AE17" s="1"/>
      <c r="AF17" s="1"/>
      <c r="AG17" s="1"/>
      <c r="AH17" s="1"/>
    </row>
    <row r="18" spans="1:34" ht="15.75" customHeight="1" x14ac:dyDescent="0.15">
      <c r="A18" s="1"/>
      <c r="B18" s="1"/>
      <c r="C18" s="2">
        <v>13</v>
      </c>
      <c r="D18" s="2">
        <v>15</v>
      </c>
      <c r="E18" s="2">
        <v>826</v>
      </c>
      <c r="F18" s="2">
        <v>999</v>
      </c>
      <c r="G18" s="2">
        <f t="shared" si="0"/>
        <v>1840</v>
      </c>
      <c r="H18" s="6">
        <f t="shared" si="1"/>
        <v>192.376</v>
      </c>
      <c r="I18" s="6">
        <f t="shared" si="2"/>
        <v>8.152173913043478E-3</v>
      </c>
      <c r="J18" s="6">
        <f t="shared" si="3"/>
        <v>0.44891304347826089</v>
      </c>
      <c r="K18" s="6">
        <f t="shared" si="4"/>
        <v>0.54293478260869565</v>
      </c>
      <c r="L18" s="7">
        <v>-7970.05</v>
      </c>
      <c r="M18" s="7">
        <v>22491.7</v>
      </c>
      <c r="N18" s="7">
        <v>-46476.2</v>
      </c>
      <c r="O18" s="7">
        <v>19760.5</v>
      </c>
      <c r="P18" s="7">
        <f t="shared" si="12"/>
        <v>-2.0358967391304361</v>
      </c>
      <c r="Q18" s="7">
        <v>292.56</v>
      </c>
      <c r="R18" s="7">
        <v>133.27799999999999</v>
      </c>
      <c r="S18" s="7">
        <v>99.290999999999997</v>
      </c>
      <c r="T18" s="7">
        <v>66.615799999999993</v>
      </c>
      <c r="U18" s="8">
        <f t="shared" si="13"/>
        <v>-1.1272413760371414E-2</v>
      </c>
      <c r="V18" s="8">
        <f t="shared" si="5"/>
        <v>0.49655172413793103</v>
      </c>
      <c r="W18" s="8">
        <f t="shared" si="6"/>
        <v>-9.0073514594624592E-4</v>
      </c>
      <c r="X18" s="2">
        <v>412.93</v>
      </c>
      <c r="Y18" s="7">
        <v>729.47</v>
      </c>
      <c r="Z18" s="7">
        <f t="shared" si="7"/>
        <v>1.76657060518732</v>
      </c>
      <c r="AA18" s="1"/>
      <c r="AB18" s="1"/>
      <c r="AC18" s="1"/>
      <c r="AD18" s="1"/>
      <c r="AE18" s="1"/>
      <c r="AF18" s="1"/>
      <c r="AG18" s="1"/>
      <c r="AH18" s="1"/>
    </row>
    <row r="19" spans="1:34" ht="15.75" customHeight="1" x14ac:dyDescent="0.15">
      <c r="A19" s="1"/>
      <c r="B19" s="1"/>
      <c r="C19" s="2">
        <v>14</v>
      </c>
      <c r="D19" s="2">
        <v>15</v>
      </c>
      <c r="E19" s="2">
        <v>551</v>
      </c>
      <c r="F19" s="2">
        <v>1499</v>
      </c>
      <c r="G19" s="2">
        <f t="shared" si="0"/>
        <v>2065</v>
      </c>
      <c r="H19" s="6">
        <f t="shared" si="1"/>
        <v>192.42599999999999</v>
      </c>
      <c r="I19" s="6">
        <f t="shared" si="2"/>
        <v>7.2639225181598066E-3</v>
      </c>
      <c r="J19" s="6">
        <f t="shared" si="3"/>
        <v>0.26682808716707024</v>
      </c>
      <c r="K19" s="6">
        <f t="shared" si="4"/>
        <v>0.72590799031476994</v>
      </c>
      <c r="L19" s="7">
        <v>18486.2</v>
      </c>
      <c r="M19" s="7">
        <v>22491.7</v>
      </c>
      <c r="N19" s="7">
        <v>-30999.200000000001</v>
      </c>
      <c r="O19" s="7">
        <v>29654.3</v>
      </c>
      <c r="P19" s="7">
        <f t="shared" si="12"/>
        <v>-1.2884261501210652</v>
      </c>
      <c r="Q19" s="7">
        <v>293.37099999999998</v>
      </c>
      <c r="R19" s="7">
        <v>133.27799999999999</v>
      </c>
      <c r="S19" s="7">
        <v>66.243399999999994</v>
      </c>
      <c r="T19" s="7">
        <v>99.963099999999997</v>
      </c>
      <c r="U19" s="8">
        <f t="shared" si="13"/>
        <v>-9.2665691630672876E-3</v>
      </c>
      <c r="V19" s="8">
        <f t="shared" si="5"/>
        <v>0.46753246753246752</v>
      </c>
      <c r="W19" s="8">
        <f t="shared" si="6"/>
        <v>-5.3896755138219869E-4</v>
      </c>
      <c r="X19" s="2">
        <v>412.93</v>
      </c>
      <c r="Y19" s="7">
        <v>718.39</v>
      </c>
      <c r="Z19" s="7">
        <f t="shared" si="7"/>
        <v>1.7397379701160003</v>
      </c>
      <c r="AA19" s="1"/>
      <c r="AB19" s="1"/>
      <c r="AC19" s="1"/>
      <c r="AD19" s="1"/>
      <c r="AE19" s="1"/>
      <c r="AF19" s="1"/>
      <c r="AG19" s="1"/>
      <c r="AH19" s="1"/>
    </row>
    <row r="20" spans="1:34" ht="15.75" customHeight="1" x14ac:dyDescent="0.15">
      <c r="A20" s="1"/>
      <c r="B20" s="1"/>
      <c r="C20" s="2">
        <v>15</v>
      </c>
      <c r="D20" s="2">
        <v>15</v>
      </c>
      <c r="E20" s="2">
        <v>276</v>
      </c>
      <c r="F20" s="2">
        <v>1999</v>
      </c>
      <c r="G20" s="2">
        <f t="shared" si="0"/>
        <v>2290</v>
      </c>
      <c r="H20" s="6">
        <f t="shared" si="1"/>
        <v>192.476</v>
      </c>
      <c r="I20" s="6">
        <f t="shared" si="2"/>
        <v>6.5502183406113534E-3</v>
      </c>
      <c r="J20" s="6">
        <f t="shared" si="3"/>
        <v>0.1205240174672489</v>
      </c>
      <c r="K20" s="6">
        <f t="shared" si="4"/>
        <v>0.87292576419213974</v>
      </c>
      <c r="L20" s="7">
        <v>44678.6</v>
      </c>
      <c r="M20" s="7">
        <v>22491.7</v>
      </c>
      <c r="N20" s="7">
        <v>-15534.4</v>
      </c>
      <c r="O20" s="7">
        <v>39599.800000000003</v>
      </c>
      <c r="P20" s="7">
        <f t="shared" si="12"/>
        <v>-0.82030567685590228</v>
      </c>
      <c r="Q20" s="7">
        <v>294.62400000000002</v>
      </c>
      <c r="R20" s="7">
        <v>133.27799999999999</v>
      </c>
      <c r="S20" s="7">
        <v>33.1721</v>
      </c>
      <c r="T20" s="7">
        <v>133.36600000000001</v>
      </c>
      <c r="U20" s="8">
        <f t="shared" si="13"/>
        <v>-7.0948602359634317E-3</v>
      </c>
      <c r="V20" s="8">
        <f t="shared" si="5"/>
        <v>0.44171779141104295</v>
      </c>
      <c r="W20" s="8">
        <f t="shared" si="6"/>
        <v>-3.2727900726636235E-4</v>
      </c>
      <c r="X20" s="2">
        <v>412.93</v>
      </c>
      <c r="Y20" s="9">
        <v>686.8</v>
      </c>
      <c r="Z20" s="9">
        <f t="shared" si="7"/>
        <v>1.6632358995471386</v>
      </c>
      <c r="AA20" s="1"/>
      <c r="AB20" s="1"/>
      <c r="AC20" s="1"/>
      <c r="AD20" s="1"/>
      <c r="AE20" s="1"/>
      <c r="AF20" s="1"/>
      <c r="AG20" s="1"/>
      <c r="AH20" s="1"/>
    </row>
    <row r="21" spans="1:34" ht="15.75" customHeight="1" x14ac:dyDescent="0.1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34" ht="15.75" customHeight="1" x14ac:dyDescent="0.15">
      <c r="C22" s="12" t="s">
        <v>27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4"/>
    </row>
    <row r="23" spans="1:34" ht="15.75" customHeight="1" x14ac:dyDescent="0.15">
      <c r="A23" s="1"/>
      <c r="B23" s="1"/>
      <c r="C23" s="2"/>
      <c r="D23" s="12" t="s">
        <v>1</v>
      </c>
      <c r="E23" s="13"/>
      <c r="F23" s="14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12" t="s">
        <v>2</v>
      </c>
      <c r="Y23" s="13"/>
      <c r="Z23" s="14"/>
      <c r="AA23" s="1"/>
      <c r="AB23" s="1"/>
      <c r="AC23" s="1"/>
      <c r="AD23" s="1"/>
      <c r="AE23" s="1"/>
      <c r="AF23" s="1"/>
      <c r="AG23" s="1"/>
      <c r="AH23" s="1"/>
    </row>
    <row r="24" spans="1:34" ht="15.75" customHeight="1" x14ac:dyDescent="0.15">
      <c r="A24" s="3"/>
      <c r="B24" s="3"/>
      <c r="C24" s="4" t="s">
        <v>3</v>
      </c>
      <c r="D24" s="4" t="s">
        <v>4</v>
      </c>
      <c r="E24" s="4" t="s">
        <v>28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29</v>
      </c>
      <c r="K24" s="4" t="s">
        <v>11</v>
      </c>
      <c r="L24" s="4" t="s">
        <v>12</v>
      </c>
      <c r="M24" s="4" t="s">
        <v>13</v>
      </c>
      <c r="N24" s="4" t="s">
        <v>30</v>
      </c>
      <c r="O24" s="4" t="s">
        <v>15</v>
      </c>
      <c r="P24" s="4" t="s">
        <v>16</v>
      </c>
      <c r="Q24" s="4" t="s">
        <v>17</v>
      </c>
      <c r="R24" s="4" t="s">
        <v>18</v>
      </c>
      <c r="S24" s="4" t="s">
        <v>31</v>
      </c>
      <c r="T24" s="4" t="s">
        <v>20</v>
      </c>
      <c r="U24" s="5" t="s">
        <v>21</v>
      </c>
      <c r="V24" s="4" t="s">
        <v>22</v>
      </c>
      <c r="W24" s="4" t="s">
        <v>23</v>
      </c>
      <c r="X24" s="4" t="s">
        <v>24</v>
      </c>
      <c r="Y24" s="4" t="s">
        <v>25</v>
      </c>
      <c r="Z24" s="4" t="s">
        <v>26</v>
      </c>
      <c r="AA24" s="3"/>
      <c r="AB24" s="3"/>
      <c r="AC24" s="3"/>
      <c r="AD24" s="3"/>
      <c r="AE24" s="3"/>
      <c r="AF24" s="3"/>
      <c r="AG24" s="3"/>
      <c r="AH24" s="3"/>
    </row>
    <row r="25" spans="1:34" ht="15.75" customHeight="1" x14ac:dyDescent="0.15">
      <c r="A25" s="1"/>
      <c r="B25" s="1"/>
      <c r="C25" s="2">
        <v>1</v>
      </c>
      <c r="D25" s="2">
        <v>5</v>
      </c>
      <c r="E25" s="2">
        <v>1109</v>
      </c>
      <c r="F25" s="2">
        <v>0</v>
      </c>
      <c r="G25" s="2">
        <f t="shared" ref="G25:G39" si="14">SUM(D25:F25)</f>
        <v>1114</v>
      </c>
      <c r="H25" s="6">
        <f t="shared" ref="H25:H39" si="15">((D25*7500)+(E25*72)+(F25*32))/1000</f>
        <v>117.348</v>
      </c>
      <c r="I25" s="6">
        <f t="shared" ref="I25:I39" si="16">D25/G25</f>
        <v>4.4883303411131061E-3</v>
      </c>
      <c r="J25" s="6">
        <f t="shared" ref="J25:J39" si="17">E25/G25</f>
        <v>0.99551166965888693</v>
      </c>
      <c r="K25" s="6">
        <f t="shared" ref="K25:K39" si="18">F25/G25</f>
        <v>0</v>
      </c>
      <c r="L25" s="7">
        <v>94892.5</v>
      </c>
      <c r="M25" s="7">
        <v>7466.91</v>
      </c>
      <c r="N25" s="7">
        <v>89683.1</v>
      </c>
      <c r="O25" s="7">
        <v>0</v>
      </c>
      <c r="P25" s="7">
        <f>(L25/G25)-(I25*M25/D25 +(J25*N25/E25))</f>
        <v>-2.0264901256732486</v>
      </c>
      <c r="Q25" s="7">
        <v>194.417</v>
      </c>
      <c r="R25" s="7">
        <v>44.029800000000002</v>
      </c>
      <c r="S25" s="7">
        <v>153.77699999999999</v>
      </c>
      <c r="T25" s="7">
        <v>0</v>
      </c>
      <c r="U25" s="8">
        <f>((Q25/G25)-(I25*R25/D25 +(J25*S25/E25)))*(10^-27)*(6.023E+23)*10^6/H25</f>
        <v>-1.561802290830819E-2</v>
      </c>
      <c r="V25" s="8">
        <f t="shared" ref="V25:V39" si="19">D25*120/(E25+F25+D25*120)</f>
        <v>0.35108250438853128</v>
      </c>
      <c r="W25" s="8">
        <f t="shared" ref="W25:W39" si="20">P25/(0.008314*300*(E25+F25)*V25)</f>
        <v>-2.0867599032192811E-3</v>
      </c>
      <c r="X25" s="2">
        <v>133.24</v>
      </c>
      <c r="Y25" s="7">
        <v>318.75</v>
      </c>
      <c r="Z25" s="7">
        <f t="shared" ref="Z25:Z39" si="21">Y25/X25</f>
        <v>2.3922996097268086</v>
      </c>
      <c r="AA25" s="1"/>
      <c r="AB25" s="1"/>
      <c r="AC25" s="1"/>
      <c r="AD25" s="1"/>
      <c r="AE25" s="1"/>
      <c r="AF25" s="1"/>
      <c r="AG25" s="1"/>
      <c r="AH25" s="1"/>
    </row>
    <row r="26" spans="1:34" ht="15.75" customHeight="1" x14ac:dyDescent="0.15">
      <c r="A26" s="1"/>
      <c r="B26" s="1"/>
      <c r="C26" s="2">
        <v>2</v>
      </c>
      <c r="D26" s="2">
        <v>5</v>
      </c>
      <c r="E26" s="2">
        <v>886</v>
      </c>
      <c r="F26" s="2">
        <v>499</v>
      </c>
      <c r="G26" s="2">
        <f t="shared" si="14"/>
        <v>1390</v>
      </c>
      <c r="H26" s="6">
        <f t="shared" si="15"/>
        <v>117.26</v>
      </c>
      <c r="I26" s="6">
        <f t="shared" si="16"/>
        <v>3.5971223021582736E-3</v>
      </c>
      <c r="J26" s="6">
        <f t="shared" si="17"/>
        <v>0.63741007194244603</v>
      </c>
      <c r="K26" s="6">
        <f t="shared" si="18"/>
        <v>0.35899280575539566</v>
      </c>
      <c r="L26" s="7">
        <v>88800.3</v>
      </c>
      <c r="M26" s="7">
        <v>7466.91</v>
      </c>
      <c r="N26" s="7">
        <v>71612.800000000003</v>
      </c>
      <c r="O26" s="7">
        <v>9871.4500000000007</v>
      </c>
      <c r="P26" s="7">
        <f t="shared" ref="P26:P29" si="22">(L26/G26)-((I26*M26/D26) + (J26*N26/E26) + (K26*O26/F26))</f>
        <v>-0.1085323741007187</v>
      </c>
      <c r="Q26" s="7">
        <v>197.995</v>
      </c>
      <c r="R26" s="7">
        <v>44.029800000000002</v>
      </c>
      <c r="S26" s="7">
        <v>122.676</v>
      </c>
      <c r="T26" s="7">
        <v>33.283000000000001</v>
      </c>
      <c r="U26" s="8">
        <f t="shared" ref="U26:U29" si="23">((Q26/G26)-(I26*R26/D26 +(J26*S26/E26) +(K26*T26/F26)))*(10^-27)*(6.023E+23)*10^6/H26</f>
        <v>-7.3676632018621511E-3</v>
      </c>
      <c r="V26" s="8">
        <f t="shared" si="19"/>
        <v>0.30226700251889171</v>
      </c>
      <c r="W26" s="8">
        <f t="shared" si="20"/>
        <v>-1.0394114952703585E-4</v>
      </c>
      <c r="X26" s="2">
        <v>133.24</v>
      </c>
      <c r="Y26" s="7">
        <v>325.72000000000003</v>
      </c>
      <c r="Z26" s="7">
        <f t="shared" si="21"/>
        <v>2.4446112278595016</v>
      </c>
      <c r="AA26" s="1"/>
      <c r="AB26" s="1"/>
      <c r="AC26" s="1"/>
      <c r="AD26" s="1"/>
      <c r="AE26" s="1"/>
      <c r="AF26" s="1"/>
      <c r="AG26" s="1"/>
      <c r="AH26" s="1"/>
    </row>
    <row r="27" spans="1:34" ht="15.75" customHeight="1" x14ac:dyDescent="0.15">
      <c r="A27" s="1"/>
      <c r="B27" s="1"/>
      <c r="C27" s="2">
        <v>3</v>
      </c>
      <c r="D27" s="2">
        <v>5</v>
      </c>
      <c r="E27" s="2">
        <v>664</v>
      </c>
      <c r="F27" s="2">
        <v>999</v>
      </c>
      <c r="G27" s="2">
        <f t="shared" si="14"/>
        <v>1668</v>
      </c>
      <c r="H27" s="6">
        <f t="shared" si="15"/>
        <v>117.276</v>
      </c>
      <c r="I27" s="6">
        <f t="shared" si="16"/>
        <v>2.9976019184652278E-3</v>
      </c>
      <c r="J27" s="6">
        <f t="shared" si="17"/>
        <v>0.39808153477218228</v>
      </c>
      <c r="K27" s="6">
        <f t="shared" si="18"/>
        <v>0.59892086330935257</v>
      </c>
      <c r="L27" s="7">
        <v>81041.600000000006</v>
      </c>
      <c r="M27" s="7">
        <v>7466.91</v>
      </c>
      <c r="N27" s="7">
        <v>53689.1</v>
      </c>
      <c r="O27" s="7">
        <v>19760.5</v>
      </c>
      <c r="P27" s="7">
        <f t="shared" si="22"/>
        <v>7.4994004796167246E-2</v>
      </c>
      <c r="Q27" s="7">
        <v>201.017</v>
      </c>
      <c r="R27" s="7">
        <v>44.029800000000002</v>
      </c>
      <c r="S27" s="7">
        <v>92.054000000000002</v>
      </c>
      <c r="T27" s="7">
        <v>66.615799999999993</v>
      </c>
      <c r="U27" s="8">
        <f t="shared" si="23"/>
        <v>-5.1807013409021826E-3</v>
      </c>
      <c r="V27" s="8">
        <f t="shared" si="19"/>
        <v>0.26513477684489617</v>
      </c>
      <c r="W27" s="8">
        <f t="shared" si="20"/>
        <v>6.8192454983726788E-5</v>
      </c>
      <c r="X27" s="2">
        <v>133.24</v>
      </c>
      <c r="Y27" s="7">
        <v>309.42</v>
      </c>
      <c r="Z27" s="7">
        <f t="shared" si="21"/>
        <v>2.3222755929150405</v>
      </c>
      <c r="AA27" s="1"/>
      <c r="AB27" s="1"/>
      <c r="AC27" s="1"/>
      <c r="AD27" s="1"/>
      <c r="AE27" s="1"/>
      <c r="AF27" s="1"/>
      <c r="AG27" s="1"/>
      <c r="AH27" s="1"/>
    </row>
    <row r="28" spans="1:34" ht="15.75" customHeight="1" x14ac:dyDescent="0.15">
      <c r="A28" s="1"/>
      <c r="B28" s="1"/>
      <c r="C28" s="2">
        <v>4</v>
      </c>
      <c r="D28" s="2">
        <v>5</v>
      </c>
      <c r="E28" s="2">
        <v>443</v>
      </c>
      <c r="F28" s="2">
        <v>1499</v>
      </c>
      <c r="G28" s="2">
        <f t="shared" si="14"/>
        <v>1947</v>
      </c>
      <c r="H28" s="6">
        <f t="shared" si="15"/>
        <v>117.364</v>
      </c>
      <c r="I28" s="6">
        <f t="shared" si="16"/>
        <v>2.5680534155110425E-3</v>
      </c>
      <c r="J28" s="6">
        <f t="shared" si="17"/>
        <v>0.22752953261427838</v>
      </c>
      <c r="K28" s="6">
        <f t="shared" si="18"/>
        <v>0.76990241397021053</v>
      </c>
      <c r="L28" s="7">
        <v>73081.100000000006</v>
      </c>
      <c r="M28" s="7">
        <v>7466.91</v>
      </c>
      <c r="N28" s="7">
        <v>35806.699999999997</v>
      </c>
      <c r="O28" s="7">
        <v>29654.3</v>
      </c>
      <c r="P28" s="7">
        <f t="shared" si="22"/>
        <v>7.8680020544432239E-2</v>
      </c>
      <c r="Q28" s="7">
        <v>203.74299999999999</v>
      </c>
      <c r="R28" s="7">
        <v>44.029800000000002</v>
      </c>
      <c r="S28" s="7">
        <v>61.350499999999997</v>
      </c>
      <c r="T28" s="7">
        <v>99.963099999999997</v>
      </c>
      <c r="U28" s="8">
        <f t="shared" si="23"/>
        <v>-4.2183300004917492E-3</v>
      </c>
      <c r="V28" s="8">
        <f t="shared" si="19"/>
        <v>0.23603461841070023</v>
      </c>
      <c r="W28" s="8">
        <f t="shared" si="20"/>
        <v>6.8818984528812199E-5</v>
      </c>
      <c r="X28" s="2">
        <v>133.24</v>
      </c>
      <c r="Y28" s="7">
        <v>285.11</v>
      </c>
      <c r="Z28" s="7">
        <f t="shared" si="21"/>
        <v>2.1398228760132092</v>
      </c>
      <c r="AA28" s="1"/>
      <c r="AB28" s="1"/>
      <c r="AC28" s="1"/>
      <c r="AD28" s="1"/>
      <c r="AE28" s="1"/>
      <c r="AF28" s="1"/>
      <c r="AG28" s="1"/>
      <c r="AH28" s="1"/>
    </row>
    <row r="29" spans="1:34" ht="15.75" customHeight="1" x14ac:dyDescent="0.15">
      <c r="A29" s="1"/>
      <c r="B29" s="1"/>
      <c r="C29" s="2">
        <v>5</v>
      </c>
      <c r="D29" s="2">
        <v>5</v>
      </c>
      <c r="E29" s="2">
        <v>222</v>
      </c>
      <c r="F29" s="2">
        <v>1999</v>
      </c>
      <c r="G29" s="2">
        <f t="shared" si="14"/>
        <v>2226</v>
      </c>
      <c r="H29" s="6">
        <f t="shared" si="15"/>
        <v>117.452</v>
      </c>
      <c r="I29" s="6">
        <f t="shared" si="16"/>
        <v>2.2461814914645105E-3</v>
      </c>
      <c r="J29" s="6">
        <f t="shared" si="17"/>
        <v>9.9730458221024262E-2</v>
      </c>
      <c r="K29" s="6">
        <f t="shared" si="18"/>
        <v>0.89802336028751129</v>
      </c>
      <c r="L29" s="7">
        <v>64673.8</v>
      </c>
      <c r="M29" s="7">
        <v>7466.91</v>
      </c>
      <c r="N29" s="7">
        <v>17941.2</v>
      </c>
      <c r="O29" s="7">
        <v>39599.800000000003</v>
      </c>
      <c r="P29" s="7">
        <f t="shared" si="22"/>
        <v>-0.15009433962264396</v>
      </c>
      <c r="Q29" s="7">
        <v>206.37299999999999</v>
      </c>
      <c r="R29" s="7">
        <v>44.029800000000002</v>
      </c>
      <c r="S29" s="7">
        <v>30.741599999999998</v>
      </c>
      <c r="T29" s="7">
        <v>133.36600000000001</v>
      </c>
      <c r="U29" s="8">
        <f t="shared" si="23"/>
        <v>-4.064661049889633E-3</v>
      </c>
      <c r="V29" s="8">
        <f t="shared" si="19"/>
        <v>0.21269053527118043</v>
      </c>
      <c r="W29" s="8">
        <f t="shared" si="20"/>
        <v>-1.2739028719689218E-4</v>
      </c>
      <c r="X29" s="11">
        <v>133.24</v>
      </c>
      <c r="Y29" s="7">
        <v>262.67</v>
      </c>
      <c r="Z29" s="7">
        <f t="shared" si="21"/>
        <v>1.971404983488442</v>
      </c>
      <c r="AA29" s="1"/>
      <c r="AB29" s="1"/>
      <c r="AC29" s="1"/>
      <c r="AD29" s="1"/>
      <c r="AE29" s="1"/>
      <c r="AF29" s="1"/>
      <c r="AG29" s="1"/>
      <c r="AH29" s="1"/>
    </row>
    <row r="30" spans="1:34" ht="15.75" customHeight="1" x14ac:dyDescent="0.15">
      <c r="A30" s="1"/>
      <c r="B30" s="1"/>
      <c r="C30" s="2">
        <v>6</v>
      </c>
      <c r="D30" s="2">
        <v>10</v>
      </c>
      <c r="E30" s="2">
        <v>1109</v>
      </c>
      <c r="F30" s="2">
        <v>0</v>
      </c>
      <c r="G30" s="2">
        <f t="shared" si="14"/>
        <v>1119</v>
      </c>
      <c r="H30" s="6">
        <f t="shared" si="15"/>
        <v>154.84800000000001</v>
      </c>
      <c r="I30" s="6">
        <f t="shared" si="16"/>
        <v>8.9365504915102766E-3</v>
      </c>
      <c r="J30" s="6">
        <f t="shared" si="17"/>
        <v>0.99106344950848968</v>
      </c>
      <c r="K30" s="6">
        <f t="shared" si="18"/>
        <v>0</v>
      </c>
      <c r="L30" s="7">
        <v>100408</v>
      </c>
      <c r="M30" s="7">
        <v>14883.8</v>
      </c>
      <c r="N30" s="7">
        <v>89683.1</v>
      </c>
      <c r="O30" s="7">
        <v>0</v>
      </c>
      <c r="P30" s="7">
        <f>(L30/G30)-(I30*M30/D30 +(J30*N30/E30))</f>
        <v>-3.7166219839142087</v>
      </c>
      <c r="Q30" s="7">
        <v>235.89400000000001</v>
      </c>
      <c r="R30" s="7">
        <v>88.857500000000002</v>
      </c>
      <c r="S30" s="7">
        <v>153.77699999999999</v>
      </c>
      <c r="T30" s="7">
        <v>0</v>
      </c>
      <c r="U30" s="8">
        <f>((Q30/G30)-(I30*R30/D30 +(J30*S30/E30)))*(10^-27)*(6.023E+23)*10^6/H30</f>
        <v>-2.3429838186846012E-2</v>
      </c>
      <c r="V30" s="8">
        <f t="shared" si="19"/>
        <v>0.51970550021654394</v>
      </c>
      <c r="W30" s="8">
        <f t="shared" si="20"/>
        <v>-2.5854030526830385E-3</v>
      </c>
      <c r="X30" s="2">
        <v>277.33999999999997</v>
      </c>
      <c r="Y30" s="7">
        <v>561.94000000000005</v>
      </c>
      <c r="Z30" s="7">
        <f t="shared" si="21"/>
        <v>2.026177255354439</v>
      </c>
      <c r="AA30" s="1"/>
      <c r="AB30" s="1"/>
      <c r="AC30" s="1"/>
      <c r="AD30" s="1"/>
      <c r="AE30" s="1"/>
      <c r="AF30" s="1"/>
      <c r="AG30" s="1"/>
      <c r="AH30" s="1"/>
    </row>
    <row r="31" spans="1:34" ht="15.75" customHeight="1" x14ac:dyDescent="0.15">
      <c r="A31" s="1"/>
      <c r="B31" s="1"/>
      <c r="C31" s="2">
        <v>7</v>
      </c>
      <c r="D31" s="2">
        <v>10</v>
      </c>
      <c r="E31" s="2">
        <v>886</v>
      </c>
      <c r="F31" s="2">
        <v>499</v>
      </c>
      <c r="G31" s="2">
        <f t="shared" si="14"/>
        <v>1395</v>
      </c>
      <c r="H31" s="6">
        <f t="shared" si="15"/>
        <v>154.76</v>
      </c>
      <c r="I31" s="6">
        <f t="shared" si="16"/>
        <v>7.1684587813620072E-3</v>
      </c>
      <c r="J31" s="6">
        <f t="shared" si="17"/>
        <v>0.63512544802867388</v>
      </c>
      <c r="K31" s="6">
        <f t="shared" si="18"/>
        <v>0.35770609318996416</v>
      </c>
      <c r="L31" s="7">
        <v>94429.5</v>
      </c>
      <c r="M31" s="7">
        <v>14883.8</v>
      </c>
      <c r="N31" s="7">
        <v>71612.800000000003</v>
      </c>
      <c r="O31" s="7">
        <v>9871.4500000000007</v>
      </c>
      <c r="P31" s="7">
        <f t="shared" ref="P31:P34" si="24">(L31/G31)-((I31*M31/D31) + (J31*N31/E31) + (K31*O31/F31))</f>
        <v>-1.3896415770609423</v>
      </c>
      <c r="Q31" s="7">
        <v>239.667</v>
      </c>
      <c r="R31" s="7">
        <v>88.857500000000002</v>
      </c>
      <c r="S31" s="7">
        <v>122.676</v>
      </c>
      <c r="T31" s="7">
        <v>33.283000000000001</v>
      </c>
      <c r="U31" s="8">
        <f t="shared" ref="U31:U34" si="25">((Q31/G31)-(I31*R31/D31 +(J31*S31/E31) +(K31*T31/F31)))*(10^-27)*(6.023E+23)*10^6/H31</f>
        <v>-1.4366302175828303E-2</v>
      </c>
      <c r="V31" s="8">
        <f t="shared" si="19"/>
        <v>0.46421663442940037</v>
      </c>
      <c r="W31" s="8">
        <f t="shared" si="20"/>
        <v>-8.6656481706693961E-4</v>
      </c>
      <c r="X31" s="2">
        <v>277.33999999999997</v>
      </c>
      <c r="Y31" s="7">
        <v>587.66999999999996</v>
      </c>
      <c r="Z31" s="7">
        <f t="shared" si="21"/>
        <v>2.1189514675128001</v>
      </c>
      <c r="AA31" s="1"/>
      <c r="AB31" s="1"/>
      <c r="AC31" s="1"/>
      <c r="AD31" s="1"/>
      <c r="AE31" s="1"/>
      <c r="AF31" s="1"/>
      <c r="AG31" s="1"/>
      <c r="AH31" s="1"/>
    </row>
    <row r="32" spans="1:34" ht="15.75" customHeight="1" x14ac:dyDescent="0.15">
      <c r="A32" s="1"/>
      <c r="B32" s="1"/>
      <c r="C32" s="2">
        <v>8</v>
      </c>
      <c r="D32" s="2">
        <v>10</v>
      </c>
      <c r="E32" s="2">
        <v>664</v>
      </c>
      <c r="F32" s="2">
        <v>999</v>
      </c>
      <c r="G32" s="2">
        <f t="shared" si="14"/>
        <v>1673</v>
      </c>
      <c r="H32" s="6">
        <f t="shared" si="15"/>
        <v>154.77600000000001</v>
      </c>
      <c r="I32" s="6">
        <f t="shared" si="16"/>
        <v>5.9772863120143458E-3</v>
      </c>
      <c r="J32" s="6">
        <f t="shared" si="17"/>
        <v>0.39689181111775251</v>
      </c>
      <c r="K32" s="6">
        <f t="shared" si="18"/>
        <v>0.59713090257023316</v>
      </c>
      <c r="L32" s="7">
        <v>86952.3</v>
      </c>
      <c r="M32" s="7">
        <v>14883.8</v>
      </c>
      <c r="N32" s="7">
        <v>53689.1</v>
      </c>
      <c r="O32" s="7">
        <v>19760.5</v>
      </c>
      <c r="P32" s="7">
        <f t="shared" si="24"/>
        <v>-0.82552301255230986</v>
      </c>
      <c r="Q32" s="7">
        <v>242.857</v>
      </c>
      <c r="R32" s="7">
        <v>88.857500000000002</v>
      </c>
      <c r="S32" s="7">
        <v>92.054000000000002</v>
      </c>
      <c r="T32" s="7">
        <v>66.615799999999993</v>
      </c>
      <c r="U32" s="8">
        <f t="shared" si="25"/>
        <v>-1.0863207677162668E-2</v>
      </c>
      <c r="V32" s="8">
        <f t="shared" si="19"/>
        <v>0.41914076143904994</v>
      </c>
      <c r="W32" s="8">
        <f t="shared" si="20"/>
        <v>-4.7483832263094577E-4</v>
      </c>
      <c r="X32" s="2">
        <v>277.33999999999997</v>
      </c>
      <c r="Y32" s="7">
        <v>576.23</v>
      </c>
      <c r="Z32" s="7">
        <f t="shared" si="21"/>
        <v>2.0777024590755033</v>
      </c>
      <c r="AA32" s="1"/>
      <c r="AB32" s="1"/>
      <c r="AC32" s="1"/>
      <c r="AD32" s="1"/>
      <c r="AE32" s="1"/>
      <c r="AF32" s="1"/>
      <c r="AG32" s="1"/>
      <c r="AH32" s="1"/>
    </row>
    <row r="33" spans="1:34" ht="15.75" customHeight="1" x14ac:dyDescent="0.15">
      <c r="A33" s="1"/>
      <c r="B33" s="1"/>
      <c r="C33" s="2">
        <v>9</v>
      </c>
      <c r="D33" s="2">
        <v>10</v>
      </c>
      <c r="E33" s="2">
        <v>443</v>
      </c>
      <c r="F33" s="2">
        <v>1499</v>
      </c>
      <c r="G33" s="2">
        <f t="shared" si="14"/>
        <v>1952</v>
      </c>
      <c r="H33" s="6">
        <f t="shared" si="15"/>
        <v>154.864</v>
      </c>
      <c r="I33" s="6">
        <f t="shared" si="16"/>
        <v>5.1229508196721308E-3</v>
      </c>
      <c r="J33" s="6">
        <f t="shared" si="17"/>
        <v>0.22694672131147542</v>
      </c>
      <c r="K33" s="6">
        <f t="shared" si="18"/>
        <v>0.76793032786885251</v>
      </c>
      <c r="L33" s="7">
        <v>78723.8</v>
      </c>
      <c r="M33" s="7">
        <v>14883.8</v>
      </c>
      <c r="N33" s="7">
        <v>35806.699999999997</v>
      </c>
      <c r="O33" s="7">
        <v>29654.3</v>
      </c>
      <c r="P33" s="7">
        <f t="shared" si="24"/>
        <v>-0.83043032786884652</v>
      </c>
      <c r="Q33" s="7">
        <v>245.441</v>
      </c>
      <c r="R33" s="7">
        <v>88.857500000000002</v>
      </c>
      <c r="S33" s="7">
        <v>61.350499999999997</v>
      </c>
      <c r="T33" s="7">
        <v>99.963099999999997</v>
      </c>
      <c r="U33" s="8">
        <f t="shared" si="25"/>
        <v>-9.4243824023171885E-3</v>
      </c>
      <c r="V33" s="8">
        <f t="shared" si="19"/>
        <v>0.38192234245703371</v>
      </c>
      <c r="W33" s="8">
        <f t="shared" si="20"/>
        <v>-4.4889796407375303E-4</v>
      </c>
      <c r="X33" s="2">
        <v>277.33999999999997</v>
      </c>
      <c r="Y33" s="7">
        <v>515.27</v>
      </c>
      <c r="Z33" s="7">
        <f t="shared" si="21"/>
        <v>1.857900050479556</v>
      </c>
      <c r="AA33" s="1"/>
      <c r="AB33" s="1"/>
      <c r="AC33" s="1"/>
      <c r="AD33" s="1"/>
      <c r="AE33" s="1"/>
      <c r="AF33" s="1"/>
      <c r="AG33" s="1"/>
      <c r="AH33" s="1"/>
    </row>
    <row r="34" spans="1:34" ht="15.75" customHeight="1" x14ac:dyDescent="0.15">
      <c r="A34" s="1"/>
      <c r="B34" s="1"/>
      <c r="C34" s="2">
        <v>10</v>
      </c>
      <c r="D34" s="2">
        <v>10</v>
      </c>
      <c r="E34" s="2">
        <v>222</v>
      </c>
      <c r="F34" s="2">
        <v>1999</v>
      </c>
      <c r="G34" s="2">
        <f t="shared" si="14"/>
        <v>2231</v>
      </c>
      <c r="H34" s="6">
        <f t="shared" si="15"/>
        <v>154.952</v>
      </c>
      <c r="I34" s="6">
        <f t="shared" si="16"/>
        <v>4.4822949350067235E-3</v>
      </c>
      <c r="J34" s="6">
        <f t="shared" si="17"/>
        <v>9.9506947557149256E-2</v>
      </c>
      <c r="K34" s="6">
        <f t="shared" si="18"/>
        <v>0.89601075750784398</v>
      </c>
      <c r="L34" s="7">
        <v>70915.3</v>
      </c>
      <c r="M34" s="7">
        <v>14883.8</v>
      </c>
      <c r="N34" s="7">
        <v>17941.2</v>
      </c>
      <c r="O34" s="7">
        <v>39599.800000000003</v>
      </c>
      <c r="P34" s="7">
        <f t="shared" si="24"/>
        <v>-0.67660242043926289</v>
      </c>
      <c r="Q34" s="7">
        <v>248.52600000000001</v>
      </c>
      <c r="R34" s="7">
        <v>88.857500000000002</v>
      </c>
      <c r="S34" s="7">
        <v>30.741599999999998</v>
      </c>
      <c r="T34" s="7">
        <v>133.36600000000001</v>
      </c>
      <c r="U34" s="8">
        <f t="shared" si="25"/>
        <v>-7.7341222992402545E-3</v>
      </c>
      <c r="V34" s="8">
        <f t="shared" si="19"/>
        <v>0.35077462730195852</v>
      </c>
      <c r="W34" s="8">
        <f t="shared" si="20"/>
        <v>-3.4819741432762729E-4</v>
      </c>
      <c r="X34" s="2">
        <v>277.33999999999997</v>
      </c>
      <c r="Y34" s="7">
        <v>495.05</v>
      </c>
      <c r="Z34" s="7">
        <f t="shared" si="21"/>
        <v>1.7849931492031443</v>
      </c>
      <c r="AA34" s="1"/>
      <c r="AB34" s="1"/>
      <c r="AC34" s="1"/>
      <c r="AD34" s="1"/>
      <c r="AE34" s="1"/>
      <c r="AF34" s="1"/>
      <c r="AG34" s="1"/>
      <c r="AH34" s="1"/>
    </row>
    <row r="35" spans="1:34" ht="15.75" customHeight="1" x14ac:dyDescent="0.15">
      <c r="A35" s="1"/>
      <c r="B35" s="1"/>
      <c r="C35" s="2">
        <v>11</v>
      </c>
      <c r="D35" s="2">
        <v>15</v>
      </c>
      <c r="E35" s="2">
        <v>1109</v>
      </c>
      <c r="F35" s="2">
        <v>0</v>
      </c>
      <c r="G35" s="2">
        <f t="shared" si="14"/>
        <v>1124</v>
      </c>
      <c r="H35" s="6">
        <f t="shared" si="15"/>
        <v>192.34800000000001</v>
      </c>
      <c r="I35" s="6">
        <f t="shared" si="16"/>
        <v>1.3345195729537367E-2</v>
      </c>
      <c r="J35" s="6">
        <f t="shared" si="17"/>
        <v>0.98665480427046259</v>
      </c>
      <c r="K35" s="6">
        <f t="shared" si="18"/>
        <v>0</v>
      </c>
      <c r="L35" s="7">
        <v>106318</v>
      </c>
      <c r="M35" s="7">
        <v>22491.7</v>
      </c>
      <c r="N35" s="7">
        <v>89683.1</v>
      </c>
      <c r="O35" s="7">
        <v>0</v>
      </c>
      <c r="P35" s="7">
        <f>(L35/G35)-((I35*M35/D35) +(J35*N35/E35))</f>
        <v>-5.2106761565836166</v>
      </c>
      <c r="Q35" s="7">
        <v>277.964</v>
      </c>
      <c r="R35" s="7">
        <v>133.27799999999999</v>
      </c>
      <c r="S35" s="7">
        <v>153.77699999999999</v>
      </c>
      <c r="T35" s="7">
        <v>0</v>
      </c>
      <c r="U35" s="8">
        <f>((Q35/G35)-(I35*R35/D35 +(J35*S35/E35)))*(1E-27)*(6.023E+23)*10^6/H35</f>
        <v>-2.5326229309169404E-2</v>
      </c>
      <c r="V35" s="8">
        <f t="shared" si="19"/>
        <v>0.61876933654176691</v>
      </c>
      <c r="W35" s="8">
        <f t="shared" si="20"/>
        <v>-3.0444053587755592E-3</v>
      </c>
      <c r="X35" s="2">
        <v>412.93</v>
      </c>
      <c r="Y35" s="7">
        <v>801.3</v>
      </c>
      <c r="Z35" s="7">
        <f t="shared" si="21"/>
        <v>1.9405226067372192</v>
      </c>
      <c r="AA35" s="1"/>
      <c r="AB35" s="1"/>
      <c r="AC35" s="1"/>
      <c r="AD35" s="1"/>
      <c r="AE35" s="1"/>
      <c r="AF35" s="1"/>
      <c r="AG35" s="1"/>
      <c r="AH35" s="1"/>
    </row>
    <row r="36" spans="1:34" ht="15.75" customHeight="1" x14ac:dyDescent="0.15">
      <c r="A36" s="1"/>
      <c r="B36" s="1"/>
      <c r="C36" s="2">
        <v>12</v>
      </c>
      <c r="D36" s="2">
        <v>15</v>
      </c>
      <c r="E36" s="2">
        <v>886</v>
      </c>
      <c r="F36" s="2">
        <v>499</v>
      </c>
      <c r="G36" s="2">
        <f t="shared" si="14"/>
        <v>1400</v>
      </c>
      <c r="H36" s="6">
        <f t="shared" si="15"/>
        <v>192.26</v>
      </c>
      <c r="I36" s="6">
        <f t="shared" si="16"/>
        <v>1.0714285714285714E-2</v>
      </c>
      <c r="J36" s="6">
        <f t="shared" si="17"/>
        <v>0.6328571428571429</v>
      </c>
      <c r="K36" s="6">
        <f t="shared" si="18"/>
        <v>0.35642857142857143</v>
      </c>
      <c r="L36" s="7">
        <v>100312</v>
      </c>
      <c r="M36" s="7">
        <v>22491.7</v>
      </c>
      <c r="N36" s="7">
        <v>71612.800000000003</v>
      </c>
      <c r="O36" s="7">
        <v>9871.4500000000007</v>
      </c>
      <c r="P36" s="7">
        <f t="shared" ref="P36:P39" si="26">(L36/G36)-((I36*M36/D36) + (J36*N36/E36) + (K36*O36/F36))</f>
        <v>-2.6171071428571508</v>
      </c>
      <c r="Q36" s="7">
        <v>281.75</v>
      </c>
      <c r="R36" s="7">
        <v>133.27799999999999</v>
      </c>
      <c r="S36" s="7">
        <v>122.676</v>
      </c>
      <c r="T36" s="7">
        <v>33.283000000000001</v>
      </c>
      <c r="U36" s="8">
        <f t="shared" ref="U36:U39" si="27">((Q36/G36)-(I36*R36/D36 +(J36*S36/E36) +(K36*T36/F36)))*(10^-27)*(6.023E+23)*10^6/H36</f>
        <v>-1.6753429507660709E-2</v>
      </c>
      <c r="V36" s="8">
        <f t="shared" si="19"/>
        <v>0.56514913657770804</v>
      </c>
      <c r="W36" s="8">
        <f t="shared" si="20"/>
        <v>-1.3405326189089252E-3</v>
      </c>
      <c r="X36" s="2">
        <v>412.93</v>
      </c>
      <c r="Y36" s="7">
        <v>814.81</v>
      </c>
      <c r="Z36" s="7">
        <f t="shared" si="21"/>
        <v>1.973240016467682</v>
      </c>
      <c r="AA36" s="1"/>
      <c r="AB36" s="1"/>
      <c r="AC36" s="1"/>
      <c r="AD36" s="1"/>
      <c r="AE36" s="1"/>
      <c r="AF36" s="1"/>
      <c r="AG36" s="1"/>
      <c r="AH36" s="1"/>
    </row>
    <row r="37" spans="1:34" ht="15.75" customHeight="1" x14ac:dyDescent="0.15">
      <c r="A37" s="1"/>
      <c r="B37" s="1"/>
      <c r="C37" s="2">
        <v>13</v>
      </c>
      <c r="D37" s="2">
        <v>15</v>
      </c>
      <c r="E37" s="2">
        <v>664</v>
      </c>
      <c r="F37" s="2">
        <v>999</v>
      </c>
      <c r="G37" s="2">
        <f t="shared" si="14"/>
        <v>1678</v>
      </c>
      <c r="H37" s="6">
        <f t="shared" si="15"/>
        <v>192.27600000000001</v>
      </c>
      <c r="I37" s="6">
        <f t="shared" si="16"/>
        <v>8.9392133492252682E-3</v>
      </c>
      <c r="J37" s="6">
        <f t="shared" si="17"/>
        <v>0.3957091775923719</v>
      </c>
      <c r="K37" s="6">
        <f t="shared" si="18"/>
        <v>0.5953516090584029</v>
      </c>
      <c r="L37" s="7">
        <v>92571.6</v>
      </c>
      <c r="M37" s="7">
        <v>22491.7</v>
      </c>
      <c r="N37" s="7">
        <v>53689.1</v>
      </c>
      <c r="O37" s="7">
        <v>19760.5</v>
      </c>
      <c r="P37" s="7">
        <f t="shared" si="26"/>
        <v>-2.0081644815256254</v>
      </c>
      <c r="Q37" s="7">
        <v>284.66500000000002</v>
      </c>
      <c r="R37" s="7">
        <v>133.27799999999999</v>
      </c>
      <c r="S37" s="7">
        <v>92.054000000000002</v>
      </c>
      <c r="T37" s="7">
        <v>66.615799999999993</v>
      </c>
      <c r="U37" s="8">
        <f t="shared" si="27"/>
        <v>-1.3595469548876207E-2</v>
      </c>
      <c r="V37" s="8">
        <f t="shared" si="19"/>
        <v>0.51978053710655503</v>
      </c>
      <c r="W37" s="8">
        <f t="shared" si="20"/>
        <v>-9.3144184298756916E-4</v>
      </c>
      <c r="X37" s="2">
        <v>412.93</v>
      </c>
      <c r="Y37" s="7">
        <v>796.3</v>
      </c>
      <c r="Z37" s="7">
        <f t="shared" si="21"/>
        <v>1.9284140169035913</v>
      </c>
      <c r="AA37" s="1"/>
      <c r="AB37" s="1"/>
      <c r="AC37" s="1"/>
      <c r="AD37" s="1"/>
      <c r="AE37" s="1"/>
      <c r="AF37" s="1"/>
      <c r="AG37" s="1"/>
      <c r="AH37" s="1"/>
    </row>
    <row r="38" spans="1:34" ht="15.75" customHeight="1" x14ac:dyDescent="0.15">
      <c r="A38" s="1"/>
      <c r="B38" s="1"/>
      <c r="C38" s="2">
        <v>14</v>
      </c>
      <c r="D38" s="2">
        <v>15</v>
      </c>
      <c r="E38" s="2">
        <v>443</v>
      </c>
      <c r="F38" s="2">
        <v>1499</v>
      </c>
      <c r="G38" s="2">
        <f t="shared" si="14"/>
        <v>1957</v>
      </c>
      <c r="H38" s="6">
        <f t="shared" si="15"/>
        <v>192.364</v>
      </c>
      <c r="I38" s="6">
        <f t="shared" si="16"/>
        <v>7.6647930505876344E-3</v>
      </c>
      <c r="J38" s="6">
        <f t="shared" si="17"/>
        <v>0.22636688809402147</v>
      </c>
      <c r="K38" s="6">
        <f t="shared" si="18"/>
        <v>0.76596831885539085</v>
      </c>
      <c r="L38" s="7">
        <v>85238.7</v>
      </c>
      <c r="M38" s="7">
        <v>22491.7</v>
      </c>
      <c r="N38" s="7">
        <v>35806.699999999997</v>
      </c>
      <c r="O38" s="7">
        <v>29654.3</v>
      </c>
      <c r="P38" s="7">
        <f t="shared" si="26"/>
        <v>-1.3868165559529899</v>
      </c>
      <c r="Q38" s="7">
        <v>288.29399999999998</v>
      </c>
      <c r="R38" s="7">
        <v>133.27799999999999</v>
      </c>
      <c r="S38" s="7">
        <v>61.350499999999997</v>
      </c>
      <c r="T38" s="7">
        <v>99.963099999999997</v>
      </c>
      <c r="U38" s="8">
        <f t="shared" si="27"/>
        <v>-1.0075655517967267E-2</v>
      </c>
      <c r="V38" s="8">
        <f t="shared" si="19"/>
        <v>0.48102618920363444</v>
      </c>
      <c r="W38" s="8">
        <f t="shared" si="20"/>
        <v>-5.952094191372236E-4</v>
      </c>
      <c r="X38" s="2">
        <v>412.93</v>
      </c>
      <c r="Y38" s="7">
        <v>780.8</v>
      </c>
      <c r="Z38" s="7">
        <f t="shared" si="21"/>
        <v>1.8908773884193446</v>
      </c>
      <c r="AA38" s="1"/>
      <c r="AB38" s="1"/>
      <c r="AC38" s="1"/>
      <c r="AD38" s="1"/>
      <c r="AE38" s="1"/>
      <c r="AF38" s="1"/>
      <c r="AG38" s="1"/>
      <c r="AH38" s="1"/>
    </row>
    <row r="39" spans="1:34" ht="15.75" customHeight="1" x14ac:dyDescent="0.15">
      <c r="A39" s="1"/>
      <c r="B39" s="1"/>
      <c r="C39" s="2">
        <v>15</v>
      </c>
      <c r="D39" s="2">
        <v>15</v>
      </c>
      <c r="E39" s="2">
        <v>222</v>
      </c>
      <c r="F39" s="2">
        <v>1999</v>
      </c>
      <c r="G39" s="2">
        <f t="shared" si="14"/>
        <v>2236</v>
      </c>
      <c r="H39" s="6">
        <f t="shared" si="15"/>
        <v>192.452</v>
      </c>
      <c r="I39" s="6">
        <f t="shared" si="16"/>
        <v>6.7084078711985686E-3</v>
      </c>
      <c r="J39" s="6">
        <f t="shared" si="17"/>
        <v>9.9284436493738817E-2</v>
      </c>
      <c r="K39" s="6">
        <f t="shared" si="18"/>
        <v>0.89400715563506261</v>
      </c>
      <c r="L39" s="7">
        <v>77459.5</v>
      </c>
      <c r="M39" s="7">
        <v>22491.7</v>
      </c>
      <c r="N39" s="7">
        <v>17941.2</v>
      </c>
      <c r="O39" s="7">
        <v>39599.800000000003</v>
      </c>
      <c r="P39" s="7">
        <f t="shared" si="26"/>
        <v>-1.1508050089445447</v>
      </c>
      <c r="Q39" s="7">
        <v>291.31900000000002</v>
      </c>
      <c r="R39" s="7">
        <v>133.27799999999999</v>
      </c>
      <c r="S39" s="7">
        <v>30.741599999999998</v>
      </c>
      <c r="T39" s="7">
        <v>133.36600000000001</v>
      </c>
      <c r="U39" s="8">
        <f t="shared" si="27"/>
        <v>-8.4911007895954026E-3</v>
      </c>
      <c r="V39" s="8">
        <f t="shared" si="19"/>
        <v>0.4476498383486695</v>
      </c>
      <c r="W39" s="8">
        <f t="shared" si="20"/>
        <v>-4.6406998279392182E-4</v>
      </c>
      <c r="X39" s="2">
        <v>412.93</v>
      </c>
      <c r="Y39" s="7">
        <v>710.48</v>
      </c>
      <c r="Z39" s="7">
        <f t="shared" si="21"/>
        <v>1.7205821809992008</v>
      </c>
      <c r="AA39" s="1"/>
      <c r="AB39" s="1"/>
      <c r="AC39" s="1"/>
      <c r="AD39" s="1"/>
      <c r="AE39" s="1"/>
      <c r="AF39" s="1"/>
      <c r="AG39" s="1"/>
      <c r="AH39" s="1"/>
    </row>
    <row r="41" spans="1:34" ht="15.75" customHeight="1" x14ac:dyDescent="0.2">
      <c r="C41" s="19" t="s">
        <v>32</v>
      </c>
      <c r="D41" s="20"/>
      <c r="E41" s="21"/>
    </row>
    <row r="42" spans="1:34" ht="15.75" customHeight="1" x14ac:dyDescent="0.2">
      <c r="C42" s="15" t="s">
        <v>33</v>
      </c>
      <c r="D42" s="16" t="s">
        <v>34</v>
      </c>
      <c r="E42" s="16" t="s">
        <v>35</v>
      </c>
    </row>
    <row r="43" spans="1:34" ht="15.75" customHeight="1" x14ac:dyDescent="0.2">
      <c r="C43" s="17">
        <v>0</v>
      </c>
      <c r="D43" s="18">
        <v>2.69</v>
      </c>
      <c r="E43" s="18">
        <v>2.21</v>
      </c>
    </row>
    <row r="44" spans="1:34" ht="15.75" customHeight="1" x14ac:dyDescent="0.2">
      <c r="C44" s="17">
        <v>10</v>
      </c>
      <c r="D44" s="18">
        <v>9.06</v>
      </c>
      <c r="E44" s="18">
        <v>2.57</v>
      </c>
    </row>
    <row r="45" spans="1:34" ht="15.75" customHeight="1" x14ac:dyDescent="0.2">
      <c r="C45" s="17">
        <v>20</v>
      </c>
      <c r="D45" s="18">
        <v>12.11</v>
      </c>
      <c r="E45" s="18">
        <v>6.69</v>
      </c>
    </row>
    <row r="46" spans="1:34" ht="15.75" customHeight="1" x14ac:dyDescent="0.2">
      <c r="C46" s="17">
        <v>30</v>
      </c>
      <c r="D46" s="18">
        <v>13.51</v>
      </c>
      <c r="E46" s="18">
        <v>8.67</v>
      </c>
    </row>
    <row r="47" spans="1:34" ht="15.75" customHeight="1" x14ac:dyDescent="0.2">
      <c r="C47" s="17">
        <v>40</v>
      </c>
      <c r="D47" s="18">
        <v>14.84</v>
      </c>
      <c r="E47" s="18">
        <v>10.65</v>
      </c>
    </row>
    <row r="48" spans="1:34" ht="15.75" customHeight="1" x14ac:dyDescent="0.2">
      <c r="C48" s="17">
        <v>50</v>
      </c>
      <c r="D48" s="17">
        <v>16.149999999999999</v>
      </c>
      <c r="E48" s="17">
        <v>12.69</v>
      </c>
    </row>
    <row r="49" spans="3:5" ht="15.75" customHeight="1" x14ac:dyDescent="0.2">
      <c r="C49" s="17">
        <v>60</v>
      </c>
      <c r="D49" s="17">
        <v>17.399999999999999</v>
      </c>
      <c r="E49" s="17">
        <v>14.85</v>
      </c>
    </row>
    <row r="50" spans="3:5" ht="15.75" customHeight="1" x14ac:dyDescent="0.2">
      <c r="C50" s="17">
        <v>80</v>
      </c>
      <c r="D50" s="17">
        <v>19.079999999999998</v>
      </c>
      <c r="E50" s="17">
        <v>17.52</v>
      </c>
    </row>
  </sheetData>
  <mergeCells count="7">
    <mergeCell ref="C41:E41"/>
    <mergeCell ref="C3:Z3"/>
    <mergeCell ref="C22:Z22"/>
    <mergeCell ref="W4:Z4"/>
    <mergeCell ref="X23:Z23"/>
    <mergeCell ref="D4:F4"/>
    <mergeCell ref="D23:F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Victor Olowookere</cp:lastModifiedBy>
  <dcterms:modified xsi:type="dcterms:W3CDTF">2024-10-14T17:04:14Z</dcterms:modified>
</cp:coreProperties>
</file>